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nsal\Desktop\Respaldo\Respaldo Mauricio\2020\Rem\Mayo\Desam Puyehue\PSR-Puyehue\"/>
    </mc:Choice>
  </mc:AlternateContent>
  <xr:revisionPtr revIDLastSave="0" documentId="13_ncr:1_{D0539764-ADB2-4DB8-A96A-01B0E33AE244}" xr6:coauthVersionLast="45" xr6:coauthVersionMax="45" xr10:uidLastSave="{00000000-0000-0000-0000-000000000000}"/>
  <bookViews>
    <workbookView xWindow="-120" yWindow="-120" windowWidth="24240" windowHeight="13140" tabRatio="857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I32" i="38" l="1"/>
  <c r="E96" i="8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CE207" i="41" s="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CJ189" i="41" s="1"/>
  <c r="CC189" i="41" s="1"/>
  <c r="D232" i="41"/>
  <c r="CI232" i="41" s="1"/>
  <c r="CB232" i="41" s="1"/>
  <c r="D236" i="41"/>
  <c r="D248" i="41"/>
  <c r="CI248" i="41" s="1"/>
  <c r="CB248" i="41" s="1"/>
  <c r="D269" i="41"/>
  <c r="CK269" i="41" s="1"/>
  <c r="D209" i="41"/>
  <c r="CI209" i="41" s="1"/>
  <c r="CB209" i="41" s="1"/>
  <c r="D254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E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D266" i="41"/>
  <c r="CG266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CH187" i="41" s="1"/>
  <c r="CA187" i="41" s="1"/>
  <c r="D270" i="41"/>
  <c r="CG270" i="41" s="1"/>
  <c r="D272" i="41"/>
  <c r="CF272" i="41" s="1"/>
  <c r="CL12" i="41"/>
  <c r="CJ12" i="41"/>
  <c r="CD12" i="41"/>
  <c r="CC57" i="41"/>
  <c r="CJ57" i="41"/>
  <c r="CJ41" i="41"/>
  <c r="CE20" i="41"/>
  <c r="CE25" i="41"/>
  <c r="CJ29" i="41"/>
  <c r="CJ30" i="41"/>
  <c r="CE31" i="41"/>
  <c r="CE33" i="41"/>
  <c r="CE34" i="41"/>
  <c r="CK42" i="41"/>
  <c r="CK44" i="41"/>
  <c r="CL13" i="41"/>
  <c r="CF20" i="41"/>
  <c r="CK20" i="41"/>
  <c r="CF21" i="41"/>
  <c r="CK24" i="41"/>
  <c r="CF25" i="41"/>
  <c r="CK25" i="41"/>
  <c r="CK27" i="41"/>
  <c r="CF29" i="41"/>
  <c r="CK29" i="41"/>
  <c r="CF30" i="41"/>
  <c r="CK30" i="41"/>
  <c r="CF31" i="41"/>
  <c r="CK31" i="41"/>
  <c r="CK32" i="41"/>
  <c r="CF33" i="41"/>
  <c r="CK33" i="41"/>
  <c r="CD42" i="41"/>
  <c r="CL42" i="41"/>
  <c r="CL44" i="41"/>
  <c r="CK51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3" i="41"/>
  <c r="CC25" i="41"/>
  <c r="CL25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J63" i="41"/>
  <c r="J64" i="41"/>
  <c r="J71" i="41"/>
  <c r="CJ20" i="41"/>
  <c r="CE23" i="41"/>
  <c r="CJ25" i="41"/>
  <c r="CJ27" i="41"/>
  <c r="CE29" i="41"/>
  <c r="CE30" i="41"/>
  <c r="CJ31" i="41"/>
  <c r="CJ33" i="41"/>
  <c r="CE44" i="41"/>
  <c r="CE48" i="41"/>
  <c r="CK48" i="41"/>
  <c r="CJ51" i="41"/>
  <c r="CD55" i="41"/>
  <c r="J66" i="41"/>
  <c r="CD20" i="41"/>
  <c r="CI20" i="41"/>
  <c r="CB20" i="41" s="1"/>
  <c r="CI24" i="41"/>
  <c r="CB24" i="41" s="1"/>
  <c r="CD25" i="41"/>
  <c r="CI25" i="41"/>
  <c r="CB25" i="41" s="1"/>
  <c r="CI27" i="41"/>
  <c r="CB27" i="41" s="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E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M205" i="41"/>
  <c r="CM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F209" i="41"/>
  <c r="CJ217" i="41"/>
  <c r="CC217" i="41" s="1"/>
  <c r="CD261" i="41"/>
  <c r="CN261" i="41"/>
  <c r="CM261" i="41"/>
  <c r="CG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I215" i="41"/>
  <c r="CB215" i="41" s="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I237" i="41"/>
  <c r="CB237" i="41" s="1"/>
  <c r="CM243" i="41"/>
  <c r="CD243" i="41"/>
  <c r="CJ241" i="41"/>
  <c r="CC241" i="41" s="1"/>
  <c r="CM233" i="41"/>
  <c r="CG233" i="41"/>
  <c r="CN233" i="41"/>
  <c r="CF233" i="41"/>
  <c r="CJ231" i="41"/>
  <c r="CC231" i="41" s="1"/>
  <c r="CE233" i="41"/>
  <c r="D239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J262" i="41"/>
  <c r="CC262" i="41" s="1"/>
  <c r="CG264" i="41"/>
  <c r="CL269" i="41"/>
  <c r="CD269" i="41"/>
  <c r="CN269" i="41"/>
  <c r="CF269" i="41"/>
  <c r="CI269" i="41"/>
  <c r="CB269" i="41" s="1"/>
  <c r="CE269" i="41"/>
  <c r="D231" i="4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F268" i="41"/>
  <c r="CM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L262" i="4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D271" i="41"/>
  <c r="CF271" i="41"/>
  <c r="CJ284" i="41"/>
  <c r="CH284" i="41"/>
  <c r="CA284" i="41" s="1"/>
  <c r="Q284" i="41" s="1"/>
  <c r="CC285" i="41"/>
  <c r="CJ288" i="41"/>
  <c r="Q288" i="41"/>
  <c r="CJ260" i="41" l="1"/>
  <c r="CC260" i="41" s="1"/>
  <c r="CE268" i="41"/>
  <c r="CM264" i="41"/>
  <c r="CL243" i="41"/>
  <c r="CL238" i="41"/>
  <c r="CN205" i="41"/>
  <c r="CD24" i="41"/>
  <c r="CC51" i="41"/>
  <c r="CK268" i="41"/>
  <c r="CL268" i="41"/>
  <c r="CN267" i="41"/>
  <c r="CE264" i="41"/>
  <c r="CG207" i="41"/>
  <c r="CD213" i="41"/>
  <c r="CL205" i="41"/>
  <c r="CE205" i="41"/>
  <c r="CI23" i="41"/>
  <c r="CB23" i="41" s="1"/>
  <c r="CI51" i="41"/>
  <c r="CB51" i="41" s="1"/>
  <c r="AJ51" i="41" s="1"/>
  <c r="CE24" i="41"/>
  <c r="CE51" i="41"/>
  <c r="CL27" i="41"/>
  <c r="CL24" i="41"/>
  <c r="CL22" i="41"/>
  <c r="CK55" i="41"/>
  <c r="CI50" i="41"/>
  <c r="CB50" i="41" s="1"/>
  <c r="CK23" i="41"/>
  <c r="CC53" i="41"/>
  <c r="CE262" i="41"/>
  <c r="CN271" i="41"/>
  <c r="CL271" i="41"/>
  <c r="CD268" i="41"/>
  <c r="CN268" i="41"/>
  <c r="CF264" i="41"/>
  <c r="CK243" i="41"/>
  <c r="CD207" i="41"/>
  <c r="CJ207" i="41"/>
  <c r="CC207" i="41" s="1"/>
  <c r="CJ203" i="41"/>
  <c r="CC203" i="41" s="1"/>
  <c r="CD27" i="41"/>
  <c r="CJ55" i="41"/>
  <c r="CE55" i="41"/>
  <c r="CC23" i="41"/>
  <c r="CF27" i="41"/>
  <c r="CF24" i="41"/>
  <c r="CJ24" i="41"/>
  <c r="CM262" i="41"/>
  <c r="CE271" i="41"/>
  <c r="CG271" i="41"/>
  <c r="CI262" i="41"/>
  <c r="CB262" i="41" s="1"/>
  <c r="AF262" i="41" s="1"/>
  <c r="CF262" i="41"/>
  <c r="CJ230" i="41"/>
  <c r="CC230" i="41" s="1"/>
  <c r="CM269" i="41"/>
  <c r="CG269" i="41"/>
  <c r="CD264" i="41"/>
  <c r="CN264" i="41"/>
  <c r="CF243" i="41"/>
  <c r="CE243" i="41"/>
  <c r="CL237" i="41"/>
  <c r="CJ236" i="41"/>
  <c r="CC236" i="41" s="1"/>
  <c r="AF236" i="41" s="1"/>
  <c r="CE261" i="41"/>
  <c r="CJ259" i="41"/>
  <c r="CC259" i="41" s="1"/>
  <c r="CL261" i="41"/>
  <c r="CF205" i="41"/>
  <c r="CJ269" i="41"/>
  <c r="CC269" i="41" s="1"/>
  <c r="CK271" i="41"/>
  <c r="CD262" i="41"/>
  <c r="CN262" i="41"/>
  <c r="CG268" i="41"/>
  <c r="CJ266" i="41"/>
  <c r="CC266" i="41" s="1"/>
  <c r="CJ267" i="41"/>
  <c r="CC267" i="41" s="1"/>
  <c r="CK264" i="41"/>
  <c r="CL264" i="41"/>
  <c r="CN243" i="41"/>
  <c r="CI243" i="41"/>
  <c r="CB243" i="41" s="1"/>
  <c r="CN237" i="41"/>
  <c r="CL218" i="41"/>
  <c r="CI261" i="41"/>
  <c r="CB261" i="41" s="1"/>
  <c r="AF261" i="41" s="1"/>
  <c r="CF261" i="41"/>
  <c r="CF242" i="41"/>
  <c r="CI213" i="41"/>
  <c r="CB213" i="41" s="1"/>
  <c r="CD205" i="41"/>
  <c r="CG205" i="41"/>
  <c r="CK50" i="41"/>
  <c r="CD23" i="41"/>
  <c r="CI55" i="41"/>
  <c r="CB55" i="41" s="1"/>
  <c r="CD51" i="41"/>
  <c r="CJ23" i="41"/>
  <c r="CJ50" i="41"/>
  <c r="CC27" i="41"/>
  <c r="CC24" i="41"/>
  <c r="CC55" i="41"/>
  <c r="CC50" i="41"/>
  <c r="CF23" i="41"/>
  <c r="AL23" i="41" s="1"/>
  <c r="CE27" i="41"/>
  <c r="CK53" i="41"/>
  <c r="CG262" i="41"/>
  <c r="CI271" i="41"/>
  <c r="CB271" i="41" s="1"/>
  <c r="CM274" i="41"/>
  <c r="CE232" i="41"/>
  <c r="CG240" i="41"/>
  <c r="CM234" i="41"/>
  <c r="CM218" i="41"/>
  <c r="CK212" i="41"/>
  <c r="CM207" i="41"/>
  <c r="CK207" i="41"/>
  <c r="CG242" i="41"/>
  <c r="CL209" i="41"/>
  <c r="CE209" i="41"/>
  <c r="CK52" i="41"/>
  <c r="CJ52" i="41"/>
  <c r="CL41" i="41"/>
  <c r="CF207" i="41"/>
  <c r="CI52" i="41"/>
  <c r="CB52" i="41" s="1"/>
  <c r="U176" i="41"/>
  <c r="U174" i="41"/>
  <c r="U150" i="41"/>
  <c r="U155" i="41"/>
  <c r="CN274" i="41"/>
  <c r="CK240" i="41"/>
  <c r="CG232" i="41"/>
  <c r="CN234" i="41"/>
  <c r="CG218" i="41"/>
  <c r="CM212" i="41"/>
  <c r="CJ205" i="41"/>
  <c r="CC205" i="41" s="1"/>
  <c r="CL226" i="41"/>
  <c r="CD209" i="41"/>
  <c r="CG209" i="41"/>
  <c r="AF209" i="41" s="1"/>
  <c r="CI21" i="41"/>
  <c r="CB21" i="41" s="1"/>
  <c r="CE52" i="41"/>
  <c r="CD52" i="41"/>
  <c r="CE47" i="41"/>
  <c r="CI207" i="41"/>
  <c r="CB207" i="41" s="1"/>
  <c r="CL52" i="41"/>
  <c r="CE267" i="41"/>
  <c r="CD270" i="41"/>
  <c r="CK215" i="41"/>
  <c r="CL207" i="41"/>
  <c r="CN209" i="41"/>
  <c r="CD242" i="41"/>
  <c r="CE226" i="41"/>
  <c r="CM209" i="41"/>
  <c r="CK209" i="41"/>
  <c r="CF28" i="41"/>
  <c r="CE15" i="41"/>
  <c r="CL47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AF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AH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07" i="41"/>
  <c r="V140" i="41"/>
  <c r="V136" i="41"/>
  <c r="AL29" i="41"/>
  <c r="AF263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F256" i="41" l="1"/>
  <c r="AF268" i="41"/>
  <c r="AJ45" i="41"/>
  <c r="AJ47" i="41"/>
  <c r="U156" i="41"/>
  <c r="AJ14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CT263" i="52" s="1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CL252" i="52" s="1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AY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191" i="52" l="1"/>
  <c r="AY204" i="52"/>
  <c r="D15" i="55"/>
  <c r="A195" i="55" s="1"/>
  <c r="F23" i="28" s="1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195" i="51" s="1"/>
  <c r="F9" i="28" s="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C43" i="54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H69" i="46" s="1"/>
  <c r="CB69" i="46" s="1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H67" i="46" s="1"/>
  <c r="CB67" i="46" s="1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G69" i="46"/>
  <c r="CA69" i="46" s="1"/>
  <c r="C86" i="45"/>
  <c r="D85" i="45"/>
  <c r="CL137" i="46"/>
  <c r="CF137" i="46" s="1"/>
  <c r="CI137" i="46"/>
  <c r="CC137" i="46" s="1"/>
  <c r="D23" i="46"/>
  <c r="CH65" i="46"/>
  <c r="CB65" i="46" s="1"/>
  <c r="CG65" i="46"/>
  <c r="CA65" i="46" s="1"/>
  <c r="C170" i="45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G54" i="49" l="1"/>
  <c r="A197" i="48"/>
  <c r="CG137" i="46"/>
  <c r="CA137" i="46" s="1"/>
  <c r="CG67" i="46"/>
  <c r="CA67" i="46" s="1"/>
  <c r="AO67" i="46" s="1"/>
  <c r="CG59" i="46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CG57" i="46"/>
  <c r="CA57" i="46" s="1"/>
  <c r="AO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R137" i="46" l="1"/>
  <c r="AN111" i="46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B218" i="39" s="1"/>
  <c r="CG214" i="39"/>
  <c r="CA214" i="39" s="1"/>
  <c r="CG210" i="39"/>
  <c r="CA210" i="39" s="1"/>
  <c r="CH210" i="39"/>
  <c r="CG206" i="39"/>
  <c r="CA206" i="39" s="1"/>
  <c r="CH206" i="39"/>
  <c r="CH193" i="39"/>
  <c r="CB193" i="39" s="1"/>
  <c r="CG193" i="39"/>
  <c r="CA193" i="39" s="1"/>
  <c r="CH201" i="39"/>
  <c r="CB201" i="39" s="1"/>
  <c r="CG201" i="39"/>
  <c r="CA201" i="39" s="1"/>
  <c r="CG197" i="39"/>
  <c r="CA197" i="39" s="1"/>
  <c r="CH197" i="39"/>
  <c r="CG202" i="39"/>
  <c r="CA202" i="39" s="1"/>
  <c r="CH202" i="39"/>
  <c r="CB202" i="39" s="1"/>
  <c r="CA226" i="39"/>
  <c r="CG229" i="39"/>
  <c r="CA229" i="39" s="1"/>
  <c r="CH229" i="39"/>
  <c r="CB229" i="39" s="1"/>
  <c r="CG225" i="39"/>
  <c r="CA225" i="39" s="1"/>
  <c r="CH225" i="39"/>
  <c r="CB225" i="39" s="1"/>
  <c r="CA218" i="39"/>
  <c r="CH221" i="39"/>
  <c r="CB221" i="39" s="1"/>
  <c r="CG221" i="39"/>
  <c r="CA221" i="39" s="1"/>
  <c r="CG217" i="39"/>
  <c r="CA217" i="39" s="1"/>
  <c r="CH217" i="39"/>
  <c r="CH209" i="39"/>
  <c r="CG209" i="39"/>
  <c r="CA209" i="39" s="1"/>
  <c r="CG205" i="39"/>
  <c r="CA205" i="39" s="1"/>
  <c r="CH205" i="39"/>
  <c r="CB205" i="39" s="1"/>
  <c r="CG198" i="39"/>
  <c r="CA198" i="39" s="1"/>
  <c r="CH198" i="39"/>
  <c r="CB198" i="39" s="1"/>
  <c r="CG200" i="39"/>
  <c r="CA200" i="39" s="1"/>
  <c r="CH200" i="39"/>
  <c r="CB200" i="39" s="1"/>
  <c r="CH196" i="39"/>
  <c r="CG196" i="39"/>
  <c r="CA196" i="39" s="1"/>
  <c r="CG228" i="39"/>
  <c r="CA228" i="39" s="1"/>
  <c r="CH228" i="39"/>
  <c r="CG220" i="39"/>
  <c r="CA220" i="39" s="1"/>
  <c r="CH220" i="39"/>
  <c r="CH216" i="39"/>
  <c r="CG216" i="39"/>
  <c r="CA216" i="39" s="1"/>
  <c r="CG212" i="39"/>
  <c r="CA212" i="39" s="1"/>
  <c r="CG208" i="39"/>
  <c r="CH208" i="39"/>
  <c r="CH204" i="39"/>
  <c r="CB204" i="39" s="1"/>
  <c r="CG204" i="39"/>
  <c r="CA204" i="39" s="1"/>
  <c r="CG203" i="39"/>
  <c r="CH203" i="39"/>
  <c r="CB203" i="39" s="1"/>
  <c r="CG199" i="39"/>
  <c r="CA199" i="39" s="1"/>
  <c r="CH199" i="39"/>
  <c r="CB199" i="39" s="1"/>
  <c r="CG195" i="39"/>
  <c r="CH195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B219" i="39" s="1"/>
  <c r="CG215" i="39"/>
  <c r="CA215" i="39" s="1"/>
  <c r="CG211" i="39"/>
  <c r="CA211" i="39" s="1"/>
  <c r="CH211" i="39"/>
  <c r="CB211" i="39" s="1"/>
  <c r="CG207" i="39"/>
  <c r="CA207" i="39" s="1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F157" i="39" s="1"/>
  <c r="C153" i="39"/>
  <c r="CB11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228" i="39"/>
  <c r="C220" i="39"/>
  <c r="CB217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G61" i="43" s="1"/>
  <c r="CA61" i="43" s="1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A213" i="39"/>
  <c r="CA203" i="39"/>
  <c r="C198" i="39"/>
  <c r="C189" i="39"/>
  <c r="C88" i="39"/>
  <c r="C96" i="40"/>
  <c r="CH96" i="40" s="1"/>
  <c r="C204" i="39"/>
  <c r="CB197" i="39"/>
  <c r="C59" i="38"/>
  <c r="C55" i="38"/>
  <c r="C51" i="38"/>
  <c r="C43" i="38"/>
  <c r="CI274" i="39"/>
  <c r="CC274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B216" i="39"/>
  <c r="C144" i="39"/>
  <c r="K121" i="39"/>
  <c r="CB207" i="39"/>
  <c r="C206" i="39"/>
  <c r="CA195" i="39"/>
  <c r="CB195" i="39"/>
  <c r="C227" i="39"/>
  <c r="C218" i="39"/>
  <c r="B185" i="38"/>
  <c r="D8" i="28" s="1"/>
  <c r="CI252" i="39"/>
  <c r="CC252" i="39" s="1"/>
  <c r="CH252" i="39"/>
  <c r="CB252" i="39" s="1"/>
  <c r="CB210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196" i="39"/>
  <c r="C171" i="39"/>
  <c r="CL171" i="39" s="1"/>
  <c r="CF171" i="39" s="1"/>
  <c r="C132" i="39"/>
  <c r="B62" i="40"/>
  <c r="C275" i="39"/>
  <c r="CB206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113" i="39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F19" i="38"/>
  <c r="CI257" i="39"/>
  <c r="CC257" i="39" s="1"/>
  <c r="CH257" i="39"/>
  <c r="CB257" i="39" s="1"/>
  <c r="CJ170" i="39"/>
  <c r="CD170" i="39" s="1"/>
  <c r="CI154" i="39"/>
  <c r="CC154" i="39" s="1"/>
  <c r="C116" i="39"/>
  <c r="D120" i="39"/>
  <c r="C92" i="40"/>
  <c r="C302" i="39"/>
  <c r="C84" i="39"/>
  <c r="C44" i="38"/>
  <c r="C41" i="38"/>
  <c r="CI253" i="39"/>
  <c r="CC253" i="39" s="1"/>
  <c r="CH253" i="39"/>
  <c r="CB253" i="39" s="1"/>
  <c r="CH169" i="39"/>
  <c r="CB169" i="39" s="1"/>
  <c r="CF169" i="39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J157" i="39"/>
  <c r="CD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3" i="42"/>
  <c r="CA83" i="42" s="1"/>
  <c r="CI83" i="42"/>
  <c r="CC83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0" i="42"/>
  <c r="CA30" i="42" s="1"/>
  <c r="C53" i="42"/>
  <c r="C49" i="42"/>
  <c r="C45" i="42"/>
  <c r="C41" i="42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12" i="43"/>
  <c r="H11" i="43"/>
  <c r="C22" i="44"/>
  <c r="CG26" i="43"/>
  <c r="CA26" i="43" s="1"/>
  <c r="U26" i="43" s="1"/>
  <c r="CI29" i="42" l="1"/>
  <c r="CC29" i="42" s="1"/>
  <c r="CK171" i="39"/>
  <c r="CE171" i="39" s="1"/>
  <c r="CH33" i="42"/>
  <c r="CB33" i="42" s="1"/>
  <c r="AU33" i="42" s="1"/>
  <c r="CI38" i="42"/>
  <c r="CC38" i="42" s="1"/>
  <c r="CI169" i="39"/>
  <c r="CC169" i="39" s="1"/>
  <c r="CI14" i="42"/>
  <c r="CC14" i="42" s="1"/>
  <c r="CI87" i="42"/>
  <c r="CC87" i="42" s="1"/>
  <c r="C141" i="39"/>
  <c r="CK169" i="39"/>
  <c r="CE169" i="39" s="1"/>
  <c r="E134" i="39"/>
  <c r="CH266" i="39"/>
  <c r="CB266" i="39" s="1"/>
  <c r="AV266" i="39" s="1"/>
  <c r="CI171" i="39"/>
  <c r="CC171" i="39" s="1"/>
  <c r="CI33" i="42"/>
  <c r="CC33" i="42" s="1"/>
  <c r="CH40" i="42"/>
  <c r="CB40" i="42" s="1"/>
  <c r="CH19" i="42"/>
  <c r="CB19" i="42" s="1"/>
  <c r="CG40" i="42"/>
  <c r="CA40" i="42" s="1"/>
  <c r="CI157" i="39"/>
  <c r="CC157" i="39" s="1"/>
  <c r="CK157" i="39"/>
  <c r="CE157" i="39" s="1"/>
  <c r="AT157" i="39" s="1"/>
  <c r="CG96" i="40"/>
  <c r="CG38" i="42"/>
  <c r="CA38" i="42" s="1"/>
  <c r="CG71" i="42"/>
  <c r="CA71" i="42" s="1"/>
  <c r="AU71" i="42" s="1"/>
  <c r="CG87" i="42"/>
  <c r="CA87" i="42" s="1"/>
  <c r="CH157" i="39"/>
  <c r="CB157" i="39" s="1"/>
  <c r="CJ171" i="39"/>
  <c r="CD171" i="39" s="1"/>
  <c r="CI19" i="42"/>
  <c r="CC19" i="42" s="1"/>
  <c r="CA96" i="40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F203" i="39" s="1"/>
  <c r="CJ203" i="39"/>
  <c r="CD203" i="39" s="1"/>
  <c r="CK203" i="39"/>
  <c r="CJ168" i="39"/>
  <c r="CD168" i="39" s="1"/>
  <c r="CL168" i="39"/>
  <c r="CF168" i="39" s="1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F224" i="39" s="1"/>
  <c r="CK224" i="39"/>
  <c r="CE224" i="39" s="1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E205" i="39" s="1"/>
  <c r="CL205" i="39"/>
  <c r="CF205" i="39" s="1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F175" i="39" s="1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C217" i="39" s="1"/>
  <c r="CK217" i="39"/>
  <c r="CJ217" i="39"/>
  <c r="CC205" i="39"/>
  <c r="CL208" i="39"/>
  <c r="CF208" i="39" s="1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F209" i="39" s="1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C211" i="39" s="1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F222" i="39" s="1"/>
  <c r="CI222" i="39"/>
  <c r="CJ222" i="39"/>
  <c r="CK222" i="39"/>
  <c r="CE222" i="39" s="1"/>
  <c r="CI197" i="39"/>
  <c r="CC197" i="39" s="1"/>
  <c r="CL197" i="39"/>
  <c r="CF197" i="39" s="1"/>
  <c r="CJ197" i="39"/>
  <c r="CK197" i="39"/>
  <c r="CE197" i="39" s="1"/>
  <c r="CJ176" i="39"/>
  <c r="CD176" i="39" s="1"/>
  <c r="AT176" i="39" s="1"/>
  <c r="CL176" i="39"/>
  <c r="CF176" i="39" s="1"/>
  <c r="CI218" i="39"/>
  <c r="CJ218" i="39"/>
  <c r="CD218" i="39" s="1"/>
  <c r="CK218" i="39"/>
  <c r="CE218" i="39" s="1"/>
  <c r="CL218" i="39"/>
  <c r="CI160" i="39"/>
  <c r="CC160" i="39" s="1"/>
  <c r="CL160" i="39"/>
  <c r="CF160" i="39" s="1"/>
  <c r="CI155" i="39"/>
  <c r="CC155" i="39" s="1"/>
  <c r="CL155" i="39"/>
  <c r="CL214" i="39"/>
  <c r="CF214" i="39" s="1"/>
  <c r="CJ214" i="39"/>
  <c r="CD214" i="39" s="1"/>
  <c r="CK214" i="39"/>
  <c r="CE214" i="39" s="1"/>
  <c r="CI214" i="39"/>
  <c r="CC214" i="39" s="1"/>
  <c r="CL220" i="39"/>
  <c r="CI220" i="39"/>
  <c r="CC220" i="39" s="1"/>
  <c r="CJ220" i="39"/>
  <c r="CD220" i="39" s="1"/>
  <c r="CK220" i="39"/>
  <c r="CJ219" i="39"/>
  <c r="CK219" i="39"/>
  <c r="CI219" i="39"/>
  <c r="CC219" i="39" s="1"/>
  <c r="CL219" i="39"/>
  <c r="CF219" i="39" s="1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F225" i="39"/>
  <c r="CK228" i="39"/>
  <c r="CE228" i="39" s="1"/>
  <c r="CJ228" i="39"/>
  <c r="CL228" i="39"/>
  <c r="CF228" i="39" s="1"/>
  <c r="CI228" i="39"/>
  <c r="CD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F185" i="39" s="1"/>
  <c r="CL184" i="39"/>
  <c r="CF184" i="39" s="1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F154" i="39" s="1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D219" i="39"/>
  <c r="CK179" i="39"/>
  <c r="CE179" i="39" s="1"/>
  <c r="CH189" i="39"/>
  <c r="CB189" i="39" s="1"/>
  <c r="CI189" i="39"/>
  <c r="CC189" i="39" s="1"/>
  <c r="CI30" i="42"/>
  <c r="CC30" i="42" s="1"/>
  <c r="AU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AU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F218" i="39"/>
  <c r="CH154" i="39"/>
  <c r="CB154" i="39" s="1"/>
  <c r="CF188" i="39"/>
  <c r="CC228" i="39"/>
  <c r="CJ165" i="39"/>
  <c r="CD165" i="39" s="1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179" i="39"/>
  <c r="CK166" i="39"/>
  <c r="CE166" i="39" s="1"/>
  <c r="CI158" i="39"/>
  <c r="CC158" i="39" s="1"/>
  <c r="CK165" i="39"/>
  <c r="CE165" i="39" s="1"/>
  <c r="CI71" i="42"/>
  <c r="CC71" i="42" s="1"/>
  <c r="CH179" i="39"/>
  <c r="CB179" i="39" s="1"/>
  <c r="CE220" i="39"/>
  <c r="CD197" i="39"/>
  <c r="CB96" i="40"/>
  <c r="CG95" i="40"/>
  <c r="B189" i="40"/>
  <c r="A228" i="44"/>
  <c r="F27" i="28" s="1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C206" i="39"/>
  <c r="CI279" i="39"/>
  <c r="CC279" i="39" s="1"/>
  <c r="CH48" i="42"/>
  <c r="CB48" i="42" s="1"/>
  <c r="CF183" i="39"/>
  <c r="C128" i="39"/>
  <c r="CF206" i="39"/>
  <c r="CC218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F155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19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15" i="42"/>
  <c r="AU87" i="42"/>
  <c r="AU18" i="42"/>
  <c r="AU64" i="42"/>
  <c r="AV253" i="39"/>
  <c r="AV254" i="39"/>
  <c r="AV258" i="39"/>
  <c r="C133" i="39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AT161" i="39"/>
  <c r="AT171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CC215" i="39"/>
  <c r="AU43" i="42"/>
  <c r="AU63" i="42"/>
  <c r="CI175" i="39"/>
  <c r="CC175" i="39" s="1"/>
  <c r="B63" i="40"/>
  <c r="AU28" i="42"/>
  <c r="R63" i="43"/>
  <c r="AU29" i="42"/>
  <c r="AU40" i="42"/>
  <c r="CI67" i="42"/>
  <c r="CC67" i="42" s="1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U14" i="42" l="1"/>
  <c r="AT153" i="39"/>
  <c r="AU27" i="42"/>
  <c r="AU34" i="42"/>
  <c r="C134" i="39"/>
  <c r="AT166" i="39"/>
  <c r="AU35" i="42"/>
  <c r="AW211" i="39"/>
  <c r="AW207" i="39"/>
  <c r="AW225" i="39"/>
  <c r="AW218" i="39"/>
  <c r="AW203" i="39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E122" i="32"/>
  <c r="D122" i="32"/>
  <c r="E121" i="32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121" i="32" l="1"/>
  <c r="B13" i="37"/>
  <c r="CM31" i="37" s="1"/>
  <c r="B114" i="32"/>
  <c r="C123" i="32"/>
  <c r="B47" i="36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B41" i="8" s="1"/>
  <c r="CA52" i="8"/>
  <c r="CH52" i="8"/>
  <c r="CB52" i="8" s="1"/>
  <c r="CA47" i="8"/>
  <c r="CH47" i="8"/>
  <c r="CB47" i="8" s="1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B61" i="8" s="1"/>
  <c r="CA46" i="8"/>
  <c r="CH46" i="8"/>
  <c r="CB46" i="8" s="1"/>
  <c r="CA12" i="31"/>
  <c r="AD12" i="31" s="1"/>
  <c r="CA33" i="8"/>
  <c r="CH33" i="8"/>
  <c r="CA19" i="8"/>
  <c r="CH19" i="8"/>
  <c r="CB19" i="8" s="1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CJ109" i="8" s="1"/>
  <c r="CD109" i="8" s="1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17" i="8" s="1"/>
  <c r="CD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C69" i="8" s="1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CG84" i="36"/>
  <c r="CA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L117" i="8"/>
  <c r="CF117" i="8" s="1"/>
  <c r="CK117" i="8"/>
  <c r="CE117" i="8" s="1"/>
  <c r="CI117" i="8"/>
  <c r="CC117" i="8" s="1"/>
  <c r="CH109" i="8"/>
  <c r="CB109" i="8" s="1"/>
  <c r="W71" i="8"/>
  <c r="CJ12" i="8"/>
  <c r="CD12" i="8" s="1"/>
  <c r="AA71" i="8"/>
  <c r="CK115" i="8"/>
  <c r="CE115" i="8" s="1"/>
  <c r="CJ96" i="8"/>
  <c r="CD96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L109" i="8" l="1"/>
  <c r="CF109" i="8" s="1"/>
  <c r="V84" i="36"/>
  <c r="CI109" i="8"/>
  <c r="CC109" i="8" s="1"/>
  <c r="CG117" i="8"/>
  <c r="CA117" i="8" s="1"/>
  <c r="CI113" i="8"/>
  <c r="CC113" i="8" s="1"/>
  <c r="V80" i="36"/>
  <c r="CL108" i="8"/>
  <c r="CF108" i="8" s="1"/>
  <c r="CJ108" i="8"/>
  <c r="CD108" i="8" s="1"/>
  <c r="CH117" i="8"/>
  <c r="CB117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<sst xmlns="http://schemas.openxmlformats.org/spreadsheetml/2006/main" count="9712" uniqueCount="2862">
  <si>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</si>
  <si>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</si>
  <si>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</si>
  <si>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</si>
  <si>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</si>
  <si>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</si>
  <si>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</si>
  <si>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</si>
  <si>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</si>
  <si>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</si>
  <si>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</si>
  <si>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</si>
  <si>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</si>
  <si>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</si>
  <si>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</si>
  <si>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</si>
  <si>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</si>
  <si>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</si>
  <si>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</si>
  <si>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</si>
  <si>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</si>
  <si>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</si>
  <si>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</si>
  <si>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</si>
  <si>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</si>
  <si>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</si>
  <si>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</si>
  <si>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</si>
  <si>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</si>
  <si>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</si>
  <si>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</si>
  <si>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</si>
  <si>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</si>
  <si>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</si>
  <si>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</si>
  <si>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</si>
  <si>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</si>
  <si>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</si>
  <si>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</si>
  <si>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</si>
  <si>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</si>
  <si>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</si>
  <si>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</si>
  <si>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</si>
  <si>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</si>
  <si>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</si>
  <si>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</si>
  <si>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</si>
  <si>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</si>
  <si>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</si>
  <si>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</si>
  <si>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</si>
  <si>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</si>
  <si>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</si>
  <si>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</si>
  <si>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</si>
  <si>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</si>
  <si>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</si>
  <si>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</si>
  <si>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</si>
  <si>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</si>
  <si>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</si>
  <si>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</si>
  <si>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</si>
  <si>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</si>
  <si>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</si>
  <si>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</si>
  <si>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</si>
  <si>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</si>
  <si>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</si>
  <si>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</si>
  <si>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</si>
  <si>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</si>
  <si>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</si>
  <si>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</si>
  <si>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</si>
  <si>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</si>
  <si>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</si>
  <si>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</si>
  <si>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</si>
  <si>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</si>
  <si>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</si>
  <si>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</si>
  <si>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</si>
  <si>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</si>
  <si>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</si>
  <si>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</si>
  <si>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</si>
  <si>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</si>
  <si>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</si>
  <si>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</si>
  <si>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</si>
  <si>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</si>
  <si>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</si>
  <si>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</si>
  <si>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</si>
  <si>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</si>
  <si>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</si>
  <si>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</si>
  <si>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</si>
  <si>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</si>
  <si>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</si>
  <si>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</si>
  <si>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</si>
  <si>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</si>
  <si>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</si>
  <si>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</si>
  <si>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</si>
  <si>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</si>
  <si>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</si>
  <si>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</si>
  <si>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</si>
  <si>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</si>
  <si>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</si>
  <si>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</si>
  <si>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</si>
  <si>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</si>
  <si>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</si>
  <si>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</si>
  <si>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</si>
  <si>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</si>
  <si>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</si>
  <si>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</si>
  <si>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</si>
  <si>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</si>
  <si>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</si>
  <si>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</si>
  <si>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</si>
  <si>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</si>
  <si>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</si>
  <si>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</si>
  <si>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</si>
  <si>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</si>
  <si>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</si>
  <si>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</si>
  <si>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</si>
  <si>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</si>
  <si>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</si>
  <si>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</si>
  <si>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</si>
  <si>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</si>
  <si>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</si>
  <si>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</si>
  <si>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</si>
  <si>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</si>
  <si>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</si>
  <si>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</si>
  <si>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</si>
  <si>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</si>
  <si>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</si>
  <si>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</si>
  <si>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</si>
  <si>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</si>
  <si>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</si>
  <si>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</si>
  <si>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</si>
  <si>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</si>
  <si>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</si>
  <si>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</si>
  <si>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</si>
  <si>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</si>
  <si>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</si>
  <si>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</si>
  <si>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</si>
  <si>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</si>
  <si>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</si>
  <si>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</si>
  <si>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</si>
  <si>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</si>
  <si>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</si>
  <si>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</si>
  <si>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</si>
  <si>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</si>
  <si>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</si>
  <si>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</si>
  <si>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</si>
  <si>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</si>
  <si>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</si>
  <si>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</si>
  <si>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</si>
  <si>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</si>
  <si>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</si>
  <si>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</si>
  <si>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</si>
  <si>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</si>
  <si>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</si>
  <si>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</si>
  <si>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</si>
  <si>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</si>
  <si>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</si>
  <si>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</si>
  <si>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</si>
  <si>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</si>
  <si>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</si>
  <si>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</si>
  <si>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</si>
  <si>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</si>
  <si>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</si>
  <si>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</si>
  <si>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</si>
  <si>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</si>
  <si>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</si>
  <si>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</si>
  <si>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</si>
  <si>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</si>
  <si>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</si>
  <si>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</si>
  <si>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</si>
  <si>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</si>
  <si>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</si>
  <si>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</si>
  <si>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</si>
  <si>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</si>
  <si>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</si>
  <si>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</si>
  <si>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</si>
  <si>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</si>
  <si>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</si>
  <si>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</si>
  <si>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</si>
  <si>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</si>
  <si>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</si>
  <si>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</si>
  <si>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</si>
  <si>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</si>
  <si>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</si>
  <si>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</si>
  <si>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</si>
  <si>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</si>
  <si>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</si>
  <si>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</si>
  <si>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</si>
  <si>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</si>
  <si>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</si>
  <si>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</si>
  <si>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</si>
  <si>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</si>
  <si>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</si>
  <si>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</si>
  <si>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</si>
  <si>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</si>
  <si>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</si>
  <si>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</si>
  <si>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</si>
  <si>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</si>
  <si>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</si>
  <si>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</si>
  <si>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</si>
  <si>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</si>
  <si>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</si>
  <si>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</si>
  <si>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</si>
  <si>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</si>
  <si>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</si>
  <si>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</si>
  <si>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</si>
  <si>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</si>
  <si>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</si>
  <si>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</si>
  <si>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</si>
  <si>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</si>
  <si>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</si>
  <si>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</si>
  <si>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</si>
  <si>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</si>
  <si>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</si>
  <si>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</si>
  <si>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</si>
  <si>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</si>
  <si>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</si>
  <si>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</si>
  <si>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</si>
  <si>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</si>
  <si>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</si>
  <si>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</si>
  <si>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</si>
  <si>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</si>
  <si>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</si>
  <si>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</si>
  <si>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</si>
  <si>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</si>
  <si>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</si>
  <si>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</si>
  <si>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</si>
  <si>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</si>
  <si>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</si>
  <si>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</si>
  <si>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</si>
  <si>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</si>
  <si>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</si>
  <si>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</si>
  <si>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</si>
  <si>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</si>
  <si>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</si>
  <si>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</si>
  <si>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</si>
  <si>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</si>
  <si>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</si>
  <si>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</si>
  <si>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</si>
  <si>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</si>
  <si>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</si>
  <si>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</si>
  <si>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</si>
  <si>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</si>
  <si>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</si>
  <si>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</si>
  <si>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</si>
  <si>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</si>
  <si>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</si>
  <si>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</si>
  <si>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</si>
  <si>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</si>
  <si>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</si>
  <si>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</si>
  <si>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</si>
  <si>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</si>
  <si>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</si>
  <si>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</si>
  <si>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</si>
  <si>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</si>
  <si>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</si>
  <si>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</si>
  <si>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</si>
  <si>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</si>
  <si>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</si>
  <si>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</si>
  <si>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</si>
  <si>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</si>
  <si>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</si>
  <si>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</si>
  <si>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</si>
  <si>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</si>
  <si>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</si>
  <si>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</si>
  <si>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</si>
  <si>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</si>
  <si>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</si>
  <si>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</si>
  <si>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</si>
  <si>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</si>
  <si>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</si>
  <si>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</si>
  <si>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</si>
  <si>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</si>
  <si>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</si>
  <si>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</si>
  <si>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</si>
  <si>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</si>
  <si>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</si>
  <si>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</si>
  <si>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</si>
  <si>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</si>
  <si>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</si>
  <si>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</si>
  <si>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</si>
  <si>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</si>
  <si>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</si>
  <si>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</si>
  <si>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</si>
  <si>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</si>
  <si>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</si>
  <si>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</si>
  <si>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</si>
  <si>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</si>
  <si>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</si>
  <si>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</si>
  <si>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</si>
  <si>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</si>
  <si>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</si>
  <si>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</si>
  <si>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</si>
  <si>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</si>
  <si>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</si>
  <si>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</si>
  <si>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</si>
  <si>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</si>
  <si>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</si>
  <si>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</si>
  <si>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</si>
  <si>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</si>
  <si>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</si>
  <si>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</si>
  <si>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</si>
  <si>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</si>
  <si>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</si>
  <si>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</si>
  <si>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</si>
  <si>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</si>
  <si>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</si>
  <si>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</si>
  <si>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</si>
  <si>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</si>
  <si>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</si>
  <si>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</si>
  <si>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</si>
  <si>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</si>
  <si>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</si>
  <si>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</si>
  <si>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</si>
  <si>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</si>
  <si>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</si>
  <si>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</si>
  <si>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</si>
  <si>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</si>
  <si>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</si>
  <si>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</si>
  <si>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</si>
  <si>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</si>
  <si>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</si>
  <si>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</si>
  <si>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</si>
  <si>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</si>
  <si>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</si>
  <si>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</si>
  <si>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</si>
  <si>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</si>
  <si>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</si>
  <si>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</si>
  <si>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</si>
  <si>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</si>
  <si>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</si>
  <si>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</si>
  <si>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MUNICIPAL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</si>
  <si>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</si>
  <si>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</si>
  <si>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</si>
  <si>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</si>
  <si>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</si>
  <si>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</si>
  <si>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</si>
  <si>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</si>
  <si>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</si>
  <si>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</si>
  <si>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</si>
  <si>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</si>
  <si>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</si>
  <si>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</si>
  <si>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</si>
  <si>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</si>
  <si>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</si>
  <si>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</si>
  <si>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</si>
  <si>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</si>
  <si>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</si>
  <si>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</si>
  <si>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</si>
  <si>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</si>
  <si>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</si>
  <si>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</si>
  <si>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</si>
  <si>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</si>
  <si>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</si>
  <si>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</si>
  <si>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</si>
  <si>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</si>
  <si>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</si>
  <si>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</si>
  <si>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</si>
  <si>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</si>
  <si>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</si>
  <si>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</si>
  <si>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</si>
  <si>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</si>
  <si>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</si>
  <si>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</si>
  <si>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</si>
  <si>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</si>
  <si>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</si>
  <si>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</si>
  <si>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</si>
  <si>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</si>
  <si>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</si>
  <si>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</si>
  <si>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</si>
  <si>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</si>
  <si>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</si>
  <si>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</si>
  <si>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</si>
  <si>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</si>
  <si>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</si>
  <si>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</si>
  <si>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</si>
  <si>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</si>
  <si>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</si>
  <si>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</si>
  <si>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</si>
  <si>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</si>
  <si>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</si>
  <si>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</si>
  <si>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</si>
  <si>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</si>
  <si>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</si>
  <si>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</si>
  <si>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</si>
  <si>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</si>
  <si>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</si>
  <si>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</si>
  <si>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</si>
  <si>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</si>
  <si>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</si>
  <si>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</si>
  <si>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</si>
  <si>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</si>
  <si>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</si>
  <si>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</si>
  <si>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</si>
  <si>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</si>
  <si>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</si>
  <si>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</si>
  <si>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</si>
  <si>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</si>
  <si>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</si>
  <si>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</si>
  <si>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</si>
  <si>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</si>
  <si>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</si>
  <si>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</si>
  <si>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</si>
  <si>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</si>
  <si>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</si>
  <si>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</si>
  <si>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</si>
  <si>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</si>
  <si>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</si>
  <si>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</si>
  <si>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</si>
  <si>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</si>
  <si>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</si>
  <si>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</si>
  <si>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</si>
  <si>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</si>
  <si>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</si>
  <si>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</si>
  <si>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</si>
  <si>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</si>
  <si>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</si>
  <si>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</si>
  <si>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</si>
  <si>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</si>
  <si>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</si>
  <si>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</si>
  <si>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</si>
  <si>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</si>
  <si>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</si>
  <si>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</si>
  <si>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</si>
  <si>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</si>
  <si>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</si>
  <si>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</si>
  <si>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</si>
  <si>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</si>
  <si>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</si>
  <si>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</si>
  <si>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</si>
  <si>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</si>
  <si>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</si>
  <si>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</si>
  <si>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</si>
  <si>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</si>
  <si>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</si>
  <si>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</si>
  <si>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</si>
  <si>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</si>
  <si>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</si>
  <si>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</si>
  <si>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</si>
  <si>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</si>
  <si>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</si>
  <si>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</si>
  <si>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</si>
  <si>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</si>
  <si>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</si>
  <si>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</si>
  <si>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</si>
  <si>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</si>
  <si>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</si>
  <si>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</si>
  <si>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</si>
  <si>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</si>
  <si>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</si>
  <si>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</si>
  <si>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</si>
  <si>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</si>
  <si>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</si>
  <si>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</si>
  <si>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</si>
  <si>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</si>
  <si>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</si>
  <si>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</si>
  <si>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</si>
  <si>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</si>
  <si>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</si>
  <si>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</si>
  <si>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</si>
  <si>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</si>
  <si>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</si>
  <si>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</si>
  <si>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</si>
  <si>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</si>
  <si>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</si>
  <si>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</si>
  <si>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</si>
  <si>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</si>
  <si>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</si>
  <si>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</si>
  <si>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</si>
  <si>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</si>
  <si>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</si>
  <si>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</si>
  <si>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</si>
  <si>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</si>
  <si>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</si>
  <si>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</si>
  <si>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</si>
  <si>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</si>
  <si>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</si>
  <si>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</si>
  <si>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</si>
  <si>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</si>
  <si>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</si>
  <si>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</si>
  <si>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</si>
  <si>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</si>
  <si>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</si>
  <si>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</si>
  <si>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</si>
  <si>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</si>
  <si>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</si>
  <si>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</si>
  <si>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</si>
  <si>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</si>
  <si>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</si>
  <si>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</si>
  <si>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</si>
  <si>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</si>
  <si>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</si>
  <si>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</si>
  <si>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</si>
  <si>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</si>
  <si>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</si>
  <si>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</si>
  <si>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</si>
  <si>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</si>
  <si>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</si>
  <si>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</si>
  <si>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</si>
  <si>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</si>
  <si>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</si>
  <si>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</si>
  <si>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</si>
  <si>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</si>
  <si>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</si>
  <si>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</si>
  <si>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</si>
  <si>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</si>
  <si>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</si>
  <si>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</si>
  <si>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</si>
  <si>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</si>
  <si>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</si>
  <si>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</si>
  <si>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</si>
  <si>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</si>
  <si>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</si>
  <si>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</si>
  <si>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</si>
  <si>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</si>
  <si>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</si>
  <si>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</si>
  <si>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</si>
  <si>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</si>
  <si>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</si>
  <si>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</si>
  <si>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</si>
  <si>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</si>
  <si>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</si>
  <si>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</si>
  <si>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</si>
  <si>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</si>
  <si>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</si>
  <si>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</si>
  <si>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</si>
  <si>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</si>
  <si>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</si>
  <si>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</si>
  <si>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</si>
  <si>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</si>
  <si>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</si>
  <si>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</si>
  <si>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</si>
  <si>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</si>
  <si>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</si>
  <si>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</si>
  <si>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</si>
  <si>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</si>
  <si>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</si>
  <si>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</si>
  <si>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</si>
  <si>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</si>
  <si>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</si>
  <si>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</si>
  <si>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</si>
  <si>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</si>
  <si>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</si>
  <si>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</si>
  <si>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</si>
  <si>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</si>
  <si>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</si>
  <si>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</si>
  <si>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</si>
  <si>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</si>
  <si>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</si>
  <si>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</si>
  <si>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</si>
  <si>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</si>
  <si>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</si>
  <si>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</si>
  <si>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</si>
  <si>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</si>
  <si>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</si>
  <si>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</si>
  <si>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</si>
  <si>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</si>
  <si>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</si>
  <si>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</si>
  <si>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</si>
  <si>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</si>
  <si>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</si>
  <si>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</si>
  <si>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</si>
  <si>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</si>
  <si>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</si>
  <si>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</si>
  <si>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</si>
  <si>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</si>
  <si>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</si>
  <si>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</si>
  <si>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</si>
  <si>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</si>
  <si>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</si>
  <si>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</si>
  <si>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</si>
  <si>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</si>
  <si>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</si>
  <si>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</si>
  <si>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</si>
  <si>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</si>
  <si>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</si>
  <si>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</si>
  <si>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</si>
  <si>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</si>
  <si>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</si>
  <si>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</si>
  <si>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</si>
  <si>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</si>
  <si>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</si>
  <si>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</si>
  <si>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</si>
  <si>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</si>
  <si>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</si>
  <si>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</si>
  <si>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</si>
  <si>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</si>
  <si>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</si>
  <si>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</si>
  <si>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</si>
  <si>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</si>
  <si>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</si>
  <si>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</si>
  <si>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</si>
  <si>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</si>
  <si>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</si>
  <si>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</si>
  <si>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</si>
  <si>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</si>
  <si>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</si>
  <si>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</si>
  <si>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</si>
  <si>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</si>
  <si>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</si>
  <si>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</si>
  <si>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</si>
  <si>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</si>
  <si>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</si>
  <si>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</si>
  <si>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</si>
  <si>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</si>
  <si>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</si>
  <si>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</si>
  <si>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</si>
  <si>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</si>
  <si>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</si>
  <si>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</si>
  <si>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</si>
  <si>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</si>
  <si>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</si>
  <si>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</si>
  <si>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</si>
  <si>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</si>
  <si>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</si>
  <si>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</si>
  <si>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</si>
  <si>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</si>
  <si>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</si>
  <si>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</si>
  <si>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</si>
  <si>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</si>
  <si>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</si>
  <si>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</si>
  <si>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</si>
  <si>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</si>
  <si>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</si>
  <si>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</si>
  <si>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</si>
  <si>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</si>
  <si>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</si>
  <si>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</si>
  <si>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</si>
  <si>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</si>
  <si>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</si>
  <si>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</si>
  <si>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</si>
  <si>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</si>
  <si>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</si>
  <si>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</si>
  <si>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</si>
  <si>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</si>
  <si>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</si>
  <si>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</si>
  <si>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</si>
  <si>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</si>
  <si>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</si>
  <si>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</si>
  <si>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</si>
  <si>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</si>
  <si>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</si>
  <si>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</si>
  <si>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</si>
  <si>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</si>
  <si>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</si>
  <si>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</si>
  <si>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</si>
  <si>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</si>
  <si>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</si>
  <si>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</si>
  <si>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</si>
  <si>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</si>
  <si>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</si>
  <si>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</si>
  <si>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</si>
  <si>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</si>
  <si>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</si>
  <si>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</si>
  <si>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</si>
  <si>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</si>
  <si>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</si>
  <si>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</si>
  <si>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</si>
  <si>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</si>
  <si>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</si>
  <si>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</si>
  <si>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</si>
  <si>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</si>
  <si>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</si>
  <si>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</si>
  <si>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</si>
  <si>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</si>
  <si>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</si>
  <si>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</si>
  <si>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</si>
  <si>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</si>
  <si>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</si>
  <si>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</si>
  <si>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</si>
  <si>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</si>
  <si>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</si>
  <si>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</si>
  <si>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</si>
  <si>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</si>
  <si>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</si>
  <si>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</si>
  <si>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</si>
  <si>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</si>
  <si>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</si>
  <si>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</si>
  <si>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</si>
  <si>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</si>
  <si>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</si>
  <si>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</si>
  <si>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</si>
  <si>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</si>
  <si>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</si>
  <si>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</si>
  <si>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</si>
  <si>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</si>
  <si>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</si>
  <si>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</si>
  <si>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</si>
  <si>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</si>
  <si>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</si>
  <si>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</si>
  <si>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</si>
  <si>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</si>
  <si>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</si>
  <si>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</si>
  <si>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</si>
  <si>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</si>
  <si>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</si>
  <si>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</si>
  <si>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</si>
  <si>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</si>
  <si>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</si>
  <si>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</si>
  <si>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</si>
  <si>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</si>
  <si>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</si>
  <si>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</si>
  <si>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</si>
  <si>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</si>
  <si>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</si>
  <si>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</si>
  <si>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</si>
  <si>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</si>
  <si>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</si>
  <si>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</si>
  <si>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</si>
  <si>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</si>
  <si>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</si>
  <si>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</si>
  <si>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</si>
  <si>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</si>
  <si>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</si>
  <si>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</si>
  <si>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</si>
  <si>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</si>
  <si>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</si>
  <si>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</si>
  <si>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</si>
  <si>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</si>
  <si>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</si>
  <si>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</si>
  <si>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</si>
  <si>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</si>
  <si>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</si>
  <si>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</si>
  <si>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</si>
  <si>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</si>
  <si>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</si>
  <si>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</si>
  <si>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</si>
  <si>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</si>
  <si>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</si>
  <si>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</si>
  <si>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</si>
  <si>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</si>
  <si>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</si>
  <si>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</si>
  <si>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</si>
  <si>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</si>
  <si>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</si>
  <si>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</si>
  <si>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</si>
  <si>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</si>
  <si>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</si>
  <si>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</si>
  <si>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</si>
  <si>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</si>
  <si>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</si>
  <si>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</si>
  <si>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</si>
  <si>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</si>
  <si>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</si>
  <si>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</si>
  <si>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</si>
  <si>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</si>
  <si>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</si>
  <si>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</si>
  <si>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</si>
  <si>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</si>
  <si>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</si>
  <si>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</si>
  <si>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</si>
  <si>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</si>
  <si>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</si>
  <si>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</si>
  <si>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</si>
  <si>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</si>
  <si>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</si>
  <si>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</si>
  <si>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</si>
  <si>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</si>
  <si>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</si>
  <si>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</si>
  <si>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</si>
  <si>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</si>
  <si>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</si>
  <si>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</si>
  <si>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</si>
  <si>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</si>
  <si>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</si>
  <si>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</si>
  <si>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</si>
  <si>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</si>
  <si>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</si>
  <si>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</si>
  <si>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</si>
  <si>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</si>
  <si>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</si>
  <si>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</si>
  <si>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</si>
  <si>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</si>
  <si>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</si>
  <si>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</si>
  <si>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</si>
  <si>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</si>
  <si>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</si>
  <si>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</si>
  <si>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</si>
  <si>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</si>
  <si>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</si>
  <si>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</si>
  <si>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</si>
  <si>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</si>
  <si>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</si>
  <si>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</si>
  <si>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</si>
  <si>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</si>
  <si>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</si>
  <si>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</si>
  <si>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</si>
  <si>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</si>
  <si>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</si>
  <si>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</si>
  <si>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</si>
  <si>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</si>
  <si>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</si>
  <si>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</si>
  <si>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</si>
  <si>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</si>
  <si>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</si>
  <si>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</si>
  <si>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</si>
  <si>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</si>
  <si>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</si>
  <si>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</si>
  <si>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</si>
  <si>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</si>
  <si>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</si>
  <si>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</si>
  <si>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</si>
  <si>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</si>
  <si>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</si>
  <si>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</si>
  <si>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</si>
  <si>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</si>
  <si>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</si>
  <si>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</si>
  <si>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</si>
  <si>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</si>
  <si>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</si>
  <si>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</si>
  <si>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</si>
  <si>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</si>
  <si>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</si>
  <si>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</si>
  <si>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</si>
  <si>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</si>
  <si>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</si>
  <si>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</si>
  <si>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</si>
  <si>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</si>
  <si>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</si>
  <si>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</si>
  <si>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</si>
  <si>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</si>
  <si>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</si>
  <si>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</si>
  <si>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</si>
  <si>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</si>
  <si>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</si>
  <si>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</si>
  <si>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</si>
  <si>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</si>
  <si>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</si>
  <si>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</si>
  <si>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</si>
  <si>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</si>
  <si>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</si>
  <si>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</si>
  <si>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</si>
  <si>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</si>
  <si>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</si>
  <si>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</si>
  <si>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</si>
  <si>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</si>
  <si>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</si>
  <si>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</si>
  <si>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</si>
  <si>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</si>
  <si>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</si>
  <si>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</si>
  <si>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</si>
  <si>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</si>
  <si>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</si>
  <si>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</si>
  <si>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</si>
  <si>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</si>
  <si>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</si>
  <si>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</si>
  <si>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</si>
  <si>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</si>
  <si>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</si>
  <si>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</si>
  <si>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</si>
  <si>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</si>
  <si>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</si>
  <si>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</si>
  <si>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</si>
  <si>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</si>
  <si>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</si>
  <si>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</si>
  <si>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</si>
  <si>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</si>
  <si>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</si>
  <si>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</si>
  <si>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</si>
  <si>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</si>
  <si>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</si>
  <si>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</si>
  <si>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</si>
  <si>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</si>
  <si>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</si>
  <si>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</si>
  <si>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</si>
  <si>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</si>
  <si>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</si>
  <si>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</si>
  <si>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</si>
  <si>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</si>
  <si>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</si>
  <si>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</si>
  <si>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</si>
  <si>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</si>
  <si>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</si>
  <si>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</si>
  <si>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</si>
  <si>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</si>
  <si>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</si>
  <si>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</si>
  <si>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</si>
  <si>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</si>
  <si>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</si>
  <si>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</si>
  <si>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</si>
  <si>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</si>
  <si>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</si>
  <si>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</si>
  <si>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</si>
  <si>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</si>
  <si>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</si>
  <si>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</si>
  <si>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</si>
  <si>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</si>
  <si>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</si>
  <si>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</si>
  <si>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</si>
  <si>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</si>
  <si>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</si>
  <si>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</si>
  <si>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</si>
  <si>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</si>
  <si>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</si>
  <si>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</si>
  <si>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</si>
  <si>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</si>
  <si>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</si>
  <si>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</si>
  <si>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</si>
  <si>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</si>
  <si>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</si>
  <si>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</si>
  <si>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</si>
  <si>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</si>
  <si>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</si>
  <si>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</si>
  <si>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</si>
  <si>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</si>
  <si>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</si>
  <si>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</si>
  <si>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</si>
  <si>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</si>
  <si>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</si>
  <si>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</si>
  <si>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</si>
  <si>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</si>
  <si>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</si>
  <si>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</si>
  <si>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</si>
  <si>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</si>
  <si>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</si>
  <si>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</si>
  <si>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</si>
  <si>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</si>
  <si>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</si>
  <si>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</si>
  <si>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</si>
  <si>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</si>
  <si>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</si>
  <si>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</si>
  <si>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</si>
  <si>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</si>
  <si>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</si>
  <si>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</si>
  <si>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</si>
  <si>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</si>
  <si>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</si>
  <si>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</si>
  <si>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</si>
  <si>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</si>
  <si>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</si>
  <si>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</si>
  <si>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</si>
  <si>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</si>
  <si>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</si>
  <si>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</si>
  <si>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</si>
  <si>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</si>
  <si>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</si>
  <si>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</si>
  <si>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</si>
  <si>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</si>
  <si>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</si>
  <si>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</si>
  <si>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</si>
  <si>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</si>
  <si>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</si>
  <si>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</si>
  <si>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</si>
  <si>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</si>
  <si>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</si>
  <si>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</si>
  <si>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</si>
  <si>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</si>
  <si>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</si>
  <si>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</si>
  <si>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</si>
  <si>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</si>
  <si>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</si>
  <si>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</si>
  <si>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</si>
  <si>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</si>
  <si>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</si>
  <si>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</si>
  <si>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</si>
  <si>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</si>
  <si>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</si>
  <si>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</si>
  <si>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</si>
  <si>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</si>
  <si>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</si>
  <si>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</si>
  <si>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</si>
  <si>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</si>
  <si>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</si>
  <si>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</si>
  <si>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</si>
  <si>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</si>
  <si>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</si>
  <si>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</si>
  <si>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</si>
  <si>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</si>
  <si>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</si>
  <si>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</si>
  <si>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</si>
  <si>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</si>
  <si>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</si>
  <si>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</si>
  <si>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</si>
  <si>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</si>
  <si>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</si>
  <si>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</si>
  <si>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</si>
  <si>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</si>
  <si>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</si>
  <si>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</si>
  <si>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</si>
  <si>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</si>
  <si>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</si>
  <si>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</si>
  <si>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</si>
  <si>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</si>
  <si>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</si>
  <si>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</si>
  <si>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</si>
  <si>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</si>
  <si>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</si>
  <si>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</si>
  <si>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</si>
  <si>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</si>
  <si>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</si>
  <si>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</si>
  <si>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</si>
  <si>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</si>
  <si>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</si>
  <si>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</si>
  <si>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</si>
  <si>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</si>
  <si>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</si>
  <si>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</si>
  <si>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</si>
  <si>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</si>
  <si>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</si>
  <si>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</si>
  <si>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</si>
  <si>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</si>
  <si>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</si>
  <si>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</si>
  <si>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</si>
  <si>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</si>
  <si>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</si>
  <si>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</si>
  <si>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</si>
  <si>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</si>
  <si>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</si>
  <si>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</si>
  <si>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</si>
  <si>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</si>
  <si>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</si>
  <si>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</si>
  <si>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</si>
  <si>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</si>
  <si>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</si>
  <si>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</si>
  <si>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</si>
  <si>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</si>
  <si>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</si>
  <si>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</si>
  <si>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</si>
  <si>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</si>
  <si>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</si>
  <si>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</si>
  <si>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</si>
  <si>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</si>
  <si>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</si>
  <si>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</si>
  <si>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</si>
  <si>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</si>
  <si>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</si>
  <si>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</si>
  <si>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</si>
  <si>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</si>
  <si>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</si>
  <si>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</si>
  <si>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</si>
  <si>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</si>
  <si>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</si>
  <si>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</si>
  <si>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</si>
  <si>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</si>
  <si>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</si>
  <si>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</si>
  <si>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</si>
  <si>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</si>
  <si>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</si>
  <si>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</si>
  <si>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</si>
  <si>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</si>
  <si>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</si>
  <si>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</si>
  <si>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</si>
  <si>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</si>
  <si>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</si>
  <si>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</si>
  <si>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</si>
  <si>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</si>
  <si>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</si>
  <si>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</si>
  <si>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</si>
  <si>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</si>
  <si>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</si>
  <si>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</si>
  <si>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</si>
  <si>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</si>
  <si>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</si>
  <si>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</si>
  <si>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</si>
  <si>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</si>
  <si>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</si>
  <si>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</si>
  <si>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</si>
  <si>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</si>
  <si>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</si>
  <si>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</si>
  <si>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</si>
  <si>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</si>
  <si>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</si>
  <si>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</si>
  <si>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</si>
  <si>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</si>
  <si>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</si>
  <si>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</si>
  <si>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</si>
  <si>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</si>
  <si>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</si>
  <si>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</si>
  <si>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</si>
  <si>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</si>
  <si>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</si>
  <si>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</si>
  <si>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</si>
  <si>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</si>
  <si>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</si>
  <si>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</si>
  <si>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</si>
  <si>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</si>
  <si>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</si>
  <si>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</si>
  <si>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</si>
  <si>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</si>
  <si>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</si>
  <si>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</si>
  <si>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</si>
  <si>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</si>
  <si>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</si>
  <si>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</si>
  <si>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</si>
  <si>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</si>
  <si>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</si>
  <si>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</si>
  <si>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</si>
  <si>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</si>
  <si>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</si>
  <si>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</si>
  <si>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</si>
  <si>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</si>
  <si>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</si>
  <si>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</si>
  <si>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</si>
  <si>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</si>
  <si>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</si>
  <si>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</si>
  <si>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</si>
  <si>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</si>
  <si>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</si>
  <si>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</si>
  <si>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</si>
  <si>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</si>
  <si>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</si>
  <si>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</si>
  <si>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</si>
  <si>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</si>
  <si>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</si>
  <si>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</si>
  <si>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</si>
  <si>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</si>
  <si>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</si>
  <si>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</si>
  <si>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</si>
  <si>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</si>
  <si>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</si>
  <si>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</si>
  <si>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</si>
  <si>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</si>
  <si>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</si>
  <si>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</si>
  <si>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</si>
  <si>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</si>
  <si>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</si>
  <si>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</si>
  <si>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</si>
  <si>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</si>
  <si>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</si>
  <si>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</si>
  <si>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</si>
  <si>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</si>
  <si>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</si>
  <si>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</si>
  <si>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</si>
  <si>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</si>
  <si>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</si>
  <si>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</si>
  <si>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</si>
  <si>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</si>
  <si>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</si>
  <si>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</si>
  <si>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</si>
  <si>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</si>
  <si>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</si>
  <si>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</si>
  <si>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</si>
  <si>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</si>
  <si>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</si>
  <si>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</si>
  <si>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</si>
  <si>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</si>
  <si>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</si>
  <si>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</si>
  <si>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</si>
  <si>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</si>
  <si>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</si>
  <si>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</si>
  <si>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</si>
  <si>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</si>
  <si>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</si>
  <si>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</si>
  <si>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</si>
  <si>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</si>
  <si>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</si>
  <si>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</si>
  <si>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</si>
  <si>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</si>
  <si>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</si>
  <si>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</si>
  <si>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</si>
  <si>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</si>
  <si>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</si>
  <si>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</si>
  <si>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</si>
  <si>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</si>
  <si>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</si>
  <si>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</si>
  <si>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</si>
  <si>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</si>
  <si>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</si>
  <si>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</si>
  <si>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</si>
  <si>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</si>
  <si>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</si>
  <si>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</si>
  <si>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</si>
  <si>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</si>
  <si>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</si>
  <si>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</si>
  <si>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</si>
  <si>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</si>
  <si>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</si>
  <si>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</si>
  <si>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</si>
  <si>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</si>
  <si>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</si>
  <si>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</si>
  <si>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</si>
  <si>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</si>
  <si>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</si>
  <si>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</si>
  <si>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</si>
  <si>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</si>
  <si>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</si>
  <si>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</si>
  <si>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</si>
  <si>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</si>
  <si>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</si>
  <si>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</si>
  <si>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</si>
  <si>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</si>
  <si>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</si>
  <si>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</si>
  <si>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</si>
  <si>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</si>
  <si>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</si>
  <si>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</si>
  <si>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</si>
  <si>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</si>
  <si>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</si>
  <si>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</si>
  <si>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</si>
  <si>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</si>
  <si>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</si>
  <si>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</si>
  <si>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</si>
  <si>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</si>
  <si>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</si>
  <si>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</si>
  <si>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</si>
  <si>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</si>
  <si>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</si>
  <si>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</si>
  <si>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</si>
  <si>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</si>
  <si>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</si>
  <si>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</si>
  <si>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</si>
  <si>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</si>
  <si>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</si>
  <si>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</si>
  <si>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</si>
  <si>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</si>
  <si>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</si>
  <si>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</si>
  <si>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</si>
  <si>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</si>
  <si>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</si>
  <si>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</si>
  <si>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</si>
  <si>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</si>
  <si>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</si>
  <si>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</si>
  <si>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</si>
  <si>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</si>
  <si>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</si>
  <si>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</si>
  <si>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</si>
  <si>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</si>
  <si>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</si>
  <si>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</si>
  <si>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</si>
  <si>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</si>
  <si>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</si>
  <si>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</si>
  <si>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</si>
  <si>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</si>
  <si>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</si>
  <si>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</si>
  <si>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</si>
  <si>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</si>
  <si>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</si>
  <si>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</si>
  <si>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</si>
  <si>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</si>
  <si>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</si>
  <si>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</si>
  <si>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</si>
  <si>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</si>
  <si>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</si>
  <si>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</si>
  <si>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</si>
  <si>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</si>
  <si>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</si>
  <si>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</si>
  <si>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</si>
  <si>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</si>
  <si>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</si>
  <si>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</si>
  <si>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</si>
  <si>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</si>
  <si>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</si>
  <si>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</si>
  <si>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</si>
  <si>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</si>
  <si>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</si>
  <si>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</si>
  <si>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</si>
  <si>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</si>
  <si>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</si>
  <si>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</si>
  <si>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</si>
  <si>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</si>
  <si>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</si>
  <si>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</si>
  <si>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</si>
  <si>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</si>
  <si>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</si>
  <si>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</si>
  <si>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</si>
  <si>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</si>
  <si>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</si>
  <si>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</si>
  <si>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</si>
  <si>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</si>
  <si>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</si>
  <si>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</si>
  <si>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</si>
  <si>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</si>
  <si>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</si>
  <si>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</si>
  <si>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</si>
  <si>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</si>
  <si>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</si>
  <si>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</si>
  <si>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</si>
  <si>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</si>
  <si>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</si>
  <si>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</si>
  <si>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</si>
  <si>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</si>
  <si>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</si>
  <si>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</si>
  <si>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</si>
  <si>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</si>
  <si>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</si>
  <si>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</si>
  <si>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</si>
  <si>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</si>
  <si>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</si>
  <si>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</si>
  <si>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</si>
  <si>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</si>
  <si>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</si>
  <si>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</si>
  <si>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</si>
  <si>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</si>
  <si>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</si>
  <si>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</si>
  <si>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</si>
  <si>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</si>
  <si>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</si>
  <si>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</si>
  <si>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</si>
  <si>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</si>
  <si>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</si>
  <si>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</si>
  <si>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</si>
  <si>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</si>
  <si>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</si>
  <si>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</si>
  <si>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</si>
  <si>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</si>
  <si>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</si>
  <si>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</si>
  <si>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</si>
  <si>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</si>
  <si>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</si>
  <si>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</si>
  <si>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</si>
  <si>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</si>
  <si>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</si>
  <si>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</si>
  <si>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</si>
  <si>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</si>
  <si>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</si>
  <si>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</si>
  <si>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</si>
  <si>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</si>
  <si>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</si>
  <si>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</si>
  <si>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</si>
  <si>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</si>
  <si>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</si>
  <si>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</si>
  <si>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</si>
  <si>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</si>
  <si>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</si>
  <si>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</si>
  <si>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</si>
  <si>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</si>
  <si>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</si>
  <si>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</si>
  <si>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</si>
  <si>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</si>
  <si>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</si>
  <si>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</si>
  <si>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</si>
  <si>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</si>
  <si>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</si>
  <si>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</si>
  <si>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</si>
  <si>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</si>
  <si>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</si>
  <si>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</si>
  <si>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</si>
  <si>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</si>
  <si>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</si>
  <si>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</si>
  <si>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</si>
  <si>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</si>
  <si>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</si>
  <si>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</si>
  <si>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</si>
  <si>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</si>
  <si>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</si>
  <si>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</si>
  <si>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</si>
  <si>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</si>
  <si>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</si>
  <si>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</si>
  <si>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</si>
  <si>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</si>
  <si>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</si>
  <si>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</si>
  <si>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</si>
  <si>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</si>
  <si>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</si>
  <si>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</si>
  <si>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</si>
  <si>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</si>
  <si>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</si>
  <si>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</si>
  <si>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</si>
  <si>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</si>
  <si>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</si>
  <si>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</si>
  <si>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</si>
  <si>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</si>
  <si>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</si>
  <si>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</si>
  <si>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</si>
  <si>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</si>
  <si>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</si>
  <si>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</si>
  <si>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</si>
  <si>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</si>
  <si>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</si>
  <si>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</si>
  <si>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</si>
  <si>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</si>
  <si>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</si>
  <si>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</si>
  <si>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</si>
  <si>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</si>
  <si>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</si>
  <si>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</si>
  <si>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</si>
  <si>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</si>
  <si>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</si>
  <si>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</si>
  <si>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</si>
  <si>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</si>
  <si>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</si>
  <si>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</si>
  <si>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</si>
  <si>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</si>
  <si>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</si>
  <si>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</si>
  <si>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</si>
  <si>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</si>
  <si>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</si>
  <si>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</si>
  <si>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</si>
  <si>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</si>
  <si>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</si>
  <si>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</si>
  <si>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</si>
  <si>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</si>
  <si>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</si>
  <si>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</si>
  <si>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</si>
  <si>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</si>
  <si>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</si>
  <si>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</si>
  <si>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</si>
  <si>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</si>
  <si>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</si>
  <si>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</si>
  <si>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</si>
  <si>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</si>
  <si>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</si>
  <si>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</si>
  <si>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</si>
  <si>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</si>
  <si>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</si>
  <si>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</si>
  <si>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</si>
  <si>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</si>
  <si>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</si>
  <si>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</si>
  <si>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</si>
  <si>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</si>
  <si>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</si>
  <si>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</si>
  <si>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</si>
  <si>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</si>
  <si>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</si>
  <si>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</si>
  <si>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</si>
  <si>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</si>
  <si>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</si>
  <si>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</si>
  <si>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</si>
  <si>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</si>
  <si>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</si>
  <si>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</si>
  <si>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</si>
  <si>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</si>
  <si>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</si>
  <si>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</si>
  <si>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</si>
  <si>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</si>
  <si>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</si>
  <si>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</si>
  <si>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</si>
  <si>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</si>
  <si>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</si>
  <si>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</si>
  <si>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</si>
  <si>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</si>
  <si>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</si>
  <si>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</si>
  <si>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</si>
  <si>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</si>
  <si>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</si>
  <si>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</si>
  <si>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</si>
  <si>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</si>
  <si>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</si>
  <si>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</si>
  <si>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</si>
  <si>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</si>
  <si>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</si>
  <si>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</si>
  <si>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</si>
  <si>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</si>
  <si>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</si>
  <si>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</si>
  <si>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</si>
  <si>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</si>
  <si>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</si>
  <si>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</si>
  <si>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</si>
  <si>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</si>
  <si>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</si>
  <si>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</si>
  <si>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</si>
  <si>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</si>
  <si>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</si>
  <si>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</si>
  <si>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</si>
  <si>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</si>
  <si>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</si>
  <si>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</si>
  <si>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</si>
  <si>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</si>
  <si>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</si>
  <si>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</si>
  <si>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</si>
  <si>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</si>
  <si>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</si>
  <si>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</si>
  <si>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</si>
  <si>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</si>
  <si>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</si>
  <si>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</si>
  <si>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</si>
  <si>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</si>
  <si>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</si>
  <si>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</si>
  <si>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</si>
  <si>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</si>
  <si>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</si>
  <si>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</si>
  <si>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</si>
  <si>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</si>
  <si>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</si>
  <si>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</si>
  <si>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</si>
  <si>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</si>
  <si>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</si>
  <si>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</si>
  <si>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</si>
  <si>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</si>
  <si>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</si>
  <si>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</si>
  <si>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</si>
  <si>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</si>
  <si>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</si>
  <si>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</si>
  <si>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</si>
  <si>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</si>
  <si>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</si>
  <si>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</si>
  <si>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</si>
  <si>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</si>
  <si>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</si>
  <si>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</si>
  <si>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</si>
  <si>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</si>
  <si>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</si>
  <si>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</si>
  <si>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</si>
  <si>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</si>
  <si>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</si>
  <si>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</si>
  <si>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</si>
  <si>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</si>
  <si>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</si>
  <si>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</si>
  <si>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</si>
  <si>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</si>
  <si>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</si>
  <si>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</si>
  <si>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</si>
  <si>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</si>
  <si>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</si>
  <si>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</si>
  <si>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</si>
  <si>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</si>
  <si>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</si>
  <si>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</si>
  <si>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</si>
  <si>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</si>
  <si>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</si>
  <si>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</si>
  <si>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</si>
  <si>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</si>
  <si>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</si>
  <si>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</si>
  <si>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</si>
  <si>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</si>
  <si>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</si>
  <si>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</si>
  <si>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</si>
  <si>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</si>
  <si>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</si>
  <si>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</si>
  <si>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</si>
  <si>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</si>
  <si>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</si>
  <si>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</si>
  <si>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</si>
  <si>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</si>
  <si>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</si>
  <si>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</si>
  <si>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</si>
  <si>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</si>
  <si>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</si>
  <si>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</si>
  <si>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</si>
  <si>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</si>
  <si>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</si>
  <si>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</si>
  <si>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</si>
  <si>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</si>
  <si>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</si>
  <si>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</si>
  <si>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</si>
  <si>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</si>
  <si>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</si>
  <si>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</si>
  <si>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</si>
  <si>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</si>
  <si>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</si>
  <si>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</si>
  <si>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</si>
  <si>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</si>
  <si>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</si>
  <si>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</si>
  <si>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</si>
  <si>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</si>
  <si>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</si>
  <si>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</si>
  <si>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</si>
  <si>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</si>
  <si>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</si>
  <si>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</si>
  <si>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</si>
  <si>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</si>
  <si>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</si>
  <si>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</si>
  <si>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</si>
  <si>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</si>
  <si>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</si>
  <si>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</si>
  <si>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</si>
  <si>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</si>
  <si>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</si>
  <si>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</si>
  <si>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</si>
  <si>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</si>
  <si>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</si>
  <si>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</si>
  <si>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</si>
  <si>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</si>
  <si>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</si>
  <si>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</si>
  <si>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</si>
  <si>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</si>
  <si>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</si>
  <si>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</si>
  <si>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</si>
  <si>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</si>
  <si>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</si>
  <si>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</si>
  <si>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</si>
  <si>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</si>
  <si>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</si>
  <si>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</si>
  <si>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</si>
  <si>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</si>
  <si>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</si>
  <si>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</si>
  <si>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</si>
  <si>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</si>
  <si>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</si>
  <si>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</si>
  <si>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</si>
  <si>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</si>
  <si>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</si>
  <si>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</si>
  <si>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</si>
  <si>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</si>
  <si>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</si>
  <si>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</si>
  <si>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</si>
  <si>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</si>
  <si>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</si>
  <si>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</si>
  <si>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</si>
  <si>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</si>
  <si>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</si>
  <si>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</si>
  <si>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</si>
  <si>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</si>
  <si>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</si>
  <si>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</si>
  <si>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</si>
  <si>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</si>
  <si>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</si>
  <si>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</si>
  <si>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</si>
  <si>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</si>
  <si>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</si>
  <si>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</si>
  <si>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</si>
  <si>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</si>
  <si>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</si>
  <si>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</si>
  <si>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</si>
  <si>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</si>
  <si>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</si>
  <si>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</si>
  <si>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</si>
  <si>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</si>
  <si>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</si>
  <si>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</si>
  <si>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</si>
  <si>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</si>
  <si>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</si>
  <si>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</si>
  <si>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</si>
  <si>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</si>
  <si>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</si>
  <si>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</si>
  <si>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</si>
  <si>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</si>
  <si>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</si>
  <si>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</si>
  <si>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</si>
  <si>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</si>
  <si>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</si>
  <si>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</si>
  <si>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</si>
  <si>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</si>
  <si>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</si>
  <si>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</si>
  <si>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</si>
  <si>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</si>
  <si>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</si>
  <si>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</si>
  <si>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</si>
  <si>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</si>
  <si>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</si>
  <si>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</si>
  <si>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</si>
  <si>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</si>
  <si>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</si>
  <si>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</si>
  <si>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</si>
  <si>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</si>
  <si>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</si>
  <si>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</si>
  <si>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</si>
  <si>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</si>
  <si>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</si>
  <si>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</si>
  <si>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</si>
  <si>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</si>
  <si>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</si>
  <si>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</si>
  <si>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</si>
  <si>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</si>
  <si>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</si>
  <si>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</si>
  <si>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</si>
  <si>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</si>
  <si>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</si>
  <si>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</si>
  <si>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</si>
  <si>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</si>
  <si>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</si>
  <si>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</si>
  <si>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</si>
  <si>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</si>
  <si>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</si>
  <si>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</si>
  <si>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</si>
  <si>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</si>
  <si>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</si>
  <si>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</si>
  <si>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</si>
  <si>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</si>
  <si>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</si>
  <si>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</si>
  <si>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</si>
  <si>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</si>
  <si>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</si>
  <si>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</si>
  <si>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</si>
  <si>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</si>
  <si>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</si>
  <si>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</si>
  <si>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</si>
  <si>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</si>
  <si>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</si>
  <si>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</si>
  <si>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</si>
  <si>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</si>
  <si>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</si>
  <si>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</si>
  <si>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</si>
  <si>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</si>
  <si>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</si>
  <si>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</si>
  <si>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</si>
  <si>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</si>
  <si>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</si>
  <si>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</si>
  <si>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</si>
  <si>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</si>
  <si>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</si>
  <si>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</si>
  <si>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</si>
  <si>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</si>
  <si>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</si>
  <si>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</si>
  <si>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</si>
  <si>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</si>
  <si>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</si>
  <si>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</si>
  <si>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</si>
  <si>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</si>
  <si>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</si>
  <si>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</si>
  <si>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</si>
  <si>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</si>
  <si>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</si>
  <si>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</si>
  <si>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</si>
  <si>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</si>
  <si>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</si>
  <si>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</si>
  <si>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</si>
  <si>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</si>
  <si>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</si>
  <si>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</si>
  <si>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</si>
  <si>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</si>
  <si>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</si>
  <si>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</si>
  <si>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</si>
  <si>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</si>
  <si>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</si>
  <si>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</si>
  <si>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</si>
  <si>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</si>
  <si>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</si>
  <si>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</si>
  <si>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</si>
  <si>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</si>
  <si>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</si>
  <si>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</si>
  <si>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</si>
  <si>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</si>
  <si>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</si>
  <si>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</si>
  <si>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</si>
  <si>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</si>
  <si>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</si>
  <si>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</si>
  <si>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</si>
  <si>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</si>
  <si>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</si>
  <si>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</si>
  <si>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</si>
  <si>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</si>
  <si>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</si>
  <si>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</si>
  <si>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</si>
  <si>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</si>
  <si>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</si>
  <si>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</si>
  <si>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</si>
  <si>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</si>
  <si>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</si>
  <si>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</si>
  <si>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</si>
  <si>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</si>
  <si>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</si>
  <si>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</si>
  <si>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</si>
  <si>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</si>
  <si>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</si>
  <si>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</si>
  <si>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</si>
  <si>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</si>
  <si>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</si>
  <si>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</si>
  <si>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</si>
  <si>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</si>
  <si>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</si>
  <si>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</si>
  <si>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</si>
  <si>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</si>
  <si>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</si>
  <si>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</si>
  <si>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</si>
  <si>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</si>
  <si>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</si>
  <si>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</si>
  <si>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</si>
  <si>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</si>
  <si>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</si>
  <si>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</si>
  <si>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</si>
  <si>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</si>
  <si>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</si>
  <si>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</si>
  <si>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</si>
  <si>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</si>
  <si>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</si>
  <si>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</si>
  <si>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</si>
  <si>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</si>
  <si>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</si>
  <si>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</si>
  <si>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</si>
  <si>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</si>
  <si>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</si>
  <si>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</si>
  <si>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</si>
  <si>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</si>
  <si>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</si>
  <si>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</si>
  <si>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</si>
  <si>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</si>
  <si>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</si>
  <si>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</si>
  <si>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</si>
  <si>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</si>
  <si>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</si>
  <si>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</si>
  <si>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</si>
  <si>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</si>
  <si>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</si>
  <si>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</si>
  <si>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</si>
  <si>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</si>
  <si>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</si>
  <si>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</si>
  <si>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</si>
  <si>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</si>
  <si>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</si>
  <si>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</si>
  <si>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</si>
  <si>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</si>
  <si>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</si>
  <si>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</si>
  <si>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</si>
  <si>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</si>
  <si>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</si>
  <si>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</si>
  <si>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</si>
  <si>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</si>
  <si>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</si>
  <si>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</si>
  <si>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</si>
  <si>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</si>
  <si>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</si>
  <si>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</si>
  <si>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</si>
  <si>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</si>
  <si>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</si>
  <si>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</si>
  <si>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</si>
  <si>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</si>
  <si>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</si>
  <si>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</si>
  <si>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</si>
  <si>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</si>
  <si>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</si>
  <si>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</si>
  <si>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</si>
  <si>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</si>
  <si>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</si>
  <si>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</si>
  <si>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</si>
  <si>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</si>
  <si>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</si>
  <si>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</si>
  <si>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</si>
  <si>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</si>
  <si>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</si>
  <si>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</si>
  <si>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</si>
  <si>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</si>
  <si>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</si>
  <si>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</si>
  <si>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</si>
  <si>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</si>
  <si>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</si>
  <si>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</si>
  <si>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</si>
  <si>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</si>
  <si>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</si>
  <si>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</si>
  <si>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</si>
  <si>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</si>
  <si>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</si>
  <si>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</si>
  <si>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</si>
  <si>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</si>
  <si>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</si>
  <si>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</si>
  <si>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</si>
  <si>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</si>
  <si>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</si>
  <si>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</si>
  <si>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</si>
  <si>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</si>
  <si>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</si>
  <si>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</si>
  <si>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</si>
  <si>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</si>
  <si>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</si>
  <si>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</si>
  <si>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</si>
  <si>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</si>
  <si>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</si>
  <si>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</si>
  <si>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</si>
  <si>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</si>
  <si>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</si>
  <si>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</si>
  <si>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</si>
  <si>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</si>
  <si>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</si>
  <si>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</si>
  <si>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</si>
  <si>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</si>
  <si>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</si>
  <si>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</si>
  <si>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</si>
  <si>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</si>
  <si>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</si>
  <si>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</si>
  <si>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</si>
  <si>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</si>
  <si>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</si>
  <si>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</si>
  <si>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</si>
  <si>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</si>
  <si>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</si>
  <si>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</si>
  <si>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</si>
  <si>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</si>
  <si>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</si>
  <si>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</si>
  <si>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</si>
  <si>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</si>
  <si>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</si>
  <si>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</si>
  <si>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</si>
  <si>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</si>
  <si>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</si>
  <si>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</si>
  <si>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</si>
  <si>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</si>
  <si>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</si>
  <si>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</si>
  <si>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</si>
  <si>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</si>
  <si>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</si>
  <si>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</si>
  <si>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</si>
  <si>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</si>
  <si>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</si>
  <si>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</si>
  <si>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</si>
  <si>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</si>
  <si>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</si>
  <si>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</si>
  <si>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</si>
  <si>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</si>
  <si>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</si>
  <si>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</si>
  <si>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</si>
  <si>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</si>
  <si>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</si>
  <si>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</si>
  <si>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</si>
  <si>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</si>
  <si>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</si>
  <si>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</si>
  <si>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</si>
  <si>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</si>
  <si>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</si>
  <si>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</si>
  <si>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</si>
  <si>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</si>
  <si>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</si>
  <si>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</si>
  <si>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</si>
  <si>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</si>
  <si>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</si>
  <si>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</si>
  <si>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</si>
  <si>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</si>
  <si>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</si>
  <si>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</si>
  <si>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</si>
  <si>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</si>
  <si>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</si>
  <si>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</si>
  <si>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</si>
  <si>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</si>
  <si>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</si>
  <si>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</si>
  <si>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</si>
  <si>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</si>
  <si>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</si>
  <si>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</si>
  <si>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</si>
  <si>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</si>
  <si>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</si>
  <si>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</si>
  <si>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</si>
  <si>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</si>
  <si>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</si>
  <si>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</si>
  <si>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</si>
  <si>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</si>
  <si>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</si>
  <si>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</si>
  <si>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</si>
  <si>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</si>
  <si>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</si>
  <si>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</si>
  <si>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</si>
  <si>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</si>
  <si>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</si>
  <si>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</si>
  <si>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</si>
  <si>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</si>
  <si>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</si>
  <si>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</si>
  <si>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</si>
  <si>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</si>
  <si>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</si>
  <si>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</si>
  <si>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</si>
  <si>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</si>
  <si>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</si>
  <si>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</si>
  <si>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</si>
  <si>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</si>
  <si>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</si>
  <si>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</si>
  <si>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</si>
  <si>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</si>
  <si>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</si>
  <si>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</si>
  <si>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</si>
  <si>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</si>
  <si>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</si>
  <si>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</si>
  <si>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</si>
  <si>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</si>
  <si>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</si>
  <si>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</si>
  <si>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</si>
  <si>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</si>
  <si>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</si>
  <si>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</si>
  <si>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</si>
  <si>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</si>
  <si>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</si>
  <si>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</si>
  <si>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</si>
  <si>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</si>
  <si>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</si>
  <si>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</si>
  <si>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</si>
  <si>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</si>
  <si>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</si>
  <si>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</si>
  <si>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</si>
  <si>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</si>
  <si>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</si>
  <si>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</si>
  <si>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</si>
  <si>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</si>
  <si>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</si>
  <si>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</si>
  <si>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</si>
  <si>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</si>
  <si>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</si>
  <si>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</si>
  <si>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</si>
  <si>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</si>
  <si>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</si>
  <si>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</si>
  <si>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</si>
  <si>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</si>
  <si>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</si>
  <si>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</si>
  <si>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</si>
  <si>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</si>
  <si>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</si>
  <si>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</si>
  <si>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</si>
  <si>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</si>
  <si>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</si>
  <si>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</si>
  <si>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</si>
  <si>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</si>
  <si>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</si>
  <si>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</si>
  <si>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</si>
  <si>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</si>
  <si>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</si>
  <si>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</si>
  <si>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</si>
  <si>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</si>
  <si>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</si>
  <si>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</si>
  <si>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</si>
  <si>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</si>
  <si>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</si>
  <si>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</si>
  <si>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</si>
  <si>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</si>
  <si>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</si>
  <si>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</si>
  <si>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</si>
  <si>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</si>
  <si>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</si>
  <si>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</si>
  <si>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</si>
  <si>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</si>
  <si>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</si>
  <si>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</si>
  <si>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</si>
  <si>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</si>
  <si>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</si>
  <si>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</si>
  <si>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</si>
  <si>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</si>
  <si>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</si>
  <si>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</si>
  <si>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</si>
  <si>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</si>
  <si>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</si>
  <si>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</si>
  <si>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</si>
  <si>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</si>
  <si>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</si>
  <si>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</si>
  <si>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</si>
  <si>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</si>
  <si>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</si>
  <si>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</si>
  <si>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</si>
  <si>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</si>
  <si>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</si>
  <si>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</si>
  <si>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</si>
  <si>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</si>
  <si>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</si>
  <si>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</si>
  <si>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</si>
  <si>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</si>
  <si>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</si>
  <si>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</si>
  <si>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</si>
  <si>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</si>
  <si>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</si>
  <si>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</si>
  <si>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</si>
  <si>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</si>
  <si>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</si>
  <si>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</si>
  <si>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</si>
  <si>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</si>
  <si>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</si>
  <si>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</si>
  <si>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</si>
  <si>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</si>
  <si>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</si>
  <si>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</si>
  <si>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</si>
  <si>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</si>
  <si>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</si>
  <si>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</si>
  <si>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</si>
  <si>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</si>
  <si>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</si>
  <si>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</si>
  <si>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</si>
  <si>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</si>
  <si>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</si>
  <si>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</si>
  <si>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</si>
  <si>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</si>
  <si>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</si>
  <si>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</si>
  <si>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</si>
  <si>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</si>
  <si>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</si>
  <si>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</si>
  <si>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</si>
  <si>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</si>
  <si>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</si>
  <si>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</si>
  <si>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</si>
  <si>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</si>
  <si>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</si>
  <si>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</si>
  <si>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</si>
  <si>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</si>
  <si>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</si>
  <si>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</si>
  <si>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</si>
  <si>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</si>
  <si>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</si>
  <si>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</si>
  <si>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</si>
  <si>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</si>
  <si>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</si>
  <si>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</si>
  <si>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</si>
  <si>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</si>
  <si>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</si>
  <si>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</si>
  <si>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</si>
  <si>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</si>
  <si>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</si>
  <si>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</si>
  <si>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</si>
  <si>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</si>
  <si>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</si>
  <si>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</si>
  <si>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</si>
  <si>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</si>
  <si>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</si>
  <si>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</si>
  <si>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</si>
  <si>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</si>
  <si>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</si>
  <si>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</si>
  <si>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</si>
  <si>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</si>
  <si>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</si>
  <si>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</si>
  <si>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</si>
  <si>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</si>
  <si>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</si>
  <si>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</si>
  <si>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</si>
  <si>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</si>
  <si>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</si>
  <si>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</si>
  <si>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</si>
  <si>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</si>
  <si>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</si>
  <si>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</si>
  <si>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</si>
  <si>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</si>
  <si>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</si>
  <si>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</si>
  <si>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</si>
  <si>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</si>
  <si>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</si>
  <si>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</si>
  <si>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</si>
  <si>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</si>
  <si>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</si>
  <si>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</si>
  <si>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</si>
  <si>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</si>
  <si>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</si>
  <si>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</si>
  <si>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</si>
  <si>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</si>
  <si>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</si>
  <si>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</si>
  <si>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</si>
  <si>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</si>
  <si>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</si>
  <si>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</si>
  <si>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</si>
  <si>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</si>
  <si>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</si>
  <si>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</si>
  <si>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</si>
  <si>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</si>
  <si>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</si>
  <si>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</si>
  <si>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</si>
  <si>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</si>
  <si>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</si>
  <si>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</si>
  <si>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</si>
  <si>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</si>
  <si>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</si>
  <si>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</si>
  <si>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</si>
  <si>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</si>
  <si>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</si>
  <si>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</si>
  <si>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</si>
  <si>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</si>
  <si>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</si>
  <si>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</si>
  <si>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</si>
  <si>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</si>
  <si>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</si>
  <si>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</si>
  <si>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</si>
  <si>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</si>
  <si>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</si>
  <si>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</si>
  <si>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</si>
  <si>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</si>
  <si>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</si>
  <si>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</si>
  <si>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</si>
  <si>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</si>
  <si>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</si>
  <si>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</si>
  <si>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</si>
  <si>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</si>
  <si>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</si>
  <si>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</si>
  <si>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</si>
  <si>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</si>
  <si>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</si>
  <si>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</si>
  <si>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</si>
  <si>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</si>
  <si>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</si>
  <si>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</si>
  <si>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</si>
  <si>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</si>
  <si>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</si>
  <si>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</si>
  <si>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</si>
  <si>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</si>
  <si>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</si>
  <si>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</si>
  <si>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</si>
  <si>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</si>
  <si>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</si>
  <si>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</si>
  <si>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</si>
  <si>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</si>
  <si>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</si>
  <si>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PUYEHUE</t>
  </si>
  <si>
    <t>PSR PUYEHUE</t>
  </si>
  <si>
    <t>Monica Barria Oyarzun</t>
  </si>
  <si>
    <t>Marcela Navarro Riquelme</t>
  </si>
  <si>
    <t>Centros de Diagnãstico Terap_utico (CDT)</t>
  </si>
  <si>
    <t>Programa de Reparaciãn y Atenciãn Integral de Salud (PRAIS)</t>
  </si>
  <si>
    <t>Centro de Atenciãn Funcionarios (CAF)</t>
  </si>
  <si>
    <t>Clênica Dental Mãvil (CDM)</t>
  </si>
  <si>
    <t>Direcciãn Servicio de Salud (DSS)</t>
  </si>
  <si>
    <t>Servicio de Atenciãn Primaria de Urgencia (SAPU)</t>
  </si>
  <si>
    <t>SAPU Alta Resoluciãn (SAR)</t>
  </si>
  <si>
    <t>Laboratorio Clênico o Dental</t>
  </si>
  <si>
    <t>Servicio de Atenciãn Primaria de Urgencia Dental (SAPUDENT)</t>
  </si>
  <si>
    <t>Centro de Rehabilitaciãn (CR)</t>
  </si>
  <si>
    <t>Hospital de Campa_a</t>
  </si>
  <si>
    <t>OTRA INSTITUCIîN (Delegado)</t>
  </si>
  <si>
    <t>Sin atenciones presenciales por contingencia Covid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</si>
</sst>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5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2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0" applyNumberFormat="0" applyFont="0" applyAlignment="0" applyProtection="0"/>
    <xf numFmtId="0" fontId="14" fillId="0" borderId="0"/>
    <xf numFmtId="0" fontId="47" fillId="0" borderId="0"/>
    <xf numFmtId="0" fontId="50" fillId="30" borderId="629" applyNumberFormat="0" applyAlignment="0" applyProtection="0"/>
  </cellStyleXfs>
  <cellXfs count="5496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8" xfId="0" applyNumberFormat="1" applyFont="1" applyBorder="1"/>
    <xf numFmtId="1" fontId="6" fillId="5" borderId="309" xfId="0" applyNumberFormat="1" applyFont="1" applyFill="1" applyBorder="1" applyProtection="1">
      <protection locked="0"/>
    </xf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3" xfId="0" applyNumberFormat="1" applyFont="1" applyFill="1" applyBorder="1" applyProtection="1">
      <protection locked="0"/>
    </xf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0" borderId="313" xfId="0" applyNumberFormat="1" applyFont="1" applyBorder="1" applyAlignment="1">
      <alignment wrapText="1"/>
    </xf>
    <xf numFmtId="1" fontId="6" fillId="0" borderId="317" xfId="0" applyNumberFormat="1" applyFont="1" applyBorder="1"/>
    <xf numFmtId="1" fontId="6" fillId="0" borderId="314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19" xfId="0" applyNumberFormat="1" applyFont="1" applyFill="1" applyBorder="1"/>
    <xf numFmtId="1" fontId="6" fillId="14" borderId="320" xfId="0" applyNumberFormat="1" applyFont="1" applyFill="1" applyBorder="1"/>
    <xf numFmtId="1" fontId="6" fillId="0" borderId="23" xfId="0" applyNumberFormat="1" applyFont="1" applyBorder="1"/>
    <xf numFmtId="1" fontId="6" fillId="5" borderId="321" xfId="0" applyNumberFormat="1" applyFont="1" applyFill="1" applyBorder="1" applyProtection="1">
      <protection locked="0"/>
    </xf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0" borderId="321" xfId="0" applyNumberFormat="1" applyFont="1" applyBorder="1"/>
    <xf numFmtId="1" fontId="6" fillId="0" borderId="326" xfId="0" applyNumberFormat="1" applyFont="1" applyBorder="1"/>
    <xf numFmtId="1" fontId="6" fillId="0" borderId="323" xfId="0" applyNumberFormat="1" applyFont="1" applyBorder="1"/>
    <xf numFmtId="1" fontId="6" fillId="5" borderId="327" xfId="0" applyNumberFormat="1" applyFont="1" applyFill="1" applyBorder="1" applyProtection="1">
      <protection locked="0"/>
    </xf>
    <xf numFmtId="1" fontId="6" fillId="5" borderId="328" xfId="0" applyNumberFormat="1" applyFont="1" applyFill="1" applyBorder="1" applyProtection="1">
      <protection locked="0"/>
    </xf>
    <xf numFmtId="1" fontId="6" fillId="4" borderId="327" xfId="0" applyNumberFormat="1" applyFont="1" applyFill="1" applyBorder="1"/>
    <xf numFmtId="1" fontId="6" fillId="4" borderId="113" xfId="0" applyNumberFormat="1" applyFont="1" applyFill="1" applyBorder="1"/>
    <xf numFmtId="1" fontId="6" fillId="5" borderId="329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0" xfId="0" applyNumberFormat="1" applyFont="1" applyFill="1" applyBorder="1" applyProtection="1">
      <protection locked="0"/>
    </xf>
    <xf numFmtId="1" fontId="6" fillId="0" borderId="327" xfId="0" applyNumberFormat="1" applyFont="1" applyBorder="1"/>
    <xf numFmtId="1" fontId="6" fillId="0" borderId="331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5" xfId="0" applyNumberFormat="1" applyFont="1" applyBorder="1"/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66" xfId="0" applyNumberFormat="1" applyFont="1" applyBorder="1"/>
    <xf numFmtId="1" fontId="6" fillId="5" borderId="338" xfId="0" applyNumberFormat="1" applyFont="1" applyFill="1" applyBorder="1" applyProtection="1">
      <protection locked="0"/>
    </xf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0" borderId="338" xfId="0" applyNumberFormat="1" applyFont="1" applyBorder="1"/>
    <xf numFmtId="1" fontId="6" fillId="12" borderId="343" xfId="0" applyNumberFormat="1" applyFont="1" applyFill="1" applyBorder="1"/>
    <xf numFmtId="1" fontId="6" fillId="0" borderId="345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6" xfId="15" applyNumberFormat="1" applyFont="1" applyBorder="1" applyProtection="1">
      <protection locked="0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0" xfId="0" applyNumberFormat="1" applyFont="1" applyFill="1" applyBorder="1"/>
    <xf numFmtId="1" fontId="6" fillId="4" borderId="343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2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34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354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19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8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5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3" xfId="0" applyNumberFormat="1" applyFont="1" applyBorder="1"/>
    <xf numFmtId="1" fontId="6" fillId="0" borderId="340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2" xfId="0" applyNumberFormat="1" applyFont="1" applyFill="1" applyBorder="1" applyProtection="1">
      <protection locked="0"/>
    </xf>
    <xf numFmtId="1" fontId="6" fillId="0" borderId="343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7" xfId="0" applyNumberFormat="1" applyFont="1" applyFill="1" applyBorder="1" applyProtection="1">
      <protection locked="0"/>
    </xf>
    <xf numFmtId="1" fontId="6" fillId="5" borderId="343" xfId="0" applyNumberFormat="1" applyFont="1" applyFill="1" applyBorder="1" applyProtection="1">
      <protection locked="0"/>
    </xf>
    <xf numFmtId="1" fontId="6" fillId="5" borderId="358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39" xfId="0" applyNumberFormat="1" applyFont="1" applyFill="1" applyBorder="1"/>
    <xf numFmtId="1" fontId="6" fillId="5" borderId="359" xfId="0" applyNumberFormat="1" applyFont="1" applyFill="1" applyBorder="1" applyProtection="1">
      <protection locked="0"/>
    </xf>
    <xf numFmtId="1" fontId="6" fillId="4" borderId="342" xfId="0" applyNumberFormat="1" applyFont="1" applyFill="1" applyBorder="1"/>
    <xf numFmtId="1" fontId="6" fillId="4" borderId="338" xfId="0" applyNumberFormat="1" applyFont="1" applyFill="1" applyBorder="1"/>
    <xf numFmtId="1" fontId="6" fillId="0" borderId="339" xfId="0" applyNumberFormat="1" applyFont="1" applyBorder="1" applyAlignment="1">
      <alignment vertical="center" wrapText="1"/>
    </xf>
    <xf numFmtId="1" fontId="6" fillId="0" borderId="360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5" xfId="0" applyNumberFormat="1" applyFont="1" applyFill="1" applyBorder="1" applyProtection="1">
      <protection locked="0"/>
    </xf>
    <xf numFmtId="1" fontId="6" fillId="5" borderId="352" xfId="0" applyNumberFormat="1" applyFont="1" applyFill="1" applyBorder="1" applyProtection="1">
      <protection locked="0"/>
    </xf>
    <xf numFmtId="1" fontId="6" fillId="5" borderId="361" xfId="0" applyNumberFormat="1" applyFont="1" applyFill="1" applyBorder="1" applyProtection="1">
      <protection locked="0"/>
    </xf>
    <xf numFmtId="1" fontId="6" fillId="0" borderId="354" xfId="0" applyNumberFormat="1" applyFont="1" applyBorder="1"/>
    <xf numFmtId="1" fontId="6" fillId="0" borderId="345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1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2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3" xfId="0" applyNumberFormat="1" applyFont="1" applyFill="1" applyBorder="1" applyProtection="1">
      <protection locked="0"/>
    </xf>
    <xf numFmtId="1" fontId="6" fillId="4" borderId="364" xfId="0" applyNumberFormat="1" applyFont="1" applyFill="1" applyBorder="1"/>
    <xf numFmtId="1" fontId="6" fillId="0" borderId="355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5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5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6" xfId="0" applyNumberFormat="1" applyFont="1" applyBorder="1"/>
    <xf numFmtId="1" fontId="3" fillId="0" borderId="367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6" xfId="0" applyNumberFormat="1" applyFont="1" applyBorder="1"/>
    <xf numFmtId="1" fontId="6" fillId="14" borderId="244" xfId="0" applyNumberFormat="1" applyFont="1" applyFill="1" applyBorder="1"/>
    <xf numFmtId="1" fontId="6" fillId="14" borderId="366" xfId="0" applyNumberFormat="1" applyFont="1" applyFill="1" applyBorder="1"/>
    <xf numFmtId="1" fontId="6" fillId="14" borderId="368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69" xfId="0" applyNumberFormat="1" applyFont="1" applyFill="1" applyBorder="1" applyProtection="1">
      <protection locked="0"/>
    </xf>
    <xf numFmtId="1" fontId="6" fillId="5" borderId="334" xfId="0" applyNumberFormat="1" applyFont="1" applyFill="1" applyBorder="1" applyProtection="1">
      <protection locked="0"/>
    </xf>
    <xf numFmtId="1" fontId="6" fillId="0" borderId="371" xfId="0" applyNumberFormat="1" applyFont="1" applyBorder="1"/>
    <xf numFmtId="1" fontId="6" fillId="0" borderId="330" xfId="0" applyNumberFormat="1" applyFont="1" applyBorder="1"/>
    <xf numFmtId="1" fontId="6" fillId="0" borderId="328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2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4" xfId="0" applyNumberFormat="1" applyFont="1" applyBorder="1" applyAlignment="1">
      <alignment horizontal="right"/>
    </xf>
    <xf numFmtId="1" fontId="6" fillId="0" borderId="361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5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3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right" vertical="center" wrapText="1"/>
    </xf>
    <xf numFmtId="1" fontId="6" fillId="0" borderId="339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1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8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5" borderId="373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7" xfId="0" applyNumberFormat="1" applyFont="1" applyBorder="1"/>
    <xf numFmtId="1" fontId="4" fillId="3" borderId="288" xfId="0" applyNumberFormat="1" applyFont="1" applyFill="1" applyBorder="1"/>
    <xf numFmtId="1" fontId="6" fillId="5" borderId="344" xfId="0" applyNumberFormat="1" applyFont="1" applyFill="1" applyBorder="1" applyProtection="1">
      <protection locked="0"/>
    </xf>
    <xf numFmtId="1" fontId="6" fillId="3" borderId="375" xfId="14" applyNumberFormat="1" applyFont="1" applyFill="1" applyBorder="1"/>
    <xf numFmtId="1" fontId="6" fillId="3" borderId="354" xfId="14" applyNumberFormat="1" applyFont="1" applyFill="1" applyBorder="1"/>
    <xf numFmtId="1" fontId="6" fillId="3" borderId="345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6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2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6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7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8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6" xfId="0" applyNumberFormat="1" applyFont="1" applyBorder="1"/>
    <xf numFmtId="1" fontId="6" fillId="0" borderId="353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3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3" xfId="0" applyNumberFormat="1" applyFont="1" applyFill="1" applyBorder="1" applyProtection="1">
      <protection locked="0"/>
    </xf>
    <xf numFmtId="1" fontId="6" fillId="5" borderId="377" xfId="0" applyNumberFormat="1" applyFont="1" applyFill="1" applyBorder="1" applyProtection="1">
      <protection locked="0"/>
    </xf>
    <xf numFmtId="1" fontId="6" fillId="5" borderId="354" xfId="0" applyNumberFormat="1" applyFont="1" applyFill="1" applyBorder="1" applyProtection="1">
      <protection locked="0"/>
    </xf>
    <xf numFmtId="1" fontId="6" fillId="3" borderId="352" xfId="0" applyNumberFormat="1" applyFont="1" applyFill="1" applyBorder="1"/>
    <xf numFmtId="1" fontId="6" fillId="3" borderId="29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3" borderId="339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5" borderId="360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0" borderId="340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8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4" borderId="388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89" xfId="0" applyNumberFormat="1" applyFont="1" applyFill="1" applyBorder="1" applyAlignment="1">
      <alignment horizontal="right"/>
    </xf>
    <xf numFmtId="1" fontId="6" fillId="3" borderId="338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4" xfId="0" applyNumberFormat="1" applyFont="1" applyFill="1" applyBorder="1" applyAlignment="1" applyProtection="1">
      <alignment horizontal="center"/>
      <protection locked="0"/>
    </xf>
    <xf numFmtId="1" fontId="6" fillId="3" borderId="345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1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59" xfId="0" applyNumberFormat="1" applyFont="1" applyFill="1" applyBorder="1"/>
    <xf numFmtId="1" fontId="6" fillId="0" borderId="339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3" xfId="0" applyNumberFormat="1" applyFont="1" applyFill="1" applyBorder="1" applyAlignment="1" applyProtection="1">
      <alignment horizontal="right"/>
      <protection locked="0"/>
    </xf>
    <xf numFmtId="1" fontId="6" fillId="5" borderId="390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4" borderId="357" xfId="0" applyNumberFormat="1" applyFont="1" applyFill="1" applyBorder="1" applyAlignment="1">
      <alignment horizontal="right"/>
    </xf>
    <xf numFmtId="1" fontId="6" fillId="4" borderId="360" xfId="0" applyNumberFormat="1" applyFont="1" applyFill="1" applyBorder="1" applyAlignment="1">
      <alignment horizontal="right"/>
    </xf>
    <xf numFmtId="1" fontId="6" fillId="5" borderId="356" xfId="0" applyNumberFormat="1" applyFont="1" applyFill="1" applyBorder="1" applyAlignment="1" applyProtection="1">
      <alignment horizontal="right"/>
      <protection locked="0"/>
    </xf>
    <xf numFmtId="1" fontId="6" fillId="0" borderId="343" xfId="0" applyNumberFormat="1" applyFont="1" applyBorder="1" applyAlignment="1">
      <alignment horizontal="right" wrapText="1"/>
    </xf>
    <xf numFmtId="1" fontId="6" fillId="3" borderId="374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7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39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1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2" xfId="0" applyNumberFormat="1" applyFont="1" applyFill="1" applyBorder="1" applyAlignment="1" applyProtection="1">
      <alignment horizontal="right" wrapText="1"/>
      <protection locked="0"/>
    </xf>
    <xf numFmtId="1" fontId="6" fillId="5" borderId="369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5" borderId="334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5" borderId="371" xfId="0" applyNumberFormat="1" applyFont="1" applyFill="1" applyBorder="1" applyAlignment="1" applyProtection="1">
      <alignment horizontal="right" wrapText="1"/>
      <protection locked="0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327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5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39" xfId="0" applyNumberFormat="1" applyFont="1" applyBorder="1" applyAlignment="1">
      <alignment horizontal="right" wrapText="1"/>
    </xf>
    <xf numFmtId="1" fontId="6" fillId="0" borderId="342" xfId="0" applyNumberFormat="1" applyFont="1" applyBorder="1" applyAlignment="1">
      <alignment horizontal="right" wrapText="1"/>
    </xf>
    <xf numFmtId="1" fontId="6" fillId="0" borderId="345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6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4" xfId="0" applyNumberFormat="1" applyFont="1" applyBorder="1"/>
    <xf numFmtId="1" fontId="6" fillId="0" borderId="377" xfId="0" applyNumberFormat="1" applyFont="1" applyBorder="1"/>
    <xf numFmtId="1" fontId="6" fillId="0" borderId="354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6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/>
    </xf>
    <xf numFmtId="1" fontId="6" fillId="0" borderId="339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3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399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Alignment="1" applyProtection="1">
      <alignment wrapText="1"/>
      <protection locked="0"/>
    </xf>
    <xf numFmtId="1" fontId="6" fillId="0" borderId="399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399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4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11" fillId="0" borderId="413" xfId="0" applyNumberFormat="1" applyFont="1" applyBorder="1"/>
    <xf numFmtId="1" fontId="11" fillId="0" borderId="416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7" xfId="0" applyNumberFormat="1" applyFont="1" applyFill="1" applyBorder="1"/>
    <xf numFmtId="1" fontId="6" fillId="4" borderId="402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399" xfId="0" applyNumberFormat="1" applyFont="1" applyBorder="1" applyAlignment="1">
      <alignment horizontal="right"/>
    </xf>
    <xf numFmtId="1" fontId="6" fillId="0" borderId="419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5" borderId="401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3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5" borderId="418" xfId="0" applyNumberFormat="1" applyFont="1" applyFill="1" applyBorder="1" applyProtection="1">
      <protection locked="0"/>
    </xf>
    <xf numFmtId="1" fontId="6" fillId="5" borderId="425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8" xfId="0" applyNumberFormat="1" applyFont="1" applyFill="1" applyBorder="1" applyProtection="1">
      <protection locked="0"/>
    </xf>
    <xf numFmtId="1" fontId="6" fillId="5" borderId="411" xfId="0" applyNumberFormat="1" applyFont="1" applyFill="1" applyBorder="1" applyProtection="1">
      <protection locked="0"/>
    </xf>
    <xf numFmtId="1" fontId="6" fillId="5" borderId="40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7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4" borderId="401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8" xfId="0" applyNumberFormat="1" applyFont="1" applyBorder="1"/>
    <xf numFmtId="1" fontId="6" fillId="0" borderId="411" xfId="0" applyNumberFormat="1" applyFont="1" applyBorder="1"/>
    <xf numFmtId="1" fontId="6" fillId="5" borderId="403" xfId="0" applyNumberFormat="1" applyFont="1" applyFill="1" applyBorder="1" applyProtection="1">
      <protection locked="0"/>
    </xf>
    <xf numFmtId="1" fontId="6" fillId="0" borderId="40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411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3" xfId="0" applyNumberFormat="1" applyFont="1" applyFill="1" applyBorder="1" applyProtection="1">
      <protection locked="0"/>
    </xf>
    <xf numFmtId="1" fontId="6" fillId="5" borderId="437" xfId="0" applyNumberFormat="1" applyFont="1" applyFill="1" applyBorder="1" applyProtection="1">
      <protection locked="0"/>
    </xf>
    <xf numFmtId="1" fontId="6" fillId="0" borderId="446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1" xfId="0" applyNumberFormat="1" applyFont="1" applyFill="1" applyBorder="1" applyProtection="1">
      <protection locked="0"/>
    </xf>
    <xf numFmtId="1" fontId="6" fillId="5" borderId="452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horizontal="right" wrapText="1"/>
    </xf>
    <xf numFmtId="1" fontId="6" fillId="0" borderId="450" xfId="0" applyNumberFormat="1" applyFont="1" applyBorder="1" applyAlignment="1">
      <alignment horizontal="center" vertical="center" wrapText="1"/>
    </xf>
    <xf numFmtId="1" fontId="6" fillId="0" borderId="453" xfId="0" applyNumberFormat="1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3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1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5" xfId="0" applyNumberFormat="1" applyFont="1" applyBorder="1"/>
    <xf numFmtId="1" fontId="6" fillId="4" borderId="57" xfId="0" applyNumberFormat="1" applyFont="1" applyFill="1" applyBorder="1"/>
    <xf numFmtId="1" fontId="11" fillId="5" borderId="404" xfId="0" applyNumberFormat="1" applyFont="1" applyFill="1" applyBorder="1" applyProtection="1">
      <protection locked="0"/>
    </xf>
    <xf numFmtId="1" fontId="6" fillId="5" borderId="434" xfId="0" applyNumberFormat="1" applyFont="1" applyFill="1" applyBorder="1" applyProtection="1">
      <protection locked="0"/>
    </xf>
    <xf numFmtId="1" fontId="6" fillId="3" borderId="399" xfId="0" applyNumberFormat="1" applyFont="1" applyFill="1" applyBorder="1"/>
    <xf numFmtId="1" fontId="6" fillId="0" borderId="433" xfId="0" applyNumberFormat="1" applyFont="1" applyBorder="1"/>
    <xf numFmtId="1" fontId="6" fillId="0" borderId="402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1" xfId="0" applyNumberFormat="1" applyFont="1" applyFill="1" applyBorder="1" applyProtection="1">
      <protection locked="0"/>
    </xf>
    <xf numFmtId="1" fontId="6" fillId="26" borderId="399" xfId="0" applyNumberFormat="1" applyFont="1" applyFill="1" applyBorder="1" applyProtection="1">
      <protection locked="0"/>
    </xf>
    <xf numFmtId="1" fontId="6" fillId="0" borderId="404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5" xfId="0" applyNumberFormat="1" applyFont="1" applyFill="1" applyBorder="1" applyProtection="1">
      <protection locked="0"/>
    </xf>
    <xf numFmtId="1" fontId="6" fillId="5" borderId="391" xfId="0" applyNumberFormat="1" applyFont="1" applyFill="1" applyBorder="1" applyProtection="1">
      <protection locked="0"/>
    </xf>
    <xf numFmtId="1" fontId="6" fillId="5" borderId="415" xfId="0" applyNumberFormat="1" applyFont="1" applyFill="1" applyBorder="1" applyProtection="1">
      <protection locked="0"/>
    </xf>
    <xf numFmtId="1" fontId="6" fillId="5" borderId="440" xfId="0" applyNumberFormat="1" applyFont="1" applyFill="1" applyBorder="1" applyProtection="1">
      <protection locked="0"/>
    </xf>
    <xf numFmtId="1" fontId="6" fillId="5" borderId="458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56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5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5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5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5" xfId="0" applyNumberFormat="1" applyFont="1" applyFill="1" applyBorder="1" applyProtection="1">
      <protection locked="0"/>
    </xf>
    <xf numFmtId="1" fontId="6" fillId="0" borderId="435" xfId="0" applyNumberFormat="1" applyFont="1" applyBorder="1"/>
    <xf numFmtId="1" fontId="6" fillId="12" borderId="417" xfId="0" applyNumberFormat="1" applyFont="1" applyFill="1" applyBorder="1"/>
    <xf numFmtId="1" fontId="6" fillId="12" borderId="434" xfId="0" applyNumberFormat="1" applyFont="1" applyFill="1" applyBorder="1"/>
    <xf numFmtId="1" fontId="6" fillId="12" borderId="433" xfId="0" applyNumberFormat="1" applyFont="1" applyFill="1" applyBorder="1"/>
    <xf numFmtId="1" fontId="6" fillId="12" borderId="402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5" xfId="0" applyNumberFormat="1" applyFont="1" applyBorder="1"/>
    <xf numFmtId="1" fontId="6" fillId="0" borderId="72" xfId="0" applyNumberFormat="1" applyFont="1" applyBorder="1"/>
    <xf numFmtId="1" fontId="6" fillId="0" borderId="434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5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1" xfId="0" applyNumberFormat="1" applyFont="1" applyFill="1" applyBorder="1" applyProtection="1">
      <protection locked="0"/>
    </xf>
    <xf numFmtId="1" fontId="6" fillId="5" borderId="442" xfId="0" applyNumberFormat="1" applyFont="1" applyFill="1" applyBorder="1" applyProtection="1">
      <protection locked="0"/>
    </xf>
    <xf numFmtId="1" fontId="6" fillId="4" borderId="441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4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1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3" xfId="0" applyNumberFormat="1" applyFont="1" applyFill="1" applyBorder="1" applyProtection="1">
      <protection locked="0"/>
    </xf>
    <xf numFmtId="1" fontId="6" fillId="15" borderId="404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4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2" xfId="0" applyNumberFormat="1" applyFont="1" applyFill="1" applyBorder="1" applyProtection="1">
      <protection locked="0"/>
    </xf>
    <xf numFmtId="1" fontId="6" fillId="0" borderId="352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4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4" xfId="0" applyNumberFormat="1" applyFont="1" applyFill="1" applyBorder="1"/>
    <xf numFmtId="1" fontId="6" fillId="4" borderId="456" xfId="0" applyNumberFormat="1" applyFont="1" applyFill="1" applyBorder="1"/>
    <xf numFmtId="1" fontId="6" fillId="0" borderId="440" xfId="0" applyNumberFormat="1" applyFont="1" applyBorder="1" applyAlignment="1">
      <alignment wrapText="1"/>
    </xf>
    <xf numFmtId="1" fontId="6" fillId="0" borderId="440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5" xfId="0" applyNumberFormat="1" applyFont="1" applyFill="1" applyBorder="1" applyProtection="1">
      <protection locked="0"/>
    </xf>
    <xf numFmtId="1" fontId="6" fillId="0" borderId="465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1" xfId="0" applyNumberFormat="1" applyFont="1" applyFill="1" applyBorder="1"/>
    <xf numFmtId="1" fontId="6" fillId="4" borderId="323" xfId="0" applyNumberFormat="1" applyFont="1" applyFill="1" applyBorder="1"/>
    <xf numFmtId="1" fontId="6" fillId="4" borderId="326" xfId="0" applyNumberFormat="1" applyFont="1" applyFill="1" applyBorder="1"/>
    <xf numFmtId="1" fontId="6" fillId="4" borderId="369" xfId="0" applyNumberFormat="1" applyFont="1" applyFill="1" applyBorder="1"/>
    <xf numFmtId="1" fontId="6" fillId="4" borderId="324" xfId="0" applyNumberFormat="1" applyFont="1" applyFill="1" applyBorder="1"/>
    <xf numFmtId="1" fontId="6" fillId="0" borderId="322" xfId="0" applyNumberFormat="1" applyFont="1" applyBorder="1" applyAlignment="1">
      <alignment horizontal="left"/>
    </xf>
    <xf numFmtId="1" fontId="6" fillId="4" borderId="309" xfId="0" applyNumberFormat="1" applyFont="1" applyFill="1" applyBorder="1"/>
    <xf numFmtId="1" fontId="6" fillId="4" borderId="310" xfId="0" applyNumberFormat="1" applyFont="1" applyFill="1" applyBorder="1"/>
    <xf numFmtId="1" fontId="6" fillId="4" borderId="466" xfId="0" applyNumberFormat="1" applyFont="1" applyFill="1" applyBorder="1"/>
    <xf numFmtId="1" fontId="6" fillId="4" borderId="467" xfId="0" applyNumberFormat="1" applyFont="1" applyFill="1" applyBorder="1"/>
    <xf numFmtId="1" fontId="6" fillId="5" borderId="468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466" xfId="0" applyNumberFormat="1" applyFont="1" applyBorder="1"/>
    <xf numFmtId="1" fontId="6" fillId="5" borderId="469" xfId="0" applyNumberFormat="1" applyFont="1" applyFill="1" applyBorder="1" applyProtection="1">
      <protection locked="0"/>
    </xf>
    <xf numFmtId="1" fontId="6" fillId="5" borderId="466" xfId="0" applyNumberFormat="1" applyFont="1" applyFill="1" applyBorder="1" applyProtection="1">
      <protection locked="0"/>
    </xf>
    <xf numFmtId="1" fontId="6" fillId="0" borderId="311" xfId="0" applyNumberFormat="1" applyFont="1" applyBorder="1"/>
    <xf numFmtId="1" fontId="6" fillId="4" borderId="311" xfId="0" applyNumberFormat="1" applyFont="1" applyFill="1" applyBorder="1"/>
    <xf numFmtId="1" fontId="6" fillId="4" borderId="317" xfId="0" applyNumberFormat="1" applyFont="1" applyFill="1" applyBorder="1"/>
    <xf numFmtId="1" fontId="6" fillId="0" borderId="470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1" xfId="0" applyNumberFormat="1" applyFont="1" applyBorder="1"/>
    <xf numFmtId="1" fontId="6" fillId="5" borderId="471" xfId="0" applyNumberFormat="1" applyFont="1" applyFill="1" applyBorder="1" applyProtection="1">
      <protection locked="0"/>
    </xf>
    <xf numFmtId="1" fontId="6" fillId="5" borderId="395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4" xfId="0" applyNumberFormat="1" applyFont="1" applyBorder="1" applyAlignment="1">
      <alignment horizontal="center" vertical="center" wrapText="1"/>
    </xf>
    <xf numFmtId="1" fontId="7" fillId="0" borderId="345" xfId="0" applyNumberFormat="1" applyFont="1" applyBorder="1" applyAlignment="1">
      <alignment horizontal="center" vertical="center" wrapText="1"/>
    </xf>
    <xf numFmtId="1" fontId="6" fillId="3" borderId="344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0" xfId="22" applyNumberFormat="1" applyFont="1" applyBorder="1" applyProtection="1">
      <protection locked="0"/>
    </xf>
    <xf numFmtId="1" fontId="6" fillId="2" borderId="404" xfId="22" applyNumberFormat="1" applyFont="1" applyBorder="1" applyAlignment="1" applyProtection="1">
      <alignment wrapText="1"/>
      <protection locked="0"/>
    </xf>
    <xf numFmtId="1" fontId="6" fillId="2" borderId="430" xfId="22" applyNumberFormat="1" applyFont="1" applyBorder="1" applyAlignment="1" applyProtection="1">
      <alignment horizontal="right" vertical="center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74" xfId="22" applyNumberFormat="1" applyFont="1" applyBorder="1" applyAlignment="1" applyProtection="1">
      <alignment horizontal="right" vertical="center"/>
      <protection locked="0"/>
    </xf>
    <xf numFmtId="1" fontId="6" fillId="2" borderId="438" xfId="22" applyNumberFormat="1" applyFont="1" applyBorder="1" applyAlignment="1" applyProtection="1">
      <alignment horizontal="right" vertical="center"/>
      <protection locked="0"/>
    </xf>
    <xf numFmtId="1" fontId="6" fillId="0" borderId="436" xfId="0" applyNumberFormat="1" applyFont="1" applyBorder="1" applyAlignment="1">
      <alignment wrapText="1"/>
    </xf>
    <xf numFmtId="1" fontId="6" fillId="0" borderId="481" xfId="0" applyNumberFormat="1" applyFont="1" applyBorder="1" applyAlignment="1">
      <alignment wrapText="1"/>
    </xf>
    <xf numFmtId="1" fontId="6" fillId="5" borderId="486" xfId="0" applyNumberFormat="1" applyFont="1" applyFill="1" applyBorder="1" applyProtection="1">
      <protection locked="0"/>
    </xf>
    <xf numFmtId="1" fontId="6" fillId="5" borderId="487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6" xfId="0" applyNumberFormat="1" applyFont="1" applyFill="1" applyBorder="1"/>
    <xf numFmtId="1" fontId="6" fillId="12" borderId="481" xfId="0" applyNumberFormat="1" applyFont="1" applyFill="1" applyBorder="1"/>
    <xf numFmtId="1" fontId="6" fillId="4" borderId="344" xfId="0" applyNumberFormat="1" applyFont="1" applyFill="1" applyBorder="1"/>
    <xf numFmtId="1" fontId="6" fillId="4" borderId="354" xfId="0" applyNumberFormat="1" applyFont="1" applyFill="1" applyBorder="1"/>
    <xf numFmtId="1" fontId="6" fillId="4" borderId="268" xfId="0" applyNumberFormat="1" applyFont="1" applyFill="1" applyBorder="1"/>
    <xf numFmtId="1" fontId="6" fillId="4" borderId="352" xfId="0" applyNumberFormat="1" applyFont="1" applyFill="1" applyBorder="1"/>
    <xf numFmtId="1" fontId="6" fillId="0" borderId="422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4" xfId="23" applyNumberFormat="1" applyFont="1" applyBorder="1"/>
    <xf numFmtId="1" fontId="6" fillId="0" borderId="345" xfId="23" applyNumberFormat="1" applyFont="1" applyBorder="1"/>
    <xf numFmtId="1" fontId="6" fillId="0" borderId="270" xfId="23" applyNumberFormat="1" applyFont="1" applyBorder="1"/>
    <xf numFmtId="1" fontId="6" fillId="0" borderId="354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6" xfId="23" applyNumberFormat="1" applyFont="1" applyFill="1" applyBorder="1" applyProtection="1">
      <protection locked="0"/>
    </xf>
    <xf numFmtId="1" fontId="6" fillId="5" borderId="437" xfId="23" applyNumberFormat="1" applyFont="1" applyFill="1" applyBorder="1" applyProtection="1">
      <protection locked="0"/>
    </xf>
    <xf numFmtId="1" fontId="6" fillId="5" borderId="487" xfId="23" applyNumberFormat="1" applyFont="1" applyFill="1" applyBorder="1" applyProtection="1">
      <protection locked="0"/>
    </xf>
    <xf numFmtId="1" fontId="6" fillId="0" borderId="486" xfId="23" applyNumberFormat="1" applyFont="1" applyBorder="1"/>
    <xf numFmtId="1" fontId="6" fillId="0" borderId="399" xfId="23" applyNumberFormat="1" applyFont="1" applyBorder="1"/>
    <xf numFmtId="1" fontId="6" fillId="0" borderId="437" xfId="23" applyNumberFormat="1" applyFont="1" applyBorder="1"/>
    <xf numFmtId="1" fontId="6" fillId="0" borderId="481" xfId="23" applyNumberFormat="1" applyFont="1" applyBorder="1"/>
    <xf numFmtId="1" fontId="6" fillId="0" borderId="344" xfId="23" applyNumberFormat="1" applyFont="1" applyBorder="1" applyAlignment="1">
      <alignment horizontal="center" vertical="center" wrapText="1"/>
    </xf>
    <xf numFmtId="1" fontId="6" fillId="0" borderId="345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0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5" xfId="0" applyNumberFormat="1" applyFont="1" applyBorder="1" applyAlignment="1">
      <alignment wrapText="1"/>
    </xf>
    <xf numFmtId="1" fontId="6" fillId="5" borderId="494" xfId="0" applyNumberFormat="1" applyFont="1" applyFill="1" applyBorder="1" applyProtection="1">
      <protection locked="0"/>
    </xf>
    <xf numFmtId="1" fontId="6" fillId="0" borderId="486" xfId="0" applyNumberFormat="1" applyFont="1" applyBorder="1"/>
    <xf numFmtId="1" fontId="6" fillId="0" borderId="437" xfId="0" applyNumberFormat="1" applyFont="1" applyBorder="1"/>
    <xf numFmtId="1" fontId="6" fillId="0" borderId="490" xfId="0" applyNumberFormat="1" applyFont="1" applyBorder="1" applyAlignment="1">
      <alignment horizontal="center" vertical="center"/>
    </xf>
    <xf numFmtId="1" fontId="6" fillId="0" borderId="490" xfId="0" applyNumberFormat="1" applyFont="1" applyBorder="1" applyAlignment="1">
      <alignment horizontal="center" vertical="center" wrapText="1"/>
    </xf>
    <xf numFmtId="1" fontId="6" fillId="0" borderId="481" xfId="0" applyNumberFormat="1" applyFont="1" applyBorder="1"/>
    <xf numFmtId="1" fontId="6" fillId="0" borderId="494" xfId="0" applyNumberFormat="1" applyFont="1" applyBorder="1"/>
    <xf numFmtId="1" fontId="6" fillId="0" borderId="489" xfId="0" applyNumberFormat="1" applyFont="1" applyBorder="1"/>
    <xf numFmtId="1" fontId="6" fillId="0" borderId="418" xfId="0" applyNumberFormat="1" applyFont="1" applyBorder="1"/>
    <xf numFmtId="1" fontId="6" fillId="0" borderId="456" xfId="0" applyNumberFormat="1" applyFont="1" applyBorder="1"/>
    <xf numFmtId="1" fontId="6" fillId="0" borderId="425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5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44" xfId="0" applyNumberFormat="1" applyFont="1" applyBorder="1" applyAlignment="1">
      <alignment vertical="center"/>
    </xf>
    <xf numFmtId="1" fontId="6" fillId="0" borderId="354" xfId="0" applyNumberFormat="1" applyFont="1" applyBorder="1" applyAlignment="1">
      <alignment vertical="center"/>
    </xf>
    <xf numFmtId="1" fontId="6" fillId="15" borderId="424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1" xfId="0" applyNumberFormat="1" applyFont="1" applyFill="1" applyBorder="1" applyProtection="1">
      <protection locked="0"/>
    </xf>
    <xf numFmtId="1" fontId="6" fillId="5" borderId="428" xfId="0" applyNumberFormat="1" applyFont="1" applyFill="1" applyBorder="1" applyProtection="1">
      <protection locked="0"/>
    </xf>
    <xf numFmtId="1" fontId="6" fillId="0" borderId="424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1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401" xfId="0" applyNumberFormat="1" applyFont="1" applyBorder="1"/>
    <xf numFmtId="1" fontId="6" fillId="15" borderId="423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3" xfId="0" applyNumberFormat="1" applyFont="1" applyBorder="1"/>
    <xf numFmtId="1" fontId="6" fillId="15" borderId="369" xfId="0" applyNumberFormat="1" applyFont="1" applyFill="1" applyBorder="1" applyProtection="1">
      <protection locked="0"/>
    </xf>
    <xf numFmtId="1" fontId="6" fillId="15" borderId="325" xfId="0" applyNumberFormat="1" applyFont="1" applyFill="1" applyBorder="1" applyProtection="1">
      <protection locked="0"/>
    </xf>
    <xf numFmtId="1" fontId="6" fillId="0" borderId="369" xfId="0" applyNumberFormat="1" applyFont="1" applyBorder="1"/>
    <xf numFmtId="1" fontId="6" fillId="0" borderId="322" xfId="0" applyNumberFormat="1" applyFont="1" applyBorder="1" applyAlignment="1">
      <alignment horizontal="left" vertical="center" wrapText="1"/>
    </xf>
    <xf numFmtId="1" fontId="6" fillId="14" borderId="496" xfId="0" applyNumberFormat="1" applyFont="1" applyFill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6" xfId="0" applyNumberFormat="1" applyFont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5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2" xfId="0" applyNumberFormat="1" applyFont="1" applyFill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14" borderId="504" xfId="0" applyNumberFormat="1" applyFont="1" applyFill="1" applyBorder="1" applyAlignment="1">
      <alignment wrapText="1"/>
    </xf>
    <xf numFmtId="1" fontId="6" fillId="0" borderId="504" xfId="0" applyNumberFormat="1" applyFont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420" xfId="0" applyNumberFormat="1" applyFont="1" applyBorder="1" applyAlignment="1">
      <alignment wrapText="1"/>
    </xf>
    <xf numFmtId="1" fontId="13" fillId="0" borderId="504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3" borderId="504" xfId="0" applyNumberFormat="1" applyFont="1" applyFill="1" applyBorder="1" applyAlignment="1">
      <alignment wrapText="1"/>
    </xf>
    <xf numFmtId="1" fontId="13" fillId="0" borderId="420" xfId="0" applyNumberFormat="1" applyFont="1" applyBorder="1" applyAlignment="1">
      <alignment wrapText="1"/>
    </xf>
    <xf numFmtId="1" fontId="4" fillId="0" borderId="420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6" xfId="0" applyNumberFormat="1" applyFont="1" applyBorder="1" applyAlignment="1">
      <alignment horizontal="right"/>
    </xf>
    <xf numFmtId="1" fontId="6" fillId="0" borderId="490" xfId="0" applyNumberFormat="1" applyFont="1" applyBorder="1" applyAlignment="1">
      <alignment horizontal="right" wrapText="1"/>
    </xf>
    <xf numFmtId="1" fontId="6" fillId="0" borderId="490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4" xfId="0" applyNumberFormat="1" applyFont="1" applyFill="1" applyBorder="1"/>
    <xf numFmtId="1" fontId="6" fillId="0" borderId="494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8" xfId="0" applyNumberFormat="1" applyFont="1" applyFill="1" applyBorder="1"/>
    <xf numFmtId="1" fontId="6" fillId="12" borderId="437" xfId="0" applyNumberFormat="1" applyFont="1" applyFill="1" applyBorder="1"/>
    <xf numFmtId="1" fontId="6" fillId="0" borderId="437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3" xfId="0" applyNumberFormat="1" applyFont="1" applyBorder="1"/>
    <xf numFmtId="1" fontId="13" fillId="14" borderId="493" xfId="0" applyNumberFormat="1" applyFont="1" applyFill="1" applyBorder="1" applyAlignment="1">
      <alignment wrapText="1"/>
    </xf>
    <xf numFmtId="1" fontId="6" fillId="0" borderId="493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7" xfId="0" applyNumberFormat="1" applyFont="1" applyBorder="1"/>
    <xf numFmtId="1" fontId="45" fillId="0" borderId="507" xfId="0" applyNumberFormat="1" applyFont="1" applyBorder="1"/>
    <xf numFmtId="1" fontId="13" fillId="14" borderId="507" xfId="0" applyNumberFormat="1" applyFont="1" applyFill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4" fillId="14" borderId="507" xfId="0" applyNumberFormat="1" applyFont="1" applyFill="1" applyBorder="1"/>
    <xf numFmtId="1" fontId="6" fillId="0" borderId="412" xfId="0" applyNumberFormat="1" applyFont="1" applyBorder="1"/>
    <xf numFmtId="1" fontId="6" fillId="0" borderId="407" xfId="0" applyNumberFormat="1" applyFont="1" applyBorder="1"/>
    <xf numFmtId="1" fontId="6" fillId="0" borderId="409" xfId="0" applyNumberFormat="1" applyFont="1" applyBorder="1"/>
    <xf numFmtId="1" fontId="6" fillId="0" borderId="407" xfId="0" applyNumberFormat="1" applyFont="1" applyBorder="1" applyAlignment="1">
      <alignment horizontal="center" vertical="center" wrapText="1"/>
    </xf>
    <xf numFmtId="1" fontId="6" fillId="0" borderId="508" xfId="0" applyNumberFormat="1" applyFont="1" applyBorder="1" applyAlignment="1">
      <alignment horizontal="center" vertical="center" wrapText="1"/>
    </xf>
    <xf numFmtId="1" fontId="6" fillId="14" borderId="507" xfId="0" applyNumberFormat="1" applyFont="1" applyFill="1" applyBorder="1" applyAlignment="1">
      <alignment wrapText="1"/>
    </xf>
    <xf numFmtId="1" fontId="6" fillId="0" borderId="509" xfId="0" applyNumberFormat="1" applyFont="1" applyBorder="1" applyAlignment="1">
      <alignment wrapText="1"/>
    </xf>
    <xf numFmtId="1" fontId="6" fillId="14" borderId="512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3" xfId="0" applyNumberFormat="1" applyFont="1" applyFill="1" applyBorder="1" applyAlignment="1" applyProtection="1">
      <alignment vertical="center"/>
      <protection locked="0"/>
    </xf>
    <xf numFmtId="1" fontId="6" fillId="0" borderId="322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7" xfId="0" applyNumberFormat="1" applyFont="1" applyFill="1" applyBorder="1" applyAlignment="1">
      <alignment vertical="center"/>
    </xf>
    <xf numFmtId="1" fontId="6" fillId="12" borderId="338" xfId="0" applyNumberFormat="1" applyFont="1" applyFill="1" applyBorder="1"/>
    <xf numFmtId="1" fontId="6" fillId="14" borderId="514" xfId="0" applyNumberFormat="1" applyFont="1" applyFill="1" applyBorder="1" applyAlignment="1">
      <alignment wrapText="1"/>
    </xf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7" fillId="0" borderId="405" xfId="0" applyNumberFormat="1" applyFont="1" applyBorder="1" applyAlignment="1">
      <alignment horizontal="center" vertical="center" wrapText="1"/>
    </xf>
    <xf numFmtId="1" fontId="6" fillId="5" borderId="405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5" xfId="0" applyNumberFormat="1" applyFont="1" applyBorder="1"/>
    <xf numFmtId="1" fontId="6" fillId="3" borderId="513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7" xfId="0" applyNumberFormat="1" applyFont="1" applyFill="1" applyBorder="1"/>
    <xf numFmtId="1" fontId="6" fillId="5" borderId="519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19" xfId="0" applyNumberFormat="1" applyFont="1" applyFill="1" applyBorder="1"/>
    <xf numFmtId="1" fontId="6" fillId="0" borderId="456" xfId="0" applyNumberFormat="1" applyFont="1" applyBorder="1" applyAlignment="1">
      <alignment horizontal="right" wrapText="1"/>
    </xf>
    <xf numFmtId="1" fontId="6" fillId="0" borderId="425" xfId="0" applyNumberFormat="1" applyFont="1" applyBorder="1" applyAlignment="1">
      <alignment horizontal="right" wrapText="1"/>
    </xf>
    <xf numFmtId="1" fontId="6" fillId="2" borderId="521" xfId="26" applyNumberFormat="1" applyFont="1" applyBorder="1" applyProtection="1">
      <protection locked="0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0" borderId="525" xfId="0" applyNumberFormat="1" applyFont="1" applyBorder="1" applyAlignment="1">
      <alignment horizontal="right" wrapText="1"/>
    </xf>
    <xf numFmtId="1" fontId="6" fillId="0" borderId="526" xfId="0" applyNumberFormat="1" applyFont="1" applyBorder="1" applyAlignment="1">
      <alignment horizontal="right" wrapText="1"/>
    </xf>
    <xf numFmtId="1" fontId="6" fillId="14" borderId="507" xfId="0" applyNumberFormat="1" applyFont="1" applyFill="1" applyBorder="1"/>
    <xf numFmtId="1" fontId="6" fillId="0" borderId="494" xfId="0" applyNumberFormat="1" applyFont="1" applyBorder="1" applyAlignment="1">
      <alignment horizontal="right" wrapText="1"/>
    </xf>
    <xf numFmtId="1" fontId="6" fillId="4" borderId="526" xfId="0" applyNumberFormat="1" applyFont="1" applyFill="1" applyBorder="1"/>
    <xf numFmtId="1" fontId="6" fillId="5" borderId="526" xfId="0" applyNumberFormat="1" applyFont="1" applyFill="1" applyBorder="1" applyProtection="1">
      <protection locked="0"/>
    </xf>
    <xf numFmtId="1" fontId="6" fillId="0" borderId="455" xfId="0" applyNumberFormat="1" applyFont="1" applyBorder="1" applyAlignment="1">
      <alignment horizontal="right" wrapText="1"/>
    </xf>
    <xf numFmtId="1" fontId="6" fillId="5" borderId="528" xfId="0" applyNumberFormat="1" applyFont="1" applyFill="1" applyBorder="1" applyProtection="1">
      <protection locked="0"/>
    </xf>
    <xf numFmtId="1" fontId="6" fillId="5" borderId="407" xfId="0" applyNumberFormat="1" applyFont="1" applyFill="1" applyBorder="1" applyProtection="1">
      <protection locked="0"/>
    </xf>
    <xf numFmtId="1" fontId="6" fillId="0" borderId="419" xfId="0" applyNumberFormat="1" applyFont="1" applyBorder="1" applyAlignment="1">
      <alignment horizontal="right" wrapText="1"/>
    </xf>
    <xf numFmtId="1" fontId="6" fillId="0" borderId="409" xfId="0" applyNumberFormat="1" applyFont="1" applyBorder="1" applyAlignment="1">
      <alignment horizontal="right" wrapText="1"/>
    </xf>
    <xf numFmtId="1" fontId="6" fillId="0" borderId="419" xfId="0" applyNumberFormat="1" applyFont="1" applyBorder="1" applyAlignment="1">
      <alignment horizontal="center" vertical="center" wrapText="1"/>
    </xf>
    <xf numFmtId="1" fontId="4" fillId="3" borderId="519" xfId="0" applyNumberFormat="1" applyFont="1" applyFill="1" applyBorder="1"/>
    <xf numFmtId="1" fontId="4" fillId="0" borderId="519" xfId="0" applyNumberFormat="1" applyFont="1" applyBorder="1"/>
    <xf numFmtId="1" fontId="6" fillId="5" borderId="529" xfId="0" applyNumberFormat="1" applyFont="1" applyFill="1" applyBorder="1" applyProtection="1">
      <protection locked="0"/>
    </xf>
    <xf numFmtId="1" fontId="6" fillId="5" borderId="525" xfId="0" applyNumberFormat="1" applyFont="1" applyFill="1" applyBorder="1" applyProtection="1">
      <protection locked="0"/>
    </xf>
    <xf numFmtId="1" fontId="6" fillId="0" borderId="525" xfId="0" applyNumberFormat="1" applyFont="1" applyBorder="1" applyAlignment="1">
      <alignment horizontal="right"/>
    </xf>
    <xf numFmtId="1" fontId="6" fillId="0" borderId="526" xfId="0" applyNumberFormat="1" applyFont="1" applyBorder="1" applyAlignment="1">
      <alignment horizontal="right"/>
    </xf>
    <xf numFmtId="1" fontId="25" fillId="14" borderId="513" xfId="0" applyNumberFormat="1" applyFont="1" applyFill="1" applyBorder="1" applyAlignment="1">
      <alignment vertical="center"/>
    </xf>
    <xf numFmtId="1" fontId="6" fillId="5" borderId="412" xfId="0" applyNumberFormat="1" applyFont="1" applyFill="1" applyBorder="1" applyProtection="1">
      <protection locked="0"/>
    </xf>
    <xf numFmtId="1" fontId="6" fillId="0" borderId="419" xfId="0" applyNumberFormat="1" applyFont="1" applyBorder="1" applyAlignment="1">
      <alignment vertical="center" wrapText="1"/>
    </xf>
    <xf numFmtId="1" fontId="6" fillId="0" borderId="409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5" xfId="0" applyNumberFormat="1" applyFont="1" applyBorder="1"/>
    <xf numFmtId="1" fontId="6" fillId="0" borderId="526" xfId="0" applyNumberFormat="1" applyFont="1" applyBorder="1" applyAlignment="1">
      <alignment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402" xfId="0" applyNumberFormat="1" applyFont="1" applyBorder="1" applyAlignment="1">
      <alignment vertical="center" wrapText="1"/>
    </xf>
    <xf numFmtId="1" fontId="4" fillId="0" borderId="410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1" xfId="0" applyNumberFormat="1" applyFont="1" applyBorder="1" applyAlignment="1">
      <alignment horizontal="right" wrapText="1"/>
    </xf>
    <xf numFmtId="1" fontId="6" fillId="0" borderId="508" xfId="0" applyNumberFormat="1" applyFont="1" applyBorder="1" applyAlignment="1">
      <alignment horizontal="right" wrapText="1"/>
    </xf>
    <xf numFmtId="1" fontId="6" fillId="5" borderId="532" xfId="0" applyNumberFormat="1" applyFont="1" applyFill="1" applyBorder="1" applyProtection="1">
      <protection locked="0"/>
    </xf>
    <xf numFmtId="1" fontId="6" fillId="0" borderId="321" xfId="0" applyNumberFormat="1" applyFont="1" applyBorder="1" applyAlignment="1">
      <alignment horizontal="right"/>
    </xf>
    <xf numFmtId="1" fontId="6" fillId="0" borderId="326" xfId="0" applyNumberFormat="1" applyFont="1" applyBorder="1" applyAlignment="1">
      <alignment horizontal="right" wrapText="1"/>
    </xf>
    <xf numFmtId="1" fontId="6" fillId="0" borderId="323" xfId="0" applyNumberFormat="1" applyFont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 wrapText="1"/>
    </xf>
    <xf numFmtId="1" fontId="6" fillId="14" borderId="525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2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14" borderId="516" xfId="0" applyNumberFormat="1" applyFont="1" applyFill="1" applyBorder="1"/>
    <xf numFmtId="1" fontId="6" fillId="0" borderId="534" xfId="0" applyNumberFormat="1" applyFont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4" xfId="0" applyNumberFormat="1" applyFont="1" applyBorder="1" applyProtection="1">
      <protection locked="0"/>
    </xf>
    <xf numFmtId="1" fontId="6" fillId="0" borderId="536" xfId="0" applyNumberFormat="1" applyFont="1" applyBorder="1" applyProtection="1">
      <protection locked="0"/>
    </xf>
    <xf numFmtId="1" fontId="6" fillId="0" borderId="538" xfId="0" applyNumberFormat="1" applyFont="1" applyBorder="1" applyAlignment="1">
      <alignment vertical="center" wrapText="1"/>
    </xf>
    <xf numFmtId="1" fontId="6" fillId="14" borderId="539" xfId="0" applyNumberFormat="1" applyFont="1" applyFill="1" applyBorder="1" applyAlignment="1">
      <alignment wrapText="1"/>
    </xf>
    <xf numFmtId="1" fontId="6" fillId="2" borderId="520" xfId="26" applyNumberFormat="1" applyFont="1" applyProtection="1">
      <protection locked="0"/>
    </xf>
    <xf numFmtId="1" fontId="6" fillId="2" borderId="540" xfId="26" applyNumberFormat="1" applyFont="1" applyBorder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429" xfId="26" applyNumberFormat="1" applyFont="1" applyBorder="1" applyProtection="1">
      <protection locked="0"/>
    </xf>
    <xf numFmtId="1" fontId="6" fillId="0" borderId="52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right"/>
    </xf>
    <xf numFmtId="1" fontId="6" fillId="14" borderId="546" xfId="0" applyNumberFormat="1" applyFont="1" applyFill="1" applyBorder="1" applyAlignment="1">
      <alignment wrapText="1"/>
    </xf>
    <xf numFmtId="1" fontId="6" fillId="0" borderId="408" xfId="0" applyNumberFormat="1" applyFont="1" applyBorder="1" applyAlignment="1">
      <alignment horizontal="center" vertical="center" wrapText="1"/>
    </xf>
    <xf numFmtId="1" fontId="6" fillId="14" borderId="547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4" fillId="3" borderId="548" xfId="0" applyNumberFormat="1" applyFont="1" applyFill="1" applyBorder="1"/>
    <xf numFmtId="1" fontId="4" fillId="0" borderId="548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7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25" xfId="0" applyNumberFormat="1" applyFont="1" applyFill="1" applyBorder="1" applyAlignment="1" applyProtection="1">
      <alignment horizontal="right"/>
      <protection locked="0"/>
    </xf>
    <xf numFmtId="1" fontId="6" fillId="5" borderId="560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0" borderId="562" xfId="0" applyNumberFormat="1" applyFont="1" applyBorder="1" applyAlignment="1">
      <alignment horizontal="right"/>
    </xf>
    <xf numFmtId="1" fontId="6" fillId="0" borderId="563" xfId="0" applyNumberFormat="1" applyFont="1" applyBorder="1" applyAlignment="1">
      <alignment horizontal="right" wrapText="1"/>
    </xf>
    <xf numFmtId="1" fontId="6" fillId="0" borderId="561" xfId="0" applyNumberFormat="1" applyFont="1" applyBorder="1" applyAlignment="1">
      <alignment horizontal="right" wrapText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7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4" xfId="0" applyNumberFormat="1" applyFont="1" applyFill="1" applyBorder="1" applyAlignment="1" applyProtection="1">
      <alignment horizontal="right"/>
      <protection locked="0"/>
    </xf>
    <xf numFmtId="1" fontId="6" fillId="3" borderId="493" xfId="0" applyNumberFormat="1" applyFont="1" applyFill="1" applyBorder="1" applyProtection="1">
      <protection hidden="1"/>
    </xf>
    <xf numFmtId="1" fontId="6" fillId="3" borderId="553" xfId="0" applyNumberFormat="1" applyFont="1" applyFill="1" applyBorder="1" applyProtection="1">
      <protection hidden="1"/>
    </xf>
    <xf numFmtId="1" fontId="6" fillId="3" borderId="578" xfId="0" applyNumberFormat="1" applyFont="1" applyFill="1" applyBorder="1" applyProtection="1">
      <protection hidden="1"/>
    </xf>
    <xf numFmtId="1" fontId="13" fillId="3" borderId="493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3" xfId="0" applyNumberFormat="1" applyFont="1" applyBorder="1" applyProtection="1">
      <protection hidden="1"/>
    </xf>
    <xf numFmtId="1" fontId="6" fillId="0" borderId="578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3" xfId="0" applyNumberFormat="1" applyFont="1" applyFill="1" applyBorder="1" applyAlignment="1">
      <alignment wrapText="1"/>
    </xf>
    <xf numFmtId="1" fontId="6" fillId="3" borderId="556" xfId="0" applyNumberFormat="1" applyFont="1" applyFill="1" applyBorder="1" applyAlignment="1">
      <alignment wrapText="1"/>
    </xf>
    <xf numFmtId="1" fontId="6" fillId="3" borderId="558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2" xfId="0" applyNumberFormat="1" applyFont="1" applyFill="1" applyBorder="1" applyProtection="1">
      <protection locked="0"/>
    </xf>
    <xf numFmtId="1" fontId="6" fillId="5" borderId="561" xfId="0" applyNumberFormat="1" applyFont="1" applyFill="1" applyBorder="1" applyProtection="1">
      <protection locked="0"/>
    </xf>
    <xf numFmtId="1" fontId="6" fillId="5" borderId="570" xfId="0" applyNumberFormat="1" applyFont="1" applyFill="1" applyBorder="1" applyProtection="1">
      <protection locked="0"/>
    </xf>
    <xf numFmtId="1" fontId="6" fillId="0" borderId="564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3" xfId="0" applyNumberFormat="1" applyFont="1" applyBorder="1"/>
    <xf numFmtId="1" fontId="9" fillId="0" borderId="579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0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0" xfId="0" applyNumberFormat="1" applyFont="1" applyFill="1" applyBorder="1" applyAlignment="1" applyProtection="1">
      <alignment horizontal="right" wrapText="1"/>
      <protection locked="0"/>
    </xf>
    <xf numFmtId="1" fontId="6" fillId="0" borderId="527" xfId="0" applyNumberFormat="1" applyFont="1" applyBorder="1" applyAlignment="1" applyProtection="1">
      <alignment vertical="center" wrapText="1"/>
      <protection hidden="1"/>
    </xf>
    <xf numFmtId="1" fontId="5" fillId="3" borderId="581" xfId="0" applyNumberFormat="1" applyFont="1" applyFill="1" applyBorder="1" applyProtection="1">
      <protection hidden="1"/>
    </xf>
    <xf numFmtId="1" fontId="6" fillId="3" borderId="581" xfId="0" applyNumberFormat="1" applyFont="1" applyFill="1" applyBorder="1" applyAlignment="1" applyProtection="1">
      <alignment wrapText="1"/>
      <protection hidden="1"/>
    </xf>
    <xf numFmtId="1" fontId="6" fillId="3" borderId="582" xfId="0" applyNumberFormat="1" applyFont="1" applyFill="1" applyBorder="1"/>
    <xf numFmtId="1" fontId="6" fillId="3" borderId="579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0" xfId="0" applyNumberFormat="1" applyFont="1" applyFill="1" applyBorder="1" applyAlignment="1" applyProtection="1">
      <alignment wrapText="1"/>
      <protection locked="0"/>
    </xf>
    <xf numFmtId="1" fontId="6" fillId="5" borderId="583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75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7" xfId="0" applyNumberFormat="1" applyFont="1" applyFill="1" applyBorder="1" applyAlignment="1" applyProtection="1">
      <alignment horizontal="left" wrapText="1"/>
      <protection hidden="1"/>
    </xf>
    <xf numFmtId="1" fontId="4" fillId="3" borderId="567" xfId="0" applyNumberFormat="1" applyFont="1" applyFill="1" applyBorder="1" applyAlignment="1" applyProtection="1">
      <alignment horizontal="left"/>
      <protection hidden="1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5" borderId="560" xfId="0" applyNumberFormat="1" applyFont="1" applyFill="1" applyBorder="1" applyProtection="1">
      <protection locked="0"/>
    </xf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0" xfId="0" applyNumberFormat="1" applyFont="1" applyFill="1" applyBorder="1"/>
    <xf numFmtId="1" fontId="6" fillId="4" borderId="564" xfId="0" applyNumberFormat="1" applyFont="1" applyFill="1" applyBorder="1"/>
    <xf numFmtId="1" fontId="6" fillId="5" borderId="564" xfId="0" applyNumberFormat="1" applyFont="1" applyFill="1" applyBorder="1" applyProtection="1">
      <protection locked="0"/>
    </xf>
    <xf numFmtId="1" fontId="6" fillId="14" borderId="493" xfId="0" applyNumberFormat="1" applyFont="1" applyFill="1" applyBorder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0" borderId="556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8" xfId="0" applyNumberFormat="1" applyFont="1" applyBorder="1" applyAlignment="1" applyProtection="1">
      <alignment horizontal="left" vertical="center" wrapText="1"/>
      <protection hidden="1"/>
    </xf>
    <xf numFmtId="1" fontId="6" fillId="5" borderId="553" xfId="0" applyNumberFormat="1" applyFont="1" applyFill="1" applyBorder="1" applyAlignment="1" applyProtection="1">
      <alignment wrapText="1"/>
      <protection locked="0"/>
    </xf>
    <xf numFmtId="1" fontId="6" fillId="5" borderId="554" xfId="0" applyNumberFormat="1" applyFont="1" applyFill="1" applyBorder="1" applyProtection="1">
      <protection locked="0"/>
    </xf>
    <xf numFmtId="1" fontId="6" fillId="5" borderId="567" xfId="0" applyNumberFormat="1" applyFont="1" applyFill="1" applyBorder="1" applyProtection="1"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0" borderId="553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 wrapText="1"/>
    </xf>
    <xf numFmtId="1" fontId="6" fillId="0" borderId="556" xfId="0" applyNumberFormat="1" applyFont="1" applyBorder="1" applyAlignment="1">
      <alignment horizontal="right"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65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7" xfId="0" applyNumberFormat="1" applyFont="1" applyFill="1" applyBorder="1" applyAlignment="1" applyProtection="1">
      <alignment horizontal="left"/>
      <protection hidden="1"/>
    </xf>
    <xf numFmtId="1" fontId="6" fillId="0" borderId="493" xfId="0" applyNumberFormat="1" applyFont="1" applyBorder="1"/>
    <xf numFmtId="1" fontId="6" fillId="3" borderId="493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3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3" xfId="0" applyNumberFormat="1" applyFont="1" applyBorder="1"/>
    <xf numFmtId="1" fontId="6" fillId="0" borderId="557" xfId="0" applyNumberFormat="1" applyFont="1" applyBorder="1"/>
    <xf numFmtId="1" fontId="6" fillId="0" borderId="556" xfId="0" applyNumberFormat="1" applyFont="1" applyBorder="1"/>
    <xf numFmtId="1" fontId="6" fillId="5" borderId="553" xfId="0" applyNumberFormat="1" applyFont="1" applyFill="1" applyBorder="1" applyProtection="1">
      <protection locked="0"/>
    </xf>
    <xf numFmtId="1" fontId="6" fillId="0" borderId="558" xfId="0" applyNumberFormat="1" applyFont="1" applyBorder="1" applyAlignment="1">
      <alignment horizontal="right" vertical="center" wrapText="1"/>
    </xf>
    <xf numFmtId="1" fontId="6" fillId="0" borderId="558" xfId="0" applyNumberFormat="1" applyFont="1" applyBorder="1" applyAlignment="1">
      <alignment horizontal="left" vertical="center" wrapText="1"/>
    </xf>
    <xf numFmtId="1" fontId="6" fillId="14" borderId="493" xfId="0" applyNumberFormat="1" applyFont="1" applyFill="1" applyBorder="1"/>
    <xf numFmtId="1" fontId="6" fillId="0" borderId="493" xfId="0" applyNumberFormat="1" applyFont="1" applyBorder="1" applyAlignment="1">
      <alignment horizontal="center" vertical="center"/>
    </xf>
    <xf numFmtId="1" fontId="6" fillId="0" borderId="585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6" xfId="0" applyNumberFormat="1" applyFont="1" applyFill="1" applyBorder="1" applyProtection="1">
      <protection locked="0"/>
    </xf>
    <xf numFmtId="1" fontId="6" fillId="0" borderId="565" xfId="0" applyNumberFormat="1" applyFont="1" applyBorder="1" applyAlignment="1">
      <alignment horizontal="right" wrapText="1"/>
    </xf>
    <xf numFmtId="1" fontId="6" fillId="0" borderId="554" xfId="0" applyNumberFormat="1" applyFont="1" applyBorder="1"/>
    <xf numFmtId="1" fontId="6" fillId="0" borderId="555" xfId="0" applyNumberFormat="1" applyFont="1" applyBorder="1"/>
    <xf numFmtId="1" fontId="6" fillId="0" borderId="557" xfId="0" applyNumberFormat="1" applyFont="1" applyBorder="1" applyAlignment="1">
      <alignment horizontal="right"/>
    </xf>
    <xf numFmtId="1" fontId="6" fillId="0" borderId="556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center"/>
    </xf>
    <xf numFmtId="1" fontId="6" fillId="0" borderId="564" xfId="0" applyNumberFormat="1" applyFont="1" applyBorder="1" applyAlignment="1">
      <alignment vertical="center" wrapText="1"/>
    </xf>
    <xf numFmtId="1" fontId="6" fillId="0" borderId="565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5" borderId="583" xfId="0" applyNumberFormat="1" applyFont="1" applyFill="1" applyBorder="1" applyProtection="1">
      <protection locked="0"/>
    </xf>
    <xf numFmtId="1" fontId="6" fillId="5" borderId="584" xfId="0" applyNumberFormat="1" applyFont="1" applyFill="1" applyBorder="1" applyProtection="1">
      <protection locked="0"/>
    </xf>
    <xf numFmtId="1" fontId="6" fillId="5" borderId="587" xfId="0" applyNumberFormat="1" applyFont="1" applyFill="1" applyBorder="1" applyProtection="1">
      <protection locked="0"/>
    </xf>
    <xf numFmtId="1" fontId="6" fillId="5" borderId="563" xfId="0" applyNumberFormat="1" applyFont="1" applyFill="1" applyBorder="1" applyProtection="1">
      <protection locked="0"/>
    </xf>
    <xf numFmtId="1" fontId="6" fillId="5" borderId="56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0" borderId="561" xfId="0" applyNumberFormat="1" applyFont="1" applyBorder="1"/>
    <xf numFmtId="1" fontId="6" fillId="5" borderId="589" xfId="0" applyNumberFormat="1" applyFont="1" applyFill="1" applyBorder="1" applyProtection="1">
      <protection locked="0"/>
    </xf>
    <xf numFmtId="1" fontId="13" fillId="0" borderId="554" xfId="28" applyNumberFormat="1" applyFont="1" applyBorder="1"/>
    <xf numFmtId="1" fontId="13" fillId="0" borderId="568" xfId="28" applyNumberFormat="1" applyFont="1" applyBorder="1"/>
    <xf numFmtId="1" fontId="13" fillId="0" borderId="574" xfId="28" applyNumberFormat="1" applyFont="1" applyBorder="1"/>
    <xf numFmtId="1" fontId="13" fillId="0" borderId="556" xfId="28" applyNumberFormat="1" applyFont="1" applyBorder="1"/>
    <xf numFmtId="1" fontId="6" fillId="0" borderId="558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1" xfId="28" applyNumberFormat="1" applyFont="1" applyFill="1" applyBorder="1" applyProtection="1">
      <protection hidden="1"/>
    </xf>
    <xf numFmtId="1" fontId="6" fillId="14" borderId="592" xfId="28" applyNumberFormat="1" applyFont="1" applyFill="1" applyBorder="1"/>
    <xf numFmtId="1" fontId="6" fillId="14" borderId="591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0" xfId="28" applyNumberFormat="1" applyFont="1" applyBorder="1"/>
    <xf numFmtId="1" fontId="6" fillId="0" borderId="440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1" xfId="28" applyNumberFormat="1" applyFont="1" applyBorder="1" applyProtection="1">
      <protection hidden="1"/>
    </xf>
    <xf numFmtId="1" fontId="6" fillId="0" borderId="592" xfId="28" applyNumberFormat="1" applyFont="1" applyBorder="1"/>
    <xf numFmtId="1" fontId="6" fillId="0" borderId="591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0" borderId="570" xfId="28" applyNumberFormat="1" applyFont="1" applyBorder="1"/>
    <xf numFmtId="1" fontId="6" fillId="0" borderId="554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74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93" xfId="28" applyNumberFormat="1" applyFont="1" applyBorder="1"/>
    <xf numFmtId="1" fontId="13" fillId="0" borderId="553" xfId="28" applyNumberFormat="1" applyFont="1" applyBorder="1"/>
    <xf numFmtId="1" fontId="13" fillId="0" borderId="553" xfId="28" applyNumberFormat="1" applyFont="1" applyBorder="1" applyAlignment="1">
      <alignment horizontal="right"/>
    </xf>
    <xf numFmtId="1" fontId="13" fillId="0" borderId="556" xfId="28" applyNumberFormat="1" applyFont="1" applyBorder="1" applyAlignment="1">
      <alignment horizontal="right"/>
    </xf>
    <xf numFmtId="1" fontId="6" fillId="0" borderId="558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4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525" xfId="28" applyNumberFormat="1" applyFont="1" applyFill="1" applyBorder="1" applyProtection="1">
      <protection locked="0"/>
    </xf>
    <xf numFmtId="1" fontId="6" fillId="5" borderId="525" xfId="28" applyNumberFormat="1" applyFont="1" applyFill="1" applyBorder="1" applyAlignment="1" applyProtection="1">
      <alignment horizontal="right"/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0" borderId="570" xfId="28" applyNumberFormat="1" applyFont="1" applyBorder="1" applyAlignment="1">
      <alignment wrapText="1"/>
    </xf>
    <xf numFmtId="1" fontId="6" fillId="0" borderId="596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2" xfId="28" applyNumberFormat="1" applyFont="1" applyFill="1" applyBorder="1" applyAlignment="1" applyProtection="1">
      <alignment horizontal="right"/>
      <protection locked="0"/>
    </xf>
    <xf numFmtId="1" fontId="6" fillId="5" borderId="570" xfId="28" applyNumberFormat="1" applyFont="1" applyFill="1" applyBorder="1" applyAlignment="1" applyProtection="1">
      <alignment horizontal="right"/>
      <protection locked="0"/>
    </xf>
    <xf numFmtId="1" fontId="6" fillId="0" borderId="558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0" xfId="28" applyNumberFormat="1" applyFont="1" applyFill="1" applyBorder="1" applyAlignment="1" applyProtection="1">
      <alignment horizontal="right"/>
      <protection locked="0"/>
    </xf>
    <xf numFmtId="1" fontId="6" fillId="0" borderId="530" xfId="28" applyNumberFormat="1" applyFont="1" applyBorder="1" applyAlignment="1">
      <alignment horizontal="right"/>
    </xf>
    <xf numFmtId="1" fontId="6" fillId="0" borderId="513" xfId="28" applyNumberFormat="1" applyFont="1" applyBorder="1" applyAlignment="1">
      <alignment wrapText="1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5" borderId="553" xfId="28" applyNumberFormat="1" applyFont="1" applyFill="1" applyBorder="1" applyAlignment="1" applyProtection="1">
      <alignment horizontal="right"/>
      <protection locked="0"/>
    </xf>
    <xf numFmtId="1" fontId="6" fillId="5" borderId="558" xfId="28" applyNumberFormat="1" applyFont="1" applyFill="1" applyBorder="1" applyAlignment="1" applyProtection="1">
      <alignment horizontal="right"/>
      <protection locked="0"/>
    </xf>
    <xf numFmtId="1" fontId="6" fillId="14" borderId="592" xfId="28" applyNumberFormat="1" applyFont="1" applyFill="1" applyBorder="1" applyProtection="1">
      <protection hidden="1"/>
    </xf>
    <xf numFmtId="1" fontId="6" fillId="0" borderId="553" xfId="8" applyNumberFormat="1" applyFont="1" applyBorder="1" applyAlignment="1">
      <alignment horizontal="center" vertical="center"/>
    </xf>
    <xf numFmtId="1" fontId="6" fillId="0" borderId="558" xfId="8" applyNumberFormat="1" applyFont="1" applyBorder="1" applyAlignment="1">
      <alignment horizontal="center" vertical="center"/>
    </xf>
    <xf numFmtId="1" fontId="6" fillId="0" borderId="558" xfId="8" applyNumberFormat="1" applyFont="1" applyBorder="1" applyAlignment="1">
      <alignment horizontal="center" vertical="center" wrapText="1"/>
    </xf>
    <xf numFmtId="1" fontId="6" fillId="0" borderId="558" xfId="28" applyNumberFormat="1" applyFont="1" applyBorder="1" applyAlignment="1">
      <alignment horizontal="center" vertical="center"/>
    </xf>
    <xf numFmtId="1" fontId="6" fillId="0" borderId="558" xfId="28" applyNumberFormat="1" applyFont="1" applyBorder="1" applyAlignment="1">
      <alignment horizontal="center" vertical="center" wrapText="1"/>
    </xf>
    <xf numFmtId="1" fontId="6" fillId="0" borderId="597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7" xfId="28" applyNumberFormat="1" applyFont="1" applyFill="1" applyBorder="1" applyProtection="1">
      <protection locked="0"/>
    </xf>
    <xf numFmtId="1" fontId="6" fillId="0" borderId="527" xfId="28" applyNumberFormat="1" applyFont="1" applyBorder="1" applyAlignment="1">
      <alignment horizontal="right"/>
    </xf>
    <xf numFmtId="1" fontId="6" fillId="0" borderId="598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2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0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0" xfId="28" applyNumberFormat="1" applyFont="1" applyBorder="1"/>
    <xf numFmtId="1" fontId="11" fillId="0" borderId="592" xfId="28" applyNumberFormat="1" applyFont="1" applyBorder="1"/>
    <xf numFmtId="1" fontId="6" fillId="5" borderId="424" xfId="28" applyNumberFormat="1" applyFont="1" applyFill="1" applyBorder="1" applyProtection="1">
      <protection locked="0"/>
    </xf>
    <xf numFmtId="1" fontId="6" fillId="5" borderId="456" xfId="28" applyNumberFormat="1" applyFont="1" applyFill="1" applyBorder="1" applyProtection="1">
      <protection locked="0"/>
    </xf>
    <xf numFmtId="1" fontId="6" fillId="5" borderId="425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0" xfId="28" applyNumberFormat="1" applyFont="1" applyFill="1" applyBorder="1" applyProtection="1">
      <protection locked="0"/>
    </xf>
    <xf numFmtId="1" fontId="6" fillId="5" borderId="563" xfId="28" applyNumberFormat="1" applyFont="1" applyFill="1" applyBorder="1" applyProtection="1">
      <protection locked="0"/>
    </xf>
    <xf numFmtId="1" fontId="6" fillId="5" borderId="561" xfId="28" applyNumberFormat="1" applyFont="1" applyFill="1" applyBorder="1" applyProtection="1">
      <protection locked="0"/>
    </xf>
    <xf numFmtId="1" fontId="6" fillId="0" borderId="564" xfId="28" applyNumberFormat="1" applyFont="1" applyBorder="1"/>
    <xf numFmtId="1" fontId="6" fillId="0" borderId="592" xfId="28" applyNumberFormat="1" applyFont="1" applyBorder="1" applyAlignment="1">
      <alignment horizontal="center" vertical="center" wrapText="1"/>
    </xf>
    <xf numFmtId="1" fontId="6" fillId="0" borderId="586" xfId="28" applyNumberFormat="1" applyFont="1" applyBorder="1" applyAlignment="1">
      <alignment horizontal="center" vertical="center" wrapText="1"/>
    </xf>
    <xf numFmtId="1" fontId="6" fillId="0" borderId="565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1" xfId="28" applyNumberFormat="1" applyFont="1" applyBorder="1" applyProtection="1">
      <protection hidden="1"/>
    </xf>
    <xf numFmtId="1" fontId="4" fillId="0" borderId="602" xfId="28" applyNumberFormat="1" applyFont="1" applyBorder="1" applyAlignment="1">
      <alignment horizontal="center"/>
    </xf>
    <xf numFmtId="1" fontId="4" fillId="0" borderId="593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3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5" xfId="0" applyNumberFormat="1" applyFont="1" applyFill="1" applyBorder="1" applyAlignment="1">
      <alignment horizontal="center" vertical="center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1" fontId="6" fillId="6" borderId="609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1" xfId="14" applyNumberFormat="1" applyFont="1" applyBorder="1" applyAlignment="1" applyProtection="1">
      <alignment horizontal="center" vertical="center"/>
      <protection locked="0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4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6" borderId="351" xfId="14" applyNumberFormat="1" applyFont="1" applyBorder="1" applyAlignment="1" applyProtection="1">
      <alignment horizontal="center" vertical="center"/>
      <protection locked="0"/>
    </xf>
    <xf numFmtId="2" fontId="6" fillId="6" borderId="347" xfId="14" applyNumberFormat="1" applyFont="1" applyBorder="1" applyAlignment="1" applyProtection="1">
      <alignment horizontal="center" vertical="center"/>
      <protection locked="0"/>
    </xf>
    <xf numFmtId="2" fontId="6" fillId="3" borderId="561" xfId="0" applyNumberFormat="1" applyFont="1" applyFill="1" applyBorder="1" applyAlignment="1">
      <alignment horizontal="center" vertical="center"/>
    </xf>
    <xf numFmtId="2" fontId="6" fillId="3" borderId="526" xfId="0" applyNumberFormat="1" applyFont="1" applyFill="1" applyBorder="1" applyAlignment="1">
      <alignment horizontal="center" vertical="center"/>
    </xf>
    <xf numFmtId="1" fontId="6" fillId="6" borderId="351" xfId="14" applyNumberFormat="1" applyFont="1" applyBorder="1" applyAlignment="1" applyProtection="1">
      <alignment horizontal="center" vertical="center"/>
      <protection locked="0"/>
    </xf>
    <xf numFmtId="1" fontId="6" fillId="3" borderId="527" xfId="0" applyNumberFormat="1" applyFont="1" applyFill="1" applyBorder="1" applyAlignment="1">
      <alignment horizontal="center" vertical="center"/>
    </xf>
    <xf numFmtId="2" fontId="6" fillId="3" borderId="553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56" xfId="0" applyNumberFormat="1" applyFont="1" applyFill="1" applyBorder="1" applyAlignment="1">
      <alignment horizontal="center" vertical="center"/>
    </xf>
    <xf numFmtId="2" fontId="6" fillId="3" borderId="568" xfId="0" applyNumberFormat="1" applyFont="1" applyFill="1" applyBorder="1" applyAlignment="1">
      <alignment horizontal="center" vertical="center"/>
    </xf>
    <xf numFmtId="1" fontId="6" fillId="3" borderId="556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8" xfId="0" applyNumberFormat="1" applyFont="1" applyFill="1" applyBorder="1" applyProtection="1">
      <protection locked="0"/>
    </xf>
    <xf numFmtId="1" fontId="6" fillId="3" borderId="558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5" xfId="0" applyNumberFormat="1" applyFont="1" applyFill="1" applyBorder="1" applyProtection="1">
      <protection locked="0"/>
    </xf>
    <xf numFmtId="1" fontId="6" fillId="3" borderId="564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5" xfId="0" applyNumberFormat="1" applyFont="1" applyFill="1" applyBorder="1"/>
    <xf numFmtId="1" fontId="6" fillId="3" borderId="570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0" xfId="0" applyNumberFormat="1" applyFont="1" applyFill="1" applyBorder="1"/>
    <xf numFmtId="1" fontId="6" fillId="4" borderId="85" xfId="0" applyNumberFormat="1" applyFont="1" applyFill="1" applyBorder="1"/>
    <xf numFmtId="1" fontId="6" fillId="0" borderId="571" xfId="0" applyNumberFormat="1" applyFont="1" applyBorder="1" applyAlignment="1">
      <alignment horizontal="center" vertical="center" wrapText="1"/>
    </xf>
    <xf numFmtId="1" fontId="6" fillId="0" borderId="616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4" xfId="0" applyNumberFormat="1" applyFont="1" applyBorder="1" applyAlignment="1">
      <alignment horizontal="right"/>
    </xf>
    <xf numFmtId="1" fontId="6" fillId="0" borderId="572" xfId="0" applyNumberFormat="1" applyFont="1" applyBorder="1" applyAlignment="1">
      <alignment horizontal="right"/>
    </xf>
    <xf numFmtId="1" fontId="6" fillId="0" borderId="554" xfId="0" applyNumberFormat="1" applyFont="1" applyBorder="1" applyAlignment="1">
      <alignment horizontal="right"/>
    </xf>
    <xf numFmtId="1" fontId="6" fillId="5" borderId="617" xfId="0" applyNumberFormat="1" applyFont="1" applyFill="1" applyBorder="1" applyProtection="1">
      <protection locked="0"/>
    </xf>
    <xf numFmtId="1" fontId="6" fillId="0" borderId="570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0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4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19" xfId="0" applyNumberFormat="1" applyFont="1" applyBorder="1"/>
    <xf numFmtId="1" fontId="6" fillId="0" borderId="554" xfId="0" applyNumberFormat="1" applyFont="1" applyBorder="1" applyAlignment="1">
      <alignment horizontal="center" vertical="center"/>
    </xf>
    <xf numFmtId="1" fontId="6" fillId="0" borderId="619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8" xfId="0" applyNumberFormat="1" applyFont="1" applyBorder="1"/>
    <xf numFmtId="1" fontId="6" fillId="0" borderId="575" xfId="0" applyNumberFormat="1" applyFont="1" applyBorder="1"/>
    <xf numFmtId="1" fontId="6" fillId="3" borderId="553" xfId="0" applyNumberFormat="1" applyFont="1" applyFill="1" applyBorder="1"/>
    <xf numFmtId="1" fontId="6" fillId="3" borderId="556" xfId="0" applyNumberFormat="1" applyFont="1" applyFill="1" applyBorder="1"/>
    <xf numFmtId="1" fontId="6" fillId="3" borderId="557" xfId="0" applyNumberFormat="1" applyFont="1" applyFill="1" applyBorder="1"/>
    <xf numFmtId="1" fontId="6" fillId="3" borderId="619" xfId="0" applyNumberFormat="1" applyFont="1" applyFill="1" applyBorder="1"/>
    <xf numFmtId="1" fontId="19" fillId="0" borderId="558" xfId="2" applyNumberFormat="1" applyFont="1" applyBorder="1" applyAlignment="1">
      <alignment vertical="center"/>
    </xf>
    <xf numFmtId="1" fontId="6" fillId="0" borderId="616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0" xfId="0" applyNumberFormat="1" applyFont="1" applyFill="1" applyBorder="1" applyProtection="1">
      <protection locked="0"/>
    </xf>
    <xf numFmtId="1" fontId="6" fillId="29" borderId="561" xfId="0" applyNumberFormat="1" applyFont="1" applyFill="1" applyBorder="1" applyProtection="1">
      <protection locked="0"/>
    </xf>
    <xf numFmtId="1" fontId="6" fillId="29" borderId="6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0" borderId="587" xfId="0" applyNumberFormat="1" applyFont="1" applyBorder="1"/>
    <xf numFmtId="1" fontId="6" fillId="0" borderId="560" xfId="0" applyNumberFormat="1" applyFont="1" applyBorder="1"/>
    <xf numFmtId="1" fontId="6" fillId="0" borderId="583" xfId="0" applyNumberFormat="1" applyFont="1" applyBorder="1"/>
    <xf numFmtId="1" fontId="6" fillId="0" borderId="162" xfId="0" applyNumberFormat="1" applyFont="1" applyBorder="1"/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530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7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59" xfId="0" applyNumberFormat="1" applyFont="1" applyBorder="1" applyAlignment="1">
      <alignment horizontal="center" vertical="center"/>
    </xf>
    <xf numFmtId="1" fontId="6" fillId="0" borderId="631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/>
    <xf numFmtId="1" fontId="6" fillId="0" borderId="632" xfId="0" applyNumberFormat="1" applyFont="1" applyBorder="1"/>
    <xf numFmtId="1" fontId="6" fillId="0" borderId="634" xfId="0" applyNumberFormat="1" applyFont="1" applyBorder="1" applyAlignment="1">
      <alignment horizontal="left" vertical="center"/>
    </xf>
    <xf numFmtId="1" fontId="6" fillId="0" borderId="635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5" borderId="636" xfId="0" applyNumberFormat="1" applyFont="1" applyFill="1" applyBorder="1" applyProtection="1">
      <protection locked="0"/>
    </xf>
    <xf numFmtId="1" fontId="6" fillId="5" borderId="637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3" xfId="0" applyNumberFormat="1" applyFont="1" applyBorder="1"/>
    <xf numFmtId="1" fontId="6" fillId="0" borderId="636" xfId="0" applyNumberFormat="1" applyFont="1" applyBorder="1"/>
    <xf numFmtId="1" fontId="6" fillId="0" borderId="637" xfId="0" applyNumberFormat="1" applyFont="1" applyBorder="1"/>
    <xf numFmtId="1" fontId="6" fillId="5" borderId="640" xfId="0" applyNumberFormat="1" applyFont="1" applyFill="1" applyBorder="1" applyProtection="1">
      <protection locked="0"/>
    </xf>
    <xf numFmtId="1" fontId="6" fillId="0" borderId="397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5" borderId="642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8" xfId="0" applyNumberFormat="1" applyFont="1" applyBorder="1"/>
    <xf numFmtId="1" fontId="6" fillId="0" borderId="631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586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544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/>
    <xf numFmtId="1" fontId="6" fillId="0" borderId="647" xfId="0" applyNumberFormat="1" applyFont="1" applyBorder="1"/>
    <xf numFmtId="1" fontId="6" fillId="0" borderId="626" xfId="0" applyNumberFormat="1" applyFont="1" applyBorder="1"/>
    <xf numFmtId="1" fontId="6" fillId="4" borderId="652" xfId="0" applyNumberFormat="1" applyFont="1" applyFill="1" applyBorder="1"/>
    <xf numFmtId="1" fontId="6" fillId="4" borderId="653" xfId="0" applyNumberFormat="1" applyFont="1" applyFill="1" applyBorder="1"/>
    <xf numFmtId="1" fontId="6" fillId="4" borderId="636" xfId="0" applyNumberFormat="1" applyFont="1" applyFill="1" applyBorder="1"/>
    <xf numFmtId="1" fontId="6" fillId="4" borderId="640" xfId="0" applyNumberFormat="1" applyFont="1" applyFill="1" applyBorder="1"/>
    <xf numFmtId="1" fontId="6" fillId="5" borderId="652" xfId="0" applyNumberFormat="1" applyFont="1" applyFill="1" applyBorder="1" applyProtection="1">
      <protection locked="0"/>
    </xf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12" borderId="652" xfId="0" applyNumberFormat="1" applyFont="1" applyFill="1" applyBorder="1"/>
    <xf numFmtId="1" fontId="0" fillId="31" borderId="0" xfId="0" applyNumberFormat="1" applyFill="1"/>
    <xf numFmtId="1" fontId="6" fillId="0" borderId="646" xfId="0" applyNumberFormat="1" applyFont="1" applyBorder="1"/>
    <xf numFmtId="1" fontId="6" fillId="0" borderId="655" xfId="0" applyNumberFormat="1" applyFont="1" applyBorder="1" applyAlignment="1">
      <alignment wrapText="1"/>
    </xf>
    <xf numFmtId="1" fontId="6" fillId="0" borderId="655" xfId="0" applyNumberFormat="1" applyFont="1" applyBorder="1"/>
    <xf numFmtId="1" fontId="6" fillId="12" borderId="636" xfId="0" applyNumberFormat="1" applyFont="1" applyFill="1" applyBorder="1"/>
    <xf numFmtId="1" fontId="6" fillId="12" borderId="653" xfId="0" applyNumberFormat="1" applyFont="1" applyFill="1" applyBorder="1"/>
    <xf numFmtId="1" fontId="6" fillId="12" borderId="654" xfId="0" applyNumberFormat="1" applyFont="1" applyFill="1" applyBorder="1"/>
    <xf numFmtId="1" fontId="6" fillId="12" borderId="640" xfId="0" applyNumberFormat="1" applyFont="1" applyFill="1" applyBorder="1"/>
    <xf numFmtId="1" fontId="6" fillId="4" borderId="654" xfId="0" applyNumberFormat="1" applyFont="1" applyFill="1" applyBorder="1"/>
    <xf numFmtId="1" fontId="6" fillId="0" borderId="641" xfId="0" applyNumberFormat="1" applyFont="1" applyBorder="1"/>
    <xf numFmtId="1" fontId="6" fillId="0" borderId="545" xfId="0" applyNumberFormat="1" applyFont="1" applyBorder="1"/>
    <xf numFmtId="1" fontId="37" fillId="0" borderId="567" xfId="0" applyNumberFormat="1" applyFont="1" applyBorder="1"/>
    <xf numFmtId="1" fontId="38" fillId="14" borderId="0" xfId="0" applyNumberFormat="1" applyFont="1" applyFill="1"/>
    <xf numFmtId="1" fontId="6" fillId="0" borderId="634" xfId="0" applyNumberFormat="1" applyFont="1" applyBorder="1"/>
    <xf numFmtId="1" fontId="6" fillId="0" borderId="635" xfId="0" applyNumberFormat="1" applyFont="1" applyBorder="1" applyAlignment="1">
      <alignment wrapText="1"/>
    </xf>
    <xf numFmtId="1" fontId="6" fillId="0" borderId="632" xfId="0" applyNumberFormat="1" applyFont="1" applyBorder="1" applyAlignment="1">
      <alignment horizontal="center" vertical="center" wrapText="1"/>
    </xf>
    <xf numFmtId="1" fontId="6" fillId="5" borderId="647" xfId="0" applyNumberFormat="1" applyFont="1" applyFill="1" applyBorder="1" applyProtection="1">
      <protection locked="0"/>
    </xf>
    <xf numFmtId="1" fontId="6" fillId="5" borderId="646" xfId="0" applyNumberFormat="1" applyFont="1" applyFill="1" applyBorder="1" applyProtection="1">
      <protection locked="0"/>
    </xf>
    <xf numFmtId="1" fontId="6" fillId="5" borderId="397" xfId="0" applyNumberFormat="1" applyFont="1" applyFill="1" applyBorder="1" applyProtection="1">
      <protection locked="0"/>
    </xf>
    <xf numFmtId="1" fontId="6" fillId="0" borderId="635" xfId="0" applyNumberFormat="1" applyFont="1" applyBorder="1" applyAlignment="1">
      <alignment vertical="center" wrapText="1"/>
    </xf>
    <xf numFmtId="1" fontId="6" fillId="0" borderId="545" xfId="0" applyNumberFormat="1" applyFont="1" applyBorder="1" applyAlignment="1">
      <alignment vertical="center" wrapText="1"/>
    </xf>
    <xf numFmtId="1" fontId="6" fillId="5" borderId="545" xfId="0" applyNumberFormat="1" applyFont="1" applyFill="1" applyBorder="1" applyProtection="1">
      <protection locked="0"/>
    </xf>
    <xf numFmtId="1" fontId="6" fillId="0" borderId="62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19" xfId="0" applyNumberFormat="1" applyFont="1" applyBorder="1" applyAlignment="1">
      <alignment horizontal="center" vertical="center" wrapText="1"/>
    </xf>
    <xf numFmtId="1" fontId="35" fillId="0" borderId="631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48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35" fillId="0" borderId="408" xfId="0" applyNumberFormat="1" applyFont="1" applyBorder="1" applyAlignment="1">
      <alignment horizontal="center" vertical="center" wrapText="1"/>
    </xf>
    <xf numFmtId="1" fontId="6" fillId="4" borderId="399" xfId="0" applyNumberFormat="1" applyFont="1" applyFill="1" applyBorder="1"/>
    <xf numFmtId="1" fontId="6" fillId="5" borderId="662" xfId="0" applyNumberFormat="1" applyFont="1" applyFill="1" applyBorder="1" applyProtection="1">
      <protection locked="0"/>
    </xf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0" borderId="640" xfId="0" applyNumberFormat="1" applyFont="1" applyBorder="1"/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36" xfId="0" applyNumberFormat="1" applyFont="1" applyFill="1" applyBorder="1" applyAlignment="1" applyProtection="1">
      <alignment wrapText="1"/>
      <protection locked="0"/>
    </xf>
    <xf numFmtId="1" fontId="6" fillId="5" borderId="666" xfId="0" applyNumberFormat="1" applyFont="1" applyFill="1" applyBorder="1" applyProtection="1">
      <protection locked="0"/>
    </xf>
    <xf numFmtId="1" fontId="6" fillId="0" borderId="628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4" borderId="647" xfId="0" applyNumberFormat="1" applyFont="1" applyFill="1" applyBorder="1"/>
    <xf numFmtId="1" fontId="6" fillId="4" borderId="586" xfId="0" applyNumberFormat="1" applyFont="1" applyFill="1" applyBorder="1"/>
    <xf numFmtId="1" fontId="6" fillId="5" borderId="667" xfId="0" applyNumberFormat="1" applyFont="1" applyFill="1" applyBorder="1" applyProtection="1">
      <protection locked="0"/>
    </xf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12" borderId="667" xfId="0" applyNumberFormat="1" applyFont="1" applyFill="1" applyBorder="1"/>
    <xf numFmtId="1" fontId="6" fillId="12" borderId="668" xfId="0" applyNumberFormat="1" applyFont="1" applyFill="1" applyBorder="1"/>
    <xf numFmtId="1" fontId="6" fillId="12" borderId="663" xfId="0" applyNumberFormat="1" applyFont="1" applyFill="1" applyBorder="1"/>
    <xf numFmtId="1" fontId="6" fillId="12" borderId="637" xfId="0" applyNumberFormat="1" applyFont="1" applyFill="1" applyBorder="1"/>
    <xf numFmtId="1" fontId="6" fillId="12" borderId="109" xfId="0" applyNumberFormat="1" applyFont="1" applyFill="1" applyBorder="1"/>
    <xf numFmtId="1" fontId="6" fillId="5" borderId="672" xfId="0" applyNumberFormat="1" applyFont="1" applyFill="1" applyBorder="1" applyProtection="1">
      <protection locked="0"/>
    </xf>
    <xf numFmtId="1" fontId="6" fillId="5" borderId="661" xfId="0" applyNumberFormat="1" applyFont="1" applyFill="1" applyBorder="1" applyProtection="1">
      <protection locked="0"/>
    </xf>
    <xf numFmtId="1" fontId="6" fillId="14" borderId="655" xfId="0" applyNumberFormat="1" applyFont="1" applyFill="1" applyBorder="1" applyAlignment="1">
      <alignment horizontal="left"/>
    </xf>
    <xf numFmtId="1" fontId="6" fillId="14" borderId="637" xfId="0" applyNumberFormat="1" applyFont="1" applyFill="1" applyBorder="1" applyAlignment="1">
      <alignment horizontal="left"/>
    </xf>
    <xf numFmtId="1" fontId="6" fillId="5" borderId="65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Protection="1">
      <protection locked="0"/>
    </xf>
    <xf numFmtId="1" fontId="6" fillId="12" borderId="397" xfId="0" applyNumberFormat="1" applyFont="1" applyFill="1" applyBorder="1"/>
    <xf numFmtId="1" fontId="4" fillId="3" borderId="639" xfId="0" applyNumberFormat="1" applyFont="1" applyFill="1" applyBorder="1"/>
    <xf numFmtId="1" fontId="4" fillId="3" borderId="567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8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left" vertical="center" wrapText="1"/>
    </xf>
    <xf numFmtId="1" fontId="6" fillId="5" borderId="655" xfId="0" applyNumberFormat="1" applyFont="1" applyFill="1" applyBorder="1" applyProtection="1">
      <protection locked="0"/>
    </xf>
    <xf numFmtId="1" fontId="6" fillId="5" borderId="673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4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0" xfId="0" applyNumberFormat="1" applyFont="1" applyFill="1" applyBorder="1"/>
    <xf numFmtId="0" fontId="6" fillId="0" borderId="647" xfId="0" applyFont="1" applyBorder="1" applyAlignment="1">
      <alignment horizontal="center" vertical="center" wrapText="1"/>
    </xf>
    <xf numFmtId="0" fontId="6" fillId="0" borderId="626" xfId="0" applyFont="1" applyBorder="1" applyAlignment="1">
      <alignment horizontal="center" vertical="center" wrapText="1"/>
    </xf>
    <xf numFmtId="0" fontId="6" fillId="0" borderId="631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43" xfId="0" applyFont="1" applyBorder="1" applyAlignment="1">
      <alignment horizontal="center" vertical="center" wrapText="1"/>
    </xf>
    <xf numFmtId="1" fontId="6" fillId="0" borderId="655" xfId="0" applyNumberFormat="1" applyFont="1" applyBorder="1" applyAlignment="1">
      <alignment horizontal="left"/>
    </xf>
    <xf numFmtId="1" fontId="6" fillId="5" borderId="635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5" xfId="0" applyNumberFormat="1" applyFont="1" applyBorder="1" applyAlignment="1">
      <alignment horizontal="left" wrapText="1"/>
    </xf>
    <xf numFmtId="1" fontId="6" fillId="0" borderId="676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4" xfId="0" applyNumberFormat="1" applyFont="1" applyBorder="1"/>
    <xf numFmtId="1" fontId="35" fillId="0" borderId="400" xfId="0" applyNumberFormat="1" applyFont="1" applyBorder="1"/>
    <xf numFmtId="1" fontId="0" fillId="0" borderId="397" xfId="0" applyNumberFormat="1" applyBorder="1"/>
    <xf numFmtId="0" fontId="43" fillId="12" borderId="678" xfId="29" applyFont="1" applyFill="1" applyBorder="1"/>
    <xf numFmtId="0" fontId="43" fillId="12" borderId="679" xfId="29" applyFont="1" applyFill="1" applyBorder="1"/>
    <xf numFmtId="0" fontId="43" fillId="12" borderId="680" xfId="29" applyFont="1" applyFill="1" applyBorder="1"/>
    <xf numFmtId="1" fontId="35" fillId="5" borderId="652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53" xfId="0" applyNumberFormat="1" applyFont="1" applyFill="1" applyBorder="1" applyProtection="1">
      <protection locked="0"/>
    </xf>
    <xf numFmtId="1" fontId="35" fillId="5" borderId="636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5" borderId="663" xfId="0" applyNumberFormat="1" applyFont="1" applyFill="1" applyBorder="1" applyProtection="1">
      <protection locked="0"/>
    </xf>
    <xf numFmtId="1" fontId="35" fillId="0" borderId="635" xfId="0" applyNumberFormat="1" applyFont="1" applyBorder="1"/>
    <xf numFmtId="1" fontId="35" fillId="0" borderId="652" xfId="0" applyNumberFormat="1" applyFont="1" applyBorder="1"/>
    <xf numFmtId="1" fontId="0" fillId="0" borderId="637" xfId="0" applyNumberFormat="1" applyBorder="1"/>
    <xf numFmtId="0" fontId="43" fillId="12" borderId="681" xfId="29" applyFont="1" applyFill="1" applyBorder="1"/>
    <xf numFmtId="0" fontId="43" fillId="12" borderId="682" xfId="29" applyFont="1" applyFill="1" applyBorder="1"/>
    <xf numFmtId="0" fontId="43" fillId="12" borderId="683" xfId="29" applyFont="1" applyFill="1" applyBorder="1"/>
    <xf numFmtId="1" fontId="35" fillId="0" borderId="635" xfId="0" applyNumberFormat="1" applyFont="1" applyBorder="1" applyAlignment="1">
      <alignment wrapText="1"/>
    </xf>
    <xf numFmtId="1" fontId="35" fillId="5" borderId="684" xfId="0" applyNumberFormat="1" applyFont="1" applyFill="1" applyBorder="1" applyProtection="1">
      <protection locked="0"/>
    </xf>
    <xf numFmtId="1" fontId="35" fillId="5" borderId="685" xfId="0" applyNumberFormat="1" applyFont="1" applyFill="1" applyBorder="1" applyProtection="1">
      <protection locked="0"/>
    </xf>
    <xf numFmtId="0" fontId="43" fillId="12" borderId="686" xfId="29" applyFont="1" applyFill="1" applyBorder="1"/>
    <xf numFmtId="0" fontId="43" fillId="12" borderId="687" xfId="29" applyFont="1" applyFill="1" applyBorder="1"/>
    <xf numFmtId="0" fontId="0" fillId="0" borderId="637" xfId="0" applyBorder="1"/>
    <xf numFmtId="1" fontId="35" fillId="5" borderId="661" xfId="0" applyNumberFormat="1" applyFont="1" applyFill="1" applyBorder="1" applyProtection="1">
      <protection locked="0"/>
    </xf>
    <xf numFmtId="1" fontId="35" fillId="0" borderId="652" xfId="0" applyNumberFormat="1" applyFont="1" applyBorder="1" applyAlignment="1">
      <alignment wrapText="1"/>
    </xf>
    <xf numFmtId="0" fontId="43" fillId="12" borderId="688" xfId="29" applyFont="1" applyFill="1" applyBorder="1"/>
    <xf numFmtId="0" fontId="43" fillId="12" borderId="689" xfId="29" applyFont="1" applyFill="1" applyBorder="1"/>
    <xf numFmtId="0" fontId="35" fillId="0" borderId="652" xfId="0" applyFont="1" applyBorder="1"/>
    <xf numFmtId="0" fontId="43" fillId="12" borderId="690" xfId="29" applyFont="1" applyFill="1" applyBorder="1"/>
    <xf numFmtId="1" fontId="35" fillId="0" borderId="652" xfId="0" applyNumberFormat="1" applyFont="1" applyBorder="1" applyAlignment="1">
      <alignment horizontal="right"/>
    </xf>
    <xf numFmtId="1" fontId="35" fillId="5" borderId="640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6" xfId="29" applyFont="1" applyFill="1" applyBorder="1"/>
    <xf numFmtId="0" fontId="43" fillId="12" borderId="642" xfId="29" applyFont="1" applyFill="1" applyBorder="1"/>
    <xf numFmtId="0" fontId="43" fillId="12" borderId="544" xfId="29" applyFont="1" applyFill="1" applyBorder="1"/>
    <xf numFmtId="1" fontId="35" fillId="0" borderId="634" xfId="0" applyNumberFormat="1" applyFont="1" applyBorder="1"/>
    <xf numFmtId="0" fontId="0" fillId="0" borderId="661" xfId="0" applyBorder="1"/>
    <xf numFmtId="0" fontId="0" fillId="0" borderId="31" xfId="0" applyBorder="1"/>
    <xf numFmtId="1" fontId="35" fillId="5" borderId="526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2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8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39" xfId="0" applyNumberFormat="1" applyFont="1" applyBorder="1" applyAlignment="1">
      <alignment vertical="center" wrapText="1"/>
    </xf>
    <xf numFmtId="1" fontId="6" fillId="3" borderId="639" xfId="0" applyNumberFormat="1" applyFont="1" applyFill="1" applyBorder="1"/>
    <xf numFmtId="1" fontId="6" fillId="3" borderId="631" xfId="0" applyNumberFormat="1" applyFont="1" applyFill="1" applyBorder="1"/>
    <xf numFmtId="1" fontId="6" fillId="3" borderId="632" xfId="0" applyNumberFormat="1" applyFont="1" applyFill="1" applyBorder="1"/>
    <xf numFmtId="1" fontId="6" fillId="3" borderId="408" xfId="0" applyNumberFormat="1" applyFont="1" applyFill="1" applyBorder="1"/>
    <xf numFmtId="1" fontId="6" fillId="3" borderId="419" xfId="0" applyNumberFormat="1" applyFont="1" applyFill="1" applyBorder="1"/>
    <xf numFmtId="1" fontId="6" fillId="0" borderId="651" xfId="0" applyNumberFormat="1" applyFont="1" applyBorder="1" applyAlignment="1">
      <alignment horizontal="left" vertical="center" wrapText="1"/>
    </xf>
    <xf numFmtId="1" fontId="6" fillId="0" borderId="655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6" xfId="0" applyNumberFormat="1" applyFont="1" applyBorder="1"/>
    <xf numFmtId="1" fontId="17" fillId="0" borderId="327" xfId="0" applyNumberFormat="1" applyFont="1" applyBorder="1"/>
    <xf numFmtId="1" fontId="17" fillId="0" borderId="328" xfId="0" applyNumberFormat="1" applyFont="1" applyBorder="1"/>
    <xf numFmtId="1" fontId="6" fillId="5" borderId="394" xfId="0" applyNumberFormat="1" applyFont="1" applyFill="1" applyBorder="1" applyProtection="1">
      <protection locked="0"/>
    </xf>
    <xf numFmtId="1" fontId="6" fillId="5" borderId="691" xfId="0" applyNumberFormat="1" applyFont="1" applyFill="1" applyBorder="1" applyProtection="1">
      <protection locked="0"/>
    </xf>
    <xf numFmtId="1" fontId="6" fillId="0" borderId="655" xfId="0" applyNumberFormat="1" applyFont="1" applyBorder="1" applyAlignment="1">
      <alignment vertical="center" wrapText="1"/>
    </xf>
    <xf numFmtId="1" fontId="6" fillId="4" borderId="637" xfId="0" applyNumberFormat="1" applyFont="1" applyFill="1" applyBorder="1"/>
    <xf numFmtId="1" fontId="6" fillId="0" borderId="513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4" borderId="635" xfId="0" applyNumberFormat="1" applyFont="1" applyFill="1" applyBorder="1"/>
    <xf numFmtId="1" fontId="6" fillId="4" borderId="638" xfId="0" applyNumberFormat="1" applyFont="1" applyFill="1" applyBorder="1"/>
    <xf numFmtId="1" fontId="6" fillId="4" borderId="666" xfId="0" applyNumberFormat="1" applyFont="1" applyFill="1" applyBorder="1"/>
    <xf numFmtId="1" fontId="6" fillId="0" borderId="419" xfId="0" applyNumberFormat="1" applyFont="1" applyBorder="1"/>
    <xf numFmtId="1" fontId="6" fillId="0" borderId="648" xfId="0" applyNumberFormat="1" applyFont="1" applyBorder="1"/>
    <xf numFmtId="1" fontId="6" fillId="5" borderId="631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648" xfId="0" applyNumberFormat="1" applyFont="1" applyFill="1" applyBorder="1" applyProtection="1">
      <protection locked="0"/>
    </xf>
    <xf numFmtId="1" fontId="6" fillId="5" borderId="632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8" xfId="0" applyNumberFormat="1" applyFont="1" applyFill="1" applyBorder="1" applyProtection="1">
      <protection locked="0"/>
    </xf>
    <xf numFmtId="1" fontId="6" fillId="3" borderId="420" xfId="0" applyNumberFormat="1" applyFont="1" applyFill="1" applyBorder="1"/>
    <xf numFmtId="1" fontId="20" fillId="3" borderId="420" xfId="0" applyNumberFormat="1" applyFont="1" applyFill="1" applyBorder="1"/>
    <xf numFmtId="1" fontId="6" fillId="0" borderId="565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5" xfId="0" applyNumberFormat="1" applyFont="1" applyBorder="1" applyAlignment="1">
      <alignment horizontal="center" vertical="center"/>
    </xf>
    <xf numFmtId="1" fontId="6" fillId="0" borderId="402" xfId="0" applyNumberFormat="1" applyFont="1" applyBorder="1" applyAlignment="1">
      <alignment horizontal="right" vertical="center"/>
    </xf>
    <xf numFmtId="1" fontId="6" fillId="0" borderId="399" xfId="0" applyNumberFormat="1" applyFont="1" applyBorder="1" applyAlignment="1">
      <alignment horizontal="right" vertical="center"/>
    </xf>
    <xf numFmtId="1" fontId="6" fillId="0" borderId="397" xfId="0" applyNumberFormat="1" applyFont="1" applyBorder="1" applyAlignment="1">
      <alignment horizontal="right" vertical="center"/>
    </xf>
    <xf numFmtId="1" fontId="6" fillId="5" borderId="397" xfId="0" applyNumberFormat="1" applyFont="1" applyFill="1" applyBorder="1" applyAlignment="1" applyProtection="1">
      <alignment horizontal="right"/>
      <protection locked="0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415" xfId="0" applyNumberFormat="1" applyFont="1" applyFill="1" applyBorder="1" applyAlignment="1" applyProtection="1">
      <alignment horizontal="right"/>
      <protection locked="0"/>
    </xf>
    <xf numFmtId="1" fontId="6" fillId="5" borderId="417" xfId="0" applyNumberFormat="1" applyFont="1" applyFill="1" applyBorder="1" applyAlignment="1" applyProtection="1">
      <alignment horizontal="right"/>
      <protection locked="0"/>
    </xf>
    <xf numFmtId="1" fontId="6" fillId="0" borderId="636" xfId="0" applyNumberFormat="1" applyFont="1" applyBorder="1" applyAlignment="1">
      <alignment horizontal="right" vertical="center"/>
    </xf>
    <xf numFmtId="1" fontId="6" fillId="0" borderId="653" xfId="0" applyNumberFormat="1" applyFont="1" applyBorder="1" applyAlignment="1">
      <alignment horizontal="right" vertical="center"/>
    </xf>
    <xf numFmtId="1" fontId="6" fillId="0" borderId="637" xfId="0" applyNumberFormat="1" applyFont="1" applyBorder="1" applyAlignment="1">
      <alignment horizontal="right" vertical="center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40" xfId="0" applyNumberFormat="1" applyFont="1" applyFill="1" applyBorder="1" applyAlignment="1" applyProtection="1">
      <alignment horizontal="right"/>
      <protection locked="0"/>
    </xf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5" borderId="673" xfId="0" applyNumberFormat="1" applyFont="1" applyFill="1" applyBorder="1" applyAlignment="1" applyProtection="1">
      <alignment horizontal="right"/>
      <protection locked="0"/>
    </xf>
    <xf numFmtId="1" fontId="6" fillId="5" borderId="692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0" borderId="636" xfId="0" applyNumberFormat="1" applyFont="1" applyBorder="1" applyAlignment="1">
      <alignment horizontal="right" vertical="center" wrapText="1"/>
    </xf>
    <xf numFmtId="1" fontId="6" fillId="0" borderId="653" xfId="0" applyNumberFormat="1" applyFont="1" applyBorder="1" applyAlignment="1">
      <alignment horizontal="right" vertical="center" wrapText="1"/>
    </xf>
    <xf numFmtId="1" fontId="6" fillId="4" borderId="636" xfId="0" applyNumberFormat="1" applyFont="1" applyFill="1" applyBorder="1" applyAlignment="1">
      <alignment horizontal="right"/>
    </xf>
    <xf numFmtId="1" fontId="6" fillId="4" borderId="640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673" xfId="0" applyNumberFormat="1" applyFont="1" applyFill="1" applyBorder="1" applyAlignment="1">
      <alignment horizontal="right"/>
    </xf>
    <xf numFmtId="1" fontId="6" fillId="4" borderId="692" xfId="0" applyNumberFormat="1" applyFont="1" applyFill="1" applyBorder="1" applyAlignment="1">
      <alignment horizontal="right"/>
    </xf>
    <xf numFmtId="1" fontId="6" fillId="4" borderId="654" xfId="0" applyNumberFormat="1" applyFont="1" applyFill="1" applyBorder="1" applyAlignment="1">
      <alignment horizontal="right"/>
    </xf>
    <xf numFmtId="1" fontId="6" fillId="4" borderId="637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6" xfId="0" applyNumberFormat="1" applyFont="1" applyBorder="1" applyAlignment="1">
      <alignment horizontal="right" vertical="center"/>
    </xf>
    <xf numFmtId="1" fontId="6" fillId="0" borderId="456" xfId="0" applyNumberFormat="1" applyFont="1" applyBorder="1" applyAlignment="1">
      <alignment horizontal="right" vertical="center"/>
    </xf>
    <xf numFmtId="1" fontId="6" fillId="0" borderId="545" xfId="0" applyNumberFormat="1" applyFont="1" applyBorder="1" applyAlignment="1">
      <alignment horizontal="right" vertical="center"/>
    </xf>
    <xf numFmtId="1" fontId="6" fillId="0" borderId="631" xfId="0" applyNumberFormat="1" applyFont="1" applyBorder="1" applyAlignment="1">
      <alignment horizontal="right"/>
    </xf>
    <xf numFmtId="1" fontId="6" fillId="0" borderId="632" xfId="0" applyNumberFormat="1" applyFont="1" applyBorder="1" applyAlignment="1">
      <alignment horizontal="right"/>
    </xf>
    <xf numFmtId="1" fontId="6" fillId="0" borderId="408" xfId="0" applyNumberFormat="1" applyFont="1" applyBorder="1" applyAlignment="1">
      <alignment horizontal="right"/>
    </xf>
    <xf numFmtId="1" fontId="6" fillId="0" borderId="648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7" xfId="0" applyNumberFormat="1" applyFont="1" applyFill="1" applyBorder="1"/>
    <xf numFmtId="1" fontId="6" fillId="0" borderId="526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6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7" xfId="0" applyNumberFormat="1" applyFont="1" applyFill="1" applyBorder="1" applyAlignment="1">
      <alignment horizontal="right"/>
    </xf>
    <xf numFmtId="1" fontId="6" fillId="4" borderId="651" xfId="0" applyNumberFormat="1" applyFont="1" applyFill="1" applyBorder="1" applyAlignment="1">
      <alignment horizontal="right"/>
    </xf>
    <xf numFmtId="1" fontId="6" fillId="4" borderId="417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4" xfId="0" applyNumberFormat="1" applyFont="1" applyBorder="1" applyAlignment="1">
      <alignment horizontal="right" vertical="center" wrapText="1"/>
    </xf>
    <xf numFmtId="1" fontId="6" fillId="0" borderId="455" xfId="0" applyNumberFormat="1" applyFont="1" applyBorder="1" applyAlignment="1">
      <alignment horizontal="right" vertical="center" wrapText="1"/>
    </xf>
    <xf numFmtId="1" fontId="6" fillId="0" borderId="646" xfId="0" applyNumberFormat="1" applyFont="1" applyBorder="1" applyAlignment="1">
      <alignment horizontal="right" vertical="center"/>
    </xf>
    <xf numFmtId="1" fontId="6" fillId="5" borderId="494" xfId="0" applyNumberFormat="1" applyFont="1" applyFill="1" applyBorder="1" applyAlignment="1" applyProtection="1">
      <alignment horizontal="right"/>
      <protection locked="0"/>
    </xf>
    <xf numFmtId="1" fontId="6" fillId="5" borderId="646" xfId="0" applyNumberFormat="1" applyFont="1" applyFill="1" applyBorder="1" applyAlignment="1" applyProtection="1">
      <alignment horizontal="right"/>
      <protection locked="0"/>
    </xf>
    <xf numFmtId="1" fontId="6" fillId="5" borderId="423" xfId="0" applyNumberFormat="1" applyFont="1" applyFill="1" applyBorder="1" applyAlignment="1" applyProtection="1">
      <alignment horizontal="right"/>
      <protection locked="0"/>
    </xf>
    <xf numFmtId="1" fontId="6" fillId="4" borderId="494" xfId="0" applyNumberFormat="1" applyFont="1" applyFill="1" applyBorder="1" applyAlignment="1">
      <alignment horizontal="right"/>
    </xf>
    <xf numFmtId="1" fontId="6" fillId="4" borderId="423" xfId="0" applyNumberFormat="1" applyFont="1" applyFill="1" applyBorder="1" applyAlignment="1">
      <alignment horizontal="right"/>
    </xf>
    <xf numFmtId="1" fontId="6" fillId="4" borderId="513" xfId="0" applyNumberFormat="1" applyFont="1" applyFill="1" applyBorder="1" applyAlignment="1">
      <alignment horizontal="right"/>
    </xf>
    <xf numFmtId="1" fontId="6" fillId="4" borderId="427" xfId="0" applyNumberFormat="1" applyFont="1" applyFill="1" applyBorder="1" applyAlignment="1">
      <alignment horizontal="right"/>
    </xf>
    <xf numFmtId="1" fontId="6" fillId="0" borderId="402" xfId="0" applyNumberFormat="1" applyFont="1" applyBorder="1" applyAlignment="1">
      <alignment horizontal="right" vertical="center" wrapText="1"/>
    </xf>
    <xf numFmtId="1" fontId="6" fillId="0" borderId="399" xfId="0" applyNumberFormat="1" applyFont="1" applyBorder="1" applyAlignment="1">
      <alignment horizontal="right" vertical="center" wrapText="1"/>
    </xf>
    <xf numFmtId="1" fontId="6" fillId="4" borderId="402" xfId="25" applyNumberFormat="1" applyFont="1" applyFill="1" applyBorder="1"/>
    <xf numFmtId="1" fontId="6" fillId="4" borderId="397" xfId="25" applyNumberFormat="1" applyFont="1" applyFill="1" applyBorder="1"/>
    <xf numFmtId="1" fontId="6" fillId="4" borderId="636" xfId="25" applyNumberFormat="1" applyFont="1" applyFill="1" applyBorder="1"/>
    <xf numFmtId="1" fontId="6" fillId="4" borderId="637" xfId="25" applyNumberFormat="1" applyFont="1" applyFill="1" applyBorder="1"/>
    <xf numFmtId="1" fontId="6" fillId="5" borderId="651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2" xfId="0" applyNumberFormat="1" applyFont="1" applyFill="1" applyBorder="1" applyAlignment="1">
      <alignment horizontal="right"/>
    </xf>
    <xf numFmtId="1" fontId="6" fillId="4" borderId="401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6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1" xfId="0" applyNumberFormat="1" applyFont="1" applyBorder="1" applyAlignment="1">
      <alignment horizontal="right" vertical="center"/>
    </xf>
    <xf numFmtId="1" fontId="6" fillId="0" borderId="419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639" xfId="0" applyNumberFormat="1" applyFont="1" applyBorder="1" applyAlignment="1">
      <alignment horizontal="right"/>
    </xf>
    <xf numFmtId="1" fontId="6" fillId="0" borderId="567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647" xfId="25" applyNumberFormat="1" applyFont="1" applyBorder="1" applyAlignment="1">
      <alignment horizontal="center" vertical="center" wrapText="1"/>
    </xf>
    <xf numFmtId="1" fontId="6" fillId="0" borderId="565" xfId="25" applyNumberFormat="1" applyFont="1" applyBorder="1" applyAlignment="1">
      <alignment horizontal="center" vertical="center" wrapText="1"/>
    </xf>
    <xf numFmtId="1" fontId="6" fillId="0" borderId="646" xfId="25" applyNumberFormat="1" applyFont="1" applyBorder="1" applyAlignment="1">
      <alignment horizontal="center" vertical="center"/>
    </xf>
    <xf numFmtId="1" fontId="6" fillId="0" borderId="402" xfId="23" applyNumberFormat="1" applyFont="1" applyBorder="1" applyAlignment="1">
      <alignment horizontal="right" wrapText="1"/>
    </xf>
    <xf numFmtId="1" fontId="6" fillId="0" borderId="399" xfId="23" applyNumberFormat="1" applyFont="1" applyBorder="1" applyAlignment="1">
      <alignment horizontal="right" wrapText="1"/>
    </xf>
    <xf numFmtId="1" fontId="6" fillId="0" borderId="397" xfId="25" applyNumberFormat="1" applyFont="1" applyBorder="1" applyAlignment="1">
      <alignment horizontal="right"/>
    </xf>
    <xf numFmtId="1" fontId="6" fillId="5" borderId="402" xfId="25" applyNumberFormat="1" applyFont="1" applyFill="1" applyBorder="1" applyProtection="1">
      <protection locked="0"/>
    </xf>
    <xf numFmtId="1" fontId="6" fillId="5" borderId="397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3" xfId="25" applyNumberFormat="1" applyFont="1" applyFill="1" applyBorder="1"/>
    <xf numFmtId="1" fontId="6" fillId="5" borderId="661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6" xfId="24" applyNumberFormat="1" applyFont="1" applyBorder="1" applyAlignment="1">
      <alignment horizontal="right" wrapText="1"/>
    </xf>
    <xf numFmtId="1" fontId="6" fillId="0" borderId="653" xfId="24" applyNumberFormat="1" applyFont="1" applyBorder="1" applyAlignment="1">
      <alignment horizontal="right" wrapText="1"/>
    </xf>
    <xf numFmtId="1" fontId="6" fillId="0" borderId="637" xfId="25" applyNumberFormat="1" applyFont="1" applyBorder="1" applyAlignment="1">
      <alignment horizontal="right"/>
    </xf>
    <xf numFmtId="1" fontId="6" fillId="4" borderId="646" xfId="25" applyNumberFormat="1" applyFont="1" applyFill="1" applyBorder="1"/>
    <xf numFmtId="1" fontId="6" fillId="5" borderId="494" xfId="25" applyNumberFormat="1" applyFont="1" applyFill="1" applyBorder="1" applyProtection="1">
      <protection locked="0"/>
    </xf>
    <xf numFmtId="1" fontId="6" fillId="5" borderId="646" xfId="25" applyNumberFormat="1" applyFont="1" applyFill="1" applyBorder="1" applyProtection="1">
      <protection locked="0"/>
    </xf>
    <xf numFmtId="1" fontId="6" fillId="5" borderId="666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6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64" xfId="25" applyNumberFormat="1" applyFont="1" applyFill="1" applyBorder="1" applyProtection="1">
      <protection locked="0"/>
    </xf>
    <xf numFmtId="1" fontId="6" fillId="5" borderId="652" xfId="25" applyNumberFormat="1" applyFont="1" applyFill="1" applyBorder="1" applyProtection="1">
      <protection locked="0"/>
    </xf>
    <xf numFmtId="1" fontId="6" fillId="5" borderId="640" xfId="25" applyNumberFormat="1" applyFont="1" applyFill="1" applyBorder="1" applyProtection="1">
      <protection locked="0"/>
    </xf>
    <xf numFmtId="1" fontId="6" fillId="0" borderId="526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6" xfId="25" applyNumberFormat="1" applyFont="1" applyFill="1" applyBorder="1"/>
    <xf numFmtId="1" fontId="6" fillId="5" borderId="526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2" xfId="25" applyNumberFormat="1" applyFont="1" applyFill="1" applyBorder="1" applyProtection="1"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7" xfId="0" applyNumberFormat="1" applyFont="1" applyFill="1" applyBorder="1"/>
    <xf numFmtId="1" fontId="6" fillId="0" borderId="648" xfId="0" applyNumberFormat="1" applyFont="1" applyBorder="1" applyAlignment="1">
      <alignment horizontal="center" vertical="center"/>
    </xf>
    <xf numFmtId="1" fontId="6" fillId="5" borderId="446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6" fillId="5" borderId="628" xfId="0" applyNumberFormat="1" applyFont="1" applyFill="1" applyBorder="1" applyProtection="1">
      <protection locked="0"/>
    </xf>
    <xf numFmtId="1" fontId="6" fillId="5" borderId="530" xfId="0" applyNumberFormat="1" applyFont="1" applyFill="1" applyBorder="1" applyProtection="1">
      <protection locked="0"/>
    </xf>
    <xf numFmtId="1" fontId="6" fillId="0" borderId="446" xfId="0" applyNumberFormat="1" applyFont="1" applyBorder="1"/>
    <xf numFmtId="1" fontId="6" fillId="0" borderId="639" xfId="0" applyNumberFormat="1" applyFont="1" applyBorder="1"/>
    <xf numFmtId="1" fontId="6" fillId="5" borderId="651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0" borderId="455" xfId="0" applyNumberFormat="1" applyFont="1" applyBorder="1" applyAlignment="1">
      <alignment horizontal="right"/>
    </xf>
    <xf numFmtId="1" fontId="6" fillId="0" borderId="646" xfId="0" applyNumberFormat="1" applyFont="1" applyBorder="1" applyAlignment="1">
      <alignment horizontal="right"/>
    </xf>
    <xf numFmtId="1" fontId="6" fillId="0" borderId="419" xfId="0" applyNumberFormat="1" applyFont="1" applyBorder="1" applyAlignment="1">
      <alignment horizontal="right"/>
    </xf>
    <xf numFmtId="1" fontId="6" fillId="0" borderId="637" xfId="0" applyNumberFormat="1" applyFont="1" applyBorder="1" applyAlignment="1">
      <alignment horizontal="right"/>
    </xf>
    <xf numFmtId="1" fontId="6" fillId="4" borderId="401" xfId="25" applyNumberFormat="1" applyFont="1" applyFill="1" applyBorder="1"/>
    <xf numFmtId="1" fontId="6" fillId="4" borderId="400" xfId="25" applyNumberFormat="1" applyFont="1" applyFill="1" applyBorder="1"/>
    <xf numFmtId="1" fontId="6" fillId="4" borderId="415" xfId="25" applyNumberFormat="1" applyFont="1" applyFill="1" applyBorder="1"/>
    <xf numFmtId="1" fontId="6" fillId="4" borderId="398" xfId="25" applyNumberFormat="1" applyFont="1" applyFill="1" applyBorder="1"/>
    <xf numFmtId="1" fontId="6" fillId="0" borderId="636" xfId="0" applyNumberFormat="1" applyFont="1" applyBorder="1" applyAlignment="1">
      <alignment horizontal="right"/>
    </xf>
    <xf numFmtId="1" fontId="6" fillId="0" borderId="653" xfId="0" applyNumberFormat="1" applyFont="1" applyBorder="1" applyAlignment="1">
      <alignment horizontal="right"/>
    </xf>
    <xf numFmtId="1" fontId="6" fillId="4" borderId="652" xfId="25" applyNumberFormat="1" applyFont="1" applyFill="1" applyBorder="1"/>
    <xf numFmtId="1" fontId="6" fillId="4" borderId="673" xfId="25" applyNumberFormat="1" applyFont="1" applyFill="1" applyBorder="1"/>
    <xf numFmtId="1" fontId="6" fillId="4" borderId="640" xfId="25" applyNumberFormat="1" applyFont="1" applyFill="1" applyBorder="1"/>
    <xf numFmtId="1" fontId="6" fillId="0" borderId="666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5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402" xfId="0" applyNumberFormat="1" applyFont="1" applyBorder="1" applyAlignment="1">
      <alignment horizontal="right"/>
    </xf>
    <xf numFmtId="1" fontId="6" fillId="0" borderId="397" xfId="0" applyNumberFormat="1" applyFont="1" applyBorder="1" applyAlignment="1">
      <alignment horizontal="right"/>
    </xf>
    <xf numFmtId="1" fontId="6" fillId="4" borderId="397" xfId="0" applyNumberFormat="1" applyFont="1" applyFill="1" applyBorder="1" applyAlignment="1">
      <alignment horizontal="right"/>
    </xf>
    <xf numFmtId="1" fontId="6" fillId="5" borderId="404" xfId="0" applyNumberFormat="1" applyFont="1" applyFill="1" applyBorder="1" applyAlignment="1" applyProtection="1">
      <alignment horizontal="right"/>
      <protection locked="0"/>
    </xf>
    <xf numFmtId="1" fontId="6" fillId="5" borderId="661" xfId="0" applyNumberFormat="1" applyFont="1" applyFill="1" applyBorder="1" applyAlignment="1" applyProtection="1">
      <alignment horizontal="right"/>
      <protection locked="0"/>
    </xf>
    <xf numFmtId="1" fontId="6" fillId="5" borderId="634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4" xfId="0" applyNumberFormat="1" applyFont="1" applyBorder="1" applyAlignment="1">
      <alignment horizontal="right" vertical="center"/>
    </xf>
    <xf numFmtId="1" fontId="6" fillId="3" borderId="513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6" xfId="0" applyNumberFormat="1" applyFont="1" applyFill="1" applyBorder="1" applyAlignment="1" applyProtection="1">
      <alignment horizontal="right"/>
      <protection locked="0"/>
    </xf>
    <xf numFmtId="1" fontId="6" fillId="5" borderId="545" xfId="0" applyNumberFormat="1" applyFont="1" applyFill="1" applyBorder="1" applyAlignment="1" applyProtection="1">
      <alignment horizontal="right"/>
      <protection locked="0"/>
    </xf>
    <xf numFmtId="1" fontId="6" fillId="0" borderId="634" xfId="0" applyNumberFormat="1" applyFont="1" applyBorder="1" applyAlignment="1">
      <alignment horizontal="right" vertical="center"/>
    </xf>
    <xf numFmtId="1" fontId="6" fillId="5" borderId="666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1" xfId="0" applyNumberFormat="1" applyFont="1" applyFill="1" applyBorder="1" applyAlignment="1">
      <alignment horizontal="center" vertical="center"/>
    </xf>
    <xf numFmtId="1" fontId="6" fillId="3" borderId="419" xfId="0" applyNumberFormat="1" applyFont="1" applyFill="1" applyBorder="1" applyAlignment="1">
      <alignment horizontal="center" vertical="center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397" xfId="0" applyNumberFormat="1" applyFont="1" applyFill="1" applyBorder="1" applyAlignment="1">
      <alignment vertical="center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3" borderId="653" xfId="0" applyNumberFormat="1" applyFont="1" applyFill="1" applyBorder="1" applyAlignment="1">
      <alignment horizontal="right" wrapText="1"/>
    </xf>
    <xf numFmtId="1" fontId="6" fillId="3" borderId="637" xfId="0" applyNumberFormat="1" applyFont="1" applyFill="1" applyBorder="1" applyAlignment="1">
      <alignment horizontal="right"/>
    </xf>
    <xf numFmtId="1" fontId="6" fillId="3" borderId="655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vertical="center"/>
    </xf>
    <xf numFmtId="1" fontId="6" fillId="3" borderId="636" xfId="0" applyNumberFormat="1" applyFont="1" applyFill="1" applyBorder="1" applyAlignment="1">
      <alignment horizontal="right"/>
    </xf>
    <xf numFmtId="1" fontId="6" fillId="3" borderId="65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1" xfId="0" applyNumberFormat="1" applyFont="1" applyFill="1" applyBorder="1" applyAlignment="1">
      <alignment horizontal="right"/>
    </xf>
    <xf numFmtId="1" fontId="6" fillId="3" borderId="419" xfId="0" applyNumberFormat="1" applyFont="1" applyFill="1" applyBorder="1" applyAlignment="1">
      <alignment horizontal="right"/>
    </xf>
    <xf numFmtId="1" fontId="6" fillId="3" borderId="632" xfId="0" applyNumberFormat="1" applyFont="1" applyFill="1" applyBorder="1" applyAlignment="1">
      <alignment horizontal="right"/>
    </xf>
    <xf numFmtId="1" fontId="6" fillId="3" borderId="648" xfId="0" applyNumberFormat="1" applyFont="1" applyFill="1" applyBorder="1" applyAlignment="1">
      <alignment horizontal="right"/>
    </xf>
    <xf numFmtId="1" fontId="6" fillId="3" borderId="446" xfId="0" applyNumberFormat="1" applyFont="1" applyFill="1" applyBorder="1" applyAlignment="1">
      <alignment horizontal="right"/>
    </xf>
    <xf numFmtId="1" fontId="6" fillId="3" borderId="408" xfId="0" applyNumberFormat="1" applyFont="1" applyFill="1" applyBorder="1" applyAlignment="1">
      <alignment horizontal="right"/>
    </xf>
    <xf numFmtId="1" fontId="6" fillId="3" borderId="639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0" borderId="635" xfId="0" applyNumberFormat="1" applyFont="1" applyBorder="1" applyAlignment="1">
      <alignment vertical="center"/>
    </xf>
    <xf numFmtId="1" fontId="6" fillId="3" borderId="631" xfId="0" applyNumberFormat="1" applyFont="1" applyFill="1" applyBorder="1" applyAlignment="1">
      <alignment horizontal="center" vertical="center" wrapText="1"/>
    </xf>
    <xf numFmtId="1" fontId="6" fillId="3" borderId="419" xfId="0" applyNumberFormat="1" applyFont="1" applyFill="1" applyBorder="1" applyAlignment="1">
      <alignment horizontal="center" vertical="center" wrapText="1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3" xfId="0" applyNumberFormat="1" applyFont="1" applyFill="1" applyBorder="1" applyAlignment="1">
      <alignment wrapText="1"/>
    </xf>
    <xf numFmtId="1" fontId="6" fillId="5" borderId="631" xfId="0" applyNumberFormat="1" applyFont="1" applyFill="1" applyBorder="1" applyAlignment="1" applyProtection="1">
      <alignment horizontal="right"/>
      <protection locked="0"/>
    </xf>
    <xf numFmtId="1" fontId="6" fillId="5" borderId="419" xfId="0" applyNumberFormat="1" applyFont="1" applyFill="1" applyBorder="1" applyAlignment="1" applyProtection="1">
      <alignment horizontal="right"/>
      <protection locked="0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3" borderId="676" xfId="0" applyNumberFormat="1" applyFont="1" applyFill="1" applyBorder="1" applyAlignment="1">
      <alignment horizontal="right"/>
    </xf>
    <xf numFmtId="1" fontId="6" fillId="3" borderId="456" xfId="0" applyNumberFormat="1" applyFont="1" applyFill="1" applyBorder="1" applyAlignment="1">
      <alignment horizontal="right"/>
    </xf>
    <xf numFmtId="1" fontId="6" fillId="3" borderId="545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4" xfId="0" applyNumberFormat="1" applyFont="1" applyBorder="1" applyAlignment="1">
      <alignment horizontal="right" wrapText="1"/>
    </xf>
    <xf numFmtId="1" fontId="6" fillId="5" borderId="659" xfId="0" applyNumberFormat="1" applyFont="1" applyFill="1" applyBorder="1" applyAlignment="1" applyProtection="1">
      <alignment horizontal="right"/>
      <protection locked="0"/>
    </xf>
    <xf numFmtId="1" fontId="6" fillId="5" borderId="642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0" xfId="0" applyNumberFormat="1" applyFont="1" applyFill="1" applyBorder="1"/>
    <xf numFmtId="1" fontId="9" fillId="3" borderId="420" xfId="0" applyNumberFormat="1" applyFont="1" applyFill="1" applyBorder="1"/>
    <xf numFmtId="1" fontId="15" fillId="3" borderId="420" xfId="0" applyNumberFormat="1" applyFont="1" applyFill="1" applyBorder="1"/>
    <xf numFmtId="1" fontId="17" fillId="0" borderId="631" xfId="0" applyNumberFormat="1" applyFont="1" applyBorder="1" applyAlignment="1">
      <alignment horizontal="center" vertical="center"/>
    </xf>
    <xf numFmtId="1" fontId="17" fillId="0" borderId="632" xfId="0" applyNumberFormat="1" applyFont="1" applyBorder="1" applyAlignment="1">
      <alignment horizontal="center" vertical="center"/>
    </xf>
    <xf numFmtId="1" fontId="17" fillId="0" borderId="513" xfId="0" applyNumberFormat="1" applyFont="1" applyBorder="1" applyAlignment="1">
      <alignment horizontal="center" vertical="center"/>
    </xf>
    <xf numFmtId="1" fontId="17" fillId="0" borderId="646" xfId="0" applyNumberFormat="1" applyFont="1" applyBorder="1" applyAlignment="1">
      <alignment horizontal="center" vertical="center"/>
    </xf>
    <xf numFmtId="1" fontId="6" fillId="0" borderId="404" xfId="0" applyNumberFormat="1" applyFont="1" applyBorder="1" applyAlignment="1">
      <alignment horizontal="center" vertical="center" wrapText="1"/>
    </xf>
    <xf numFmtId="1" fontId="6" fillId="5" borderId="676" xfId="0" applyNumberFormat="1" applyFont="1" applyFill="1" applyBorder="1" applyProtection="1">
      <protection locked="0"/>
    </xf>
    <xf numFmtId="1" fontId="6" fillId="5" borderId="639" xfId="0" applyNumberFormat="1" applyFont="1" applyFill="1" applyBorder="1" applyProtection="1">
      <protection locked="0"/>
    </xf>
    <xf numFmtId="1" fontId="6" fillId="0" borderId="693" xfId="0" applyNumberFormat="1" applyFont="1" applyBorder="1" applyAlignment="1">
      <alignment horizontal="right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3" xfId="0" applyNumberFormat="1" applyFont="1" applyBorder="1"/>
    <xf numFmtId="1" fontId="6" fillId="0" borderId="695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5" borderId="701" xfId="0" applyNumberFormat="1" applyFont="1" applyFill="1" applyBorder="1" applyProtection="1">
      <protection locked="0"/>
    </xf>
    <xf numFmtId="1" fontId="6" fillId="4" borderId="702" xfId="0" applyNumberFormat="1" applyFont="1" applyFill="1" applyBorder="1"/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544" xfId="0" applyNumberFormat="1" applyFont="1" applyFill="1" applyBorder="1"/>
    <xf numFmtId="1" fontId="6" fillId="4" borderId="642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1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horizontal="right" wrapText="1"/>
    </xf>
    <xf numFmtId="1" fontId="6" fillId="0" borderId="653" xfId="0" applyNumberFormat="1" applyFont="1" applyBorder="1" applyAlignment="1">
      <alignment horizontal="right" wrapText="1"/>
    </xf>
    <xf numFmtId="1" fontId="6" fillId="0" borderId="692" xfId="0" applyNumberFormat="1" applyFont="1" applyBorder="1" applyAlignment="1">
      <alignment horizontal="right"/>
    </xf>
    <xf numFmtId="1" fontId="6" fillId="5" borderId="513" xfId="0" applyNumberFormat="1" applyFont="1" applyFill="1" applyBorder="1" applyProtection="1">
      <protection locked="0"/>
    </xf>
    <xf numFmtId="1" fontId="6" fillId="0" borderId="676" xfId="0" applyNumberFormat="1" applyFont="1" applyBorder="1" applyAlignment="1">
      <alignment horizontal="right"/>
    </xf>
    <xf numFmtId="1" fontId="6" fillId="0" borderId="456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59" xfId="0" applyNumberFormat="1" applyFont="1" applyBorder="1"/>
    <xf numFmtId="1" fontId="6" fillId="0" borderId="642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3" xfId="7" applyNumberFormat="1" applyFont="1" applyFill="1" applyBorder="1" applyAlignment="1">
      <alignment horizontal="center" vertical="center" wrapText="1"/>
    </xf>
    <xf numFmtId="1" fontId="6" fillId="3" borderId="631" xfId="25" applyNumberFormat="1" applyFont="1" applyFill="1" applyBorder="1" applyAlignment="1">
      <alignment vertical="center" wrapText="1"/>
    </xf>
    <xf numFmtId="1" fontId="6" fillId="3" borderId="408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4" xfId="25" applyNumberFormat="1" applyFont="1" applyFill="1" applyBorder="1" applyAlignment="1">
      <alignment horizontal="right" vertical="center" wrapText="1"/>
    </xf>
    <xf numFmtId="1" fontId="6" fillId="5" borderId="400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5" xfId="25" applyNumberFormat="1" applyFont="1" applyFill="1" applyBorder="1" applyAlignment="1">
      <alignment horizontal="right" vertical="center" wrapText="1"/>
    </xf>
    <xf numFmtId="1" fontId="6" fillId="5" borderId="652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0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3" xfId="0" applyNumberFormat="1" applyFont="1" applyFill="1" applyBorder="1"/>
    <xf numFmtId="1" fontId="6" fillId="0" borderId="674" xfId="0" applyNumberFormat="1" applyFont="1" applyBorder="1" applyAlignment="1">
      <alignment horizontal="center" vertical="center" wrapText="1"/>
    </xf>
    <xf numFmtId="1" fontId="6" fillId="0" borderId="674" xfId="0" applyNumberFormat="1" applyFont="1" applyBorder="1" applyAlignment="1">
      <alignment horizontal="right" vertical="center"/>
    </xf>
    <xf numFmtId="1" fontId="11" fillId="0" borderId="513" xfId="0" applyNumberFormat="1" applyFont="1" applyBorder="1"/>
    <xf numFmtId="1" fontId="6" fillId="0" borderId="545" xfId="0" applyNumberFormat="1" applyFont="1" applyBorder="1" applyAlignment="1">
      <alignment horizontal="left" vertical="center" wrapText="1"/>
    </xf>
    <xf numFmtId="1" fontId="6" fillId="0" borderId="397" xfId="0" applyNumberFormat="1" applyFont="1" applyBorder="1" applyAlignment="1">
      <alignment vertical="center" wrapText="1"/>
    </xf>
    <xf numFmtId="1" fontId="6" fillId="5" borderId="674" xfId="0" applyNumberFormat="1" applyFont="1" applyFill="1" applyBorder="1" applyProtection="1">
      <protection locked="0"/>
    </xf>
    <xf numFmtId="1" fontId="6" fillId="3" borderId="631" xfId="25" applyNumberFormat="1" applyFont="1" applyFill="1" applyBorder="1" applyAlignment="1">
      <alignment horizontal="center" vertical="center" wrapText="1"/>
    </xf>
    <xf numFmtId="1" fontId="6" fillId="3" borderId="419" xfId="25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5" borderId="40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7" xfId="0" applyNumberFormat="1" applyFont="1" applyBorder="1"/>
    <xf numFmtId="1" fontId="6" fillId="3" borderId="648" xfId="25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8" xfId="25" applyNumberFormat="1" applyFont="1" applyFill="1" applyBorder="1" applyAlignment="1">
      <alignment horizontal="center" vertical="center" wrapText="1"/>
    </xf>
    <xf numFmtId="1" fontId="6" fillId="3" borderId="626" xfId="25" applyNumberFormat="1" applyFont="1" applyFill="1" applyBorder="1" applyAlignment="1">
      <alignment horizontal="center" vertical="center" wrapText="1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1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4" xfId="0" applyNumberFormat="1" applyFont="1" applyFill="1" applyBorder="1" applyAlignment="1">
      <alignment horizontal="left" vertical="center" wrapText="1"/>
    </xf>
    <xf numFmtId="1" fontId="6" fillId="5" borderId="52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4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5" xfId="0" applyNumberFormat="1" applyFont="1" applyFill="1" applyBorder="1" applyAlignment="1">
      <alignment horizontal="left" vertical="center" wrapText="1"/>
    </xf>
    <xf numFmtId="1" fontId="13" fillId="3" borderId="633" xfId="0" applyNumberFormat="1" applyFont="1" applyFill="1" applyBorder="1" applyAlignment="1">
      <alignment horizontal="center" vertical="center" wrapText="1"/>
    </xf>
    <xf numFmtId="1" fontId="6" fillId="3" borderId="633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4" xfId="0" applyNumberFormat="1" applyFont="1" applyFill="1" applyBorder="1" applyAlignment="1" applyProtection="1">
      <alignment vertical="center" wrapText="1"/>
      <protection locked="0"/>
    </xf>
    <xf numFmtId="1" fontId="6" fillId="5" borderId="635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0" xfId="25" applyNumberFormat="1" applyFont="1" applyFill="1" applyBorder="1"/>
    <xf numFmtId="1" fontId="4" fillId="3" borderId="420" xfId="25" applyNumberFormat="1" applyFont="1" applyFill="1" applyBorder="1" applyAlignment="1">
      <alignment wrapText="1"/>
    </xf>
    <xf numFmtId="1" fontId="6" fillId="3" borderId="628" xfId="0" applyNumberFormat="1" applyFont="1" applyFill="1" applyBorder="1" applyAlignment="1">
      <alignment horizontal="right" vertical="center" wrapText="1"/>
    </xf>
    <xf numFmtId="1" fontId="6" fillId="5" borderId="64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6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404" xfId="0" applyNumberFormat="1" applyFont="1" applyFill="1" applyBorder="1" applyAlignment="1">
      <alignment horizontal="right" vertical="center" wrapText="1"/>
    </xf>
    <xf numFmtId="1" fontId="6" fillId="3" borderId="635" xfId="0" applyNumberFormat="1" applyFont="1" applyFill="1" applyBorder="1"/>
    <xf numFmtId="1" fontId="6" fillId="3" borderId="634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7" xfId="0" applyNumberFormat="1" applyFont="1" applyFill="1" applyBorder="1" applyAlignment="1">
      <alignment wrapText="1"/>
    </xf>
    <xf numFmtId="1" fontId="6" fillId="3" borderId="637" xfId="0" applyNumberFormat="1" applyFont="1" applyFill="1" applyBorder="1" applyAlignment="1">
      <alignment wrapText="1"/>
    </xf>
    <xf numFmtId="1" fontId="6" fillId="5" borderId="640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4" xfId="0" applyNumberFormat="1" applyFont="1" applyFill="1" applyBorder="1"/>
    <xf numFmtId="1" fontId="6" fillId="3" borderId="674" xfId="0" applyNumberFormat="1" applyFont="1" applyFill="1" applyBorder="1"/>
    <xf numFmtId="1" fontId="4" fillId="3" borderId="420" xfId="0" applyNumberFormat="1" applyFont="1" applyFill="1" applyBorder="1" applyAlignment="1">
      <alignment horizontal="left"/>
    </xf>
    <xf numFmtId="1" fontId="6" fillId="0" borderId="415" xfId="0" applyNumberFormat="1" applyFont="1" applyBorder="1"/>
    <xf numFmtId="1" fontId="11" fillId="5" borderId="404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0" borderId="499" xfId="0" applyNumberFormat="1" applyFont="1" applyBorder="1" applyAlignment="1">
      <alignment horizontal="center" vertical="center"/>
    </xf>
    <xf numFmtId="1" fontId="6" fillId="5" borderId="705" xfId="0" applyNumberFormat="1" applyFont="1" applyFill="1" applyBorder="1" applyProtection="1">
      <protection locked="0"/>
    </xf>
    <xf numFmtId="1" fontId="6" fillId="5" borderId="594" xfId="0" applyNumberFormat="1" applyFont="1" applyFill="1" applyBorder="1" applyProtection="1">
      <protection locked="0"/>
    </xf>
    <xf numFmtId="1" fontId="6" fillId="5" borderId="706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11" fillId="3" borderId="567" xfId="0" applyNumberFormat="1" applyFont="1" applyFill="1" applyBorder="1" applyAlignment="1">
      <alignment vertical="top"/>
    </xf>
    <xf numFmtId="1" fontId="6" fillId="0" borderId="669" xfId="0" applyNumberFormat="1" applyFont="1" applyBorder="1"/>
    <xf numFmtId="1" fontId="6" fillId="0" borderId="668" xfId="0" applyNumberFormat="1" applyFont="1" applyBorder="1"/>
    <xf numFmtId="1" fontId="11" fillId="5" borderId="481" xfId="0" applyNumberFormat="1" applyFont="1" applyFill="1" applyBorder="1" applyProtection="1">
      <protection locked="0"/>
    </xf>
    <xf numFmtId="1" fontId="6" fillId="0" borderId="666" xfId="0" applyNumberFormat="1" applyFont="1" applyBorder="1"/>
    <xf numFmtId="1" fontId="6" fillId="0" borderId="710" xfId="0" applyNumberFormat="1" applyFont="1" applyBorder="1"/>
    <xf numFmtId="1" fontId="11" fillId="5" borderId="634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11" fillId="5" borderId="635" xfId="0" applyNumberFormat="1" applyFont="1" applyFill="1" applyBorder="1" applyProtection="1">
      <protection locked="0"/>
    </xf>
    <xf numFmtId="1" fontId="6" fillId="3" borderId="669" xfId="0" applyNumberFormat="1" applyFont="1" applyFill="1" applyBorder="1"/>
    <xf numFmtId="1" fontId="6" fillId="3" borderId="668" xfId="0" applyNumberFormat="1" applyFont="1" applyFill="1" applyBorder="1"/>
    <xf numFmtId="1" fontId="11" fillId="5" borderId="668" xfId="0" applyNumberFormat="1" applyFont="1" applyFill="1" applyBorder="1" applyProtection="1">
      <protection locked="0"/>
    </xf>
    <xf numFmtId="1" fontId="6" fillId="3" borderId="636" xfId="0" applyNumberFormat="1" applyFont="1" applyFill="1" applyBorder="1"/>
    <xf numFmtId="1" fontId="6" fillId="3" borderId="653" xfId="0" applyNumberFormat="1" applyFont="1" applyFill="1" applyBorder="1"/>
    <xf numFmtId="1" fontId="6" fillId="3" borderId="637" xfId="0" applyNumberFormat="1" applyFont="1" applyFill="1" applyBorder="1"/>
    <xf numFmtId="1" fontId="11" fillId="5" borderId="637" xfId="0" applyNumberFormat="1" applyFont="1" applyFill="1" applyBorder="1" applyProtection="1">
      <protection locked="0"/>
    </xf>
    <xf numFmtId="1" fontId="6" fillId="4" borderId="711" xfId="0" applyNumberFormat="1" applyFont="1" applyFill="1" applyBorder="1"/>
    <xf numFmtId="1" fontId="6" fillId="0" borderId="499" xfId="0" applyNumberFormat="1" applyFont="1" applyBorder="1"/>
    <xf numFmtId="1" fontId="10" fillId="3" borderId="567" xfId="0" applyNumberFormat="1" applyFont="1" applyFill="1" applyBorder="1"/>
    <xf numFmtId="1" fontId="11" fillId="0" borderId="567" xfId="0" applyNumberFormat="1" applyFont="1" applyBorder="1"/>
    <xf numFmtId="1" fontId="6" fillId="0" borderId="669" xfId="0" applyNumberFormat="1" applyFont="1" applyBorder="1" applyAlignment="1">
      <alignment horizontal="center" vertical="center" wrapText="1"/>
    </xf>
    <xf numFmtId="1" fontId="6" fillId="0" borderId="668" xfId="0" applyNumberFormat="1" applyFont="1" applyBorder="1" applyAlignment="1">
      <alignment horizontal="center" vertical="center" wrapText="1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5" xfId="0" applyNumberFormat="1" applyFont="1" applyBorder="1" applyAlignment="1">
      <alignment horizontal="center" vertical="center" wrapText="1"/>
    </xf>
    <xf numFmtId="1" fontId="6" fillId="5" borderId="705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2" xfId="0" applyNumberFormat="1" applyFont="1" applyFill="1" applyBorder="1"/>
    <xf numFmtId="1" fontId="6" fillId="0" borderId="636" xfId="0" applyNumberFormat="1" applyFont="1" applyBorder="1" applyAlignment="1">
      <alignment horizontal="center" vertical="center" wrapText="1"/>
    </xf>
    <xf numFmtId="1" fontId="6" fillId="0" borderId="653" xfId="0" applyNumberFormat="1" applyFont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center" vertical="center" wrapText="1"/>
    </xf>
    <xf numFmtId="1" fontId="6" fillId="5" borderId="63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1" xfId="0" applyNumberFormat="1" applyFont="1" applyBorder="1" applyAlignment="1">
      <alignment horizontal="center" vertical="center" wrapText="1"/>
    </xf>
    <xf numFmtId="1" fontId="6" fillId="4" borderId="631" xfId="0" applyNumberFormat="1" applyFont="1" applyFill="1" applyBorder="1"/>
    <xf numFmtId="1" fontId="6" fillId="4" borderId="632" xfId="0" applyNumberFormat="1" applyFont="1" applyFill="1" applyBorder="1"/>
    <xf numFmtId="1" fontId="6" fillId="5" borderId="6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705" xfId="0" applyNumberFormat="1" applyFont="1" applyFill="1" applyBorder="1" applyAlignment="1">
      <alignment horizontal="center" vertical="center" wrapText="1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1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499" xfId="0" applyNumberFormat="1" applyFont="1" applyFill="1" applyBorder="1" applyAlignment="1">
      <alignment horizontal="center" vertical="center"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5" borderId="64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8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1" xfId="0" applyNumberFormat="1" applyFont="1" applyFill="1" applyBorder="1" applyAlignment="1">
      <alignment horizontal="center" vertical="center" wrapText="1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567" xfId="0" applyNumberFormat="1" applyFont="1" applyFill="1" applyBorder="1" applyAlignment="1">
      <alignment horizontal="center" vertical="center" wrapText="1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3" xfId="0" applyNumberFormat="1" applyFont="1" applyBorder="1" applyAlignment="1">
      <alignment horizontal="center" vertical="center"/>
    </xf>
    <xf numFmtId="1" fontId="6" fillId="5" borderId="481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3" borderId="635" xfId="0" applyNumberFormat="1" applyFont="1" applyFill="1" applyBorder="1" applyAlignment="1">
      <alignment horizontal="right" wrapText="1"/>
    </xf>
    <xf numFmtId="1" fontId="6" fillId="15" borderId="653" xfId="0" applyNumberFormat="1" applyFont="1" applyFill="1" applyBorder="1" applyProtection="1">
      <protection locked="0"/>
    </xf>
    <xf numFmtId="1" fontId="6" fillId="15" borderId="652" xfId="0" applyNumberFormat="1" applyFont="1" applyFill="1" applyBorder="1" applyProtection="1">
      <protection locked="0"/>
    </xf>
    <xf numFmtId="1" fontId="6" fillId="15" borderId="664" xfId="0" applyNumberFormat="1" applyFont="1" applyFill="1" applyBorder="1" applyProtection="1">
      <protection locked="0"/>
    </xf>
    <xf numFmtId="1" fontId="6" fillId="15" borderId="637" xfId="0" applyNumberFormat="1" applyFont="1" applyFill="1" applyBorder="1" applyProtection="1">
      <protection locked="0"/>
    </xf>
    <xf numFmtId="1" fontId="6" fillId="15" borderId="635" xfId="0" applyNumberFormat="1" applyFont="1" applyFill="1" applyBorder="1" applyProtection="1">
      <protection locked="0"/>
    </xf>
    <xf numFmtId="1" fontId="6" fillId="5" borderId="716" xfId="0" applyNumberFormat="1" applyFont="1" applyFill="1" applyBorder="1" applyProtection="1">
      <protection locked="0"/>
    </xf>
    <xf numFmtId="1" fontId="6" fillId="5" borderId="711" xfId="0" applyNumberFormat="1" applyFont="1" applyFill="1" applyBorder="1" applyProtection="1">
      <protection locked="0"/>
    </xf>
    <xf numFmtId="1" fontId="6" fillId="0" borderId="632" xfId="0" applyNumberFormat="1" applyFont="1" applyBorder="1" applyAlignment="1">
      <alignment horizontal="right" wrapText="1"/>
    </xf>
    <xf numFmtId="1" fontId="6" fillId="0" borderId="631" xfId="0" applyNumberFormat="1" applyFont="1" applyBorder="1" applyAlignment="1">
      <alignment horizontal="right" wrapText="1"/>
    </xf>
    <xf numFmtId="1" fontId="6" fillId="0" borderId="499" xfId="0" applyNumberFormat="1" applyFont="1" applyBorder="1" applyAlignment="1">
      <alignment horizontal="right"/>
    </xf>
    <xf numFmtId="1" fontId="6" fillId="0" borderId="643" xfId="0" applyNumberFormat="1" applyFont="1" applyBorder="1" applyAlignment="1">
      <alignment horizontal="right"/>
    </xf>
    <xf numFmtId="1" fontId="6" fillId="0" borderId="717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668" xfId="0" applyNumberFormat="1" applyFont="1" applyBorder="1" applyAlignment="1">
      <alignment horizontal="right" wrapText="1"/>
    </xf>
    <xf numFmtId="1" fontId="6" fillId="5" borderId="720" xfId="0" applyNumberFormat="1" applyFont="1" applyFill="1" applyBorder="1" applyProtection="1">
      <protection locked="0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623" xfId="0" applyNumberFormat="1" applyFont="1" applyFill="1" applyBorder="1" applyProtection="1">
      <protection locked="0"/>
    </xf>
    <xf numFmtId="1" fontId="6" fillId="3" borderId="637" xfId="0" applyNumberFormat="1" applyFont="1" applyFill="1" applyBorder="1" applyAlignment="1">
      <alignment horizontal="right" wrapText="1"/>
    </xf>
    <xf numFmtId="1" fontId="6" fillId="5" borderId="726" xfId="0" applyNumberFormat="1" applyFont="1" applyFill="1" applyBorder="1" applyProtection="1">
      <protection locked="0"/>
    </xf>
    <xf numFmtId="1" fontId="6" fillId="0" borderId="729" xfId="0" applyNumberFormat="1" applyFont="1" applyBorder="1" applyAlignment="1">
      <alignment horizontal="right" wrapText="1"/>
    </xf>
    <xf numFmtId="1" fontId="6" fillId="0" borderId="730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28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3" borderId="730" xfId="0" applyNumberFormat="1" applyFont="1" applyFill="1" applyBorder="1" applyAlignment="1">
      <alignment horizontal="right"/>
    </xf>
    <xf numFmtId="1" fontId="6" fillId="0" borderId="730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center" vertical="center" wrapText="1"/>
    </xf>
    <xf numFmtId="1" fontId="6" fillId="3" borderId="481" xfId="0" applyNumberFormat="1" applyFont="1" applyFill="1" applyBorder="1" applyAlignment="1">
      <alignment horizontal="right" wrapText="1"/>
    </xf>
    <xf numFmtId="1" fontId="6" fillId="3" borderId="481" xfId="0" applyNumberFormat="1" applyFont="1" applyFill="1" applyBorder="1" applyAlignment="1">
      <alignment horizontal="right"/>
    </xf>
    <xf numFmtId="1" fontId="6" fillId="4" borderId="669" xfId="0" applyNumberFormat="1" applyFont="1" applyFill="1" applyBorder="1"/>
    <xf numFmtId="1" fontId="6" fillId="3" borderId="635" xfId="0" applyNumberFormat="1" applyFont="1" applyFill="1" applyBorder="1" applyAlignment="1">
      <alignment horizontal="right"/>
    </xf>
    <xf numFmtId="1" fontId="6" fillId="5" borderId="658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left" vertical="center"/>
    </xf>
    <xf numFmtId="1" fontId="6" fillId="4" borderId="731" xfId="0" applyNumberFormat="1" applyFont="1" applyFill="1" applyBorder="1"/>
    <xf numFmtId="1" fontId="6" fillId="4" borderId="738" xfId="0" applyNumberFormat="1" applyFont="1" applyFill="1" applyBorder="1"/>
    <xf numFmtId="1" fontId="6" fillId="12" borderId="731" xfId="0" applyNumberFormat="1" applyFont="1" applyFill="1" applyBorder="1"/>
    <xf numFmtId="1" fontId="6" fillId="0" borderId="729" xfId="0" applyNumberFormat="1" applyFont="1" applyBorder="1"/>
    <xf numFmtId="1" fontId="6" fillId="0" borderId="736" xfId="0" applyNumberFormat="1" applyFont="1" applyBorder="1"/>
    <xf numFmtId="1" fontId="6" fillId="0" borderId="738" xfId="0" applyNumberFormat="1" applyFont="1" applyBorder="1"/>
    <xf numFmtId="1" fontId="6" fillId="3" borderId="634" xfId="0" applyNumberFormat="1" applyFont="1" applyFill="1" applyBorder="1" applyAlignment="1">
      <alignment horizontal="right" wrapText="1"/>
    </xf>
    <xf numFmtId="1" fontId="6" fillId="3" borderId="481" xfId="0" applyNumberFormat="1" applyFont="1" applyFill="1" applyBorder="1" applyAlignment="1">
      <alignment vertical="center"/>
    </xf>
    <xf numFmtId="1" fontId="6" fillId="3" borderId="634" xfId="0" applyNumberFormat="1" applyFont="1" applyFill="1" applyBorder="1" applyAlignment="1">
      <alignment vertical="center"/>
    </xf>
    <xf numFmtId="1" fontId="6" fillId="3" borderId="674" xfId="0" applyNumberFormat="1" applyFont="1" applyFill="1" applyBorder="1" applyAlignment="1">
      <alignment horizontal="right" wrapText="1"/>
    </xf>
    <xf numFmtId="1" fontId="6" fillId="3" borderId="674" xfId="0" applyNumberFormat="1" applyFont="1" applyFill="1" applyBorder="1" applyAlignment="1">
      <alignment horizontal="right"/>
    </xf>
    <xf numFmtId="1" fontId="6" fillId="5" borderId="650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3" borderId="634" xfId="0" applyNumberFormat="1" applyFont="1" applyFill="1" applyBorder="1" applyAlignment="1">
      <alignment horizontal="right"/>
    </xf>
    <xf numFmtId="1" fontId="6" fillId="3" borderId="730" xfId="0" applyNumberFormat="1" applyFont="1" applyFill="1" applyBorder="1" applyAlignment="1">
      <alignment horizontal="right" wrapText="1"/>
    </xf>
    <xf numFmtId="1" fontId="6" fillId="5" borderId="731" xfId="0" applyNumberFormat="1" applyFont="1" applyFill="1" applyBorder="1" applyProtection="1">
      <protection locked="0"/>
    </xf>
    <xf numFmtId="1" fontId="6" fillId="5" borderId="738" xfId="0" applyNumberFormat="1" applyFont="1" applyFill="1" applyBorder="1" applyProtection="1">
      <protection locked="0"/>
    </xf>
    <xf numFmtId="1" fontId="6" fillId="5" borderId="729" xfId="0" applyNumberFormat="1" applyFont="1" applyFill="1" applyBorder="1" applyProtection="1">
      <protection locked="0"/>
    </xf>
    <xf numFmtId="1" fontId="6" fillId="4" borderId="705" xfId="0" applyNumberFormat="1" applyFont="1" applyFill="1" applyBorder="1"/>
    <xf numFmtId="1" fontId="6" fillId="4" borderId="668" xfId="0" applyNumberFormat="1" applyFont="1" applyFill="1" applyBorder="1"/>
    <xf numFmtId="1" fontId="6" fillId="15" borderId="427" xfId="0" applyNumberFormat="1" applyFont="1" applyFill="1" applyBorder="1" applyProtection="1">
      <protection locked="0"/>
    </xf>
    <xf numFmtId="1" fontId="6" fillId="0" borderId="481" xfId="0" applyNumberFormat="1" applyFont="1" applyBorder="1" applyAlignment="1">
      <alignment vertical="center" wrapText="1"/>
    </xf>
    <xf numFmtId="1" fontId="6" fillId="0" borderId="731" xfId="0" applyNumberFormat="1" applyFont="1" applyBorder="1" applyAlignment="1">
      <alignment horizontal="center" vertical="center"/>
    </xf>
    <xf numFmtId="1" fontId="6" fillId="0" borderId="740" xfId="0" applyNumberFormat="1" applyFont="1" applyBorder="1" applyAlignment="1">
      <alignment horizontal="center" vertical="center"/>
    </xf>
    <xf numFmtId="1" fontId="6" fillId="3" borderId="669" xfId="0" applyNumberFormat="1" applyFont="1" applyFill="1" applyBorder="1" applyAlignment="1">
      <alignment horizontal="right" wrapText="1"/>
    </xf>
    <xf numFmtId="1" fontId="6" fillId="3" borderId="705" xfId="0" applyNumberFormat="1" applyFont="1" applyFill="1" applyBorder="1" applyAlignment="1">
      <alignment horizontal="right" wrapText="1"/>
    </xf>
    <xf numFmtId="1" fontId="10" fillId="3" borderId="548" xfId="0" applyNumberFormat="1" applyFont="1" applyFill="1" applyBorder="1" applyAlignment="1">
      <alignment horizontal="left"/>
    </xf>
    <xf numFmtId="1" fontId="11" fillId="0" borderId="741" xfId="0" applyNumberFormat="1" applyFont="1" applyBorder="1"/>
    <xf numFmtId="1" fontId="6" fillId="0" borderId="548" xfId="0" applyNumberFormat="1" applyFont="1" applyBorder="1" applyAlignment="1">
      <alignment wrapText="1"/>
    </xf>
    <xf numFmtId="1" fontId="6" fillId="14" borderId="742" xfId="0" applyNumberFormat="1" applyFont="1" applyFill="1" applyBorder="1" applyAlignment="1">
      <alignment wrapText="1"/>
    </xf>
    <xf numFmtId="1" fontId="6" fillId="14" borderId="548" xfId="0" applyNumberFormat="1" applyFont="1" applyFill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745" xfId="0" applyNumberFormat="1" applyFont="1" applyFill="1" applyBorder="1" applyAlignment="1">
      <alignment horizontal="center" vertical="center" wrapText="1"/>
    </xf>
    <xf numFmtId="1" fontId="6" fillId="3" borderId="669" xfId="0" applyNumberFormat="1" applyFont="1" applyFill="1" applyBorder="1" applyAlignment="1">
      <alignment horizontal="right" vertical="center" wrapText="1"/>
    </xf>
    <xf numFmtId="1" fontId="6" fillId="0" borderId="668" xfId="0" applyNumberFormat="1" applyFont="1" applyBorder="1" applyAlignment="1">
      <alignment horizontal="right" vertical="center" wrapText="1"/>
    </xf>
    <xf numFmtId="1" fontId="6" fillId="5" borderId="669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Alignment="1" applyProtection="1">
      <alignment wrapText="1"/>
      <protection locked="0"/>
    </xf>
    <xf numFmtId="1" fontId="6" fillId="5" borderId="739" xfId="0" applyNumberFormat="1" applyFont="1" applyFill="1" applyBorder="1" applyAlignment="1" applyProtection="1">
      <alignment wrapText="1"/>
      <protection locked="0"/>
    </xf>
    <xf numFmtId="1" fontId="6" fillId="3" borderId="750" xfId="0" applyNumberFormat="1" applyFont="1" applyFill="1" applyBorder="1" applyAlignment="1">
      <alignment horizontal="right" vertical="center" wrapText="1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0" borderId="661" xfId="0" applyNumberFormat="1" applyFont="1" applyBorder="1" applyAlignment="1">
      <alignment horizontal="right" wrapText="1"/>
    </xf>
    <xf numFmtId="1" fontId="6" fillId="5" borderId="705" xfId="0" applyNumberFormat="1" applyFont="1" applyFill="1" applyBorder="1" applyAlignment="1" applyProtection="1">
      <alignment wrapText="1"/>
      <protection locked="0"/>
    </xf>
    <xf numFmtId="1" fontId="6" fillId="5" borderId="661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3" borderId="756" xfId="0" applyNumberFormat="1" applyFont="1" applyFill="1" applyBorder="1" applyAlignment="1">
      <alignment horizontal="right" wrapText="1"/>
    </xf>
    <xf numFmtId="1" fontId="6" fillId="0" borderId="757" xfId="0" applyNumberFormat="1" applyFont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5" borderId="756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11" xfId="0" applyNumberFormat="1" applyFont="1" applyFill="1" applyBorder="1" applyAlignment="1" applyProtection="1">
      <alignment wrapText="1"/>
      <protection locked="0"/>
    </xf>
    <xf numFmtId="1" fontId="6" fillId="3" borderId="750" xfId="0" applyNumberFormat="1" applyFont="1" applyFill="1" applyBorder="1" applyAlignment="1">
      <alignment horizontal="right" wrapText="1"/>
    </xf>
    <xf numFmtId="1" fontId="6" fillId="0" borderId="751" xfId="0" applyNumberFormat="1" applyFont="1" applyBorder="1" applyAlignment="1">
      <alignment horizontal="right" wrapText="1"/>
    </xf>
    <xf numFmtId="1" fontId="6" fillId="0" borderId="671" xfId="0" applyNumberFormat="1" applyFont="1" applyBorder="1" applyAlignment="1">
      <alignment horizontal="right" wrapText="1"/>
    </xf>
    <xf numFmtId="1" fontId="6" fillId="3" borderId="711" xfId="0" applyNumberFormat="1" applyFont="1" applyFill="1" applyBorder="1" applyAlignment="1">
      <alignment horizontal="right" wrapText="1"/>
    </xf>
    <xf numFmtId="1" fontId="6" fillId="0" borderId="764" xfId="9" applyNumberFormat="1" applyFont="1" applyFill="1" applyBorder="1" applyAlignment="1">
      <alignment horizontal="right" wrapText="1"/>
    </xf>
    <xf numFmtId="1" fontId="6" fillId="0" borderId="725" xfId="9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6" borderId="764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5" borderId="778" xfId="0" applyNumberFormat="1" applyFont="1" applyFill="1" applyBorder="1" applyAlignment="1" applyProtection="1">
      <alignment wrapText="1"/>
      <protection locked="0"/>
    </xf>
    <xf numFmtId="1" fontId="6" fillId="5" borderId="782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51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0" borderId="788" xfId="0" applyNumberFormat="1" applyFont="1" applyBorder="1" applyAlignment="1">
      <alignment horizontal="right" vertical="center" wrapText="1"/>
    </xf>
    <xf numFmtId="1" fontId="6" fillId="5" borderId="789" xfId="0" applyNumberFormat="1" applyFont="1" applyFill="1" applyBorder="1" applyProtection="1">
      <protection locked="0"/>
    </xf>
    <xf numFmtId="1" fontId="6" fillId="5" borderId="677" xfId="0" applyNumberFormat="1" applyFont="1" applyFill="1" applyBorder="1" applyProtection="1">
      <protection locked="0"/>
    </xf>
    <xf numFmtId="1" fontId="6" fillId="0" borderId="763" xfId="0" applyNumberFormat="1" applyFont="1" applyBorder="1" applyAlignment="1">
      <alignment horizontal="right" vertical="center" wrapText="1"/>
    </xf>
    <xf numFmtId="1" fontId="6" fillId="5" borderId="755" xfId="0" applyNumberFormat="1" applyFont="1" applyFill="1" applyBorder="1" applyProtection="1">
      <protection locked="0"/>
    </xf>
    <xf numFmtId="1" fontId="6" fillId="5" borderId="756" xfId="0" applyNumberFormat="1" applyFont="1" applyFill="1" applyBorder="1" applyProtection="1">
      <protection locked="0"/>
    </xf>
    <xf numFmtId="1" fontId="6" fillId="5" borderId="791" xfId="0" applyNumberFormat="1" applyFont="1" applyFill="1" applyBorder="1" applyProtection="1">
      <protection locked="0"/>
    </xf>
    <xf numFmtId="1" fontId="6" fillId="5" borderId="763" xfId="0" applyNumberFormat="1" applyFont="1" applyFill="1" applyBorder="1" applyProtection="1">
      <protection locked="0"/>
    </xf>
    <xf numFmtId="1" fontId="6" fillId="0" borderId="755" xfId="0" applyNumberFormat="1" applyFont="1" applyBorder="1" applyAlignment="1">
      <alignment horizontal="right" vertical="center" wrapText="1"/>
    </xf>
    <xf numFmtId="1" fontId="6" fillId="5" borderId="750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4" fillId="3" borderId="567" xfId="0" applyNumberFormat="1" applyFont="1" applyFill="1" applyBorder="1" applyAlignment="1">
      <alignment horizontal="center"/>
    </xf>
    <xf numFmtId="1" fontId="13" fillId="0" borderId="793" xfId="0" applyNumberFormat="1" applyFont="1" applyBorder="1" applyAlignment="1">
      <alignment vertical="center"/>
    </xf>
    <xf numFmtId="2" fontId="6" fillId="5" borderId="787" xfId="0" applyNumberFormat="1" applyFont="1" applyFill="1" applyBorder="1" applyProtection="1">
      <protection locked="0"/>
    </xf>
    <xf numFmtId="2" fontId="6" fillId="5" borderId="789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vertical="center"/>
    </xf>
    <xf numFmtId="1" fontId="6" fillId="0" borderId="789" xfId="0" applyNumberFormat="1" applyFont="1" applyBorder="1"/>
    <xf numFmtId="1" fontId="6" fillId="4" borderId="787" xfId="0" applyNumberFormat="1" applyFont="1" applyFill="1" applyBorder="1"/>
    <xf numFmtId="1" fontId="6" fillId="4" borderId="789" xfId="0" applyNumberFormat="1" applyFont="1" applyFill="1" applyBorder="1"/>
    <xf numFmtId="1" fontId="6" fillId="5" borderId="787" xfId="0" applyNumberFormat="1" applyFont="1" applyFill="1" applyBorder="1" applyProtection="1">
      <protection locked="0"/>
    </xf>
    <xf numFmtId="1" fontId="6" fillId="0" borderId="755" xfId="0" applyNumberFormat="1" applyFont="1" applyBorder="1"/>
    <xf numFmtId="1" fontId="6" fillId="4" borderId="790" xfId="0" applyNumberFormat="1" applyFont="1" applyFill="1" applyBorder="1"/>
    <xf numFmtId="1" fontId="6" fillId="4" borderId="755" xfId="0" applyNumberFormat="1" applyFont="1" applyFill="1" applyBorder="1"/>
    <xf numFmtId="1" fontId="6" fillId="5" borderId="790" xfId="0" applyNumberFormat="1" applyFont="1" applyFill="1" applyBorder="1" applyProtection="1">
      <protection locked="0"/>
    </xf>
    <xf numFmtId="1" fontId="6" fillId="0" borderId="709" xfId="0" applyNumberFormat="1" applyFont="1" applyBorder="1"/>
    <xf numFmtId="1" fontId="6" fillId="4" borderId="709" xfId="0" applyNumberFormat="1" applyFont="1" applyFill="1" applyBorder="1"/>
    <xf numFmtId="1" fontId="2" fillId="3" borderId="548" xfId="0" applyNumberFormat="1" applyFont="1" applyFill="1" applyBorder="1" applyAlignment="1">
      <alignment horizontal="left"/>
    </xf>
    <xf numFmtId="1" fontId="6" fillId="0" borderId="793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0" xfId="0" applyNumberFormat="1" applyFont="1" applyBorder="1" applyAlignment="1">
      <alignment horizontal="center" vertical="center" wrapText="1"/>
    </xf>
    <xf numFmtId="1" fontId="6" fillId="0" borderId="797" xfId="0" applyNumberFormat="1" applyFont="1" applyBorder="1" applyAlignment="1">
      <alignment horizontal="center" vertical="center" wrapText="1"/>
    </xf>
    <xf numFmtId="1" fontId="6" fillId="5" borderId="705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4" borderId="798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56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99" xfId="0" applyNumberFormat="1" applyFont="1" applyFill="1" applyBorder="1" applyAlignment="1" applyProtection="1">
      <alignment horizontal="right"/>
      <protection locked="0"/>
    </xf>
    <xf numFmtId="1" fontId="6" fillId="5" borderId="790" xfId="0" applyNumberFormat="1" applyFont="1" applyFill="1" applyBorder="1" applyAlignment="1" applyProtection="1">
      <alignment horizontal="right"/>
      <protection locked="0"/>
    </xf>
    <xf numFmtId="1" fontId="6" fillId="5" borderId="761" xfId="0" applyNumberFormat="1" applyFont="1" applyFill="1" applyBorder="1" applyAlignment="1" applyProtection="1">
      <alignment horizontal="right"/>
      <protection locked="0"/>
    </xf>
    <xf numFmtId="1" fontId="6" fillId="4" borderId="716" xfId="0" applyNumberFormat="1" applyFont="1" applyFill="1" applyBorder="1" applyAlignment="1">
      <alignment horizontal="right"/>
    </xf>
    <xf numFmtId="1" fontId="6" fillId="5" borderId="763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0" borderId="709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08" xfId="0" applyNumberFormat="1" applyFont="1" applyFill="1" applyBorder="1" applyAlignment="1" applyProtection="1">
      <alignment horizontal="right"/>
      <protection locked="0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0" borderId="634" xfId="0" applyNumberFormat="1" applyFont="1" applyBorder="1" applyAlignment="1">
      <alignment horizontal="right" vertical="center" wrapText="1"/>
    </xf>
    <xf numFmtId="1" fontId="6" fillId="12" borderId="715" xfId="0" applyNumberFormat="1" applyFont="1" applyFill="1" applyBorder="1" applyAlignment="1">
      <alignment horizontal="right"/>
    </xf>
    <xf numFmtId="1" fontId="6" fillId="5" borderId="715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Alignment="1" applyProtection="1">
      <alignment horizontal="right"/>
      <protection locked="0"/>
    </xf>
    <xf numFmtId="1" fontId="6" fillId="5" borderId="710" xfId="0" applyNumberFormat="1" applyFont="1" applyFill="1" applyBorder="1" applyProtection="1">
      <protection locked="0"/>
    </xf>
    <xf numFmtId="1" fontId="6" fillId="5" borderId="761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center" vertical="center"/>
    </xf>
    <xf numFmtId="1" fontId="6" fillId="0" borderId="709" xfId="0" applyNumberFormat="1" applyFont="1" applyBorder="1" applyAlignment="1">
      <alignment horizontal="right" vertical="center"/>
    </xf>
    <xf numFmtId="1" fontId="6" fillId="5" borderId="750" xfId="0" applyNumberFormat="1" applyFont="1" applyFill="1" applyBorder="1" applyAlignment="1" applyProtection="1">
      <alignment horizontal="right"/>
      <protection locked="0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0" borderId="786" xfId="28" applyNumberFormat="1" applyFont="1" applyBorder="1" applyAlignment="1">
      <alignment wrapText="1"/>
    </xf>
    <xf numFmtId="1" fontId="6" fillId="0" borderId="789" xfId="28" applyNumberFormat="1" applyFont="1" applyBorder="1" applyAlignment="1">
      <alignment horizontal="right"/>
    </xf>
    <xf numFmtId="1" fontId="6" fillId="0" borderId="659" xfId="28" applyNumberFormat="1" applyFont="1" applyBorder="1" applyAlignment="1">
      <alignment wrapText="1"/>
    </xf>
    <xf numFmtId="1" fontId="6" fillId="0" borderId="674" xfId="28" applyNumberFormat="1" applyFont="1" applyBorder="1" applyAlignment="1">
      <alignment horizontal="right"/>
    </xf>
    <xf numFmtId="1" fontId="6" fillId="5" borderId="544" xfId="0" applyNumberFormat="1" applyFont="1" applyFill="1" applyBorder="1" applyProtection="1">
      <protection locked="0"/>
    </xf>
    <xf numFmtId="1" fontId="6" fillId="5" borderId="808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748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788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5" borderId="799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4" xfId="0" applyNumberFormat="1" applyFont="1" applyFill="1" applyBorder="1" applyAlignment="1">
      <alignment horizontal="right" wrapText="1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819" xfId="0" applyNumberFormat="1" applyFont="1" applyFill="1" applyBorder="1" applyAlignment="1" applyProtection="1">
      <alignment wrapText="1"/>
      <protection locked="0"/>
    </xf>
    <xf numFmtId="1" fontId="6" fillId="5" borderId="815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3" borderId="544" xfId="0" applyNumberFormat="1" applyFont="1" applyFill="1" applyBorder="1" applyAlignment="1">
      <alignment horizontal="right" wrapText="1"/>
    </xf>
    <xf numFmtId="1" fontId="6" fillId="3" borderId="808" xfId="0" applyNumberFormat="1" applyFont="1" applyFill="1" applyBorder="1" applyAlignment="1">
      <alignment horizontal="right" wrapText="1"/>
    </xf>
    <xf numFmtId="1" fontId="6" fillId="3" borderId="676" xfId="0" applyNumberFormat="1" applyFont="1" applyFill="1" applyBorder="1" applyAlignment="1">
      <alignment horizontal="right" wrapText="1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749" xfId="0" applyNumberFormat="1" applyFont="1" applyFill="1" applyBorder="1" applyAlignment="1">
      <alignment horizontal="right" wrapText="1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3" xfId="0" applyNumberFormat="1" applyFont="1" applyFill="1" applyBorder="1" applyAlignment="1">
      <alignment horizontal="right" wrapText="1"/>
    </xf>
    <xf numFmtId="1" fontId="6" fillId="3" borderId="799" xfId="0" applyNumberFormat="1" applyFont="1" applyFill="1" applyBorder="1" applyAlignment="1">
      <alignment horizontal="right" wrapText="1"/>
    </xf>
    <xf numFmtId="1" fontId="6" fillId="0" borderId="749" xfId="0" applyNumberFormat="1" applyFont="1" applyBorder="1" applyAlignment="1">
      <alignment horizontal="right" wrapText="1"/>
    </xf>
    <xf numFmtId="1" fontId="6" fillId="0" borderId="544" xfId="0" applyNumberFormat="1" applyFont="1" applyBorder="1" applyAlignment="1">
      <alignment horizontal="right" wrapText="1"/>
    </xf>
    <xf numFmtId="1" fontId="6" fillId="0" borderId="778" xfId="9" applyNumberFormat="1" applyFont="1" applyFill="1" applyBorder="1" applyAlignment="1">
      <alignment horizontal="right" wrapText="1"/>
    </xf>
    <xf numFmtId="1" fontId="6" fillId="0" borderId="822" xfId="9" applyNumberFormat="1" applyFont="1" applyFill="1" applyBorder="1" applyAlignment="1">
      <alignment horizontal="right" wrapText="1"/>
    </xf>
    <xf numFmtId="1" fontId="6" fillId="5" borderId="748" xfId="0" applyNumberFormat="1" applyFont="1" applyFill="1" applyBorder="1" applyAlignment="1" applyProtection="1">
      <alignment wrapText="1"/>
      <protection locked="0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544" xfId="0" applyNumberFormat="1" applyFont="1" applyFill="1" applyBorder="1" applyAlignment="1" applyProtection="1">
      <alignment wrapText="1"/>
      <protection locked="0"/>
    </xf>
    <xf numFmtId="1" fontId="6" fillId="5" borderId="808" xfId="0" applyNumberFormat="1" applyFont="1" applyFill="1" applyBorder="1" applyAlignment="1" applyProtection="1">
      <alignment wrapText="1"/>
      <protection locked="0"/>
    </xf>
    <xf numFmtId="1" fontId="6" fillId="5" borderId="658" xfId="0" applyNumberFormat="1" applyFont="1" applyFill="1" applyBorder="1" applyAlignment="1" applyProtection="1">
      <alignment wrapText="1"/>
      <protection locked="0"/>
    </xf>
    <xf numFmtId="1" fontId="6" fillId="5" borderId="676" xfId="0" applyNumberFormat="1" applyFont="1" applyFill="1" applyBorder="1" applyAlignment="1" applyProtection="1">
      <alignment wrapText="1"/>
      <protection locked="0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757" xfId="0" applyNumberFormat="1" applyFont="1" applyFill="1" applyBorder="1" applyAlignment="1">
      <alignment horizontal="right" wrapText="1"/>
    </xf>
    <xf numFmtId="1" fontId="6" fillId="12" borderId="544" xfId="0" applyNumberFormat="1" applyFont="1" applyFill="1" applyBorder="1" applyAlignment="1">
      <alignment horizontal="right" wrapText="1"/>
    </xf>
    <xf numFmtId="1" fontId="6" fillId="12" borderId="749" xfId="0" applyNumberFormat="1" applyFont="1" applyFill="1" applyBorder="1" applyAlignment="1">
      <alignment horizontal="right" wrapText="1"/>
    </xf>
    <xf numFmtId="1" fontId="6" fillId="5" borderId="823" xfId="0" applyNumberFormat="1" applyFont="1" applyFill="1" applyBorder="1" applyAlignment="1" applyProtection="1">
      <alignment wrapText="1"/>
      <protection locked="0"/>
    </xf>
    <xf numFmtId="1" fontId="6" fillId="3" borderId="819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4" xfId="0" applyNumberFormat="1" applyFont="1" applyFill="1" applyBorder="1" applyAlignment="1">
      <alignment horizontal="right" wrapText="1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6" borderId="826" xfId="14" applyNumberFormat="1" applyFont="1" applyBorder="1" applyAlignment="1" applyProtection="1">
      <alignment wrapText="1"/>
      <protection locked="0"/>
    </xf>
    <xf numFmtId="1" fontId="6" fillId="6" borderId="745" xfId="14" applyNumberFormat="1" applyFont="1" applyBorder="1" applyAlignment="1" applyProtection="1">
      <alignment wrapText="1"/>
      <protection locked="0"/>
    </xf>
    <xf numFmtId="1" fontId="6" fillId="5" borderId="803" xfId="0" applyNumberFormat="1" applyFont="1" applyFill="1" applyBorder="1" applyAlignment="1" applyProtection="1">
      <alignment wrapText="1"/>
      <protection locked="0"/>
    </xf>
    <xf numFmtId="1" fontId="6" fillId="5" borderId="471" xfId="0" applyNumberFormat="1" applyFont="1" applyFill="1" applyBorder="1" applyAlignment="1" applyProtection="1">
      <alignment wrapText="1"/>
      <protection locked="0"/>
    </xf>
    <xf numFmtId="1" fontId="6" fillId="5" borderId="691" xfId="0" applyNumberFormat="1" applyFont="1" applyFill="1" applyBorder="1" applyAlignment="1" applyProtection="1">
      <alignment wrapText="1"/>
      <protection locked="0"/>
    </xf>
    <xf numFmtId="1" fontId="6" fillId="5" borderId="803" xfId="0" applyNumberFormat="1" applyFont="1" applyFill="1" applyBorder="1" applyProtection="1">
      <protection locked="0"/>
    </xf>
    <xf numFmtId="1" fontId="6" fillId="0" borderId="599" xfId="0" applyNumberFormat="1" applyFont="1" applyBorder="1" applyAlignment="1">
      <alignment horizontal="center" vertical="center" wrapText="1"/>
    </xf>
    <xf numFmtId="1" fontId="6" fillId="0" borderId="800" xfId="0" applyNumberFormat="1" applyFont="1" applyBorder="1" applyAlignment="1">
      <alignment horizontal="right" wrapText="1"/>
    </xf>
    <xf numFmtId="1" fontId="6" fillId="5" borderId="825" xfId="0" applyNumberFormat="1" applyFont="1" applyFill="1" applyBorder="1" applyProtection="1">
      <protection locked="0"/>
    </xf>
    <xf numFmtId="1" fontId="6" fillId="5" borderId="837" xfId="0" applyNumberFormat="1" applyFont="1" applyFill="1" applyBorder="1" applyProtection="1">
      <protection locked="0"/>
    </xf>
    <xf numFmtId="1" fontId="6" fillId="0" borderId="513" xfId="0" applyNumberFormat="1" applyFont="1" applyBorder="1" applyAlignment="1">
      <alignment horizontal="right" wrapText="1"/>
    </xf>
    <xf numFmtId="1" fontId="6" fillId="5" borderId="838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709" xfId="0" applyNumberFormat="1" applyFont="1" applyFill="1" applyBorder="1" applyAlignment="1">
      <alignment horizontal="right" wrapText="1"/>
    </xf>
    <xf numFmtId="1" fontId="6" fillId="5" borderId="814" xfId="0" applyNumberFormat="1" applyFont="1" applyFill="1" applyBorder="1" applyProtection="1">
      <protection locked="0"/>
    </xf>
    <xf numFmtId="1" fontId="6" fillId="0" borderId="709" xfId="0" applyNumberFormat="1" applyFont="1" applyBorder="1" applyAlignment="1">
      <alignment horizontal="left" vertical="center"/>
    </xf>
    <xf numFmtId="1" fontId="6" fillId="3" borderId="709" xfId="0" applyNumberFormat="1" applyFont="1" applyFill="1" applyBorder="1" applyAlignment="1">
      <alignment horizontal="right"/>
    </xf>
    <xf numFmtId="1" fontId="6" fillId="3" borderId="825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/>
    </xf>
    <xf numFmtId="1" fontId="6" fillId="5" borderId="823" xfId="0" applyNumberFormat="1" applyFont="1" applyFill="1" applyBorder="1" applyProtection="1">
      <protection locked="0"/>
    </xf>
    <xf numFmtId="1" fontId="6" fillId="0" borderId="730" xfId="0" applyNumberFormat="1" applyFont="1" applyBorder="1"/>
    <xf numFmtId="1" fontId="6" fillId="5" borderId="821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15" borderId="824" xfId="0" applyNumberFormat="1" applyFont="1" applyFill="1" applyBorder="1" applyProtection="1">
      <protection locked="0"/>
    </xf>
    <xf numFmtId="1" fontId="6" fillId="5" borderId="840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1" fontId="6" fillId="3" borderId="821" xfId="0" applyNumberFormat="1" applyFont="1" applyFill="1" applyBorder="1" applyAlignment="1">
      <alignment horizontal="right" wrapText="1"/>
    </xf>
    <xf numFmtId="1" fontId="6" fillId="4" borderId="676" xfId="0" applyNumberFormat="1" applyFont="1" applyFill="1" applyBorder="1"/>
    <xf numFmtId="1" fontId="6" fillId="4" borderId="808" xfId="0" applyNumberFormat="1" applyFont="1" applyFill="1" applyBorder="1"/>
    <xf numFmtId="1" fontId="6" fillId="5" borderId="752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824" xfId="0" applyNumberFormat="1" applyFont="1" applyFill="1" applyBorder="1" applyProtection="1">
      <protection locked="0"/>
    </xf>
    <xf numFmtId="1" fontId="6" fillId="15" borderId="841" xfId="0" applyNumberFormat="1" applyFont="1" applyFill="1" applyBorder="1" applyProtection="1">
      <protection locked="0"/>
    </xf>
    <xf numFmtId="1" fontId="6" fillId="12" borderId="738" xfId="0" applyNumberFormat="1" applyFont="1" applyFill="1" applyBorder="1"/>
    <xf numFmtId="1" fontId="6" fillId="4" borderId="727" xfId="0" applyNumberFormat="1" applyFont="1" applyFill="1" applyBorder="1"/>
    <xf numFmtId="1" fontId="6" fillId="4" borderId="795" xfId="0" applyNumberFormat="1" applyFont="1" applyFill="1" applyBorder="1"/>
    <xf numFmtId="1" fontId="6" fillId="5" borderId="736" xfId="0" applyNumberFormat="1" applyFont="1" applyFill="1" applyBorder="1" applyProtection="1">
      <protection locked="0"/>
    </xf>
    <xf numFmtId="1" fontId="6" fillId="5" borderId="815" xfId="0" applyNumberFormat="1" applyFont="1" applyFill="1" applyBorder="1" applyProtection="1">
      <protection locked="0"/>
    </xf>
    <xf numFmtId="1" fontId="6" fillId="5" borderId="751" xfId="0" applyNumberFormat="1" applyFont="1" applyFill="1" applyBorder="1" applyProtection="1">
      <protection locked="0"/>
    </xf>
    <xf numFmtId="1" fontId="6" fillId="4" borderId="756" xfId="0" applyNumberFormat="1" applyFont="1" applyFill="1" applyBorder="1"/>
    <xf numFmtId="1" fontId="6" fillId="4" borderId="763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632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2" xfId="0" applyNumberFormat="1" applyFont="1" applyBorder="1"/>
    <xf numFmtId="1" fontId="6" fillId="0" borderId="412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51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0" borderId="338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7" xfId="0" applyNumberFormat="1" applyFont="1" applyBorder="1" applyAlignment="1">
      <alignment horizontal="center"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1" xfId="0" applyNumberFormat="1" applyFont="1" applyBorder="1" applyAlignment="1">
      <alignment horizontal="center" vertical="center"/>
    </xf>
    <xf numFmtId="1" fontId="6" fillId="0" borderId="527" xfId="0" applyNumberFormat="1" applyFont="1" applyBorder="1" applyAlignment="1">
      <alignment horizontal="left" vertical="center" wrapText="1"/>
    </xf>
    <xf numFmtId="1" fontId="6" fillId="0" borderId="440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1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/>
    </xf>
    <xf numFmtId="1" fontId="6" fillId="0" borderId="354" xfId="0" applyNumberFormat="1" applyFont="1" applyBorder="1" applyAlignment="1">
      <alignment horizontal="center" vertical="center"/>
    </xf>
    <xf numFmtId="1" fontId="6" fillId="0" borderId="344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4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/>
    </xf>
    <xf numFmtId="1" fontId="6" fillId="0" borderId="352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8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6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53" xfId="0" applyNumberFormat="1" applyFont="1" applyBorder="1" applyAlignment="1" applyProtection="1">
      <alignment horizontal="center" vertical="center" wrapText="1"/>
      <protection hidden="1"/>
    </xf>
    <xf numFmtId="1" fontId="6" fillId="0" borderId="555" xfId="0" applyNumberFormat="1" applyFont="1" applyBorder="1" applyAlignment="1">
      <alignment horizontal="center" vertical="center" wrapText="1"/>
    </xf>
    <xf numFmtId="1" fontId="6" fillId="0" borderId="55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8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2" xfId="0" applyNumberFormat="1" applyFont="1" applyFill="1" applyBorder="1" applyAlignment="1">
      <alignment horizontal="center" vertical="center" wrapText="1"/>
    </xf>
    <xf numFmtId="1" fontId="6" fillId="0" borderId="674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5" xfId="0" applyNumberFormat="1" applyFont="1" applyFill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/>
    </xf>
    <xf numFmtId="1" fontId="6" fillId="0" borderId="545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0" borderId="626" xfId="0" applyNumberFormat="1" applyFont="1" applyBorder="1" applyAlignment="1">
      <alignment horizontal="center" vertical="center"/>
    </xf>
    <xf numFmtId="1" fontId="6" fillId="0" borderId="674" xfId="0" applyNumberFormat="1" applyFont="1" applyBorder="1" applyAlignment="1">
      <alignment horizontal="left" vertical="center" wrapText="1"/>
    </xf>
    <xf numFmtId="1" fontId="6" fillId="0" borderId="481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 wrapText="1"/>
    </xf>
    <xf numFmtId="1" fontId="6" fillId="3" borderId="626" xfId="0" applyNumberFormat="1" applyFont="1" applyFill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center" vertical="center"/>
    </xf>
    <xf numFmtId="1" fontId="6" fillId="3" borderId="558" xfId="0" applyNumberFormat="1" applyFont="1" applyFill="1" applyBorder="1" applyAlignment="1">
      <alignment horizontal="center" vertical="center"/>
    </xf>
    <xf numFmtId="1" fontId="6" fillId="3" borderId="556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7" xfId="28" applyNumberFormat="1" applyFont="1" applyBorder="1" applyAlignment="1">
      <alignment horizontal="center" vertical="center" wrapText="1"/>
    </xf>
    <xf numFmtId="1" fontId="6" fillId="0" borderId="553" xfId="28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1" xfId="0" applyNumberFormat="1" applyFont="1" applyBorder="1"/>
    <xf numFmtId="1" fontId="6" fillId="0" borderId="419" xfId="0" applyNumberFormat="1" applyFont="1" applyBorder="1"/>
    <xf numFmtId="1" fontId="6" fillId="0" borderId="408" xfId="0" applyNumberFormat="1" applyFont="1" applyBorder="1"/>
    <xf numFmtId="1" fontId="6" fillId="0" borderId="402" xfId="0" applyNumberFormat="1" applyFont="1" applyBorder="1"/>
    <xf numFmtId="1" fontId="6" fillId="0" borderId="399" xfId="0" applyNumberFormat="1" applyFont="1" applyBorder="1"/>
    <xf numFmtId="1" fontId="6" fillId="0" borderId="401" xfId="0" applyNumberFormat="1" applyFont="1" applyBorder="1"/>
    <xf numFmtId="1" fontId="6" fillId="0" borderId="636" xfId="0" applyNumberFormat="1" applyFont="1" applyBorder="1"/>
    <xf numFmtId="1" fontId="6" fillId="0" borderId="653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2" xfId="0" applyNumberFormat="1" applyFont="1" applyFill="1" applyBorder="1" applyAlignment="1">
      <alignment horizontal="center"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 applyAlignment="1">
      <alignment horizontal="center"/>
    </xf>
    <xf numFmtId="1" fontId="6" fillId="3" borderId="530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5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72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0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6" xfId="0" applyFont="1" applyBorder="1" applyAlignment="1">
      <alignment horizontal="center" vertical="center" wrapText="1"/>
    </xf>
    <xf numFmtId="0" fontId="6" fillId="0" borderId="749" xfId="0" applyFont="1" applyBorder="1" applyAlignment="1">
      <alignment horizontal="center" vertical="center" wrapText="1"/>
    </xf>
    <xf numFmtId="0" fontId="6" fillId="0" borderId="802" xfId="0" applyFont="1" applyBorder="1" applyAlignment="1">
      <alignment horizontal="center" vertical="center" wrapText="1"/>
    </xf>
    <xf numFmtId="0" fontId="6" fillId="0" borderId="548" xfId="0" applyFont="1" applyBorder="1" applyAlignment="1">
      <alignment horizontal="center" vertical="center" wrapText="1"/>
    </xf>
    <xf numFmtId="0" fontId="6" fillId="0" borderId="842" xfId="0" applyFont="1" applyBorder="1" applyAlignment="1">
      <alignment horizontal="center" vertical="center" wrapText="1"/>
    </xf>
    <xf numFmtId="0" fontId="6" fillId="0" borderId="544" xfId="0" applyFont="1" applyBorder="1" applyAlignment="1">
      <alignment horizontal="center" vertical="center" wrapText="1"/>
    </xf>
    <xf numFmtId="0" fontId="6" fillId="0" borderId="354" xfId="0" applyFont="1" applyBorder="1" applyAlignment="1">
      <alignment horizontal="center" vertical="center" wrapText="1"/>
    </xf>
    <xf numFmtId="0" fontId="6" fillId="0" borderId="794" xfId="0" applyFont="1" applyBorder="1" applyAlignment="1">
      <alignment horizontal="center" vertical="center" wrapText="1"/>
    </xf>
    <xf numFmtId="1" fontId="6" fillId="5" borderId="805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4" xfId="0" applyNumberFormat="1" applyFont="1" applyBorder="1"/>
    <xf numFmtId="0" fontId="6" fillId="0" borderId="740" xfId="0" applyFont="1" applyBorder="1" applyAlignment="1">
      <alignment horizontal="center" vertical="center" wrapText="1"/>
    </xf>
    <xf numFmtId="0" fontId="6" fillId="0" borderId="738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5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99" xfId="0" applyNumberFormat="1" applyFont="1" applyFill="1" applyBorder="1" applyProtection="1">
      <protection locked="0"/>
    </xf>
    <xf numFmtId="1" fontId="6" fillId="15" borderId="661" xfId="0" applyNumberFormat="1" applyFont="1" applyFill="1" applyBorder="1" applyProtection="1">
      <protection locked="0"/>
    </xf>
    <xf numFmtId="1" fontId="6" fillId="15" borderId="803" xfId="0" applyNumberFormat="1" applyFont="1" applyFill="1" applyBorder="1" applyProtection="1">
      <protection locked="0"/>
    </xf>
    <xf numFmtId="1" fontId="6" fillId="5" borderId="804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0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2" xfId="0" applyFont="1" applyFill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2" xfId="0" applyNumberFormat="1" applyFont="1" applyFill="1" applyBorder="1"/>
    <xf numFmtId="1" fontId="6" fillId="0" borderId="272" xfId="0" applyNumberFormat="1" applyFont="1" applyFill="1" applyBorder="1"/>
    <xf numFmtId="1" fontId="6" fillId="0" borderId="738" xfId="0" applyNumberFormat="1" applyFont="1" applyFill="1" applyBorder="1"/>
    <xf numFmtId="1" fontId="6" fillId="0" borderId="274" xfId="0" applyNumberFormat="1" applyFont="1" applyFill="1" applyBorder="1"/>
    <xf numFmtId="1" fontId="6" fillId="0" borderId="793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5" xfId="0" applyNumberFormat="1" applyFont="1" applyFill="1" applyBorder="1"/>
    <xf numFmtId="1" fontId="9" fillId="3" borderId="581" xfId="0" applyNumberFormat="1" applyFont="1" applyFill="1" applyBorder="1"/>
    <xf numFmtId="1" fontId="6" fillId="0" borderId="575" xfId="0" applyNumberFormat="1" applyFont="1" applyBorder="1" applyAlignment="1">
      <alignment vertical="center" wrapText="1"/>
    </xf>
    <xf numFmtId="1" fontId="6" fillId="0" borderId="794" xfId="0" applyNumberFormat="1" applyFont="1" applyBorder="1" applyAlignment="1">
      <alignment horizontal="center" vertical="center" wrapText="1"/>
    </xf>
    <xf numFmtId="1" fontId="6" fillId="0" borderId="794" xfId="0" applyNumberFormat="1" applyFont="1" applyBorder="1" applyAlignment="1">
      <alignment vertical="center" wrapText="1"/>
    </xf>
    <xf numFmtId="1" fontId="11" fillId="0" borderId="789" xfId="0" applyNumberFormat="1" applyFont="1" applyBorder="1" applyAlignment="1">
      <alignment horizontal="left" vertical="center"/>
    </xf>
    <xf numFmtId="1" fontId="11" fillId="0" borderId="755" xfId="0" applyNumberFormat="1" applyFont="1" applyBorder="1" applyAlignment="1">
      <alignment horizontal="left" vertical="center"/>
    </xf>
    <xf numFmtId="1" fontId="11" fillId="0" borderId="674" xfId="0" applyNumberFormat="1" applyFont="1" applyBorder="1" applyAlignment="1">
      <alignment horizontal="left" vertical="center" wrapText="1"/>
    </xf>
    <xf numFmtId="1" fontId="6" fillId="0" borderId="586" xfId="0" applyNumberFormat="1" applyFont="1" applyBorder="1" applyAlignment="1">
      <alignment vertical="center" wrapText="1"/>
    </xf>
    <xf numFmtId="1" fontId="4" fillId="3" borderId="567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4" xfId="0" applyNumberFormat="1" applyFont="1" applyFill="1" applyBorder="1"/>
    <xf numFmtId="1" fontId="6" fillId="3" borderId="568" xfId="0" applyNumberFormat="1" applyFont="1" applyFill="1" applyBorder="1"/>
    <xf numFmtId="1" fontId="6" fillId="3" borderId="574" xfId="0" applyNumberFormat="1" applyFont="1" applyFill="1" applyBorder="1"/>
    <xf numFmtId="1" fontId="6" fillId="3" borderId="554" xfId="0" applyNumberFormat="1" applyFont="1" applyFill="1" applyBorder="1"/>
    <xf numFmtId="1" fontId="6" fillId="0" borderId="555" xfId="0" applyNumberFormat="1" applyFont="1" applyBorder="1" applyAlignment="1">
      <alignment vertical="center" wrapText="1"/>
    </xf>
    <xf numFmtId="1" fontId="6" fillId="0" borderId="729" xfId="0" applyNumberFormat="1" applyFont="1" applyBorder="1" applyAlignment="1">
      <alignment vertical="center" wrapText="1"/>
    </xf>
    <xf numFmtId="1" fontId="11" fillId="0" borderId="825" xfId="0" applyNumberFormat="1" applyFont="1" applyBorder="1" applyAlignment="1">
      <alignment vertical="center" wrapText="1"/>
    </xf>
    <xf numFmtId="1" fontId="11" fillId="0" borderId="659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2" xfId="0" applyFont="1" applyBorder="1" applyAlignment="1">
      <alignment horizontal="center" vertical="center" wrapText="1"/>
    </xf>
    <xf numFmtId="0" fontId="6" fillId="27" borderId="352" xfId="0" applyFont="1" applyFill="1" applyBorder="1" applyAlignment="1">
      <alignment horizontal="left" vertical="center"/>
    </xf>
    <xf numFmtId="0" fontId="6" fillId="27" borderId="352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8" xfId="0" applyNumberFormat="1" applyFont="1" applyFill="1" applyBorder="1"/>
    <xf numFmtId="1" fontId="6" fillId="3" borderId="486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5" xfId="22" applyNumberFormat="1" applyFont="1" applyBorder="1" applyProtection="1">
      <protection locked="0"/>
    </xf>
    <xf numFmtId="1" fontId="6" fillId="2" borderId="354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2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5" xfId="22" applyNumberFormat="1" applyFont="1" applyFill="1" applyBorder="1"/>
    <xf numFmtId="1" fontId="6" fillId="0" borderId="354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2" borderId="483" xfId="22" applyNumberFormat="1" applyFont="1" applyBorder="1" applyProtection="1">
      <protection locked="0"/>
    </xf>
    <xf numFmtId="1" fontId="6" fillId="12" borderId="482" xfId="22" applyNumberFormat="1" applyFont="1" applyFill="1" applyBorder="1"/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2" borderId="477" xfId="22" applyNumberFormat="1" applyFont="1" applyBorder="1" applyProtection="1">
      <protection locked="0"/>
    </xf>
    <xf numFmtId="1" fontId="6" fillId="12" borderId="476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5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399" xfId="22" applyNumberFormat="1" applyFont="1" applyBorder="1" applyProtection="1">
      <protection locked="0"/>
    </xf>
    <xf numFmtId="1" fontId="6" fillId="2" borderId="433" xfId="22" applyNumberFormat="1" applyFont="1" applyBorder="1" applyProtection="1">
      <protection locked="0"/>
    </xf>
    <xf numFmtId="1" fontId="6" fillId="12" borderId="404" xfId="22" applyNumberFormat="1" applyFont="1" applyFill="1" applyBorder="1"/>
    <xf numFmtId="1" fontId="6" fillId="0" borderId="440" xfId="0" applyNumberFormat="1" applyFont="1" applyBorder="1" applyAlignment="1">
      <alignment vertical="center" wrapText="1"/>
    </xf>
    <xf numFmtId="1" fontId="6" fillId="2" borderId="425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12" borderId="440" xfId="22" applyNumberFormat="1" applyFont="1" applyFill="1" applyBorder="1"/>
    <xf numFmtId="1" fontId="6" fillId="2" borderId="402" xfId="22" applyNumberFormat="1" applyFont="1" applyBorder="1" applyProtection="1">
      <protection locked="0"/>
    </xf>
    <xf numFmtId="1" fontId="6" fillId="2" borderId="389" xfId="22" applyNumberFormat="1" applyFont="1" applyBorder="1" applyProtection="1">
      <protection locked="0"/>
    </xf>
    <xf numFmtId="1" fontId="6" fillId="2" borderId="480" xfId="22" applyNumberFormat="1" applyFont="1" applyBorder="1" applyProtection="1">
      <protection locked="0"/>
    </xf>
    <xf numFmtId="1" fontId="6" fillId="2" borderId="396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2" borderId="476" xfId="22" applyNumberFormat="1" applyFont="1" applyBorder="1" applyProtection="1">
      <protection locked="0"/>
    </xf>
    <xf numFmtId="1" fontId="6" fillId="2" borderId="437" xfId="22" applyNumberFormat="1" applyFont="1" applyBorder="1" applyProtection="1">
      <protection locked="0"/>
    </xf>
    <xf numFmtId="1" fontId="6" fillId="2" borderId="475" xfId="22" applyNumberFormat="1" applyFont="1" applyBorder="1" applyProtection="1">
      <protection locked="0"/>
    </xf>
    <xf numFmtId="1" fontId="6" fillId="12" borderId="436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12" borderId="475" xfId="22" applyNumberFormat="1" applyFont="1" applyFill="1" applyBorder="1"/>
    <xf numFmtId="1" fontId="6" fillId="12" borderId="433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09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7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6" xfId="0" applyNumberFormat="1" applyFont="1" applyFill="1" applyBorder="1" applyProtection="1">
      <protection locked="0"/>
    </xf>
    <xf numFmtId="1" fontId="6" fillId="5" borderId="559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6" xfId="0" applyNumberFormat="1" applyFont="1" applyFill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 wrapText="1"/>
    </xf>
    <xf numFmtId="1" fontId="6" fillId="0" borderId="562" xfId="0" applyNumberFormat="1" applyFont="1" applyBorder="1" applyAlignment="1">
      <alignment vertical="center" wrapText="1"/>
    </xf>
    <xf numFmtId="1" fontId="6" fillId="0" borderId="570" xfId="0" applyNumberFormat="1" applyFont="1" applyBorder="1"/>
    <xf numFmtId="1" fontId="6" fillId="0" borderId="567" xfId="0" applyNumberFormat="1" applyFont="1" applyBorder="1" applyAlignment="1">
      <alignment wrapText="1"/>
    </xf>
    <xf numFmtId="1" fontId="6" fillId="5" borderId="558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801" xfId="0" applyNumberFormat="1" applyFont="1" applyFill="1" applyBorder="1" applyAlignment="1">
      <alignment horizontal="center" vertical="center" wrapText="1"/>
    </xf>
    <xf numFmtId="1" fontId="6" fillId="3" borderId="795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0" xfId="0" applyNumberFormat="1" applyFont="1" applyFill="1" applyBorder="1"/>
    <xf numFmtId="1" fontId="6" fillId="4" borderId="751" xfId="0" applyNumberFormat="1" applyFont="1" applyFill="1" applyBorder="1"/>
    <xf numFmtId="1" fontId="6" fillId="0" borderId="800" xfId="0" applyNumberFormat="1" applyFont="1" applyFill="1" applyBorder="1" applyAlignment="1">
      <alignment vertical="center" wrapText="1"/>
    </xf>
    <xf numFmtId="1" fontId="6" fillId="0" borderId="762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4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5" xfId="0" applyNumberFormat="1" applyFont="1" applyBorder="1" applyAlignment="1">
      <alignment horizontal="right" vertical="center" wrapText="1"/>
    </xf>
    <xf numFmtId="1" fontId="6" fillId="0" borderId="354" xfId="0" applyNumberFormat="1" applyFont="1" applyBorder="1" applyAlignment="1">
      <alignment horizontal="right" vertical="center" wrapText="1"/>
    </xf>
    <xf numFmtId="1" fontId="6" fillId="0" borderId="344" xfId="0" applyNumberFormat="1" applyFont="1" applyBorder="1" applyAlignment="1">
      <alignment horizontal="right" vertical="center" wrapText="1"/>
    </xf>
    <xf numFmtId="1" fontId="6" fillId="3" borderId="404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0" xfId="0" applyNumberFormat="1" applyFont="1" applyBorder="1" applyAlignment="1">
      <alignment horizontal="left"/>
    </xf>
    <xf numFmtId="1" fontId="9" fillId="3" borderId="513" xfId="0" applyNumberFormat="1" applyFont="1" applyFill="1" applyBorder="1" applyProtection="1">
      <protection locked="0"/>
    </xf>
    <xf numFmtId="1" fontId="6" fillId="14" borderId="513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3" xfId="0" applyNumberFormat="1" applyFont="1" applyFill="1" applyBorder="1" applyAlignment="1">
      <alignment horizontal="center" vertical="center"/>
    </xf>
    <xf numFmtId="1" fontId="6" fillId="3" borderId="648" xfId="0" applyNumberFormat="1" applyFont="1" applyFill="1" applyBorder="1" applyAlignment="1">
      <alignment horizontal="center" vertical="center"/>
    </xf>
    <xf numFmtId="1" fontId="6" fillId="3" borderId="408" xfId="0" applyNumberFormat="1" applyFont="1" applyFill="1" applyBorder="1" applyAlignment="1">
      <alignment horizontal="center" vertical="center"/>
    </xf>
    <xf numFmtId="1" fontId="6" fillId="0" borderId="408" xfId="0" applyNumberFormat="1" applyFont="1" applyBorder="1" applyAlignment="1">
      <alignment horizontal="center" vertical="center"/>
    </xf>
    <xf numFmtId="1" fontId="6" fillId="14" borderId="661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2" xfId="0" applyNumberFormat="1" applyFont="1" applyFill="1" applyBorder="1" applyAlignment="1" applyProtection="1">
      <alignment horizontal="right"/>
      <protection locked="0"/>
    </xf>
    <xf numFmtId="1" fontId="6" fillId="14" borderId="640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553" xfId="0" applyNumberFormat="1" applyFont="1" applyFill="1" applyBorder="1" applyAlignment="1">
      <alignment horizontal="center" vertical="center" wrapText="1"/>
    </xf>
    <xf numFmtId="2" fontId="6" fillId="3" borderId="720" xfId="0" applyNumberFormat="1" applyFont="1" applyFill="1" applyBorder="1" applyAlignment="1">
      <alignment horizontal="center" vertical="center"/>
    </xf>
    <xf numFmtId="2" fontId="13" fillId="6" borderId="351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6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0" xfId="14" applyNumberFormat="1" applyFont="1" applyBorder="1" applyAlignment="1" applyProtection="1">
      <alignment horizontal="center" vertical="center"/>
      <protection locked="0"/>
    </xf>
    <xf numFmtId="2" fontId="6" fillId="3" borderId="676" xfId="0" applyNumberFormat="1" applyFont="1" applyFill="1" applyBorder="1" applyAlignment="1">
      <alignment horizontal="center" vertical="center"/>
    </xf>
    <xf numFmtId="2" fontId="13" fillId="6" borderId="603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2" xfId="28" applyNumberFormat="1" applyFont="1" applyBorder="1"/>
    <xf numFmtId="1" fontId="6" fillId="0" borderId="52" xfId="28" applyNumberFormat="1" applyFont="1" applyBorder="1"/>
    <xf numFmtId="1" fontId="6" fillId="5" borderId="570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5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09" xfId="28" applyNumberFormat="1" applyFont="1" applyFill="1" applyBorder="1" applyAlignment="1" applyProtection="1">
      <alignment horizontal="center"/>
      <protection locked="0"/>
    </xf>
    <xf numFmtId="1" fontId="6" fillId="5" borderId="792" xfId="28" applyNumberFormat="1" applyFont="1" applyFill="1" applyBorder="1" applyAlignment="1" applyProtection="1">
      <alignment horizontal="center"/>
      <protection locked="0"/>
    </xf>
    <xf numFmtId="1" fontId="6" fillId="5" borderId="706" xfId="28" applyNumberFormat="1" applyFont="1" applyFill="1" applyBorder="1" applyAlignment="1" applyProtection="1">
      <alignment horizontal="center"/>
      <protection locked="0"/>
    </xf>
    <xf numFmtId="1" fontId="6" fillId="0" borderId="513" xfId="28" applyNumberFormat="1" applyFont="1" applyBorder="1" applyAlignment="1">
      <alignment horizontal="left"/>
    </xf>
    <xf numFmtId="1" fontId="6" fillId="0" borderId="651" xfId="28" applyNumberFormat="1" applyFont="1" applyBorder="1"/>
    <xf numFmtId="1" fontId="6" fillId="5" borderId="634" xfId="28" applyNumberFormat="1" applyFont="1" applyFill="1" applyBorder="1" applyAlignment="1" applyProtection="1">
      <alignment horizontal="center"/>
      <protection locked="0"/>
    </xf>
    <xf numFmtId="1" fontId="6" fillId="5" borderId="806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59" xfId="28" applyNumberFormat="1" applyFont="1" applyBorder="1"/>
    <xf numFmtId="1" fontId="6" fillId="5" borderId="674" xfId="28" applyNumberFormat="1" applyFont="1" applyFill="1" applyBorder="1" applyAlignment="1" applyProtection="1">
      <alignment horizontal="center"/>
      <protection locked="0"/>
    </xf>
    <xf numFmtId="1" fontId="6" fillId="5" borderId="719" xfId="28" applyNumberFormat="1" applyFont="1" applyFill="1" applyBorder="1" applyAlignment="1" applyProtection="1">
      <alignment horizontal="center"/>
      <protection locked="0"/>
    </xf>
    <xf numFmtId="1" fontId="6" fillId="5" borderId="545" xfId="28" applyNumberFormat="1" applyFont="1" applyFill="1" applyBorder="1" applyAlignment="1" applyProtection="1">
      <alignment horizontal="center"/>
      <protection locked="0"/>
    </xf>
    <xf numFmtId="1" fontId="4" fillId="0" borderId="591" xfId="28" applyNumberFormat="1" applyFont="1" applyBorder="1" applyProtection="1">
      <protection hidden="1"/>
    </xf>
    <xf numFmtId="1" fontId="9" fillId="3" borderId="591" xfId="0" applyNumberFormat="1" applyFont="1" applyFill="1" applyBorder="1"/>
    <xf numFmtId="1" fontId="6" fillId="0" borderId="513" xfId="28" applyNumberFormat="1" applyFont="1" applyBorder="1"/>
    <xf numFmtId="1" fontId="4" fillId="0" borderId="598" xfId="28" applyNumberFormat="1" applyFont="1" applyBorder="1" applyProtection="1">
      <protection hidden="1"/>
    </xf>
    <xf numFmtId="1" fontId="6" fillId="0" borderId="529" xfId="28" applyNumberFormat="1" applyFont="1" applyBorder="1"/>
    <xf numFmtId="1" fontId="4" fillId="0" borderId="807" xfId="28" applyNumberFormat="1" applyFont="1" applyBorder="1" applyProtection="1">
      <protection hidden="1"/>
    </xf>
    <xf numFmtId="1" fontId="6" fillId="0" borderId="807" xfId="28" applyNumberFormat="1" applyFont="1" applyBorder="1" applyProtection="1">
      <protection hidden="1"/>
    </xf>
    <xf numFmtId="1" fontId="9" fillId="0" borderId="592" xfId="0" applyNumberFormat="1" applyFont="1" applyBorder="1"/>
    <xf numFmtId="1" fontId="9" fillId="14" borderId="591" xfId="0" applyNumberFormat="1" applyFont="1" applyFill="1" applyBorder="1"/>
    <xf numFmtId="1" fontId="6" fillId="0" borderId="674" xfId="0" applyNumberFormat="1" applyFont="1" applyBorder="1"/>
    <xf numFmtId="1" fontId="6" fillId="0" borderId="439" xfId="0" applyNumberFormat="1" applyFont="1" applyFill="1" applyBorder="1" applyAlignment="1">
      <alignment horizontal="left" vertical="center" wrapText="1"/>
    </xf>
    <xf numFmtId="1" fontId="6" fillId="0" borderId="813" xfId="0" applyNumberFormat="1" applyFont="1" applyBorder="1"/>
    <xf numFmtId="1" fontId="4" fillId="3" borderId="444" xfId="0" applyNumberFormat="1" applyFont="1" applyFill="1" applyBorder="1" applyAlignment="1">
      <alignment horizontal="left"/>
    </xf>
    <xf numFmtId="1" fontId="6" fillId="0" borderId="450" xfId="0" applyNumberFormat="1" applyFont="1" applyBorder="1" applyAlignment="1">
      <alignment horizontal="center" vertical="center"/>
    </xf>
    <xf numFmtId="1" fontId="6" fillId="0" borderId="449" xfId="0" applyNumberFormat="1" applyFont="1" applyBorder="1" applyAlignment="1">
      <alignment horizontal="center" vertical="center" wrapText="1"/>
    </xf>
    <xf numFmtId="1" fontId="6" fillId="26" borderId="433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7" xfId="0" applyFont="1" applyBorder="1"/>
    <xf numFmtId="1" fontId="6" fillId="0" borderId="548" xfId="0" applyNumberFormat="1" applyFont="1" applyBorder="1"/>
    <xf numFmtId="0" fontId="9" fillId="14" borderId="0" xfId="0" applyFont="1" applyFill="1" applyProtection="1">
      <protection locked="0"/>
    </xf>
    <xf numFmtId="0" fontId="44" fillId="25" borderId="669" xfId="0" applyFont="1" applyFill="1" applyBorder="1"/>
    <xf numFmtId="0" fontId="44" fillId="25" borderId="401" xfId="0" applyFont="1" applyFill="1" applyBorder="1"/>
    <xf numFmtId="0" fontId="44" fillId="25" borderId="671" xfId="0" applyFont="1" applyFill="1" applyBorder="1"/>
    <xf numFmtId="0" fontId="44" fillId="25" borderId="636" xfId="0" applyFont="1" applyFill="1" applyBorder="1"/>
    <xf numFmtId="0" fontId="44" fillId="25" borderId="640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1" xfId="0" applyNumberFormat="1" applyFont="1" applyFill="1" applyBorder="1" applyAlignment="1">
      <alignment horizontal="left" vertical="center"/>
    </xf>
    <xf numFmtId="1" fontId="6" fillId="14" borderId="825" xfId="0" applyNumberFormat="1" applyFont="1" applyFill="1" applyBorder="1" applyAlignment="1">
      <alignment horizontal="left" vertical="center"/>
    </xf>
    <xf numFmtId="1" fontId="6" fillId="14" borderId="821" xfId="0" applyNumberFormat="1" applyFont="1" applyFill="1" applyBorder="1" applyAlignment="1">
      <alignment horizontal="left" vertical="center" wrapText="1"/>
    </xf>
    <xf numFmtId="1" fontId="6" fillId="14" borderId="821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3" xfId="0" applyNumberFormat="1" applyFont="1" applyFill="1" applyBorder="1"/>
    <xf numFmtId="1" fontId="9" fillId="0" borderId="413" xfId="0" applyNumberFormat="1" applyFont="1" applyBorder="1"/>
    <xf numFmtId="1" fontId="9" fillId="0" borderId="414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4" xfId="0" applyNumberFormat="1" applyFont="1" applyBorder="1" applyProtection="1">
      <protection locked="0"/>
    </xf>
    <xf numFmtId="1" fontId="9" fillId="14" borderId="413" xfId="0" applyNumberFormat="1" applyFont="1" applyFill="1" applyBorder="1" applyProtection="1">
      <protection locked="0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747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right" wrapText="1"/>
    </xf>
    <xf numFmtId="1" fontId="6" fillId="0" borderId="826" xfId="14" applyNumberFormat="1" applyFont="1" applyFill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6" borderId="828" xfId="14" applyNumberFormat="1" applyFont="1" applyBorder="1" applyAlignment="1" applyProtection="1">
      <alignment wrapText="1"/>
      <protection locked="0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0" borderId="764" xfId="14" applyNumberFormat="1" applyFont="1" applyFill="1" applyBorder="1" applyAlignment="1">
      <alignment horizontal="right" wrapText="1"/>
    </xf>
    <xf numFmtId="1" fontId="6" fillId="0" borderId="769" xfId="14" applyNumberFormat="1" applyFont="1" applyFill="1" applyBorder="1" applyAlignment="1">
      <alignment horizontal="right" wrapText="1"/>
    </xf>
    <xf numFmtId="1" fontId="6" fillId="6" borderId="770" xfId="14" applyNumberFormat="1" applyFont="1" applyBorder="1" applyAlignment="1" applyProtection="1">
      <alignment wrapText="1"/>
      <protection locked="0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818" xfId="14" applyNumberFormat="1" applyFont="1" applyBorder="1" applyAlignment="1" applyProtection="1">
      <alignment wrapText="1"/>
      <protection locked="0"/>
    </xf>
    <xf numFmtId="1" fontId="6" fillId="0" borderId="783" xfId="14" applyNumberFormat="1" applyFont="1" applyFill="1" applyBorder="1" applyAlignment="1">
      <alignment horizontal="right" wrapText="1"/>
    </xf>
    <xf numFmtId="1" fontId="6" fillId="0" borderId="833" xfId="14" applyNumberFormat="1" applyFont="1" applyFill="1" applyBorder="1" applyAlignment="1">
      <alignment horizontal="right" wrapText="1"/>
    </xf>
    <xf numFmtId="1" fontId="6" fillId="6" borderId="779" xfId="14" applyNumberFormat="1" applyFont="1" applyBorder="1" applyAlignment="1" applyProtection="1">
      <alignment wrapText="1"/>
      <protection locked="0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834" xfId="14" applyNumberFormat="1" applyFont="1" applyBorder="1" applyAlignment="1" applyProtection="1">
      <alignment wrapText="1"/>
      <protection locked="0"/>
    </xf>
    <xf numFmtId="1" fontId="6" fillId="14" borderId="513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8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29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 vertical="center" wrapText="1"/>
    </xf>
    <xf numFmtId="1" fontId="6" fillId="5" borderId="338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5" xfId="0" applyNumberFormat="1" applyFont="1" applyFill="1" applyBorder="1"/>
    <xf numFmtId="1" fontId="6" fillId="3" borderId="344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5" xfId="0" applyNumberFormat="1" applyFont="1" applyFill="1" applyBorder="1"/>
    <xf numFmtId="1" fontId="6" fillId="0" borderId="339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3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1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3" xfId="0" applyNumberFormat="1" applyFont="1" applyFill="1" applyBorder="1" applyAlignment="1" applyProtection="1">
      <alignment vertical="center"/>
    </xf>
    <xf numFmtId="1" fontId="9" fillId="14" borderId="493" xfId="0" applyNumberFormat="1" applyFont="1" applyFill="1" applyBorder="1"/>
    <xf numFmtId="1" fontId="9" fillId="3" borderId="493" xfId="0" applyNumberFormat="1" applyFont="1" applyFill="1" applyBorder="1"/>
    <xf numFmtId="1" fontId="9" fillId="3" borderId="580" xfId="0" applyNumberFormat="1" applyFont="1" applyFill="1" applyBorder="1"/>
    <xf numFmtId="1" fontId="9" fillId="0" borderId="577" xfId="0" applyNumberFormat="1" applyFont="1" applyBorder="1"/>
    <xf numFmtId="1" fontId="9" fillId="0" borderId="576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53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75" xfId="0" applyNumberFormat="1" applyFont="1" applyFill="1" applyBorder="1" applyAlignment="1" applyProtection="1">
      <alignment horizontal="right"/>
      <protection locked="0"/>
    </xf>
    <xf numFmtId="0" fontId="44" fillId="0" borderId="558" xfId="0" applyFont="1" applyBorder="1"/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6" fillId="5" borderId="571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69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8" xfId="0" applyNumberFormat="1" applyFont="1" applyBorder="1" applyAlignment="1">
      <alignment vertical="center" wrapText="1"/>
    </xf>
    <xf numFmtId="1" fontId="12" fillId="0" borderId="558" xfId="0" applyNumberFormat="1" applyFont="1" applyBorder="1" applyAlignment="1">
      <alignment horizontal="right" vertical="center" wrapText="1"/>
    </xf>
    <xf numFmtId="1" fontId="6" fillId="5" borderId="568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4" xfId="0" applyNumberFormat="1" applyFont="1" applyFill="1" applyBorder="1" applyAlignment="1">
      <alignment vertical="center" wrapText="1"/>
    </xf>
    <xf numFmtId="1" fontId="6" fillId="14" borderId="561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 wrapText="1"/>
    </xf>
    <xf numFmtId="1" fontId="6" fillId="14" borderId="562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center"/>
    </xf>
    <xf numFmtId="1" fontId="6" fillId="14" borderId="556" xfId="0" applyNumberFormat="1" applyFont="1" applyFill="1" applyBorder="1" applyAlignment="1">
      <alignment horizontal="right"/>
    </xf>
    <xf numFmtId="1" fontId="6" fillId="14" borderId="557" xfId="0" applyNumberFormat="1" applyFont="1" applyFill="1" applyBorder="1" applyAlignment="1">
      <alignment horizontal="right"/>
    </xf>
    <xf numFmtId="1" fontId="6" fillId="14" borderId="553" xfId="0" applyNumberFormat="1" applyFont="1" applyFill="1" applyBorder="1" applyAlignment="1">
      <alignment horizontal="right"/>
    </xf>
    <xf numFmtId="1" fontId="6" fillId="14" borderId="556" xfId="0" applyNumberFormat="1" applyFont="1" applyFill="1" applyBorder="1"/>
    <xf numFmtId="1" fontId="6" fillId="14" borderId="553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730" xfId="0" applyNumberFormat="1" applyFont="1" applyFill="1" applyBorder="1"/>
    <xf numFmtId="1" fontId="6" fillId="14" borderId="729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8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7" xfId="0" applyNumberFormat="1" applyFont="1" applyBorder="1"/>
    <xf numFmtId="1" fontId="9" fillId="3" borderId="307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2" xfId="0" applyNumberFormat="1" applyFont="1" applyBorder="1" applyAlignment="1">
      <alignment horizontal="right"/>
    </xf>
    <xf numFmtId="1" fontId="6" fillId="0" borderId="816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1" xfId="0" applyNumberFormat="1" applyFont="1" applyBorder="1"/>
    <xf numFmtId="1" fontId="44" fillId="0" borderId="550" xfId="0" applyNumberFormat="1" applyFont="1" applyBorder="1"/>
    <xf numFmtId="1" fontId="44" fillId="0" borderId="552" xfId="0" applyNumberFormat="1" applyFont="1" applyBorder="1"/>
    <xf numFmtId="1" fontId="44" fillId="0" borderId="547" xfId="0" applyNumberFormat="1" applyFont="1" applyBorder="1"/>
    <xf numFmtId="1" fontId="44" fillId="14" borderId="547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0" xfId="0" applyNumberFormat="1" applyFont="1" applyBorder="1" applyAlignment="1">
      <alignment horizontal="right"/>
    </xf>
    <xf numFmtId="1" fontId="46" fillId="0" borderId="544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29" xfId="0" applyNumberFormat="1" applyFont="1" applyBorder="1" applyAlignment="1">
      <alignment horizontal="left" vertical="center" wrapText="1"/>
    </xf>
    <xf numFmtId="1" fontId="6" fillId="14" borderId="529" xfId="0" applyNumberFormat="1" applyFont="1" applyFill="1" applyBorder="1" applyAlignment="1">
      <alignment horizontal="left" vertical="center" wrapText="1"/>
    </xf>
    <xf numFmtId="1" fontId="6" fillId="0" borderId="517" xfId="0" applyNumberFormat="1" applyFont="1" applyBorder="1" applyAlignment="1">
      <alignment horizontal="left" vertical="center" wrapText="1"/>
    </xf>
    <xf numFmtId="1" fontId="44" fillId="14" borderId="507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5" xfId="0" applyNumberFormat="1" applyFont="1" applyFill="1" applyBorder="1" applyAlignment="1">
      <alignment horizontal="center" vertical="center" wrapText="1"/>
    </xf>
    <xf numFmtId="1" fontId="6" fillId="14" borderId="418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7" xfId="0" applyNumberFormat="1" applyFont="1" applyFill="1" applyBorder="1" applyProtection="1">
      <protection locked="0"/>
    </xf>
    <xf numFmtId="1" fontId="6" fillId="15" borderId="487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3" xfId="0" applyNumberFormat="1" applyFont="1" applyFill="1" applyBorder="1"/>
    <xf numFmtId="1" fontId="51" fillId="0" borderId="0" xfId="0" applyNumberFormat="1" applyFont="1"/>
    <xf numFmtId="1" fontId="13" fillId="0" borderId="345" xfId="23" applyNumberFormat="1" applyFont="1" applyBorder="1" applyAlignment="1">
      <alignment horizontal="center" vertical="center" wrapText="1"/>
    </xf>
    <xf numFmtId="1" fontId="13" fillId="0" borderId="344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5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2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5" xfId="23" applyNumberFormat="1" applyFont="1" applyFill="1" applyBorder="1" applyProtection="1">
      <protection locked="0"/>
    </xf>
    <xf numFmtId="1" fontId="6" fillId="5" borderId="418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3" xfId="0" applyNumberFormat="1" applyFont="1" applyFill="1" applyBorder="1"/>
    <xf numFmtId="1" fontId="6" fillId="14" borderId="513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5" xfId="0" applyNumberFormat="1" applyFont="1" applyBorder="1"/>
    <xf numFmtId="1" fontId="6" fillId="3" borderId="839" xfId="14" applyNumberFormat="1" applyFont="1" applyFill="1" applyBorder="1" applyAlignment="1">
      <alignment horizontal="right"/>
    </xf>
    <xf numFmtId="1" fontId="6" fillId="3" borderId="399" xfId="14" applyNumberFormat="1" applyFont="1" applyFill="1" applyBorder="1" applyAlignment="1">
      <alignment horizontal="right"/>
    </xf>
    <xf numFmtId="1" fontId="6" fillId="3" borderId="401" xfId="14" applyNumberFormat="1" applyFont="1" applyFill="1" applyBorder="1" applyAlignment="1">
      <alignment horizontal="right"/>
    </xf>
    <xf numFmtId="1" fontId="6" fillId="3" borderId="756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9" xfId="14" applyNumberFormat="1" applyFont="1" applyFill="1" applyBorder="1" applyAlignment="1">
      <alignment horizontal="right"/>
    </xf>
    <xf numFmtId="1" fontId="6" fillId="3" borderId="676" xfId="14" applyNumberFormat="1" applyFont="1" applyFill="1" applyBorder="1" applyAlignment="1">
      <alignment horizontal="right"/>
    </xf>
    <xf numFmtId="1" fontId="6" fillId="3" borderId="749" xfId="14" applyNumberFormat="1" applyFont="1" applyFill="1" applyBorder="1" applyAlignment="1">
      <alignment horizontal="right"/>
    </xf>
    <xf numFmtId="1" fontId="6" fillId="3" borderId="808" xfId="14" applyNumberFormat="1" applyFont="1" applyFill="1" applyBorder="1" applyAlignment="1">
      <alignment horizontal="right"/>
    </xf>
    <xf numFmtId="1" fontId="6" fillId="0" borderId="845" xfId="0" applyNumberFormat="1" applyFont="1" applyBorder="1" applyAlignment="1">
      <alignment horizontal="center" vertical="center"/>
    </xf>
    <xf numFmtId="1" fontId="6" fillId="5" borderId="846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horizontal="center" vertical="center"/>
    </xf>
    <xf numFmtId="1" fontId="6" fillId="0" borderId="821" xfId="0" applyNumberFormat="1" applyFont="1" applyBorder="1"/>
    <xf numFmtId="1" fontId="6" fillId="0" borderId="755" xfId="0" applyNumberFormat="1" applyFont="1" applyBorder="1" applyAlignment="1">
      <alignment wrapText="1"/>
    </xf>
    <xf numFmtId="1" fontId="6" fillId="0" borderId="808" xfId="0" applyNumberFormat="1" applyFont="1" applyBorder="1"/>
    <xf numFmtId="1" fontId="6" fillId="0" borderId="845" xfId="0" applyNumberFormat="1" applyFont="1" applyBorder="1" applyAlignment="1">
      <alignment horizontal="center" vertical="center" wrapText="1"/>
    </xf>
    <xf numFmtId="1" fontId="6" fillId="0" borderId="544" xfId="0" applyNumberFormat="1" applyFont="1" applyBorder="1"/>
    <xf numFmtId="1" fontId="6" fillId="0" borderId="793" xfId="0" applyNumberFormat="1" applyFont="1" applyBorder="1"/>
    <xf numFmtId="1" fontId="6" fillId="15" borderId="839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56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544" xfId="0" applyNumberFormat="1" applyFont="1" applyFill="1" applyBorder="1" applyProtection="1">
      <protection locked="0"/>
    </xf>
    <xf numFmtId="1" fontId="6" fillId="15" borderId="808" xfId="0" applyNumberFormat="1" applyFont="1" applyFill="1" applyBorder="1" applyProtection="1">
      <protection locked="0"/>
    </xf>
    <xf numFmtId="1" fontId="6" fillId="15" borderId="676" xfId="0" applyNumberFormat="1" applyFont="1" applyFill="1" applyBorder="1" applyProtection="1">
      <protection locked="0"/>
    </xf>
    <xf numFmtId="1" fontId="6" fillId="15" borderId="749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40" xfId="0" applyNumberFormat="1" applyFont="1" applyFill="1" applyBorder="1" applyProtection="1"/>
    <xf numFmtId="1" fontId="6" fillId="12" borderId="338" xfId="0" applyNumberFormat="1" applyFont="1" applyFill="1" applyBorder="1" applyProtection="1"/>
    <xf numFmtId="1" fontId="6" fillId="12" borderId="342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2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2" xfId="0" applyNumberFormat="1" applyFont="1" applyFill="1" applyBorder="1" applyAlignment="1" applyProtection="1">
      <alignment horizontal="right"/>
    </xf>
    <xf numFmtId="1" fontId="6" fillId="12" borderId="711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2" xfId="0" applyNumberFormat="1" applyFont="1" applyFill="1" applyBorder="1" applyProtection="1"/>
    <xf numFmtId="1" fontId="6" fillId="12" borderId="66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53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5" borderId="636" xfId="0" applyNumberFormat="1" applyFont="1" applyFill="1" applyBorder="1" applyProtection="1">
      <protection locked="0"/>
    </xf>
    <xf numFmtId="1" fontId="6" fillId="3" borderId="669" xfId="0" applyNumberFormat="1" applyFont="1" applyFill="1" applyBorder="1" applyAlignment="1" applyProtection="1">
      <alignment horizontal="right" wrapText="1"/>
    </xf>
    <xf numFmtId="1" fontId="6" fillId="0" borderId="399" xfId="0" applyNumberFormat="1" applyFont="1" applyBorder="1" applyAlignment="1" applyProtection="1">
      <alignment horizontal="right"/>
    </xf>
    <xf numFmtId="1" fontId="6" fillId="0" borderId="735" xfId="0" applyNumberFormat="1" applyFont="1" applyBorder="1" applyAlignment="1" applyProtection="1">
      <alignment horizontal="right"/>
    </xf>
    <xf numFmtId="1" fontId="6" fillId="3" borderId="705" xfId="0" applyNumberFormat="1" applyFont="1" applyFill="1" applyBorder="1" applyAlignment="1" applyProtection="1">
      <alignment horizontal="right" wrapText="1"/>
    </xf>
    <xf numFmtId="1" fontId="6" fillId="0" borderId="653" xfId="0" applyNumberFormat="1" applyFont="1" applyBorder="1" applyAlignment="1" applyProtection="1">
      <alignment horizontal="right"/>
    </xf>
    <xf numFmtId="1" fontId="6" fillId="0" borderId="640" xfId="0" applyNumberFormat="1" applyFont="1" applyBorder="1" applyAlignment="1" applyProtection="1">
      <alignment horizontal="right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7" xfId="0" applyNumberFormat="1" applyFont="1" applyBorder="1" applyAlignment="1" applyProtection="1">
      <alignment horizontal="right"/>
    </xf>
    <xf numFmtId="1" fontId="6" fillId="0" borderId="481" xfId="0" applyNumberFormat="1" applyFont="1" applyBorder="1" applyProtection="1"/>
    <xf numFmtId="1" fontId="6" fillId="0" borderId="635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6" xfId="0" applyNumberFormat="1" applyFont="1" applyFill="1" applyBorder="1" applyProtection="1"/>
    <xf numFmtId="1" fontId="6" fillId="14" borderId="545" xfId="0" applyNumberFormat="1" applyFont="1" applyFill="1" applyBorder="1" applyProtection="1"/>
    <xf numFmtId="1" fontId="6" fillId="14" borderId="548" xfId="0" applyNumberFormat="1" applyFont="1" applyFill="1" applyBorder="1" applyProtection="1"/>
    <xf numFmtId="1" fontId="6" fillId="14" borderId="650" xfId="0" applyNumberFormat="1" applyFont="1" applyFill="1" applyBorder="1" applyProtection="1"/>
    <xf numFmtId="1" fontId="6" fillId="14" borderId="712" xfId="0" applyNumberFormat="1" applyFont="1" applyFill="1" applyBorder="1" applyProtection="1"/>
    <xf numFmtId="1" fontId="6" fillId="14" borderId="674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401" xfId="0" applyNumberFormat="1" applyFont="1" applyFill="1" applyBorder="1" applyProtection="1"/>
    <xf numFmtId="1" fontId="6" fillId="12" borderId="669" xfId="0" applyNumberFormat="1" applyFont="1" applyFill="1" applyBorder="1" applyProtection="1"/>
    <xf numFmtId="1" fontId="6" fillId="4" borderId="494" xfId="0" applyNumberFormat="1" applyFont="1" applyFill="1" applyBorder="1" applyProtection="1"/>
    <xf numFmtId="1" fontId="6" fillId="4" borderId="423" xfId="0" applyNumberFormat="1" applyFont="1" applyFill="1" applyBorder="1" applyProtection="1"/>
    <xf numFmtId="1" fontId="6" fillId="12" borderId="705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6" xfId="0" applyNumberFormat="1" applyFont="1" applyFill="1" applyBorder="1" applyProtection="1"/>
    <xf numFmtId="1" fontId="6" fillId="4" borderId="731" xfId="0" applyNumberFormat="1" applyFont="1" applyFill="1" applyBorder="1" applyProtection="1"/>
    <xf numFmtId="1" fontId="6" fillId="4" borderId="738" xfId="0" applyNumberFormat="1" applyFont="1" applyFill="1" applyBorder="1" applyProtection="1"/>
    <xf numFmtId="1" fontId="6" fillId="12" borderId="731" xfId="0" applyNumberFormat="1" applyFont="1" applyFill="1" applyBorder="1" applyProtection="1"/>
    <xf numFmtId="1" fontId="6" fillId="4" borderId="636" xfId="0" applyNumberFormat="1" applyFont="1" applyFill="1" applyBorder="1" applyProtection="1"/>
    <xf numFmtId="1" fontId="6" fillId="4" borderId="640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1" xfId="0" applyNumberFormat="1" applyFont="1" applyFill="1" applyBorder="1" applyAlignment="1" applyProtection="1">
      <alignment horizontal="right" wrapText="1"/>
    </xf>
    <xf numFmtId="1" fontId="6" fillId="12" borderId="635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5" xfId="0" applyNumberFormat="1" applyFont="1" applyFill="1" applyBorder="1" applyProtection="1"/>
    <xf numFmtId="1" fontId="6" fillId="12" borderId="803" xfId="0" applyNumberFormat="1" applyFont="1" applyFill="1" applyBorder="1" applyProtection="1"/>
    <xf numFmtId="1" fontId="6" fillId="12" borderId="821" xfId="0" applyNumberFormat="1" applyFont="1" applyFill="1" applyBorder="1" applyProtection="1"/>
    <xf numFmtId="1" fontId="6" fillId="12" borderId="819" xfId="0" applyNumberFormat="1" applyFont="1" applyFill="1" applyBorder="1" applyProtection="1"/>
    <xf numFmtId="1" fontId="6" fillId="12" borderId="674" xfId="0" applyNumberFormat="1" applyFont="1" applyFill="1" applyBorder="1" applyProtection="1"/>
    <xf numFmtId="1" fontId="6" fillId="12" borderId="544" xfId="0" applyNumberFormat="1" applyFont="1" applyFill="1" applyBorder="1" applyProtection="1"/>
    <xf numFmtId="1" fontId="6" fillId="12" borderId="634" xfId="0" applyNumberFormat="1" applyFont="1" applyFill="1" applyBorder="1" applyAlignment="1" applyProtection="1">
      <alignment horizontal="right"/>
    </xf>
    <xf numFmtId="1" fontId="6" fillId="12" borderId="709" xfId="0" applyNumberFormat="1" applyFont="1" applyFill="1" applyBorder="1" applyAlignment="1" applyProtection="1">
      <alignment horizontal="right"/>
    </xf>
    <xf numFmtId="1" fontId="6" fillId="12" borderId="671" xfId="0" applyNumberFormat="1" applyFont="1" applyFill="1" applyBorder="1" applyProtection="1"/>
    <xf numFmtId="1" fontId="6" fillId="12" borderId="661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58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0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4" borderId="729" xfId="0" applyNumberFormat="1" applyFont="1" applyFill="1" applyBorder="1" applyProtection="1"/>
    <xf numFmtId="1" fontId="6" fillId="4" borderId="705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1" xfId="0" applyNumberFormat="1" applyFont="1" applyFill="1" applyBorder="1" applyProtection="1"/>
    <xf numFmtId="1" fontId="6" fillId="4" borderId="646" xfId="0" applyNumberFormat="1" applyFont="1" applyFill="1" applyBorder="1" applyProtection="1"/>
    <xf numFmtId="1" fontId="6" fillId="4" borderId="668" xfId="0" applyNumberFormat="1" applyFont="1" applyFill="1" applyBorder="1" applyProtection="1"/>
    <xf numFmtId="1" fontId="6" fillId="4" borderId="545" xfId="0" applyNumberFormat="1" applyFont="1" applyFill="1" applyBorder="1" applyProtection="1"/>
    <xf numFmtId="1" fontId="6" fillId="12" borderId="494" xfId="0" applyNumberFormat="1" applyFont="1" applyFill="1" applyBorder="1" applyProtection="1"/>
    <xf numFmtId="1" fontId="6" fillId="12" borderId="646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5" xfId="0" applyNumberFormat="1" applyFont="1" applyFill="1" applyBorder="1" applyProtection="1"/>
    <xf numFmtId="1" fontId="6" fillId="12" borderId="814" xfId="0" applyNumberFormat="1" applyFont="1" applyFill="1" applyBorder="1" applyProtection="1"/>
    <xf numFmtId="1" fontId="6" fillId="12" borderId="824" xfId="0" applyNumberFormat="1" applyFont="1" applyFill="1" applyBorder="1" applyProtection="1"/>
    <xf numFmtId="1" fontId="6" fillId="12" borderId="708" xfId="0" applyNumberFormat="1" applyFont="1" applyFill="1" applyBorder="1" applyProtection="1"/>
    <xf numFmtId="1" fontId="6" fillId="4" borderId="825" xfId="0" applyNumberFormat="1" applyFont="1" applyFill="1" applyBorder="1" applyProtection="1"/>
    <xf numFmtId="1" fontId="6" fillId="4" borderId="709" xfId="0" applyNumberFormat="1" applyFont="1" applyFill="1" applyBorder="1" applyProtection="1"/>
    <xf numFmtId="1" fontId="6" fillId="12" borderId="757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0" xfId="0" applyNumberFormat="1" applyFont="1" applyFill="1" applyBorder="1" applyAlignment="1" applyProtection="1">
      <alignment wrapText="1"/>
    </xf>
    <xf numFmtId="1" fontId="6" fillId="12" borderId="751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399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4" borderId="671" xfId="0" applyNumberFormat="1" applyFont="1" applyFill="1" applyBorder="1" applyAlignment="1" applyProtection="1">
      <alignment wrapText="1"/>
    </xf>
    <xf numFmtId="1" fontId="6" fillId="4" borderId="401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2" xfId="0" applyNumberFormat="1" applyFont="1" applyFill="1" applyBorder="1" applyAlignment="1" applyProtection="1">
      <alignment wrapText="1"/>
    </xf>
    <xf numFmtId="1" fontId="6" fillId="4" borderId="761" xfId="0" applyNumberFormat="1" applyFont="1" applyFill="1" applyBorder="1" applyAlignment="1" applyProtection="1">
      <alignment wrapText="1"/>
    </xf>
    <xf numFmtId="1" fontId="6" fillId="12" borderId="748" xfId="0" applyNumberFormat="1" applyFont="1" applyFill="1" applyBorder="1" applyAlignment="1" applyProtection="1">
      <alignment wrapText="1"/>
    </xf>
    <xf numFmtId="1" fontId="6" fillId="4" borderId="667" xfId="0" applyNumberFormat="1" applyFont="1" applyFill="1" applyBorder="1" applyAlignment="1" applyProtection="1">
      <alignment wrapText="1"/>
    </xf>
    <xf numFmtId="1" fontId="6" fillId="12" borderId="667" xfId="0" applyNumberFormat="1" applyFont="1" applyFill="1" applyBorder="1" applyAlignment="1" applyProtection="1">
      <alignment wrapText="1"/>
    </xf>
    <xf numFmtId="1" fontId="6" fillId="12" borderId="399" xfId="0" applyNumberFormat="1" applyFont="1" applyFill="1" applyBorder="1" applyAlignment="1" applyProtection="1">
      <alignment wrapText="1"/>
    </xf>
    <xf numFmtId="1" fontId="6" fillId="12" borderId="761" xfId="0" applyNumberFormat="1" applyFont="1" applyFill="1" applyBorder="1" applyAlignment="1" applyProtection="1">
      <alignment wrapText="1"/>
    </xf>
    <xf numFmtId="1" fontId="6" fillId="12" borderId="764" xfId="14" applyNumberFormat="1" applyFont="1" applyFill="1" applyBorder="1" applyAlignment="1" applyProtection="1">
      <alignment wrapText="1"/>
    </xf>
    <xf numFmtId="1" fontId="6" fillId="12" borderId="455" xfId="14" applyNumberFormat="1" applyFont="1" applyFill="1" applyBorder="1" applyAlignment="1" applyProtection="1">
      <alignment wrapText="1"/>
    </xf>
    <xf numFmtId="1" fontId="6" fillId="12" borderId="783" xfId="14" applyNumberFormat="1" applyFont="1" applyFill="1" applyBorder="1" applyAlignment="1" applyProtection="1">
      <alignment wrapText="1"/>
    </xf>
    <xf numFmtId="1" fontId="6" fillId="12" borderId="331" xfId="14" applyNumberFormat="1" applyFont="1" applyFill="1" applyBorder="1" applyAlignment="1" applyProtection="1">
      <alignment wrapText="1"/>
    </xf>
    <xf numFmtId="1" fontId="6" fillId="4" borderId="669" xfId="0" applyNumberFormat="1" applyFont="1" applyFill="1" applyBorder="1" applyAlignment="1" applyProtection="1">
      <alignment wrapText="1"/>
    </xf>
    <xf numFmtId="1" fontId="6" fillId="12" borderId="661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6" xfId="0" applyNumberFormat="1" applyFont="1" applyFill="1" applyBorder="1" applyAlignment="1" applyProtection="1">
      <alignment wrapText="1"/>
    </xf>
    <xf numFmtId="1" fontId="6" fillId="12" borderId="758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4" borderId="711" xfId="0" applyNumberFormat="1" applyFont="1" applyFill="1" applyBorder="1" applyAlignment="1" applyProtection="1">
      <alignment wrapText="1"/>
    </xf>
    <xf numFmtId="1" fontId="6" fillId="12" borderId="756" xfId="0" applyNumberFormat="1" applyFont="1" applyFill="1" applyBorder="1" applyAlignment="1" applyProtection="1">
      <alignment wrapText="1"/>
    </xf>
    <xf numFmtId="1" fontId="6" fillId="4" borderId="750" xfId="0" applyNumberFormat="1" applyFont="1" applyFill="1" applyBorder="1" applyAlignment="1" applyProtection="1">
      <alignment wrapText="1"/>
    </xf>
    <xf numFmtId="1" fontId="6" fillId="4" borderId="705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1" xfId="0" applyNumberFormat="1" applyFont="1" applyFill="1" applyBorder="1" applyAlignment="1" applyProtection="1">
      <alignment wrapText="1"/>
    </xf>
    <xf numFmtId="1" fontId="6" fillId="12" borderId="705" xfId="0" applyNumberFormat="1" applyFont="1" applyFill="1" applyBorder="1" applyAlignment="1" applyProtection="1">
      <alignment wrapText="1"/>
    </xf>
    <xf numFmtId="1" fontId="6" fillId="12" borderId="676" xfId="0" applyNumberFormat="1" applyFont="1" applyFill="1" applyBorder="1" applyAlignment="1" applyProtection="1">
      <alignment wrapText="1"/>
    </xf>
    <xf numFmtId="1" fontId="6" fillId="12" borderId="808" xfId="0" applyNumberFormat="1" applyFont="1" applyFill="1" applyBorder="1" applyAlignment="1" applyProtection="1">
      <alignment wrapText="1"/>
    </xf>
    <xf numFmtId="1" fontId="6" fillId="12" borderId="544" xfId="0" applyNumberFormat="1" applyFont="1" applyFill="1" applyBorder="1" applyAlignment="1" applyProtection="1">
      <alignment wrapText="1"/>
    </xf>
    <xf numFmtId="1" fontId="6" fillId="0" borderId="481" xfId="0" applyNumberFormat="1" applyFont="1" applyBorder="1" applyAlignment="1" applyProtection="1">
      <alignment horizontal="right" wrapText="1"/>
    </xf>
    <xf numFmtId="1" fontId="6" fillId="0" borderId="637" xfId="0" applyNumberFormat="1" applyFont="1" applyBorder="1" applyAlignment="1" applyProtection="1">
      <alignment horizontal="right" wrapText="1"/>
    </xf>
    <xf numFmtId="1" fontId="6" fillId="0" borderId="635" xfId="0" applyNumberFormat="1" applyFont="1" applyBorder="1" applyAlignment="1" applyProtection="1">
      <alignment horizontal="right" wrapText="1"/>
    </xf>
    <xf numFmtId="1" fontId="6" fillId="3" borderId="635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8" xfId="0" applyNumberFormat="1" applyFont="1" applyFill="1" applyBorder="1"/>
    <xf numFmtId="1" fontId="6" fillId="12" borderId="402" xfId="0" applyNumberFormat="1" applyFont="1" applyFill="1" applyBorder="1" applyProtection="1"/>
    <xf numFmtId="1" fontId="6" fillId="12" borderId="399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2" xfId="0" applyNumberFormat="1" applyFont="1" applyFill="1" applyBorder="1" applyProtection="1"/>
    <xf numFmtId="1" fontId="35" fillId="12" borderId="637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35" fillId="12" borderId="663" xfId="0" applyNumberFormat="1" applyFont="1" applyFill="1" applyBorder="1" applyProtection="1"/>
    <xf numFmtId="1" fontId="6" fillId="12" borderId="634" xfId="0" applyNumberFormat="1" applyFont="1" applyFill="1" applyBorder="1" applyProtection="1"/>
    <xf numFmtId="1" fontId="6" fillId="12" borderId="716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59" xfId="0" applyNumberFormat="1" applyFont="1" applyFill="1" applyBorder="1"/>
    <xf numFmtId="1" fontId="6" fillId="4" borderId="816" xfId="0" applyNumberFormat="1" applyFont="1" applyFill="1" applyBorder="1"/>
    <xf numFmtId="1" fontId="6" fillId="5" borderId="793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horizontal="center" vertical="center" wrapText="1"/>
    </xf>
    <xf numFmtId="1" fontId="6" fillId="12" borderId="654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19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 wrapText="1"/>
    </xf>
    <xf numFmtId="1" fontId="6" fillId="3" borderId="556" xfId="0" applyNumberFormat="1" applyFont="1" applyFill="1" applyBorder="1" applyAlignment="1">
      <alignment horizontal="center" vertical="center" wrapText="1"/>
    </xf>
    <xf numFmtId="1" fontId="6" fillId="3" borderId="847" xfId="0" applyNumberFormat="1" applyFont="1" applyFill="1" applyBorder="1" applyAlignment="1">
      <alignment horizontal="center" vertical="center" wrapText="1"/>
    </xf>
    <xf numFmtId="2" fontId="6" fillId="3" borderId="345" xfId="0" applyNumberFormat="1" applyFont="1" applyFill="1" applyBorder="1" applyAlignment="1">
      <alignment horizontal="center" vertical="center"/>
    </xf>
    <xf numFmtId="2" fontId="6" fillId="3" borderId="354" xfId="0" applyNumberFormat="1" applyFont="1" applyFill="1" applyBorder="1" applyAlignment="1">
      <alignment horizontal="center" vertical="center"/>
    </xf>
    <xf numFmtId="2" fontId="6" fillId="3" borderId="847" xfId="0" applyNumberFormat="1" applyFont="1" applyFill="1" applyBorder="1" applyAlignment="1">
      <alignment horizontal="center" vertical="center"/>
    </xf>
    <xf numFmtId="1" fontId="6" fillId="6" borderId="848" xfId="14" applyNumberFormat="1" applyFont="1" applyBorder="1" applyProtection="1">
      <protection locked="0"/>
    </xf>
    <xf numFmtId="1" fontId="6" fillId="6" borderId="849" xfId="14" applyNumberFormat="1" applyFont="1" applyBorder="1" applyProtection="1">
      <protection locked="0"/>
    </xf>
    <xf numFmtId="1" fontId="6" fillId="6" borderId="850" xfId="14" applyNumberFormat="1" applyFont="1" applyBorder="1" applyProtection="1">
      <protection locked="0"/>
    </xf>
    <xf numFmtId="1" fontId="6" fillId="6" borderId="851" xfId="14" applyNumberFormat="1" applyFont="1" applyBorder="1" applyProtection="1">
      <protection locked="0"/>
    </xf>
    <xf numFmtId="1" fontId="6" fillId="6" borderId="852" xfId="14" applyNumberFormat="1" applyFont="1" applyBorder="1" applyProtection="1">
      <protection locked="0"/>
    </xf>
    <xf numFmtId="1" fontId="6" fillId="5" borderId="853" xfId="0" applyNumberFormat="1" applyFont="1" applyFill="1" applyBorder="1" applyProtection="1">
      <protection locked="0"/>
    </xf>
    <xf numFmtId="1" fontId="6" fillId="5" borderId="854" xfId="0" applyNumberFormat="1" applyFont="1" applyFill="1" applyBorder="1" applyProtection="1">
      <protection locked="0"/>
    </xf>
    <xf numFmtId="1" fontId="6" fillId="5" borderId="855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/>
    </xf>
    <xf numFmtId="1" fontId="6" fillId="0" borderId="530" xfId="0" applyNumberFormat="1" applyFont="1" applyBorder="1" applyAlignment="1">
      <alignment horizontal="center" vertical="center"/>
    </xf>
    <xf numFmtId="1" fontId="6" fillId="0" borderId="674" xfId="0" applyNumberFormat="1" applyFont="1" applyBorder="1" applyAlignment="1">
      <alignment horizontal="center" vertical="center"/>
    </xf>
    <xf numFmtId="1" fontId="6" fillId="0" borderId="733" xfId="0" applyNumberFormat="1" applyFont="1" applyBorder="1" applyAlignment="1">
      <alignment horizontal="center" vertical="center" wrapText="1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835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5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632" xfId="0" applyNumberFormat="1" applyFont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2" xfId="0" applyNumberFormat="1" applyFont="1" applyBorder="1"/>
    <xf numFmtId="1" fontId="6" fillId="0" borderId="630" xfId="0" applyNumberFormat="1" applyFont="1" applyBorder="1" applyAlignment="1">
      <alignment horizontal="center" vertical="center"/>
    </xf>
    <xf numFmtId="1" fontId="6" fillId="0" borderId="553" xfId="0" applyNumberFormat="1" applyFont="1" applyBorder="1" applyAlignment="1">
      <alignment horizontal="center" vertical="center"/>
    </xf>
    <xf numFmtId="1" fontId="6" fillId="3" borderId="628" xfId="0" applyNumberFormat="1" applyFont="1" applyFill="1" applyBorder="1" applyAlignment="1">
      <alignment horizontal="center" vertical="center" wrapText="1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491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1" xfId="23" applyNumberFormat="1" applyFont="1" applyBorder="1" applyAlignment="1">
      <alignment horizontal="center" vertical="center" wrapText="1"/>
    </xf>
    <xf numFmtId="1" fontId="6" fillId="0" borderId="418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 vertical="center" wrapText="1"/>
    </xf>
    <xf numFmtId="1" fontId="13" fillId="0" borderId="492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1" xfId="23" applyNumberFormat="1" applyFont="1" applyBorder="1" applyAlignment="1">
      <alignment horizontal="center" vertical="center" wrapText="1"/>
    </xf>
    <xf numFmtId="1" fontId="13" fillId="0" borderId="418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8" xfId="23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510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548" xfId="0" applyNumberFormat="1" applyFont="1" applyBorder="1" applyAlignment="1">
      <alignment horizontal="center" vertical="center" wrapText="1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0" borderId="338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7" xfId="0" applyNumberFormat="1" applyFont="1" applyBorder="1" applyAlignment="1">
      <alignment horizontal="center" vertical="center" wrapText="1"/>
    </xf>
    <xf numFmtId="1" fontId="6" fillId="0" borderId="530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/>
    </xf>
    <xf numFmtId="1" fontId="6" fillId="0" borderId="410" xfId="0" applyNumberFormat="1" applyFont="1" applyBorder="1" applyAlignment="1">
      <alignment horizontal="center" vertical="center"/>
    </xf>
    <xf numFmtId="1" fontId="6" fillId="0" borderId="406" xfId="0" applyNumberFormat="1" applyFont="1" applyBorder="1" applyAlignment="1">
      <alignment horizontal="center" vertical="center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left" vertical="center"/>
    </xf>
    <xf numFmtId="1" fontId="6" fillId="0" borderId="411" xfId="0" applyNumberFormat="1" applyFont="1" applyBorder="1" applyAlignment="1">
      <alignment horizontal="left" vertical="center"/>
    </xf>
    <xf numFmtId="1" fontId="6" fillId="0" borderId="529" xfId="0" applyNumberFormat="1" applyFont="1" applyBorder="1" applyAlignment="1">
      <alignment horizontal="left" vertical="center"/>
    </xf>
    <xf numFmtId="1" fontId="6" fillId="0" borderId="525" xfId="0" applyNumberFormat="1" applyFont="1" applyBorder="1" applyAlignment="1">
      <alignment horizontal="left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41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/>
    </xf>
    <xf numFmtId="1" fontId="6" fillId="0" borderId="510" xfId="0" applyNumberFormat="1" applyFont="1" applyBorder="1" applyAlignment="1">
      <alignment horizontal="center" vertical="center"/>
    </xf>
    <xf numFmtId="1" fontId="6" fillId="0" borderId="513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441" xfId="0" applyNumberFormat="1" applyFont="1" applyBorder="1" applyAlignment="1">
      <alignment horizontal="center" vertical="center"/>
    </xf>
    <xf numFmtId="1" fontId="6" fillId="0" borderId="527" xfId="0" applyNumberFormat="1" applyFont="1" applyBorder="1" applyAlignment="1">
      <alignment horizontal="left" vertical="center" wrapText="1"/>
    </xf>
    <xf numFmtId="1" fontId="6" fillId="0" borderId="440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8" xfId="0" applyNumberFormat="1" applyFont="1" applyBorder="1" applyAlignment="1">
      <alignment horizontal="left"/>
    </xf>
    <xf numFmtId="1" fontId="6" fillId="0" borderId="486" xfId="0" applyNumberFormat="1" applyFont="1" applyBorder="1" applyAlignment="1">
      <alignment horizontal="left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2" xfId="0" applyNumberFormat="1" applyFont="1" applyBorder="1" applyAlignment="1">
      <alignment vertical="center"/>
    </xf>
    <xf numFmtId="1" fontId="46" fillId="0" borderId="411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7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497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81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2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1" xfId="0" applyNumberFormat="1" applyFont="1" applyBorder="1" applyAlignment="1">
      <alignment horizontal="center" vertical="center"/>
    </xf>
    <xf numFmtId="1" fontId="6" fillId="0" borderId="501" xfId="0" applyNumberFormat="1" applyFont="1" applyBorder="1" applyAlignment="1">
      <alignment horizontal="center" vertical="center"/>
    </xf>
    <xf numFmtId="1" fontId="6" fillId="0" borderId="497" xfId="0" applyNumberFormat="1" applyFont="1" applyBorder="1" applyAlignment="1">
      <alignment horizontal="center" vertical="center"/>
    </xf>
    <xf numFmtId="1" fontId="6" fillId="0" borderId="481" xfId="0" applyNumberFormat="1" applyFont="1" applyBorder="1" applyAlignment="1">
      <alignment horizontal="left" vertical="center"/>
    </xf>
    <xf numFmtId="1" fontId="6" fillId="0" borderId="501" xfId="0" applyNumberFormat="1" applyFont="1" applyBorder="1" applyAlignment="1">
      <alignment horizontal="left" vertical="center" wrapText="1"/>
    </xf>
    <xf numFmtId="1" fontId="6" fillId="0" borderId="497" xfId="0" applyNumberFormat="1" applyFont="1" applyBorder="1" applyAlignment="1">
      <alignment horizontal="left" vertical="center" wrapText="1"/>
    </xf>
    <xf numFmtId="1" fontId="2" fillId="3" borderId="547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4" xfId="0" applyNumberFormat="1" applyFont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401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/>
    </xf>
    <xf numFmtId="1" fontId="6" fillId="0" borderId="354" xfId="0" applyNumberFormat="1" applyFont="1" applyBorder="1" applyAlignment="1">
      <alignment horizontal="center" vertical="center"/>
    </xf>
    <xf numFmtId="1" fontId="6" fillId="0" borderId="344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left" wrapText="1"/>
    </xf>
    <xf numFmtId="1" fontId="6" fillId="0" borderId="418" xfId="0" applyNumberFormat="1" applyFont="1" applyBorder="1" applyAlignment="1">
      <alignment horizontal="left" wrapText="1"/>
    </xf>
    <xf numFmtId="1" fontId="6" fillId="0" borderId="421" xfId="23" applyNumberFormat="1" applyFont="1" applyBorder="1" applyAlignment="1">
      <alignment horizontal="left" vertical="center" wrapText="1"/>
    </xf>
    <xf numFmtId="1" fontId="6" fillId="0" borderId="418" xfId="23" applyNumberFormat="1" applyFont="1" applyBorder="1" applyAlignment="1">
      <alignment horizontal="left" vertical="center" wrapText="1"/>
    </xf>
    <xf numFmtId="1" fontId="6" fillId="0" borderId="489" xfId="23" applyNumberFormat="1" applyFont="1" applyBorder="1" applyAlignment="1">
      <alignment horizontal="left" vertical="center" wrapText="1"/>
    </xf>
    <xf numFmtId="1" fontId="6" fillId="0" borderId="486" xfId="23" applyNumberFormat="1" applyFont="1" applyBorder="1" applyAlignment="1">
      <alignment horizontal="left" vertical="center" wrapText="1"/>
    </xf>
    <xf numFmtId="1" fontId="13" fillId="0" borderId="421" xfId="23" applyNumberFormat="1" applyFont="1" applyBorder="1" applyAlignment="1">
      <alignment horizontal="center"/>
    </xf>
    <xf numFmtId="1" fontId="13" fillId="0" borderId="418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486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2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1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8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89" xfId="0" applyNumberFormat="1" applyFont="1" applyBorder="1" applyAlignment="1">
      <alignment horizontal="left" vertical="center"/>
    </xf>
    <xf numFmtId="1" fontId="6" fillId="0" borderId="486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2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4" xfId="0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/>
    </xf>
    <xf numFmtId="1" fontId="6" fillId="0" borderId="352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6" xfId="0" applyNumberFormat="1" applyFont="1" applyBorder="1" applyAlignment="1">
      <alignment wrapText="1"/>
    </xf>
    <xf numFmtId="1" fontId="6" fillId="0" borderId="338" xfId="0" applyNumberFormat="1" applyFont="1" applyBorder="1" applyAlignment="1">
      <alignment wrapText="1"/>
    </xf>
    <xf numFmtId="1" fontId="6" fillId="0" borderId="356" xfId="0" applyNumberFormat="1" applyFont="1" applyBorder="1" applyAlignment="1">
      <alignment horizontal="left" wrapText="1"/>
    </xf>
    <xf numFmtId="1" fontId="6" fillId="0" borderId="338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6" xfId="0" applyNumberFormat="1" applyFont="1" applyFill="1" applyBorder="1" applyAlignment="1">
      <alignment vertical="center" wrapText="1"/>
    </xf>
    <xf numFmtId="1" fontId="6" fillId="0" borderId="338" xfId="0" applyNumberFormat="1" applyFont="1" applyFill="1" applyBorder="1" applyAlignment="1">
      <alignment vertical="center" wrapText="1"/>
    </xf>
    <xf numFmtId="1" fontId="6" fillId="0" borderId="356" xfId="0" applyNumberFormat="1" applyFont="1" applyBorder="1" applyAlignment="1">
      <alignment horizontal="left"/>
    </xf>
    <xf numFmtId="1" fontId="6" fillId="0" borderId="338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2" xfId="0" applyNumberFormat="1" applyFont="1" applyBorder="1" applyAlignment="1">
      <alignment horizontal="center" vertical="center" wrapText="1"/>
    </xf>
    <xf numFmtId="1" fontId="13" fillId="0" borderId="352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04" xfId="0" applyNumberFormat="1" applyFont="1" applyBorder="1" applyAlignment="1">
      <alignment horizontal="center" vertical="center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2" xfId="0" applyNumberFormat="1" applyFont="1" applyBorder="1" applyAlignment="1">
      <alignment horizontal="left" wrapText="1"/>
    </xf>
    <xf numFmtId="1" fontId="6" fillId="0" borderId="334" xfId="0" applyNumberFormat="1" applyFont="1" applyBorder="1" applyAlignment="1">
      <alignment horizontal="left"/>
    </xf>
    <xf numFmtId="1" fontId="6" fillId="0" borderId="325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2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8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338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38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2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39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0" xfId="0" applyNumberFormat="1" applyFont="1" applyBorder="1" applyAlignment="1">
      <alignment horizontal="center" vertical="center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94" xfId="0" applyNumberFormat="1" applyFont="1" applyBorder="1" applyAlignment="1">
      <alignment horizontal="center" vertical="center" wrapText="1"/>
    </xf>
    <xf numFmtId="1" fontId="6" fillId="0" borderId="676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7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5" xfId="0" applyNumberFormat="1" applyFont="1" applyBorder="1" applyAlignment="1">
      <alignment horizontal="center" vertical="center"/>
    </xf>
    <xf numFmtId="1" fontId="6" fillId="0" borderId="555" xfId="0" applyNumberFormat="1" applyFont="1" applyBorder="1" applyAlignment="1">
      <alignment horizontal="center" vertical="center" wrapText="1"/>
    </xf>
    <xf numFmtId="1" fontId="6" fillId="0" borderId="553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left" vertical="center" wrapText="1"/>
    </xf>
    <xf numFmtId="1" fontId="6" fillId="0" borderId="553" xfId="0" applyNumberFormat="1" applyFont="1" applyBorder="1" applyAlignment="1">
      <alignment horizontal="left" vertical="center" wrapText="1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53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0" xfId="0" applyNumberFormat="1" applyFont="1" applyFill="1" applyBorder="1" applyAlignment="1">
      <alignment horizontal="center" vertical="center" wrapText="1"/>
    </xf>
    <xf numFmtId="0" fontId="6" fillId="14" borderId="559" xfId="0" applyNumberFormat="1" applyFont="1" applyFill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674" xfId="0" applyNumberFormat="1" applyFont="1" applyBorder="1" applyAlignment="1">
      <alignment horizontal="center" vertical="center" wrapText="1"/>
    </xf>
    <xf numFmtId="1" fontId="6" fillId="0" borderId="573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30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0" xfId="0" applyNumberFormat="1" applyFont="1" applyBorder="1" applyAlignment="1" applyProtection="1">
      <alignment horizontal="left" vertical="center" wrapText="1"/>
      <protection hidden="1"/>
    </xf>
    <xf numFmtId="1" fontId="6" fillId="0" borderId="558" xfId="0" applyNumberFormat="1" applyFont="1" applyBorder="1" applyAlignment="1" applyProtection="1">
      <alignment horizontal="center" vertical="center" wrapText="1"/>
      <protection hidden="1"/>
    </xf>
    <xf numFmtId="1" fontId="6" fillId="0" borderId="572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3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7" xfId="0" applyNumberFormat="1" applyFont="1" applyBorder="1" applyAlignment="1" applyProtection="1">
      <alignment horizontal="center" vertical="center" wrapText="1"/>
      <protection hidden="1"/>
    </xf>
    <xf numFmtId="1" fontId="6" fillId="0" borderId="558" xfId="0" applyNumberFormat="1" applyFont="1" applyBorder="1" applyAlignment="1">
      <alignment horizontal="center" vertical="center" wrapText="1"/>
    </xf>
    <xf numFmtId="1" fontId="4" fillId="3" borderId="567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2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vertical="center"/>
    </xf>
    <xf numFmtId="1" fontId="6" fillId="0" borderId="321" xfId="0" applyNumberFormat="1" applyFont="1" applyBorder="1" applyAlignment="1">
      <alignment horizontal="left" vertical="center"/>
    </xf>
    <xf numFmtId="1" fontId="6" fillId="0" borderId="327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338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2" xfId="0" applyNumberFormat="1" applyFont="1" applyFill="1" applyBorder="1" applyAlignment="1">
      <alignment horizontal="center" vertical="center" wrapText="1"/>
    </xf>
    <xf numFmtId="1" fontId="6" fillId="0" borderId="362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/>
    </xf>
    <xf numFmtId="1" fontId="6" fillId="0" borderId="338" xfId="0" applyNumberFormat="1" applyFont="1" applyBorder="1" applyAlignment="1">
      <alignment horizontal="left" vertical="center"/>
    </xf>
    <xf numFmtId="1" fontId="6" fillId="3" borderId="405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4" xfId="0" applyNumberFormat="1" applyFont="1" applyFill="1" applyBorder="1" applyAlignment="1">
      <alignment horizontal="center" vertical="center" wrapText="1"/>
    </xf>
    <xf numFmtId="1" fontId="6" fillId="14" borderId="626" xfId="0" applyNumberFormat="1" applyFont="1" applyFill="1" applyBorder="1" applyAlignment="1">
      <alignment horizontal="center" vertical="center" wrapText="1"/>
    </xf>
    <xf numFmtId="1" fontId="6" fillId="14" borderId="659" xfId="0" applyNumberFormat="1" applyFont="1" applyFill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horizontal="center" vertical="center" wrapText="1"/>
    </xf>
    <xf numFmtId="1" fontId="6" fillId="14" borderId="545" xfId="0" applyNumberFormat="1" applyFont="1" applyFill="1" applyBorder="1" applyAlignment="1">
      <alignment horizontal="center" vertical="center" wrapText="1"/>
    </xf>
    <xf numFmtId="1" fontId="6" fillId="0" borderId="784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19" xfId="0" applyNumberFormat="1" applyFont="1" applyBorder="1" applyAlignment="1">
      <alignment horizontal="center" vertical="center" wrapText="1"/>
    </xf>
    <xf numFmtId="1" fontId="6" fillId="14" borderId="737" xfId="0" applyNumberFormat="1" applyFont="1" applyFill="1" applyBorder="1" applyAlignment="1">
      <alignment horizontal="center" vertical="center" wrapText="1"/>
    </xf>
    <xf numFmtId="1" fontId="6" fillId="14" borderId="530" xfId="0" applyNumberFormat="1" applyFont="1" applyFill="1" applyBorder="1" applyAlignment="1">
      <alignment horizontal="center" vertical="center" wrapText="1"/>
    </xf>
    <xf numFmtId="1" fontId="6" fillId="14" borderId="674" xfId="0" applyNumberFormat="1" applyFont="1" applyFill="1" applyBorder="1" applyAlignment="1">
      <alignment horizontal="center" vertical="center" wrapText="1"/>
    </xf>
    <xf numFmtId="1" fontId="6" fillId="3" borderId="755" xfId="0" applyNumberFormat="1" applyFont="1" applyFill="1" applyBorder="1" applyAlignment="1">
      <alignment horizontal="left" vertical="center" wrapText="1"/>
    </xf>
    <xf numFmtId="1" fontId="6" fillId="14" borderId="674" xfId="0" applyNumberFormat="1" applyFont="1" applyFill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left" vertical="center" wrapText="1"/>
    </xf>
    <xf numFmtId="1" fontId="6" fillId="3" borderId="762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14" borderId="709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415" xfId="0" applyNumberFormat="1" applyFont="1" applyBorder="1" applyAlignment="1">
      <alignment horizontal="left" vertical="center" wrapText="1"/>
    </xf>
    <xf numFmtId="1" fontId="6" fillId="0" borderId="655" xfId="0" applyNumberFormat="1" applyFont="1" applyBorder="1" applyAlignment="1">
      <alignment horizontal="left" vertical="center" wrapText="1"/>
    </xf>
    <xf numFmtId="1" fontId="6" fillId="0" borderId="692" xfId="0" applyNumberFormat="1" applyFont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3" borderId="733" xfId="0" applyNumberFormat="1" applyFont="1" applyFill="1" applyBorder="1" applyAlignment="1">
      <alignment horizontal="center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513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6" xfId="0" applyNumberFormat="1" applyFont="1" applyFill="1" applyBorder="1" applyAlignment="1">
      <alignment horizontal="center" vertical="center" wrapText="1"/>
    </xf>
    <xf numFmtId="1" fontId="6" fillId="3" borderId="659" xfId="0" applyNumberFormat="1" applyFont="1" applyFill="1" applyBorder="1" applyAlignment="1">
      <alignment horizontal="center" vertical="center" wrapText="1"/>
    </xf>
    <xf numFmtId="1" fontId="6" fillId="3" borderId="548" xfId="0" applyNumberFormat="1" applyFont="1" applyFill="1" applyBorder="1" applyAlignment="1">
      <alignment horizontal="center" vertical="center" wrapText="1"/>
    </xf>
    <xf numFmtId="1" fontId="6" fillId="3" borderId="545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0" borderId="653" xfId="0" applyNumberFormat="1" applyFont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709" xfId="0" applyNumberFormat="1" applyFont="1" applyBorder="1" applyAlignment="1">
      <alignment horizontal="center" vertical="center" wrapText="1"/>
    </xf>
    <xf numFmtId="1" fontId="6" fillId="0" borderId="489" xfId="0" applyNumberFormat="1" applyFont="1" applyBorder="1" applyAlignment="1">
      <alignment horizontal="left" wrapText="1"/>
    </xf>
    <xf numFmtId="1" fontId="6" fillId="0" borderId="668" xfId="0" applyNumberFormat="1" applyFont="1" applyBorder="1" applyAlignment="1">
      <alignment horizontal="left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14" borderId="745" xfId="0" applyNumberFormat="1" applyFont="1" applyFill="1" applyBorder="1" applyAlignment="1">
      <alignment horizontal="center" vertical="center" wrapText="1"/>
    </xf>
    <xf numFmtId="1" fontId="6" fillId="14" borderId="749" xfId="0" applyNumberFormat="1" applyFont="1" applyFill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744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1" xfId="0" applyNumberFormat="1" applyFont="1" applyFill="1" applyBorder="1" applyAlignment="1">
      <alignment horizontal="center" vertical="center" wrapText="1"/>
    </xf>
    <xf numFmtId="1" fontId="6" fillId="14" borderId="747" xfId="0" applyNumberFormat="1" applyFont="1" applyFill="1" applyBorder="1" applyAlignment="1">
      <alignment horizontal="center" vertical="center" wrapText="1"/>
    </xf>
    <xf numFmtId="1" fontId="6" fillId="3" borderId="655" xfId="0" applyNumberFormat="1" applyFont="1" applyFill="1" applyBorder="1" applyAlignment="1">
      <alignment horizontal="left" vertical="center" wrapText="1"/>
    </xf>
    <xf numFmtId="1" fontId="6" fillId="3" borderId="692" xfId="0" applyNumberFormat="1" applyFont="1" applyFill="1" applyBorder="1" applyAlignment="1">
      <alignment horizontal="left" vertical="center" wrapText="1"/>
    </xf>
    <xf numFmtId="1" fontId="6" fillId="3" borderId="637" xfId="0" applyNumberFormat="1" applyFont="1" applyFill="1" applyBorder="1" applyAlignment="1">
      <alignment horizontal="left" vertical="center" wrapText="1"/>
    </xf>
    <xf numFmtId="1" fontId="6" fillId="0" borderId="733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548" xfId="0" applyNumberFormat="1" applyFont="1" applyBorder="1" applyAlignment="1">
      <alignment horizontal="center" vertical="center"/>
    </xf>
    <xf numFmtId="1" fontId="6" fillId="0" borderId="545" xfId="0" applyNumberFormat="1" applyFont="1" applyBorder="1" applyAlignment="1">
      <alignment horizontal="center" vertical="center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658" xfId="0" applyNumberFormat="1" applyFont="1" applyBorder="1" applyAlignment="1">
      <alignment horizontal="center" vertical="center" wrapText="1"/>
    </xf>
    <xf numFmtId="1" fontId="6" fillId="3" borderId="513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6" xfId="0" applyNumberFormat="1" applyFont="1" applyFill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739" xfId="0" applyNumberFormat="1" applyFont="1" applyFill="1" applyBorder="1" applyAlignment="1">
      <alignment horizontal="left" vertical="center" wrapText="1"/>
    </xf>
    <xf numFmtId="1" fontId="6" fillId="3" borderId="668" xfId="0" applyNumberFormat="1" applyFont="1" applyFill="1" applyBorder="1" applyAlignment="1">
      <alignment horizontal="left" vertical="center" wrapText="1"/>
    </xf>
    <xf numFmtId="1" fontId="6" fillId="3" borderId="727" xfId="0" applyNumberFormat="1" applyFont="1" applyFill="1" applyBorder="1" applyAlignment="1">
      <alignment horizontal="center"/>
    </xf>
    <xf numFmtId="1" fontId="6" fillId="3" borderId="729" xfId="0" applyNumberFormat="1" applyFont="1" applyFill="1" applyBorder="1" applyAlignment="1">
      <alignment horizontal="center"/>
    </xf>
    <xf numFmtId="1" fontId="6" fillId="24" borderId="530" xfId="0" applyNumberFormat="1" applyFont="1" applyFill="1" applyBorder="1" applyAlignment="1">
      <alignment horizontal="center" vertical="center" wrapText="1"/>
    </xf>
    <xf numFmtId="1" fontId="6" fillId="24" borderId="674" xfId="0" applyNumberFormat="1" applyFont="1" applyFill="1" applyBorder="1" applyAlignment="1">
      <alignment horizontal="center" vertical="center" wrapText="1"/>
    </xf>
    <xf numFmtId="1" fontId="6" fillId="24" borderId="737" xfId="0" applyNumberFormat="1" applyFont="1" applyFill="1" applyBorder="1" applyAlignment="1">
      <alignment horizontal="center" vertical="center" wrapText="1"/>
    </xf>
    <xf numFmtId="1" fontId="6" fillId="14" borderId="735" xfId="0" applyNumberFormat="1" applyFont="1" applyFill="1" applyBorder="1" applyAlignment="1">
      <alignment horizontal="center" vertical="center" wrapText="1"/>
    </xf>
    <xf numFmtId="1" fontId="6" fillId="14" borderId="646" xfId="0" applyNumberFormat="1" applyFont="1" applyFill="1" applyBorder="1" applyAlignment="1">
      <alignment horizontal="center" vertical="center" wrapText="1"/>
    </xf>
    <xf numFmtId="1" fontId="6" fillId="14" borderId="730" xfId="0" applyNumberFormat="1" applyFont="1" applyFill="1" applyBorder="1" applyAlignment="1">
      <alignment horizontal="center" vertical="center" wrapText="1"/>
    </xf>
    <xf numFmtId="1" fontId="6" fillId="14" borderId="655" xfId="0" applyNumberFormat="1" applyFont="1" applyFill="1" applyBorder="1" applyAlignment="1">
      <alignment horizontal="left" vertical="center" wrapText="1"/>
    </xf>
    <xf numFmtId="1" fontId="6" fillId="14" borderId="692" xfId="0" applyNumberFormat="1" applyFont="1" applyFill="1" applyBorder="1" applyAlignment="1">
      <alignment horizontal="left" vertical="center" wrapText="1"/>
    </xf>
    <xf numFmtId="1" fontId="6" fillId="14" borderId="637" xfId="0" applyNumberFormat="1" applyFont="1" applyFill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14" borderId="633" xfId="0" applyNumberFormat="1" applyFont="1" applyFill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center" vertical="center" wrapText="1"/>
    </xf>
    <xf numFmtId="1" fontId="6" fillId="14" borderId="635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3" xfId="0" applyNumberFormat="1" applyFont="1" applyBorder="1"/>
    <xf numFmtId="1" fontId="6" fillId="0" borderId="0" xfId="0" applyNumberFormat="1" applyFont="1"/>
    <xf numFmtId="1" fontId="6" fillId="0" borderId="548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5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8" xfId="0" applyNumberFormat="1" applyFont="1" applyBorder="1" applyAlignment="1">
      <alignment horizontal="left" vertical="center" wrapText="1"/>
    </xf>
    <xf numFmtId="1" fontId="6" fillId="0" borderId="668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39" xfId="0" applyNumberFormat="1" applyFont="1" applyFill="1" applyBorder="1" applyAlignment="1">
      <alignment horizontal="center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0" borderId="639" xfId="0" applyNumberFormat="1" applyFont="1" applyBorder="1" applyAlignment="1">
      <alignment horizontal="center"/>
    </xf>
    <xf numFmtId="1" fontId="6" fillId="0" borderId="632" xfId="0" applyNumberFormat="1" applyFont="1" applyBorder="1" applyAlignment="1">
      <alignment horizontal="center"/>
    </xf>
    <xf numFmtId="1" fontId="6" fillId="0" borderId="548" xfId="0" applyNumberFormat="1" applyFont="1" applyBorder="1" applyAlignment="1">
      <alignment horizontal="center"/>
    </xf>
    <xf numFmtId="1" fontId="6" fillId="0" borderId="658" xfId="0" applyNumberFormat="1" applyFont="1" applyBorder="1" applyAlignment="1">
      <alignment horizontal="center"/>
    </xf>
    <xf numFmtId="1" fontId="6" fillId="0" borderId="712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left" vertical="center" wrapText="1"/>
    </xf>
    <xf numFmtId="1" fontId="6" fillId="0" borderId="567" xfId="0" applyNumberFormat="1" applyFont="1" applyBorder="1" applyAlignment="1">
      <alignment horizontal="left" vertical="center" wrapText="1"/>
    </xf>
    <xf numFmtId="1" fontId="6" fillId="0" borderId="632" xfId="0" applyNumberFormat="1" applyFont="1" applyBorder="1" applyAlignment="1">
      <alignment horizontal="left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0" borderId="626" xfId="0" applyNumberFormat="1" applyFont="1" applyBorder="1" applyAlignment="1">
      <alignment horizontal="center" vertical="center"/>
    </xf>
    <xf numFmtId="1" fontId="6" fillId="0" borderId="628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/>
    </xf>
    <xf numFmtId="1" fontId="6" fillId="0" borderId="668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6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5" xfId="0" applyNumberFormat="1" applyFont="1" applyBorder="1" applyAlignment="1">
      <alignment horizontal="left" vertical="center" wrapText="1"/>
    </xf>
    <xf numFmtId="1" fontId="6" fillId="3" borderId="35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5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2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8" xfId="0" applyNumberFormat="1" applyFont="1" applyFill="1" applyBorder="1" applyAlignment="1">
      <alignment horizontal="left" vertical="center" wrapText="1"/>
    </xf>
    <xf numFmtId="1" fontId="6" fillId="3" borderId="513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2" xfId="0" applyNumberFormat="1" applyFont="1" applyBorder="1" applyAlignment="1">
      <alignment horizontal="left" vertical="center" wrapText="1"/>
    </xf>
    <xf numFmtId="1" fontId="6" fillId="0" borderId="790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327" xfId="0" applyNumberFormat="1" applyFont="1" applyBorder="1" applyAlignment="1">
      <alignment horizontal="center" vertical="center" wrapText="1"/>
    </xf>
    <xf numFmtId="1" fontId="6" fillId="3" borderId="674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494" xfId="0" applyNumberFormat="1" applyFont="1" applyFill="1" applyBorder="1" applyAlignment="1">
      <alignment horizontal="center" vertical="center" wrapText="1"/>
    </xf>
    <xf numFmtId="1" fontId="6" fillId="14" borderId="676" xfId="0" applyNumberFormat="1" applyFont="1" applyFill="1" applyBorder="1" applyAlignment="1">
      <alignment horizontal="center" vertical="center" wrapText="1"/>
    </xf>
    <xf numFmtId="1" fontId="6" fillId="14" borderId="740" xfId="0" applyNumberFormat="1" applyFont="1" applyFill="1" applyBorder="1" applyAlignment="1">
      <alignment horizontal="center" vertical="center" wrapText="1"/>
    </xf>
    <xf numFmtId="1" fontId="6" fillId="0" borderId="762" xfId="0" applyNumberFormat="1" applyFont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6" xfId="0" applyNumberFormat="1" applyFont="1" applyBorder="1" applyAlignment="1">
      <alignment wrapText="1"/>
    </xf>
    <xf numFmtId="1" fontId="6" fillId="14" borderId="628" xfId="0" applyNumberFormat="1" applyFont="1" applyFill="1" applyBorder="1" applyAlignment="1">
      <alignment horizontal="center" vertical="center" wrapText="1"/>
    </xf>
    <xf numFmtId="1" fontId="6" fillId="0" borderId="481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4" xfId="0" applyNumberFormat="1" applyFont="1" applyFill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center" vertical="center"/>
    </xf>
    <xf numFmtId="1" fontId="6" fillId="3" borderId="639" xfId="0" applyNumberFormat="1" applyFont="1" applyFill="1" applyBorder="1" applyAlignment="1">
      <alignment horizontal="center"/>
    </xf>
    <xf numFmtId="1" fontId="6" fillId="3" borderId="632" xfId="0" applyNumberFormat="1" applyFont="1" applyFill="1" applyBorder="1" applyAlignment="1">
      <alignment horizontal="center"/>
    </xf>
    <xf numFmtId="1" fontId="6" fillId="3" borderId="644" xfId="0" applyNumberFormat="1" applyFont="1" applyFill="1" applyBorder="1" applyAlignment="1">
      <alignment horizontal="center" vertical="center" wrapText="1"/>
    </xf>
    <xf numFmtId="1" fontId="6" fillId="3" borderId="626" xfId="0" applyNumberFormat="1" applyFont="1" applyFill="1" applyBorder="1" applyAlignment="1">
      <alignment horizontal="center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488" xfId="0" applyNumberFormat="1" applyFont="1" applyFill="1" applyBorder="1" applyAlignment="1">
      <alignment horizontal="left" vertical="center" wrapText="1"/>
    </xf>
    <xf numFmtId="1" fontId="6" fillId="14" borderId="668" xfId="0" applyNumberFormat="1" applyFont="1" applyFill="1" applyBorder="1" applyAlignment="1">
      <alignment horizontal="left" vertical="center" wrapText="1"/>
    </xf>
    <xf numFmtId="1" fontId="6" fillId="0" borderId="724" xfId="0" applyNumberFormat="1" applyFont="1" applyBorder="1" applyAlignment="1">
      <alignment horizontal="left" vertical="center" wrapText="1"/>
    </xf>
    <xf numFmtId="1" fontId="6" fillId="0" borderId="722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9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0" xfId="0" applyNumberFormat="1" applyFont="1" applyBorder="1" applyAlignment="1">
      <alignment horizontal="left"/>
    </xf>
    <xf numFmtId="1" fontId="6" fillId="0" borderId="763" xfId="0" applyNumberFormat="1" applyFont="1" applyBorder="1" applyAlignment="1">
      <alignment horizontal="left"/>
    </xf>
    <xf numFmtId="1" fontId="6" fillId="0" borderId="513" xfId="0" applyNumberFormat="1" applyFont="1" applyBorder="1" applyAlignment="1" applyProtection="1">
      <alignment horizontal="left" vertical="center" wrapText="1"/>
      <protection hidden="1"/>
    </xf>
    <xf numFmtId="1" fontId="6" fillId="0" borderId="646" xfId="0" applyNumberFormat="1" applyFont="1" applyBorder="1" applyAlignment="1" applyProtection="1">
      <alignment horizontal="left" vertical="center" wrapText="1"/>
      <protection hidden="1"/>
    </xf>
    <xf numFmtId="1" fontId="6" fillId="3" borderId="825" xfId="0" applyNumberFormat="1" applyFont="1" applyFill="1" applyBorder="1" applyAlignment="1">
      <alignment horizontal="left" vertical="center" wrapText="1"/>
    </xf>
    <xf numFmtId="1" fontId="6" fillId="3" borderId="821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6" fillId="0" borderId="786" xfId="0" applyNumberFormat="1" applyFont="1" applyBorder="1" applyAlignment="1" applyProtection="1">
      <alignment horizontal="left" vertical="center" wrapText="1"/>
      <protection hidden="1"/>
    </xf>
    <xf numFmtId="1" fontId="6" fillId="0" borderId="788" xfId="0" applyNumberFormat="1" applyFont="1" applyBorder="1" applyAlignment="1" applyProtection="1">
      <alignment horizontal="left" vertical="center" wrapText="1"/>
      <protection hidden="1"/>
    </xf>
    <xf numFmtId="1" fontId="13" fillId="3" borderId="530" xfId="0" applyNumberFormat="1" applyFont="1" applyFill="1" applyBorder="1" applyAlignment="1">
      <alignment horizontal="center" vertical="center" wrapText="1"/>
    </xf>
    <xf numFmtId="1" fontId="13" fillId="3" borderId="674" xfId="0" applyNumberFormat="1" applyFont="1" applyFill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left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0" fontId="44" fillId="0" borderId="457" xfId="0" applyFont="1" applyBorder="1"/>
    <xf numFmtId="0" fontId="44" fillId="0" borderId="0" xfId="0" applyFont="1"/>
    <xf numFmtId="1" fontId="6" fillId="0" borderId="673" xfId="0" applyNumberFormat="1" applyFont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/>
    </xf>
    <xf numFmtId="1" fontId="6" fillId="3" borderId="668" xfId="0" applyNumberFormat="1" applyFont="1" applyFill="1" applyBorder="1" applyAlignment="1">
      <alignment horizontal="left" vertical="center"/>
    </xf>
    <xf numFmtId="1" fontId="35" fillId="0" borderId="628" xfId="0" applyNumberFormat="1" applyFont="1" applyBorder="1" applyAlignment="1">
      <alignment horizontal="center" vertical="center" wrapText="1"/>
    </xf>
    <xf numFmtId="1" fontId="35" fillId="0" borderId="530" xfId="0" applyNumberFormat="1" applyFont="1" applyBorder="1" applyAlignment="1">
      <alignment horizontal="center" vertical="center" wrapText="1"/>
    </xf>
    <xf numFmtId="1" fontId="35" fillId="0" borderId="674" xfId="0" applyNumberFormat="1" applyFont="1" applyBorder="1" applyAlignment="1">
      <alignment horizontal="center" vertical="center" wrapText="1"/>
    </xf>
    <xf numFmtId="1" fontId="35" fillId="0" borderId="567" xfId="0" applyNumberFormat="1" applyFont="1" applyBorder="1" applyAlignment="1">
      <alignment horizontal="center" vertical="center"/>
    </xf>
    <xf numFmtId="1" fontId="35" fillId="0" borderId="632" xfId="0" applyNumberFormat="1" applyFont="1" applyBorder="1" applyAlignment="1">
      <alignment horizontal="center" vertical="center"/>
    </xf>
    <xf numFmtId="1" fontId="35" fillId="0" borderId="643" xfId="0" applyNumberFormat="1" applyFont="1" applyBorder="1" applyAlignment="1">
      <alignment horizontal="center" vertical="center"/>
    </xf>
    <xf numFmtId="0" fontId="35" fillId="0" borderId="656" xfId="0" applyFont="1" applyBorder="1" applyAlignment="1">
      <alignment horizontal="center" vertical="center" wrapText="1"/>
    </xf>
    <xf numFmtId="0" fontId="35" fillId="0" borderId="632" xfId="0" applyFont="1" applyBorder="1" applyAlignment="1">
      <alignment horizontal="center" vertical="center" wrapText="1"/>
    </xf>
    <xf numFmtId="0" fontId="35" fillId="0" borderId="567" xfId="0" applyFont="1" applyBorder="1" applyAlignment="1">
      <alignment horizontal="center" vertical="center" wrapText="1"/>
    </xf>
    <xf numFmtId="0" fontId="35" fillId="0" borderId="643" xfId="0" applyFont="1" applyBorder="1" applyAlignment="1">
      <alignment horizontal="center" vertical="center" wrapText="1"/>
    </xf>
    <xf numFmtId="1" fontId="35" fillId="0" borderId="639" xfId="0" applyNumberFormat="1" applyFont="1" applyBorder="1" applyAlignment="1">
      <alignment horizontal="center" vertical="center"/>
    </xf>
    <xf numFmtId="0" fontId="43" fillId="0" borderId="644" xfId="0" applyFont="1" applyBorder="1" applyAlignment="1">
      <alignment horizontal="center" vertical="center"/>
    </xf>
    <xf numFmtId="0" fontId="43" fillId="0" borderId="626" xfId="0" applyFont="1" applyBorder="1" applyAlignment="1">
      <alignment horizontal="center" vertical="center"/>
    </xf>
    <xf numFmtId="0" fontId="43" fillId="0" borderId="513" xfId="0" applyFont="1" applyBorder="1" applyAlignment="1">
      <alignment horizontal="center" vertical="center"/>
    </xf>
    <xf numFmtId="0" fontId="43" fillId="0" borderId="646" xfId="0" applyFont="1" applyBorder="1" applyAlignment="1">
      <alignment horizontal="center" vertical="center"/>
    </xf>
    <xf numFmtId="0" fontId="43" fillId="0" borderId="659" xfId="0" applyFont="1" applyBorder="1" applyAlignment="1">
      <alignment horizontal="center" vertical="center"/>
    </xf>
    <xf numFmtId="0" fontId="43" fillId="0" borderId="545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6" xfId="0" applyFont="1" applyBorder="1" applyAlignment="1">
      <alignment horizontal="center" vertical="center"/>
    </xf>
    <xf numFmtId="0" fontId="35" fillId="0" borderId="420" xfId="0" applyFont="1" applyBorder="1" applyAlignment="1">
      <alignment horizontal="center" vertical="center"/>
    </xf>
    <xf numFmtId="0" fontId="35" fillId="0" borderId="545" xfId="0" applyFont="1" applyBorder="1" applyAlignment="1">
      <alignment horizontal="center" vertical="center"/>
    </xf>
    <xf numFmtId="1" fontId="35" fillId="14" borderId="590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6" xfId="0" applyNumberFormat="1" applyFont="1" applyBorder="1" applyAlignment="1">
      <alignment horizontal="center" vertical="center" wrapText="1"/>
    </xf>
    <xf numFmtId="1" fontId="35" fillId="0" borderId="420" xfId="0" applyNumberFormat="1" applyFont="1" applyBorder="1" applyAlignment="1">
      <alignment horizontal="center" vertical="center" wrapText="1"/>
    </xf>
    <xf numFmtId="1" fontId="35" fillId="0" borderId="545" xfId="0" applyNumberFormat="1" applyFont="1" applyBorder="1" applyAlignment="1">
      <alignment horizontal="center" vertical="center" wrapText="1"/>
    </xf>
    <xf numFmtId="1" fontId="35" fillId="0" borderId="639" xfId="0" applyNumberFormat="1" applyFont="1" applyBorder="1" applyAlignment="1">
      <alignment horizontal="center" vertical="center" wrapText="1"/>
    </xf>
    <xf numFmtId="1" fontId="35" fillId="0" borderId="567" xfId="0" applyNumberFormat="1" applyFont="1" applyBorder="1" applyAlignment="1">
      <alignment horizontal="center" vertical="center" wrapText="1"/>
    </xf>
    <xf numFmtId="0" fontId="35" fillId="0" borderId="639" xfId="0" applyFont="1" applyBorder="1" applyAlignment="1">
      <alignment horizontal="center" vertical="center"/>
    </xf>
    <xf numFmtId="0" fontId="35" fillId="0" borderId="567" xfId="0" applyFont="1" applyBorder="1" applyAlignment="1">
      <alignment horizontal="center" vertical="center"/>
    </xf>
    <xf numFmtId="0" fontId="35" fillId="0" borderId="643" xfId="0" applyFont="1" applyBorder="1" applyAlignment="1">
      <alignment horizontal="center" vertical="center"/>
    </xf>
    <xf numFmtId="1" fontId="35" fillId="14" borderId="656" xfId="0" applyNumberFormat="1" applyFont="1" applyFill="1" applyBorder="1" applyAlignment="1">
      <alignment horizontal="center" vertical="center" wrapText="1"/>
    </xf>
    <xf numFmtId="1" fontId="35" fillId="14" borderId="567" xfId="0" applyNumberFormat="1" applyFont="1" applyFill="1" applyBorder="1" applyAlignment="1">
      <alignment horizontal="center" vertical="center" wrapText="1"/>
    </xf>
    <xf numFmtId="1" fontId="35" fillId="14" borderId="643" xfId="0" applyNumberFormat="1" applyFont="1" applyFill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/>
    </xf>
    <xf numFmtId="0" fontId="44" fillId="0" borderId="628" xfId="0" applyFont="1" applyBorder="1" applyAlignment="1">
      <alignment horizontal="center" vertical="center"/>
    </xf>
    <xf numFmtId="0" fontId="44" fillId="0" borderId="530" xfId="0" applyFont="1" applyBorder="1" applyAlignment="1">
      <alignment horizontal="center" vertical="center"/>
    </xf>
    <xf numFmtId="0" fontId="44" fillId="0" borderId="674" xfId="0" applyFont="1" applyBorder="1" applyAlignment="1">
      <alignment horizontal="center" vertical="center"/>
    </xf>
    <xf numFmtId="0" fontId="6" fillId="0" borderId="675" xfId="0" applyFont="1" applyBorder="1" applyAlignment="1">
      <alignment horizontal="center" vertical="center"/>
    </xf>
    <xf numFmtId="0" fontId="6" fillId="0" borderId="626" xfId="0" applyFont="1" applyBorder="1" applyAlignment="1">
      <alignment horizontal="center" vertical="center" wrapText="1"/>
    </xf>
    <xf numFmtId="0" fontId="6" fillId="0" borderId="677" xfId="0" applyFont="1" applyBorder="1" applyAlignment="1">
      <alignment horizontal="center" vertical="center" wrapText="1"/>
    </xf>
    <xf numFmtId="0" fontId="6" fillId="0" borderId="648" xfId="0" applyFont="1" applyBorder="1" applyAlignment="1">
      <alignment horizontal="center" vertical="center" wrapText="1"/>
    </xf>
    <xf numFmtId="0" fontId="6" fillId="0" borderId="400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7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4" xfId="0" applyNumberFormat="1" applyFont="1" applyBorder="1" applyAlignment="1">
      <alignment horizontal="center" vertical="center" wrapText="1"/>
    </xf>
    <xf numFmtId="0" fontId="6" fillId="0" borderId="643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655" xfId="0" applyNumberFormat="1" applyFont="1" applyBorder="1" applyAlignment="1">
      <alignment horizontal="left"/>
    </xf>
    <xf numFmtId="1" fontId="6" fillId="0" borderId="637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4" xfId="0" applyNumberFormat="1" applyFont="1" applyBorder="1" applyAlignment="1">
      <alignment horizontal="center" vertical="center"/>
    </xf>
    <xf numFmtId="1" fontId="6" fillId="0" borderId="635" xfId="0" applyNumberFormat="1" applyFont="1" applyBorder="1" applyAlignment="1">
      <alignment horizontal="center" vertical="center"/>
    </xf>
    <xf numFmtId="1" fontId="6" fillId="0" borderId="651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5" xfId="0" applyNumberFormat="1" applyFont="1" applyBorder="1" applyAlignment="1">
      <alignment horizontal="left" wrapText="1"/>
    </xf>
    <xf numFmtId="1" fontId="6" fillId="0" borderId="637" xfId="0" applyNumberFormat="1" applyFont="1" applyBorder="1" applyAlignment="1">
      <alignment horizontal="left" wrapText="1"/>
    </xf>
    <xf numFmtId="1" fontId="35" fillId="0" borderId="548" xfId="0" applyNumberFormat="1" applyFont="1" applyBorder="1" applyAlignment="1">
      <alignment horizontal="center" vertical="center" wrapText="1"/>
    </xf>
    <xf numFmtId="1" fontId="4" fillId="3" borderId="548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6" xfId="0" applyNumberFormat="1" applyFont="1" applyBorder="1" applyAlignment="1">
      <alignment horizontal="center" vertical="center"/>
    </xf>
    <xf numFmtId="1" fontId="35" fillId="0" borderId="420" xfId="0" applyNumberFormat="1" applyFont="1" applyBorder="1" applyAlignment="1">
      <alignment horizontal="center" vertical="center"/>
    </xf>
    <xf numFmtId="1" fontId="35" fillId="0" borderId="545" xfId="0" applyNumberFormat="1" applyFont="1" applyBorder="1" applyAlignment="1">
      <alignment horizontal="center" vertical="center"/>
    </xf>
    <xf numFmtId="1" fontId="6" fillId="0" borderId="665" xfId="0" applyNumberFormat="1" applyFont="1" applyBorder="1" applyAlignment="1">
      <alignment horizontal="left"/>
    </xf>
    <xf numFmtId="1" fontId="35" fillId="14" borderId="626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6" xfId="0" applyNumberFormat="1" applyFont="1" applyFill="1" applyBorder="1" applyAlignment="1">
      <alignment horizontal="center" vertical="center" wrapText="1"/>
    </xf>
    <xf numFmtId="1" fontId="35" fillId="0" borderId="644" xfId="0" applyNumberFormat="1" applyFont="1" applyBorder="1" applyAlignment="1">
      <alignment horizontal="center" vertical="center" wrapText="1"/>
    </xf>
    <xf numFmtId="1" fontId="35" fillId="0" borderId="659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/>
    <xf numFmtId="1" fontId="6" fillId="0" borderId="586" xfId="0" applyNumberFormat="1" applyFont="1" applyBorder="1"/>
    <xf numFmtId="1" fontId="6" fillId="0" borderId="404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641" xfId="0" applyNumberFormat="1" applyFont="1" applyBorder="1"/>
    <xf numFmtId="1" fontId="6" fillId="0" borderId="642" xfId="0" applyNumberFormat="1" applyFont="1" applyBorder="1"/>
    <xf numFmtId="1" fontId="6" fillId="0" borderId="633" xfId="0" applyNumberFormat="1" applyFont="1" applyBorder="1" applyAlignment="1">
      <alignment horizontal="center" vertical="center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0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4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54" xfId="0" applyNumberFormat="1" applyFont="1" applyBorder="1" applyAlignment="1">
      <alignment horizontal="center" vertical="center" wrapText="1"/>
    </xf>
    <xf numFmtId="1" fontId="6" fillId="0" borderId="460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4" xfId="0" applyNumberFormat="1" applyFont="1" applyFill="1" applyBorder="1" applyAlignment="1">
      <alignment horizontal="center" vertical="center" wrapText="1"/>
    </xf>
    <xf numFmtId="1" fontId="6" fillId="14" borderId="447" xfId="0" applyNumberFormat="1" applyFont="1" applyFill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left" vertical="center"/>
    </xf>
    <xf numFmtId="1" fontId="6" fillId="0" borderId="397" xfId="0" applyNumberFormat="1" applyFont="1" applyBorder="1" applyAlignment="1">
      <alignment horizontal="left" vertical="center"/>
    </xf>
    <xf numFmtId="1" fontId="13" fillId="0" borderId="639" xfId="0" applyNumberFormat="1" applyFont="1" applyBorder="1" applyAlignment="1">
      <alignment horizontal="center" wrapText="1"/>
    </xf>
    <xf numFmtId="1" fontId="13" fillId="0" borderId="632" xfId="0" applyNumberFormat="1" applyFont="1" applyBorder="1" applyAlignment="1">
      <alignment horizontal="center" wrapText="1"/>
    </xf>
    <xf numFmtId="1" fontId="6" fillId="0" borderId="639" xfId="0" applyNumberFormat="1" applyFont="1" applyBorder="1" applyAlignment="1">
      <alignment horizontal="left" wrapText="1"/>
    </xf>
    <xf numFmtId="1" fontId="6" fillId="0" borderId="632" xfId="0" applyNumberFormat="1" applyFont="1" applyBorder="1" applyAlignment="1">
      <alignment horizontal="left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7" xfId="0" applyNumberFormat="1" applyFont="1" applyBorder="1" applyAlignment="1">
      <alignment horizontal="left" wrapText="1"/>
    </xf>
    <xf numFmtId="1" fontId="6" fillId="0" borderId="628" xfId="0" applyNumberFormat="1" applyFont="1" applyBorder="1" applyAlignment="1">
      <alignment horizontal="center" vertical="center"/>
    </xf>
    <xf numFmtId="1" fontId="6" fillId="0" borderId="555" xfId="28" applyNumberFormat="1" applyFont="1" applyBorder="1" applyAlignment="1">
      <alignment horizontal="left" wrapText="1"/>
    </xf>
    <xf numFmtId="1" fontId="6" fillId="0" borderId="553" xfId="28" applyNumberFormat="1" applyFont="1" applyBorder="1" applyAlignment="1">
      <alignment horizontal="left" wrapText="1"/>
    </xf>
    <xf numFmtId="1" fontId="6" fillId="0" borderId="530" xfId="28" applyNumberFormat="1" applyFont="1" applyBorder="1" applyAlignment="1">
      <alignment horizontal="left" vertical="center" wrapText="1"/>
    </xf>
    <xf numFmtId="1" fontId="6" fillId="0" borderId="628" xfId="28" applyNumberFormat="1" applyFont="1" applyBorder="1" applyAlignment="1">
      <alignment horizontal="left" vertical="center" wrapText="1"/>
    </xf>
    <xf numFmtId="1" fontId="6" fillId="0" borderId="674" xfId="28" applyNumberFormat="1" applyFont="1" applyBorder="1" applyAlignment="1">
      <alignment horizontal="left" vertical="center" wrapText="1"/>
    </xf>
    <xf numFmtId="1" fontId="6" fillId="3" borderId="558" xfId="0" applyNumberFormat="1" applyFont="1" applyFill="1" applyBorder="1" applyAlignment="1">
      <alignment horizontal="center" vertical="center"/>
    </xf>
    <xf numFmtId="1" fontId="6" fillId="3" borderId="556" xfId="0" applyNumberFormat="1" applyFont="1" applyFill="1" applyBorder="1" applyAlignment="1">
      <alignment horizontal="center" vertical="center" wrapText="1"/>
    </xf>
    <xf numFmtId="1" fontId="4" fillId="0" borderId="414" xfId="0" applyNumberFormat="1" applyFont="1" applyBorder="1"/>
    <xf numFmtId="1" fontId="4" fillId="0" borderId="597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0" xfId="28" applyNumberFormat="1" applyFont="1" applyBorder="1" applyAlignment="1">
      <alignment horizontal="left" vertical="center"/>
    </xf>
    <xf numFmtId="1" fontId="6" fillId="0" borderId="674" xfId="28" applyNumberFormat="1" applyFont="1" applyBorder="1" applyAlignment="1">
      <alignment horizontal="left" vertical="center"/>
    </xf>
    <xf numFmtId="1" fontId="6" fillId="0" borderId="555" xfId="28" applyNumberFormat="1" applyFont="1" applyBorder="1" applyAlignment="1">
      <alignment horizontal="center" vertical="center" wrapText="1"/>
    </xf>
    <xf numFmtId="1" fontId="6" fillId="0" borderId="57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0" xfId="28" applyNumberFormat="1" applyFont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 wrapText="1"/>
    </xf>
    <xf numFmtId="1" fontId="6" fillId="0" borderId="786" xfId="28" applyNumberFormat="1" applyFont="1" applyBorder="1" applyAlignment="1">
      <alignment horizontal="left"/>
    </xf>
    <xf numFmtId="1" fontId="6" fillId="0" borderId="788" xfId="28" applyNumberFormat="1" applyFont="1" applyBorder="1" applyAlignment="1">
      <alignment horizontal="left"/>
    </xf>
    <xf numFmtId="1" fontId="6" fillId="0" borderId="762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6" xfId="28" applyNumberFormat="1" applyFont="1" applyBorder="1" applyAlignment="1">
      <alignment horizontal="left"/>
    </xf>
    <xf numFmtId="1" fontId="6" fillId="0" borderId="659" xfId="28" applyNumberFormat="1" applyFont="1" applyBorder="1" applyAlignment="1">
      <alignment horizontal="left"/>
    </xf>
    <xf numFmtId="1" fontId="6" fillId="0" borderId="545" xfId="28" applyNumberFormat="1" applyFont="1" applyBorder="1" applyAlignment="1">
      <alignment horizontal="left"/>
    </xf>
    <xf numFmtId="1" fontId="6" fillId="3" borderId="565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7" xfId="28" applyNumberFormat="1" applyFont="1" applyBorder="1" applyAlignment="1">
      <alignment horizontal="center"/>
    </xf>
    <xf numFmtId="1" fontId="6" fillId="0" borderId="553" xfId="28" applyNumberFormat="1" applyFont="1" applyBorder="1" applyAlignment="1">
      <alignment horizontal="center"/>
    </xf>
    <xf numFmtId="1" fontId="6" fillId="3" borderId="553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7" xfId="28" applyNumberFormat="1" applyFont="1" applyBorder="1" applyAlignment="1">
      <alignment horizontal="center" vertical="center" wrapText="1"/>
    </xf>
    <xf numFmtId="1" fontId="6" fillId="0" borderId="553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8" xfId="28" applyNumberFormat="1" applyFont="1" applyBorder="1" applyAlignment="1">
      <alignment horizontal="center" vertical="center" wrapText="1"/>
    </xf>
    <xf numFmtId="1" fontId="6" fillId="0" borderId="674" xfId="28" applyNumberFormat="1" applyFont="1" applyBorder="1" applyAlignment="1">
      <alignment horizontal="center" vertical="center" wrapText="1"/>
    </xf>
    <xf numFmtId="1" fontId="6" fillId="3" borderId="404" xfId="0" applyNumberFormat="1" applyFont="1" applyFill="1" applyBorder="1" applyAlignment="1">
      <alignment horizontal="left" vertical="center" wrapText="1"/>
    </xf>
    <xf numFmtId="1" fontId="3" fillId="3" borderId="633" xfId="0" applyNumberFormat="1" applyFont="1" applyFill="1" applyBorder="1" applyAlignment="1">
      <alignment horizont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6" fillId="3" borderId="644" xfId="0" applyNumberFormat="1" applyFont="1" applyFill="1" applyBorder="1" applyAlignment="1">
      <alignment horizontal="center" vertical="center"/>
    </xf>
    <xf numFmtId="1" fontId="6" fillId="3" borderId="626" xfId="0" applyNumberFormat="1" applyFont="1" applyFill="1" applyBorder="1" applyAlignment="1">
      <alignment horizontal="center" vertical="center"/>
    </xf>
    <xf numFmtId="1" fontId="6" fillId="3" borderId="659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545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639" xfId="0" applyNumberFormat="1" applyFont="1" applyFill="1" applyBorder="1" applyAlignment="1">
      <alignment horizontal="left" vertical="center" wrapText="1"/>
    </xf>
    <xf numFmtId="1" fontId="6" fillId="3" borderId="567" xfId="0" applyNumberFormat="1" applyFont="1" applyFill="1" applyBorder="1" applyAlignment="1">
      <alignment horizontal="left" vertical="center" wrapText="1"/>
    </xf>
    <xf numFmtId="1" fontId="6" fillId="3" borderId="632" xfId="0" applyNumberFormat="1" applyFont="1" applyFill="1" applyBorder="1" applyAlignment="1">
      <alignment horizontal="left" vertical="center" wrapText="1"/>
    </xf>
    <xf numFmtId="1" fontId="6" fillId="3" borderId="676" xfId="0" applyNumberFormat="1" applyFont="1" applyFill="1" applyBorder="1" applyAlignment="1">
      <alignment horizontal="center"/>
    </xf>
    <xf numFmtId="1" fontId="6" fillId="3" borderId="456" xfId="0" applyNumberFormat="1" applyFont="1" applyFill="1" applyBorder="1" applyAlignment="1">
      <alignment horizontal="center"/>
    </xf>
    <xf numFmtId="1" fontId="6" fillId="3" borderId="642" xfId="0" applyNumberFormat="1" applyFont="1" applyFill="1" applyBorder="1" applyAlignment="1">
      <alignment horizontal="center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3" borderId="567" xfId="0" applyNumberFormat="1" applyFont="1" applyFill="1" applyBorder="1" applyAlignment="1">
      <alignment horizontal="center" vertical="center"/>
    </xf>
    <xf numFmtId="1" fontId="6" fillId="3" borderId="648" xfId="0" applyNumberFormat="1" applyFont="1" applyFill="1" applyBorder="1" applyAlignment="1">
      <alignment horizontal="left" vertical="center" wrapText="1"/>
    </xf>
    <xf numFmtId="1" fontId="6" fillId="3" borderId="408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0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1" xfId="0" applyNumberFormat="1" applyFont="1" applyBorder="1"/>
    <xf numFmtId="1" fontId="6" fillId="0" borderId="419" xfId="0" applyNumberFormat="1" applyFont="1" applyBorder="1"/>
    <xf numFmtId="1" fontId="6" fillId="0" borderId="408" xfId="0" applyNumberFormat="1" applyFont="1" applyBorder="1"/>
    <xf numFmtId="1" fontId="6" fillId="0" borderId="402" xfId="0" applyNumberFormat="1" applyFont="1" applyBorder="1"/>
    <xf numFmtId="1" fontId="6" fillId="0" borderId="399" xfId="0" applyNumberFormat="1" applyFont="1" applyBorder="1"/>
    <xf numFmtId="1" fontId="6" fillId="0" borderId="401" xfId="0" applyNumberFormat="1" applyFont="1" applyBorder="1"/>
    <xf numFmtId="1" fontId="6" fillId="0" borderId="636" xfId="0" applyNumberFormat="1" applyFont="1" applyBorder="1"/>
    <xf numFmtId="1" fontId="6" fillId="0" borderId="653" xfId="0" applyNumberFormat="1" applyFont="1" applyBorder="1"/>
    <xf numFmtId="1" fontId="6" fillId="0" borderId="640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9" xfId="0" applyNumberFormat="1" applyFont="1" applyFill="1" applyBorder="1" applyAlignment="1">
      <alignment horizontal="center" vertical="center" wrapText="1"/>
    </xf>
    <xf numFmtId="1" fontId="9" fillId="0" borderId="567" xfId="0" applyNumberFormat="1" applyFont="1" applyBorder="1"/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513" xfId="0" applyNumberFormat="1" applyFont="1" applyFill="1" applyBorder="1" applyAlignment="1">
      <alignment horizontal="center" vertical="center"/>
    </xf>
    <xf numFmtId="1" fontId="6" fillId="3" borderId="646" xfId="0" applyNumberFormat="1" applyFont="1" applyFill="1" applyBorder="1" applyAlignment="1">
      <alignment horizontal="center" vertical="center"/>
    </xf>
    <xf numFmtId="1" fontId="6" fillId="3" borderId="643" xfId="0" applyNumberFormat="1" applyFont="1" applyFill="1" applyBorder="1" applyAlignment="1">
      <alignment horizontal="center" vertical="center"/>
    </xf>
    <xf numFmtId="1" fontId="6" fillId="0" borderId="398" xfId="0" applyNumberFormat="1" applyFont="1" applyBorder="1" applyAlignment="1">
      <alignment horizontal="left" vertical="center" wrapText="1"/>
    </xf>
    <xf numFmtId="1" fontId="6" fillId="0" borderId="397" xfId="0" applyNumberFormat="1" applyFont="1" applyBorder="1" applyAlignment="1">
      <alignment horizontal="left" vertical="center" wrapText="1"/>
    </xf>
    <xf numFmtId="1" fontId="6" fillId="3" borderId="655" xfId="0" applyNumberFormat="1" applyFont="1" applyFill="1" applyBorder="1" applyAlignment="1">
      <alignment horizontal="left"/>
    </xf>
    <xf numFmtId="1" fontId="6" fillId="3" borderId="637" xfId="0" applyNumberFormat="1" applyFont="1" applyFill="1" applyBorder="1" applyAlignment="1">
      <alignment horizontal="left"/>
    </xf>
    <xf numFmtId="1" fontId="6" fillId="0" borderId="65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420" xfId="0" applyNumberFormat="1" applyFont="1" applyBorder="1" applyAlignment="1">
      <alignment horizontal="center" vertical="center"/>
    </xf>
    <xf numFmtId="1" fontId="6" fillId="3" borderId="628" xfId="0" applyNumberFormat="1" applyFont="1" applyFill="1" applyBorder="1" applyAlignment="1">
      <alignment horizontal="center" vertical="center"/>
    </xf>
    <xf numFmtId="1" fontId="6" fillId="3" borderId="530" xfId="0" applyNumberFormat="1" applyFont="1" applyFill="1" applyBorder="1" applyAlignment="1">
      <alignment horizontal="center" vertical="center"/>
    </xf>
    <xf numFmtId="1" fontId="6" fillId="3" borderId="674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5" xfId="0" applyNumberFormat="1" applyFont="1" applyBorder="1" applyAlignment="1">
      <alignment vertical="center" wrapText="1"/>
    </xf>
    <xf numFmtId="1" fontId="6" fillId="0" borderId="637" xfId="0" applyNumberFormat="1" applyFont="1" applyBorder="1" applyAlignment="1">
      <alignment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7" xfId="0" applyNumberFormat="1" applyFont="1" applyFill="1" applyBorder="1" applyAlignment="1">
      <alignment horizontal="center"/>
    </xf>
    <xf numFmtId="1" fontId="6" fillId="0" borderId="398" xfId="0" applyNumberFormat="1" applyFont="1" applyBorder="1" applyAlignment="1">
      <alignment horizontal="left"/>
    </xf>
    <xf numFmtId="1" fontId="6" fillId="0" borderId="397" xfId="0" applyNumberFormat="1" applyFont="1" applyBorder="1" applyAlignment="1">
      <alignment horizontal="left"/>
    </xf>
    <xf numFmtId="1" fontId="6" fillId="0" borderId="530" xfId="0" applyNumberFormat="1" applyFont="1" applyBorder="1" applyAlignment="1">
      <alignment horizontal="left"/>
    </xf>
    <xf numFmtId="1" fontId="6" fillId="0" borderId="633" xfId="0" applyNumberFormat="1" applyFont="1" applyBorder="1" applyAlignment="1">
      <alignment horizontal="center"/>
    </xf>
    <xf numFmtId="1" fontId="6" fillId="0" borderId="628" xfId="0" applyNumberFormat="1" applyFont="1" applyBorder="1" applyAlignment="1">
      <alignment horizontal="left"/>
    </xf>
    <xf numFmtId="1" fontId="6" fillId="0" borderId="633" xfId="0" applyNumberFormat="1" applyFont="1" applyBorder="1" applyAlignment="1">
      <alignment horizontal="left"/>
    </xf>
    <xf numFmtId="1" fontId="6" fillId="0" borderId="635" xfId="23" applyNumberFormat="1" applyFont="1" applyBorder="1" applyAlignment="1">
      <alignment horizontal="left" vertical="center" wrapText="1"/>
    </xf>
    <xf numFmtId="1" fontId="6" fillId="0" borderId="692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397" xfId="23" applyNumberFormat="1" applyFont="1" applyBorder="1" applyAlignment="1">
      <alignment horizontal="left" wrapText="1"/>
    </xf>
    <xf numFmtId="1" fontId="6" fillId="0" borderId="655" xfId="24" applyNumberFormat="1" applyFont="1" applyBorder="1" applyAlignment="1">
      <alignment horizontal="left" vertical="center" wrapText="1"/>
    </xf>
    <xf numFmtId="1" fontId="6" fillId="0" borderId="637" xfId="24" applyNumberFormat="1" applyFont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left" vertical="center"/>
    </xf>
    <xf numFmtId="1" fontId="6" fillId="0" borderId="655" xfId="23" applyNumberFormat="1" applyFont="1" applyBorder="1" applyAlignment="1">
      <alignment vertical="center" wrapText="1"/>
    </xf>
    <xf numFmtId="1" fontId="6" fillId="0" borderId="637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6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6" xfId="25" applyNumberFormat="1" applyFont="1" applyBorder="1" applyAlignment="1">
      <alignment horizontal="center" vertical="center" wrapText="1"/>
    </xf>
    <xf numFmtId="1" fontId="13" fillId="0" borderId="420" xfId="25" applyNumberFormat="1" applyFont="1" applyBorder="1" applyAlignment="1">
      <alignment horizontal="center" vertical="center" wrapText="1"/>
    </xf>
    <xf numFmtId="1" fontId="13" fillId="0" borderId="545" xfId="25" applyNumberFormat="1" applyFont="1" applyBorder="1" applyAlignment="1">
      <alignment horizontal="center" vertical="center" wrapText="1"/>
    </xf>
    <xf numFmtId="1" fontId="6" fillId="0" borderId="644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3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59" xfId="25" applyNumberFormat="1" applyFont="1" applyBorder="1" applyAlignment="1">
      <alignment horizontal="center" vertical="center" wrapText="1"/>
    </xf>
    <xf numFmtId="1" fontId="6" fillId="0" borderId="420" xfId="25" applyNumberFormat="1" applyFont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/>
    </xf>
    <xf numFmtId="1" fontId="6" fillId="0" borderId="643" xfId="0" applyNumberFormat="1" applyFont="1" applyBorder="1" applyAlignment="1">
      <alignment horizontal="center"/>
    </xf>
    <xf numFmtId="1" fontId="6" fillId="0" borderId="590" xfId="25" quotePrefix="1" applyNumberFormat="1" applyFont="1" applyBorder="1" applyAlignment="1" applyProtection="1">
      <alignment horizontal="center" vertical="center"/>
      <protection hidden="1"/>
    </xf>
    <xf numFmtId="1" fontId="6" fillId="0" borderId="626" xfId="25" quotePrefix="1" applyNumberFormat="1" applyFont="1" applyBorder="1" applyAlignment="1" applyProtection="1">
      <alignment horizontal="center" vertical="center"/>
      <protection hidden="1"/>
    </xf>
    <xf numFmtId="1" fontId="6" fillId="0" borderId="657" xfId="25" quotePrefix="1" applyNumberFormat="1" applyFont="1" applyBorder="1" applyAlignment="1" applyProtection="1">
      <alignment horizontal="center" vertical="center"/>
      <protection hidden="1"/>
    </xf>
    <xf numFmtId="1" fontId="6" fillId="0" borderId="545" xfId="25" quotePrefix="1" applyNumberFormat="1" applyFont="1" applyBorder="1" applyAlignment="1" applyProtection="1">
      <alignment horizontal="center" vertical="center"/>
      <protection hidden="1"/>
    </xf>
    <xf numFmtId="1" fontId="6" fillId="0" borderId="586" xfId="25" applyNumberFormat="1" applyFont="1" applyBorder="1" applyAlignment="1" applyProtection="1">
      <alignment horizontal="center" vertical="center"/>
      <protection hidden="1"/>
    </xf>
    <xf numFmtId="1" fontId="6" fillId="0" borderId="642" xfId="25" applyNumberFormat="1" applyFont="1" applyBorder="1" applyAlignment="1" applyProtection="1">
      <alignment horizontal="center" vertical="center"/>
      <protection hidden="1"/>
    </xf>
    <xf numFmtId="1" fontId="6" fillId="0" borderId="658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4" xfId="25" applyNumberFormat="1" applyFont="1" applyBorder="1" applyAlignment="1" applyProtection="1">
      <alignment horizontal="center" vertical="center"/>
      <protection hidden="1"/>
    </xf>
    <xf numFmtId="1" fontId="6" fillId="0" borderId="644" xfId="0" applyNumberFormat="1" applyFont="1" applyBorder="1" applyAlignment="1">
      <alignment horizontal="left" vertical="center" wrapText="1"/>
    </xf>
    <xf numFmtId="1" fontId="6" fillId="0" borderId="659" xfId="0" applyNumberFormat="1" applyFont="1" applyBorder="1" applyAlignment="1">
      <alignment horizontal="left" vertical="center" wrapText="1"/>
    </xf>
    <xf numFmtId="1" fontId="6" fillId="0" borderId="666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 wrapText="1"/>
    </xf>
    <xf numFmtId="1" fontId="6" fillId="0" borderId="628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6" xfId="0" applyNumberFormat="1" applyFont="1" applyBorder="1" applyAlignment="1">
      <alignment horizontal="left" vertical="center"/>
    </xf>
    <xf numFmtId="1" fontId="6" fillId="0" borderId="673" xfId="0" applyNumberFormat="1" applyFont="1" applyBorder="1" applyAlignment="1">
      <alignment horizontal="left" vertical="center"/>
    </xf>
    <xf numFmtId="1" fontId="6" fillId="0" borderId="636" xfId="0" applyNumberFormat="1" applyFont="1" applyBorder="1" applyAlignment="1">
      <alignment vertical="center" wrapText="1"/>
    </xf>
    <xf numFmtId="1" fontId="6" fillId="0" borderId="673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2" xfId="0" applyNumberFormat="1" applyFont="1" applyBorder="1" applyAlignment="1">
      <alignment horizontal="left" vertical="center"/>
    </xf>
    <xf numFmtId="1" fontId="6" fillId="0" borderId="415" xfId="0" applyNumberFormat="1" applyFont="1" applyBorder="1" applyAlignment="1">
      <alignment horizontal="left" vertical="center"/>
    </xf>
    <xf numFmtId="1" fontId="6" fillId="3" borderId="643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4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5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8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/>
    <xf numFmtId="1" fontId="6" fillId="3" borderId="530" xfId="0" applyNumberFormat="1" applyFont="1" applyFill="1" applyBorder="1" applyAlignment="1">
      <alignment horizontal="center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4" xfId="0" applyNumberFormat="1" applyFont="1" applyFill="1" applyBorder="1" applyAlignment="1">
      <alignment horizontal="left" vertical="center" wrapText="1"/>
    </xf>
    <xf numFmtId="1" fontId="6" fillId="3" borderId="626" xfId="0" applyNumberFormat="1" applyFont="1" applyFill="1" applyBorder="1" applyAlignment="1">
      <alignment horizontal="left" vertical="center" wrapText="1"/>
    </xf>
    <xf numFmtId="1" fontId="6" fillId="3" borderId="651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8" xfId="25" applyNumberFormat="1" applyFont="1" applyFill="1" applyBorder="1" applyAlignment="1">
      <alignment horizontal="center" vertical="center" wrapText="1"/>
    </xf>
    <xf numFmtId="1" fontId="6" fillId="3" borderId="674" xfId="25" applyNumberFormat="1" applyFont="1" applyFill="1" applyBorder="1" applyAlignment="1">
      <alignment horizontal="center" vertical="center" wrapText="1"/>
    </xf>
    <xf numFmtId="1" fontId="4" fillId="3" borderId="420" xfId="25" applyNumberFormat="1" applyFont="1" applyFill="1" applyBorder="1" applyAlignment="1">
      <alignment horizontal="left" wrapText="1"/>
    </xf>
    <xf numFmtId="1" fontId="6" fillId="0" borderId="638" xfId="0" applyNumberFormat="1" applyFont="1" applyBorder="1" applyAlignment="1">
      <alignment horizontal="left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3" borderId="648" xfId="25" applyNumberFormat="1" applyFont="1" applyFill="1" applyBorder="1" applyAlignment="1">
      <alignment horizontal="center" vertical="center" wrapText="1"/>
    </xf>
    <xf numFmtId="1" fontId="6" fillId="3" borderId="419" xfId="25" applyNumberFormat="1" applyFont="1" applyFill="1" applyBorder="1" applyAlignment="1">
      <alignment horizontal="center" vertical="center" wrapText="1"/>
    </xf>
    <xf numFmtId="1" fontId="6" fillId="3" borderId="408" xfId="25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left"/>
    </xf>
    <xf numFmtId="1" fontId="6" fillId="0" borderId="545" xfId="0" applyNumberFormat="1" applyFont="1" applyBorder="1" applyAlignment="1">
      <alignment horizontal="left"/>
    </xf>
    <xf numFmtId="1" fontId="6" fillId="3" borderId="628" xfId="7" applyNumberFormat="1" applyFont="1" applyFill="1" applyBorder="1" applyAlignment="1">
      <alignment horizontal="center" wrapText="1"/>
    </xf>
    <xf numFmtId="1" fontId="6" fillId="3" borderId="674" xfId="7" applyNumberFormat="1" applyFont="1" applyFill="1" applyBorder="1" applyAlignment="1">
      <alignment horizontal="center" wrapText="1"/>
    </xf>
    <xf numFmtId="1" fontId="6" fillId="3" borderId="655" xfId="25" applyNumberFormat="1" applyFont="1" applyFill="1" applyBorder="1" applyAlignment="1">
      <alignment horizontal="left" vertical="center" wrapText="1"/>
    </xf>
    <xf numFmtId="1" fontId="6" fillId="3" borderId="637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3" xfId="7" applyNumberFormat="1" applyFont="1" applyFill="1" applyBorder="1" applyAlignment="1">
      <alignment horizontal="center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397" xfId="25" applyNumberFormat="1" applyFont="1" applyFill="1" applyBorder="1" applyAlignment="1">
      <alignment horizontal="left" vertical="center" wrapText="1"/>
    </xf>
    <xf numFmtId="1" fontId="6" fillId="0" borderId="659" xfId="0" applyNumberFormat="1" applyFont="1" applyBorder="1" applyAlignment="1">
      <alignment horizontal="center"/>
    </xf>
    <xf numFmtId="1" fontId="6" fillId="0" borderId="420" xfId="0" applyNumberFormat="1" applyFont="1" applyBorder="1" applyAlignment="1">
      <alignment horizontal="center"/>
    </xf>
    <xf numFmtId="1" fontId="6" fillId="0" borderId="545" xfId="0" applyNumberFormat="1" applyFont="1" applyBorder="1" applyAlignment="1">
      <alignment horizontal="center"/>
    </xf>
    <xf numFmtId="1" fontId="6" fillId="0" borderId="513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6" xfId="0" applyNumberFormat="1" applyFont="1" applyBorder="1" applyAlignment="1">
      <alignment horizontal="center"/>
    </xf>
    <xf numFmtId="1" fontId="6" fillId="0" borderId="698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420" xfId="0" applyNumberFormat="1" applyFont="1" applyBorder="1" applyAlignment="1">
      <alignment horizontal="center" vertical="center" wrapText="1"/>
    </xf>
    <xf numFmtId="1" fontId="17" fillId="0" borderId="639" xfId="0" applyNumberFormat="1" applyFont="1" applyBorder="1" applyAlignment="1">
      <alignment horizontal="center" vertical="center" wrapText="1"/>
    </xf>
    <xf numFmtId="1" fontId="17" fillId="0" borderId="567" xfId="0" applyNumberFormat="1" applyFont="1" applyBorder="1" applyAlignment="1">
      <alignment horizontal="center" vertical="center" wrapText="1"/>
    </xf>
    <xf numFmtId="1" fontId="17" fillId="0" borderId="632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72" xfId="0" applyNumberFormat="1" applyFont="1" applyBorder="1" applyAlignment="1">
      <alignment horizontal="center" vertical="center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0" borderId="564" xfId="0" applyNumberFormat="1" applyFont="1" applyBorder="1" applyAlignment="1">
      <alignment horizontal="left"/>
    </xf>
    <xf numFmtId="1" fontId="6" fillId="0" borderId="562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5" xfId="0" applyNumberFormat="1" applyFont="1" applyBorder="1" applyAlignment="1">
      <alignment horizontal="center"/>
    </xf>
    <xf numFmtId="1" fontId="6" fillId="0" borderId="553" xfId="0" applyNumberFormat="1" applyFont="1" applyBorder="1" applyAlignment="1">
      <alignment horizontal="center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560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0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4" xfId="0" applyNumberFormat="1" applyFont="1" applyBorder="1" applyAlignment="1">
      <alignment horizontal="left" vertical="center" wrapText="1"/>
    </xf>
    <xf numFmtId="1" fontId="6" fillId="0" borderId="562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6" xfId="0" applyNumberFormat="1" applyFont="1" applyFill="1" applyBorder="1" applyAlignment="1">
      <alignment horizontal="left" vertical="center" wrapText="1"/>
    </xf>
    <xf numFmtId="1" fontId="6" fillId="0" borderId="628" xfId="0" applyNumberFormat="1" applyFont="1" applyFill="1" applyBorder="1" applyAlignment="1">
      <alignment horizontal="center" vertical="center" wrapText="1"/>
    </xf>
    <xf numFmtId="1" fontId="6" fillId="0" borderId="530" xfId="0" applyNumberFormat="1" applyFont="1" applyFill="1" applyBorder="1" applyAlignment="1">
      <alignment horizontal="center" vertical="center" wrapText="1"/>
    </xf>
    <xf numFmtId="1" fontId="6" fillId="0" borderId="674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0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6" xfId="0" applyNumberFormat="1" applyFont="1" applyBorder="1" applyAlignment="1">
      <alignment horizontal="center" vertical="center" wrapText="1"/>
    </xf>
    <xf numFmtId="1" fontId="13" fillId="0" borderId="545" xfId="0" applyNumberFormat="1" applyFont="1" applyBorder="1" applyAlignment="1">
      <alignment horizontal="center" vertical="center" wrapText="1"/>
    </xf>
    <xf numFmtId="1" fontId="13" fillId="0" borderId="558" xfId="0" applyNumberFormat="1" applyFont="1" applyBorder="1" applyAlignment="1">
      <alignment horizontal="center" vertical="center" wrapText="1"/>
    </xf>
    <xf numFmtId="1" fontId="13" fillId="0" borderId="628" xfId="0" applyNumberFormat="1" applyFont="1" applyBorder="1" applyAlignment="1">
      <alignment horizontal="center" vertical="center" wrapText="1"/>
    </xf>
    <xf numFmtId="1" fontId="13" fillId="0" borderId="674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6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8" xfId="0" applyFont="1" applyBorder="1" applyAlignment="1">
      <alignment horizontal="center" vertical="center" wrapText="1"/>
    </xf>
    <xf numFmtId="0" fontId="6" fillId="0" borderId="674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3" xfId="0" applyNumberFormat="1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left" vertical="center"/>
    </xf>
    <xf numFmtId="1" fontId="6" fillId="0" borderId="433" xfId="0" applyNumberFormat="1" applyFont="1" applyBorder="1" applyAlignment="1">
      <alignment horizontal="left" vertical="center"/>
    </xf>
    <xf numFmtId="1" fontId="6" fillId="0" borderId="473" xfId="0" applyNumberFormat="1" applyFont="1" applyBorder="1" applyAlignment="1">
      <alignment horizontal="left" vertical="center"/>
    </xf>
    <xf numFmtId="1" fontId="6" fillId="0" borderId="441" xfId="0" applyNumberFormat="1" applyFont="1" applyBorder="1" applyAlignment="1">
      <alignment horizontal="left" vertical="center"/>
    </xf>
    <xf numFmtId="1" fontId="6" fillId="0" borderId="465" xfId="0" applyNumberFormat="1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left" wrapText="1"/>
    </xf>
    <xf numFmtId="1" fontId="6" fillId="0" borderId="433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2" xfId="0" applyFont="1" applyBorder="1" applyAlignment="1">
      <alignment horizontal="center" vertical="center" wrapText="1"/>
    </xf>
    <xf numFmtId="1" fontId="6" fillId="0" borderId="486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8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0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844" xfId="0" applyNumberFormat="1" applyFont="1" applyBorder="1" applyAlignment="1">
      <alignment horizontal="center" vertical="center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6" xfId="0" applyNumberFormat="1" applyFont="1" applyBorder="1" applyAlignment="1">
      <alignment horizontal="center" vertical="center" wrapText="1"/>
    </xf>
    <xf numFmtId="1" fontId="6" fillId="0" borderId="844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0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4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0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7" xfId="0" applyNumberFormat="1" applyFont="1" applyBorder="1" applyAlignment="1">
      <alignment horizontal="center" vertical="center" wrapText="1"/>
    </xf>
    <xf numFmtId="1" fontId="11" fillId="0" borderId="553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4" xfId="0" applyNumberFormat="1" applyFont="1" applyBorder="1" applyAlignment="1">
      <alignment horizontal="center" vertical="center" wrapText="1"/>
    </xf>
    <xf numFmtId="1" fontId="6" fillId="0" borderId="590" xfId="0" applyNumberFormat="1" applyFont="1" applyBorder="1" applyAlignment="1">
      <alignment horizontal="center" vertical="center" wrapText="1"/>
    </xf>
    <xf numFmtId="1" fontId="6" fillId="0" borderId="621" xfId="0" applyNumberFormat="1" applyFont="1" applyBorder="1" applyAlignment="1">
      <alignment horizontal="center" vertical="center" wrapText="1"/>
    </xf>
    <xf numFmtId="0" fontId="6" fillId="0" borderId="762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14" borderId="762" xfId="0" applyFont="1" applyFill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665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3" xfId="0" applyFont="1" applyBorder="1" applyAlignment="1">
      <alignment horizontal="left" vertical="center" wrapText="1"/>
    </xf>
    <xf numFmtId="0" fontId="6" fillId="0" borderId="82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4" xfId="0" applyFont="1" applyBorder="1" applyAlignment="1">
      <alignment horizontal="center" vertical="center" wrapText="1"/>
    </xf>
    <xf numFmtId="0" fontId="6" fillId="0" borderId="794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3" xfId="16" xr:uid="{00000000-0005-0000-0000-000004000000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3" xfId="26" xr:uid="{00000000-0005-0000-0000-00001C000000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tabSelected="1" zoomScale="90" zoomScaleNormal="90" workbookViewId="0">
      <selection activeCell="B12" sqref="B12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21" t="s">
        <v>252</v>
      </c>
      <c r="B1" s="4122"/>
      <c r="C1" s="4115" t="s">
        <v>251</v>
      </c>
      <c r="D1" s="4116"/>
      <c r="E1" s="4116"/>
      <c r="F1" s="4116"/>
      <c r="G1" s="4116"/>
      <c r="H1" s="4117"/>
    </row>
    <row r="2" spans="1:33" ht="21.75" customHeight="1" x14ac:dyDescent="0.2">
      <c r="A2" s="23" t="s">
        <v>250</v>
      </c>
      <c r="B2" s="40" t="s">
        <v>2845</v>
      </c>
      <c r="C2" s="38">
        <v>1</v>
      </c>
      <c r="D2" s="37">
        <v>0</v>
      </c>
      <c r="E2" s="37">
        <v>3</v>
      </c>
      <c r="F2" s="37">
        <v>0</v>
      </c>
      <c r="G2" s="36">
        <v>4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2846</v>
      </c>
      <c r="C3" s="38">
        <v>1</v>
      </c>
      <c r="D3" s="37">
        <v>2</v>
      </c>
      <c r="E3" s="37">
        <v>3</v>
      </c>
      <c r="F3" s="37">
        <v>4</v>
      </c>
      <c r="G3" s="37">
        <v>0</v>
      </c>
      <c r="H3" s="36">
        <v>6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420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423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23" t="s">
        <v>2842</v>
      </c>
      <c r="B9" s="4124"/>
      <c r="C9" s="1"/>
      <c r="D9" s="1"/>
      <c r="E9" s="1"/>
      <c r="F9" s="1"/>
      <c r="G9" s="4127" t="s">
        <v>389</v>
      </c>
      <c r="H9" s="4128"/>
      <c r="I9" s="4128"/>
      <c r="J9" s="4129"/>
    </row>
    <row r="10" spans="1:33" ht="12" customHeight="1" x14ac:dyDescent="0.2">
      <c r="A10" s="18"/>
      <c r="B10" s="3"/>
      <c r="C10" s="1"/>
      <c r="D10" s="1"/>
      <c r="E10" s="1"/>
      <c r="F10" s="1"/>
      <c r="G10" s="4130"/>
      <c r="H10" s="4131"/>
      <c r="I10" s="4131"/>
      <c r="J10" s="4132"/>
    </row>
    <row r="11" spans="1:33" ht="27" customHeight="1" x14ac:dyDescent="0.2">
      <c r="A11" s="17" t="s">
        <v>244</v>
      </c>
      <c r="B11" s="15" t="s">
        <v>2847</v>
      </c>
      <c r="C11" s="1"/>
      <c r="D11" s="1"/>
      <c r="E11" s="1"/>
      <c r="F11" s="1"/>
      <c r="G11" s="4130"/>
      <c r="H11" s="4131"/>
      <c r="I11" s="4131"/>
      <c r="J11" s="4132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2848</v>
      </c>
      <c r="C12" s="1"/>
      <c r="D12" s="1"/>
      <c r="E12" s="1"/>
      <c r="F12" s="1"/>
      <c r="G12" s="4130"/>
      <c r="H12" s="4131"/>
      <c r="I12" s="4131"/>
      <c r="J12" s="4132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423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30"/>
      <c r="H13" s="4131"/>
      <c r="I13" s="4131"/>
      <c r="J13" s="4132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2860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33"/>
      <c r="H14" s="4134"/>
      <c r="I14" s="4134"/>
      <c r="J14" s="4135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2849</v>
      </c>
      <c r="AC14" s="76"/>
    </row>
    <row r="15" spans="1:33" ht="21" customHeight="1" x14ac:dyDescent="0.15">
      <c r="A15" s="4125" t="s">
        <v>241</v>
      </c>
      <c r="B15" s="4126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411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412</v>
      </c>
      <c r="AC16" s="76"/>
    </row>
    <row r="17" spans="1:29" ht="21" customHeight="1" x14ac:dyDescent="0.15">
      <c r="A17" s="6"/>
      <c r="B17" s="4118" t="s">
        <v>240</v>
      </c>
      <c r="C17" s="1"/>
      <c r="D17" s="1"/>
      <c r="E17" s="1"/>
      <c r="F17" s="1"/>
      <c r="G17" s="4136" t="s">
        <v>388</v>
      </c>
      <c r="H17" s="4137"/>
      <c r="I17" s="4137"/>
      <c r="J17" s="4138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413</v>
      </c>
      <c r="AC17" s="76"/>
    </row>
    <row r="18" spans="1:29" ht="21" customHeight="1" x14ac:dyDescent="0.15">
      <c r="A18" s="6"/>
      <c r="B18" s="4119"/>
      <c r="C18" s="1"/>
      <c r="D18" s="1"/>
      <c r="E18" s="1"/>
      <c r="F18" s="1"/>
      <c r="G18" s="70"/>
      <c r="H18" s="71"/>
      <c r="I18" s="74" t="s">
        <v>466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414</v>
      </c>
      <c r="AC18" s="76"/>
    </row>
    <row r="19" spans="1:29" ht="21" customHeight="1" x14ac:dyDescent="0.15">
      <c r="A19" s="6"/>
      <c r="B19" s="4120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415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416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417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418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419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420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421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422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2850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2851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2852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2853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2854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2855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2856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2857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2858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2859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575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algorithmName="SHA-512" hashValue="ZOBA9H/TGW8mMVa0Wnpl1KMh8S7RRI9Khp3cf1ySpTtrMcOzaP7iuQL4uCjGeCxV+FBKqdTSEVbzsuBF30dW2w==" saltValue="HAlRUdvAqWTCaVsKjnpSrQ==" spinCount="100000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topLeftCell="A25" workbookViewId="0">
      <selection activeCell="H44" sqref="H44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4" hidden="1" customWidth="1"/>
    <col min="85" max="99" width="11.42578125" style="3896" hidden="1" customWidth="1"/>
    <col min="100" max="104" width="11.42578125" style="3394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5"/>
    </row>
    <row r="2" spans="1:96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64" t="s">
        <v>939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4164"/>
      <c r="Y6" s="4164"/>
      <c r="Z6" s="4164"/>
      <c r="AA6" s="4164"/>
      <c r="AB6" s="4164"/>
      <c r="AC6" s="4164"/>
      <c r="AD6" s="4164"/>
      <c r="AE6" s="4164"/>
      <c r="AF6" s="4164"/>
      <c r="AG6" s="4164"/>
      <c r="AH6" s="4164"/>
      <c r="AI6" s="4164"/>
      <c r="AJ6" s="4164"/>
      <c r="AK6" s="4164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67"/>
      <c r="B7" s="3067"/>
      <c r="C7" s="3067"/>
      <c r="D7" s="3067"/>
      <c r="E7" s="3067"/>
      <c r="F7" s="3067"/>
      <c r="G7" s="3067"/>
      <c r="H7" s="3067"/>
      <c r="I7" s="3067"/>
      <c r="J7" s="3067"/>
      <c r="K7" s="3067"/>
      <c r="L7" s="3067"/>
      <c r="M7" s="3067"/>
      <c r="N7" s="3067"/>
      <c r="O7" s="3067"/>
      <c r="P7" s="3067"/>
      <c r="Q7" s="3067"/>
      <c r="R7" s="3067"/>
      <c r="S7" s="3067"/>
      <c r="T7" s="3067"/>
      <c r="U7" s="3067"/>
      <c r="V7" s="3067"/>
      <c r="W7" s="3067"/>
      <c r="X7" s="3067"/>
      <c r="Y7" s="3067"/>
      <c r="Z7" s="3067"/>
      <c r="AA7" s="3067"/>
      <c r="AB7" s="3067"/>
      <c r="AC7" s="3067"/>
      <c r="AD7" s="3067"/>
      <c r="AE7" s="3067"/>
      <c r="AF7" s="3067"/>
      <c r="AG7" s="3067"/>
      <c r="AH7" s="3067"/>
      <c r="AI7" s="3067"/>
      <c r="AJ7" s="3067"/>
      <c r="AK7" s="3067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938</v>
      </c>
      <c r="B9" s="834"/>
      <c r="C9" s="834"/>
      <c r="D9" s="835"/>
      <c r="E9" s="834"/>
      <c r="F9" s="834"/>
      <c r="G9" s="834"/>
      <c r="H9" s="834"/>
      <c r="I9" s="834"/>
      <c r="J9" s="834"/>
      <c r="K9" s="834"/>
      <c r="L9" s="834"/>
      <c r="M9" s="834"/>
      <c r="N9" s="834"/>
      <c r="O9" s="834"/>
      <c r="P9" s="834"/>
      <c r="Q9" s="834"/>
      <c r="R9" s="834"/>
      <c r="S9" s="834"/>
      <c r="T9" s="834"/>
      <c r="U9" s="834"/>
      <c r="V9" s="776"/>
      <c r="W9" s="776"/>
      <c r="X9" s="776"/>
      <c r="Y9" s="161"/>
    </row>
    <row r="10" spans="1:96" ht="19.5" customHeight="1" x14ac:dyDescent="0.2">
      <c r="A10" s="4158" t="s">
        <v>870</v>
      </c>
      <c r="B10" s="4158" t="s">
        <v>0</v>
      </c>
      <c r="C10" s="4139" t="s">
        <v>1</v>
      </c>
      <c r="D10" s="4144" t="s">
        <v>2</v>
      </c>
      <c r="E10" s="4146"/>
      <c r="F10" s="4146"/>
      <c r="G10" s="4146"/>
      <c r="H10" s="4146"/>
      <c r="I10" s="4146"/>
      <c r="J10" s="4146"/>
      <c r="K10" s="4146"/>
      <c r="L10" s="4146"/>
      <c r="M10" s="4146"/>
      <c r="N10" s="4146"/>
      <c r="O10" s="4146"/>
      <c r="P10" s="4146"/>
      <c r="Q10" s="4146"/>
      <c r="R10" s="4146"/>
      <c r="S10" s="4145"/>
      <c r="T10" s="4144" t="s">
        <v>25</v>
      </c>
      <c r="U10" s="4146"/>
      <c r="V10" s="4147" t="s">
        <v>428</v>
      </c>
      <c r="W10" s="4139" t="s">
        <v>937</v>
      </c>
      <c r="X10" s="4139" t="s">
        <v>936</v>
      </c>
      <c r="Y10" s="4144" t="s">
        <v>935</v>
      </c>
      <c r="Z10" s="4146"/>
      <c r="AA10" s="4145"/>
    </row>
    <row r="11" spans="1:96" ht="48" customHeight="1" x14ac:dyDescent="0.2">
      <c r="A11" s="4160"/>
      <c r="B11" s="4160"/>
      <c r="C11" s="4141"/>
      <c r="D11" s="684" t="s">
        <v>4</v>
      </c>
      <c r="E11" s="684" t="s">
        <v>934</v>
      </c>
      <c r="F11" s="684" t="s">
        <v>5</v>
      </c>
      <c r="G11" s="821" t="s">
        <v>6</v>
      </c>
      <c r="H11" s="821" t="s">
        <v>7</v>
      </c>
      <c r="I11" s="821" t="s">
        <v>8</v>
      </c>
      <c r="J11" s="821" t="s">
        <v>9</v>
      </c>
      <c r="K11" s="821" t="s">
        <v>10</v>
      </c>
      <c r="L11" s="821" t="s">
        <v>11</v>
      </c>
      <c r="M11" s="821" t="s">
        <v>12</v>
      </c>
      <c r="N11" s="821" t="s">
        <v>13</v>
      </c>
      <c r="O11" s="821" t="s">
        <v>14</v>
      </c>
      <c r="P11" s="821" t="s">
        <v>15</v>
      </c>
      <c r="Q11" s="821" t="s">
        <v>16</v>
      </c>
      <c r="R11" s="821" t="s">
        <v>17</v>
      </c>
      <c r="S11" s="820" t="s">
        <v>18</v>
      </c>
      <c r="T11" s="677" t="s">
        <v>933</v>
      </c>
      <c r="U11" s="820" t="s">
        <v>932</v>
      </c>
      <c r="V11" s="4148"/>
      <c r="W11" s="4141"/>
      <c r="X11" s="4141"/>
      <c r="Y11" s="676" t="s">
        <v>931</v>
      </c>
      <c r="Z11" s="684" t="s">
        <v>930</v>
      </c>
      <c r="AA11" s="3053" t="s">
        <v>929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39" t="s">
        <v>928</v>
      </c>
      <c r="B12" s="681" t="s">
        <v>22</v>
      </c>
      <c r="C12" s="68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3"/>
      <c r="T12" s="89"/>
      <c r="U12" s="679"/>
      <c r="V12" s="679"/>
      <c r="W12" s="833"/>
      <c r="X12" s="833"/>
      <c r="Y12" s="89"/>
      <c r="Z12" s="91"/>
      <c r="AA12" s="794"/>
      <c r="AB12" s="3499"/>
      <c r="AC12" s="1482"/>
      <c r="AD12" s="1482"/>
      <c r="AE12" s="1482"/>
      <c r="AF12" s="1482"/>
      <c r="AG12" s="1482"/>
      <c r="AH12" s="1482"/>
      <c r="AI12" s="1482"/>
      <c r="AJ12" s="1482"/>
      <c r="AK12" s="1482"/>
      <c r="AL12" s="1482"/>
      <c r="AM12" s="1482"/>
      <c r="AN12" s="1482"/>
      <c r="AO12" s="402"/>
      <c r="AP12" s="402"/>
      <c r="AQ12" s="402"/>
      <c r="AR12" s="402"/>
      <c r="AS12" s="402"/>
      <c r="AT12" s="402"/>
      <c r="BZ12" s="402"/>
      <c r="CA12" s="3758"/>
      <c r="CB12" s="3758"/>
      <c r="CL12" s="3896">
        <v>0</v>
      </c>
      <c r="CM12" s="3896">
        <v>0</v>
      </c>
      <c r="CQ12" s="3896">
        <v>0</v>
      </c>
    </row>
    <row r="13" spans="1:96" ht="16.350000000000001" customHeight="1" x14ac:dyDescent="0.2">
      <c r="A13" s="4160"/>
      <c r="B13" s="93" t="s">
        <v>23</v>
      </c>
      <c r="C13" s="68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3"/>
      <c r="X13" s="773"/>
      <c r="Y13" s="94"/>
      <c r="Z13" s="96"/>
      <c r="AA13" s="143"/>
      <c r="AB13" s="3499"/>
      <c r="AC13" s="1482"/>
      <c r="AD13" s="1482"/>
      <c r="AE13" s="1482"/>
      <c r="AF13" s="1482"/>
      <c r="AG13" s="1482"/>
      <c r="AH13" s="1482"/>
      <c r="AI13" s="1482"/>
      <c r="AJ13" s="1482"/>
      <c r="AK13" s="1482"/>
      <c r="AL13" s="1482"/>
      <c r="AM13" s="1482"/>
      <c r="AN13" s="1482"/>
      <c r="AO13" s="402"/>
      <c r="AP13" s="402"/>
      <c r="AQ13" s="402"/>
      <c r="AR13" s="402"/>
      <c r="AS13" s="402"/>
      <c r="AT13" s="402"/>
      <c r="BZ13" s="402"/>
      <c r="CB13" s="3758"/>
      <c r="CL13" s="3896">
        <v>0</v>
      </c>
      <c r="CM13" s="3896">
        <v>0</v>
      </c>
      <c r="CQ13" s="3896">
        <v>0</v>
      </c>
    </row>
    <row r="14" spans="1:96" ht="16.350000000000001" customHeight="1" x14ac:dyDescent="0.2">
      <c r="A14" s="4139" t="s">
        <v>927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4"/>
      <c r="Y14" s="101"/>
      <c r="Z14" s="139"/>
      <c r="AA14" s="789"/>
      <c r="AB14" s="3499"/>
      <c r="AC14" s="1482"/>
      <c r="AD14" s="1482"/>
      <c r="AE14" s="1482"/>
      <c r="AF14" s="1482"/>
      <c r="AG14" s="1482"/>
      <c r="AH14" s="1482"/>
      <c r="AI14" s="1482"/>
      <c r="AJ14" s="1482"/>
      <c r="AK14" s="1482"/>
      <c r="AL14" s="1482"/>
      <c r="AM14" s="1482"/>
      <c r="AN14" s="1482"/>
      <c r="AO14" s="402"/>
      <c r="AP14" s="402"/>
      <c r="AQ14" s="402"/>
      <c r="AR14" s="402"/>
      <c r="AS14" s="402"/>
      <c r="AT14" s="402"/>
      <c r="BZ14" s="402"/>
      <c r="CB14" s="3758"/>
      <c r="CD14" s="3758"/>
      <c r="CL14" s="3896">
        <v>0</v>
      </c>
      <c r="CM14" s="3896">
        <v>0</v>
      </c>
      <c r="CN14" s="3896">
        <v>0</v>
      </c>
      <c r="CQ14" s="3896">
        <v>0</v>
      </c>
      <c r="CR14" s="3896">
        <v>0</v>
      </c>
    </row>
    <row r="15" spans="1:96" ht="16.350000000000001" customHeight="1" x14ac:dyDescent="0.2">
      <c r="A15" s="4140"/>
      <c r="B15" s="105" t="s">
        <v>23</v>
      </c>
      <c r="C15" s="831">
        <f t="shared" si="0"/>
        <v>0</v>
      </c>
      <c r="D15" s="106"/>
      <c r="E15" s="107"/>
      <c r="F15" s="107"/>
      <c r="G15" s="107"/>
      <c r="H15" s="107"/>
      <c r="I15" s="107"/>
      <c r="J15" s="107"/>
      <c r="K15" s="107"/>
      <c r="L15" s="107"/>
      <c r="M15" s="728"/>
      <c r="N15" s="728"/>
      <c r="O15" s="96"/>
      <c r="P15" s="96"/>
      <c r="Q15" s="96"/>
      <c r="R15" s="96"/>
      <c r="S15" s="109"/>
      <c r="T15" s="826"/>
      <c r="U15" s="98"/>
      <c r="V15" s="98"/>
      <c r="W15" s="98"/>
      <c r="X15" s="773"/>
      <c r="Y15" s="826"/>
      <c r="Z15" s="315"/>
      <c r="AA15" s="832"/>
      <c r="AB15" s="3499"/>
      <c r="AC15" s="1482"/>
      <c r="AD15" s="1482"/>
      <c r="AE15" s="1482"/>
      <c r="AF15" s="1482"/>
      <c r="AG15" s="1482"/>
      <c r="AH15" s="1482"/>
      <c r="AI15" s="1482"/>
      <c r="AJ15" s="1482"/>
      <c r="AK15" s="1482"/>
      <c r="AL15" s="1482"/>
      <c r="AM15" s="1482"/>
      <c r="AN15" s="1482"/>
      <c r="AO15" s="402"/>
      <c r="AP15" s="3897"/>
      <c r="AQ15" s="402"/>
      <c r="AR15" s="402"/>
      <c r="AS15" s="402"/>
      <c r="AT15" s="402"/>
      <c r="BZ15" s="402"/>
      <c r="CB15" s="3758"/>
      <c r="CD15" s="3758"/>
      <c r="CL15" s="3896">
        <v>0</v>
      </c>
      <c r="CM15" s="3896">
        <v>0</v>
      </c>
      <c r="CN15" s="3896">
        <v>0</v>
      </c>
      <c r="CQ15" s="3896">
        <v>0</v>
      </c>
      <c r="CR15" s="3896">
        <v>0</v>
      </c>
    </row>
    <row r="16" spans="1:96" ht="16.350000000000001" customHeight="1" x14ac:dyDescent="0.2">
      <c r="A16" s="4139" t="s">
        <v>926</v>
      </c>
      <c r="B16" s="681" t="s">
        <v>22</v>
      </c>
      <c r="C16" s="68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3"/>
      <c r="T16" s="89"/>
      <c r="U16" s="104"/>
      <c r="V16" s="104"/>
      <c r="W16" s="824"/>
      <c r="X16" s="824"/>
      <c r="Y16" s="89"/>
      <c r="Z16" s="91"/>
      <c r="AA16" s="794"/>
      <c r="AB16" s="3499"/>
      <c r="AC16" s="1482"/>
      <c r="AD16" s="1482"/>
      <c r="AE16" s="1482"/>
      <c r="AF16" s="1482"/>
      <c r="AG16" s="1482"/>
      <c r="AH16" s="1482"/>
      <c r="AI16" s="1482"/>
      <c r="AJ16" s="1482"/>
      <c r="AK16" s="1482"/>
      <c r="AL16" s="1482"/>
      <c r="AM16" s="1482"/>
      <c r="AN16" s="1482"/>
      <c r="AO16" s="402"/>
      <c r="AP16" s="402"/>
      <c r="AQ16" s="402"/>
      <c r="AR16" s="402"/>
      <c r="AS16" s="402"/>
      <c r="AT16" s="402"/>
      <c r="BZ16" s="402"/>
      <c r="CB16" s="3758"/>
      <c r="CL16" s="3896">
        <v>0</v>
      </c>
      <c r="CM16" s="3896">
        <v>0</v>
      </c>
      <c r="CQ16" s="3896">
        <v>0</v>
      </c>
    </row>
    <row r="17" spans="1:104" ht="16.350000000000001" customHeight="1" x14ac:dyDescent="0.2">
      <c r="A17" s="4141"/>
      <c r="B17" s="93" t="s">
        <v>23</v>
      </c>
      <c r="C17" s="689">
        <f t="shared" si="0"/>
        <v>0</v>
      </c>
      <c r="D17" s="94"/>
      <c r="E17" s="728"/>
      <c r="F17" s="728"/>
      <c r="G17" s="728"/>
      <c r="H17" s="728"/>
      <c r="I17" s="728"/>
      <c r="J17" s="728"/>
      <c r="K17" s="728"/>
      <c r="L17" s="728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3"/>
      <c r="X17" s="773"/>
      <c r="Y17" s="94"/>
      <c r="Z17" s="96"/>
      <c r="AA17" s="143"/>
      <c r="AB17" s="3499"/>
      <c r="AC17" s="1482"/>
      <c r="AD17" s="1482"/>
      <c r="AE17" s="1482"/>
      <c r="AF17" s="1482"/>
      <c r="AG17" s="1482"/>
      <c r="AH17" s="1482"/>
      <c r="AI17" s="1482"/>
      <c r="AJ17" s="1482"/>
      <c r="AK17" s="1482"/>
      <c r="AL17" s="1482"/>
      <c r="AM17" s="1482"/>
      <c r="AN17" s="1482"/>
      <c r="AO17" s="402"/>
      <c r="AP17" s="402"/>
      <c r="AQ17" s="402"/>
      <c r="AR17" s="402"/>
      <c r="AS17" s="402"/>
      <c r="AT17" s="402"/>
      <c r="BZ17" s="402"/>
      <c r="CB17" s="3758"/>
      <c r="CL17" s="3896">
        <v>0</v>
      </c>
      <c r="CM17" s="3896">
        <v>0</v>
      </c>
      <c r="CQ17" s="3896">
        <v>0</v>
      </c>
    </row>
    <row r="18" spans="1:104" ht="16.350000000000001" customHeight="1" x14ac:dyDescent="0.2">
      <c r="A18" s="4140" t="s">
        <v>925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4"/>
      <c r="X18" s="104"/>
      <c r="Y18" s="144"/>
      <c r="Z18" s="90"/>
      <c r="AA18" s="164"/>
      <c r="AB18" s="3499"/>
      <c r="AC18" s="1482"/>
      <c r="AD18" s="1482"/>
      <c r="AE18" s="1482"/>
      <c r="AF18" s="1482"/>
      <c r="AG18" s="1482"/>
      <c r="AH18" s="1482"/>
      <c r="AI18" s="1482"/>
      <c r="AJ18" s="1482"/>
      <c r="AK18" s="1482"/>
      <c r="AL18" s="1482"/>
      <c r="AM18" s="1482"/>
      <c r="AN18" s="1482"/>
      <c r="AO18" s="402"/>
      <c r="AP18" s="402"/>
      <c r="AQ18" s="402"/>
      <c r="AR18" s="402"/>
      <c r="AS18" s="402"/>
      <c r="AT18" s="402"/>
      <c r="BZ18" s="402"/>
      <c r="CB18" s="3758"/>
      <c r="CE18" s="3758"/>
      <c r="CF18" s="3394" t="str">
        <f>IF(AND(C18&lt;&gt;0,'A05'!C50=""),"* No olvide registrar ingresos a control de salud de los respectivos RN, en REM A05-secci„n E. ","")</f>
        <v/>
      </c>
      <c r="CL18" s="3896">
        <v>0</v>
      </c>
      <c r="CM18" s="3896">
        <v>0</v>
      </c>
      <c r="CO18" s="3896">
        <v>0</v>
      </c>
      <c r="CP18" s="3896">
        <v>0</v>
      </c>
      <c r="CQ18" s="3896">
        <v>0</v>
      </c>
      <c r="CS18" s="3896">
        <v>0</v>
      </c>
      <c r="CT18" s="3896">
        <v>0</v>
      </c>
    </row>
    <row r="19" spans="1:104" ht="16.350000000000001" customHeight="1" x14ac:dyDescent="0.2">
      <c r="A19" s="4140"/>
      <c r="B19" s="105" t="s">
        <v>23</v>
      </c>
      <c r="C19" s="831">
        <f t="shared" si="0"/>
        <v>0</v>
      </c>
      <c r="D19" s="106"/>
      <c r="E19" s="107"/>
      <c r="F19" s="107"/>
      <c r="G19" s="107"/>
      <c r="H19" s="107"/>
      <c r="I19" s="107"/>
      <c r="J19" s="107"/>
      <c r="K19" s="107"/>
      <c r="L19" s="107"/>
      <c r="M19" s="95"/>
      <c r="N19" s="728"/>
      <c r="O19" s="96"/>
      <c r="P19" s="96"/>
      <c r="Q19" s="96"/>
      <c r="R19" s="96"/>
      <c r="S19" s="109"/>
      <c r="T19" s="826"/>
      <c r="U19" s="98"/>
      <c r="V19" s="98"/>
      <c r="W19" s="773"/>
      <c r="X19" s="110"/>
      <c r="Y19" s="153"/>
      <c r="Z19" s="130"/>
      <c r="AA19" s="193"/>
      <c r="AB19" s="3499"/>
      <c r="AC19" s="1482"/>
      <c r="AD19" s="1482"/>
      <c r="AE19" s="1482"/>
      <c r="AF19" s="1482"/>
      <c r="AG19" s="1482"/>
      <c r="AH19" s="1482"/>
      <c r="AI19" s="1482"/>
      <c r="AJ19" s="1482"/>
      <c r="AK19" s="1482"/>
      <c r="AL19" s="1482"/>
      <c r="AM19" s="1482"/>
      <c r="AN19" s="1482"/>
      <c r="AO19" s="402"/>
      <c r="AP19" s="402"/>
      <c r="AQ19" s="402"/>
      <c r="AR19" s="402"/>
      <c r="AS19" s="402"/>
      <c r="AT19" s="402"/>
      <c r="BZ19" s="402"/>
      <c r="CB19" s="3758"/>
      <c r="CF19" s="3394" t="str">
        <f>IF(AND(C19&lt;&gt;0,'A05'!C50=""),"* No olvide registrar ingresos a control de salud de los respectivos RN, en REM A05-secci„n E. ","")</f>
        <v/>
      </c>
      <c r="CL19" s="3896">
        <v>0</v>
      </c>
      <c r="CM19" s="3896">
        <v>0</v>
      </c>
      <c r="CO19" s="3896">
        <v>0</v>
      </c>
      <c r="CP19" s="3896">
        <v>0</v>
      </c>
      <c r="CQ19" s="3896">
        <v>0</v>
      </c>
      <c r="CS19" s="3896">
        <v>0</v>
      </c>
      <c r="CT19" s="3896">
        <v>0</v>
      </c>
    </row>
    <row r="20" spans="1:104" ht="16.350000000000001" customHeight="1" x14ac:dyDescent="0.2">
      <c r="A20" s="4139" t="s">
        <v>924</v>
      </c>
      <c r="B20" s="681" t="s">
        <v>22</v>
      </c>
      <c r="C20" s="68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3"/>
      <c r="T20" s="89"/>
      <c r="U20" s="104"/>
      <c r="V20" s="104"/>
      <c r="W20" s="824"/>
      <c r="X20" s="830"/>
      <c r="Y20" s="829"/>
      <c r="Z20" s="828"/>
      <c r="AA20" s="827"/>
      <c r="AB20" s="3499"/>
      <c r="AC20" s="1482"/>
      <c r="AD20" s="1482"/>
      <c r="AE20" s="1482"/>
      <c r="AF20" s="1482"/>
      <c r="AG20" s="1482"/>
      <c r="AH20" s="1482"/>
      <c r="AI20" s="1482"/>
      <c r="AJ20" s="1482"/>
      <c r="AK20" s="1482"/>
      <c r="AL20" s="1482"/>
      <c r="AM20" s="1482"/>
      <c r="AN20" s="1482"/>
      <c r="AO20" s="402"/>
      <c r="AP20" s="402"/>
      <c r="AQ20" s="402"/>
      <c r="AR20" s="402"/>
      <c r="AS20" s="402"/>
      <c r="AT20" s="402"/>
      <c r="BZ20" s="402"/>
      <c r="CB20" s="3758"/>
      <c r="CE20" s="3758"/>
      <c r="CF20" s="3394" t="str">
        <f>IF(AND(C20&lt;&gt;0,'A05'!C50=""),"* No olvide registrar ingresos a control de salud de los respectivos RN, en REM A05-secci„n E. ","")</f>
        <v/>
      </c>
      <c r="CL20" s="3896">
        <v>0</v>
      </c>
      <c r="CM20" s="3896">
        <v>0</v>
      </c>
      <c r="CO20" s="3896">
        <v>0</v>
      </c>
      <c r="CP20" s="3896">
        <v>0</v>
      </c>
      <c r="CQ20" s="3896">
        <v>0</v>
      </c>
      <c r="CS20" s="3896">
        <v>0</v>
      </c>
      <c r="CT20" s="3896">
        <v>0</v>
      </c>
    </row>
    <row r="21" spans="1:104" ht="16.350000000000001" customHeight="1" x14ac:dyDescent="0.2">
      <c r="A21" s="4141"/>
      <c r="B21" s="93" t="s">
        <v>23</v>
      </c>
      <c r="C21" s="689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28"/>
      <c r="N21" s="728"/>
      <c r="O21" s="96"/>
      <c r="P21" s="96"/>
      <c r="Q21" s="96"/>
      <c r="R21" s="96"/>
      <c r="S21" s="97"/>
      <c r="T21" s="446"/>
      <c r="U21" s="98"/>
      <c r="V21" s="98"/>
      <c r="W21" s="773"/>
      <c r="X21" s="98"/>
      <c r="Y21" s="140"/>
      <c r="Z21" s="95"/>
      <c r="AA21" s="142"/>
      <c r="AB21" s="3499"/>
      <c r="AC21" s="1482"/>
      <c r="AD21" s="1482"/>
      <c r="AE21" s="1482"/>
      <c r="AF21" s="1482"/>
      <c r="AG21" s="1482"/>
      <c r="AH21" s="1482"/>
      <c r="AI21" s="1482"/>
      <c r="AJ21" s="1482"/>
      <c r="AK21" s="1482"/>
      <c r="AL21" s="1482"/>
      <c r="AM21" s="1482"/>
      <c r="AN21" s="1482"/>
      <c r="AO21" s="402"/>
      <c r="AP21" s="402"/>
      <c r="AQ21" s="402"/>
      <c r="AR21" s="402"/>
      <c r="AS21" s="402"/>
      <c r="AT21" s="402"/>
      <c r="BZ21" s="402"/>
      <c r="CB21" s="3758"/>
      <c r="CF21" s="3394" t="str">
        <f>IF(AND(C21&lt;&gt;0,'A05'!C50=""),"* No olvide registrar ingresos a control de salud de los respectivos RN, en REM A05-secci„n E. ","")</f>
        <v/>
      </c>
      <c r="CL21" s="3896">
        <v>0</v>
      </c>
      <c r="CM21" s="3896">
        <v>0</v>
      </c>
      <c r="CO21" s="3896">
        <v>0</v>
      </c>
      <c r="CP21" s="3896">
        <v>0</v>
      </c>
      <c r="CQ21" s="3896">
        <v>0</v>
      </c>
      <c r="CS21" s="3896">
        <v>0</v>
      </c>
      <c r="CT21" s="3896">
        <v>0</v>
      </c>
    </row>
    <row r="22" spans="1:104" ht="16.350000000000001" customHeight="1" x14ac:dyDescent="0.2">
      <c r="A22" s="4159" t="s">
        <v>923</v>
      </c>
      <c r="B22" s="112" t="s">
        <v>922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4"/>
      <c r="X22" s="824"/>
      <c r="Y22" s="89"/>
      <c r="Z22" s="91"/>
      <c r="AA22" s="794"/>
      <c r="AB22" s="3499"/>
      <c r="AC22" s="1482"/>
      <c r="AD22" s="1482"/>
      <c r="AE22" s="1482"/>
      <c r="AF22" s="1482"/>
      <c r="AG22" s="1482"/>
      <c r="AH22" s="1482"/>
      <c r="AI22" s="1482"/>
      <c r="AJ22" s="1482"/>
      <c r="AK22" s="1482"/>
      <c r="AL22" s="1482"/>
      <c r="AM22" s="1482"/>
      <c r="AN22" s="1482"/>
      <c r="AO22" s="402"/>
      <c r="AP22" s="402"/>
      <c r="AQ22" s="402"/>
      <c r="AR22" s="402"/>
      <c r="AS22" s="402"/>
      <c r="AT22" s="402"/>
      <c r="BZ22" s="402"/>
      <c r="CB22" s="3758"/>
      <c r="CL22" s="3896">
        <v>0</v>
      </c>
      <c r="CM22" s="3896">
        <v>0</v>
      </c>
      <c r="CQ22" s="3896">
        <v>0</v>
      </c>
    </row>
    <row r="23" spans="1:104" ht="16.350000000000001" customHeight="1" x14ac:dyDescent="0.2">
      <c r="A23" s="4159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8"/>
      <c r="O23" s="728"/>
      <c r="P23" s="107"/>
      <c r="Q23" s="107"/>
      <c r="R23" s="107"/>
      <c r="S23" s="107"/>
      <c r="T23" s="826"/>
      <c r="U23" s="98"/>
      <c r="V23" s="98"/>
      <c r="W23" s="773"/>
      <c r="X23" s="773"/>
      <c r="Y23" s="94"/>
      <c r="Z23" s="96"/>
      <c r="AA23" s="143"/>
      <c r="AB23" s="3499"/>
      <c r="AC23" s="1482"/>
      <c r="AD23" s="1482"/>
      <c r="AE23" s="1482"/>
      <c r="AF23" s="1482"/>
      <c r="AG23" s="1482"/>
      <c r="AH23" s="1482"/>
      <c r="AI23" s="1482"/>
      <c r="AJ23" s="1482"/>
      <c r="AK23" s="1482"/>
      <c r="AL23" s="1482"/>
      <c r="AM23" s="1482"/>
      <c r="AN23" s="1482"/>
      <c r="AO23" s="402"/>
      <c r="AP23" s="402"/>
      <c r="AQ23" s="402"/>
      <c r="AR23" s="402"/>
      <c r="AS23" s="402"/>
      <c r="AT23" s="402"/>
      <c r="BZ23" s="402"/>
      <c r="CB23" s="3758"/>
      <c r="CL23" s="3896">
        <v>0</v>
      </c>
      <c r="CM23" s="3896">
        <v>0</v>
      </c>
      <c r="CQ23" s="3896">
        <v>0</v>
      </c>
    </row>
    <row r="24" spans="1:104" ht="16.350000000000001" customHeight="1" x14ac:dyDescent="0.2">
      <c r="A24" s="4139" t="s">
        <v>921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/>
      <c r="V24" s="104"/>
      <c r="W24" s="824"/>
      <c r="X24" s="824"/>
      <c r="Y24" s="101"/>
      <c r="Z24" s="139"/>
      <c r="AA24" s="789"/>
      <c r="AB24" s="3499"/>
      <c r="AC24" s="1482"/>
      <c r="AD24" s="1482"/>
      <c r="AE24" s="1482"/>
      <c r="AF24" s="1482"/>
      <c r="AG24" s="1482"/>
      <c r="AH24" s="1482"/>
      <c r="AI24" s="1482"/>
      <c r="AJ24" s="1482"/>
      <c r="AK24" s="1482"/>
      <c r="AL24" s="1482"/>
      <c r="AM24" s="1482"/>
      <c r="AN24" s="1482"/>
      <c r="AO24" s="402"/>
      <c r="AP24" s="402"/>
      <c r="AQ24" s="402"/>
      <c r="AR24" s="402"/>
      <c r="AS24" s="402"/>
      <c r="AT24" s="402"/>
      <c r="BZ24" s="402"/>
      <c r="CB24" s="3758"/>
      <c r="CL24" s="3896">
        <v>0</v>
      </c>
      <c r="CM24" s="3896">
        <v>0</v>
      </c>
      <c r="CQ24" s="3896">
        <v>0</v>
      </c>
    </row>
    <row r="25" spans="1:104" ht="16.350000000000001" customHeight="1" x14ac:dyDescent="0.2">
      <c r="A25" s="4141"/>
      <c r="B25" s="93" t="s">
        <v>23</v>
      </c>
      <c r="C25" s="825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/>
      <c r="V25" s="98"/>
      <c r="W25" s="773"/>
      <c r="X25" s="773"/>
      <c r="Y25" s="94"/>
      <c r="Z25" s="96"/>
      <c r="AA25" s="143"/>
      <c r="AB25" s="3499"/>
      <c r="AC25" s="1482"/>
      <c r="AD25" s="1482"/>
      <c r="AE25" s="1482"/>
      <c r="AF25" s="1482"/>
      <c r="AG25" s="1482"/>
      <c r="AH25" s="1482"/>
      <c r="AI25" s="1482"/>
      <c r="AJ25" s="1482"/>
      <c r="AK25" s="1482"/>
      <c r="AL25" s="1482"/>
      <c r="AM25" s="1482"/>
      <c r="AN25" s="1482"/>
      <c r="AO25" s="402"/>
      <c r="AP25" s="402"/>
      <c r="AQ25" s="402"/>
      <c r="AR25" s="402"/>
      <c r="AS25" s="402"/>
      <c r="AT25" s="402"/>
      <c r="BZ25" s="402"/>
      <c r="CB25" s="3758"/>
      <c r="CL25" s="3896">
        <v>0</v>
      </c>
      <c r="CM25" s="3896">
        <v>0</v>
      </c>
      <c r="CQ25" s="3896">
        <v>0</v>
      </c>
    </row>
    <row r="26" spans="1:104" ht="16.350000000000001" customHeight="1" x14ac:dyDescent="0.2">
      <c r="A26" s="4140" t="s">
        <v>920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4"/>
      <c r="X26" s="824"/>
      <c r="Y26" s="101"/>
      <c r="Z26" s="139"/>
      <c r="AA26" s="789"/>
      <c r="AB26" s="3499"/>
      <c r="AC26" s="1482"/>
      <c r="AD26" s="1482"/>
      <c r="AE26" s="1482"/>
      <c r="AF26" s="1482"/>
      <c r="AG26" s="1482"/>
      <c r="AH26" s="1482"/>
      <c r="AI26" s="1482"/>
      <c r="AJ26" s="1482"/>
      <c r="AK26" s="1482"/>
      <c r="AL26" s="1482"/>
      <c r="AM26" s="1482"/>
      <c r="AN26" s="1482"/>
      <c r="AO26" s="402"/>
      <c r="AP26" s="402"/>
      <c r="AQ26" s="402"/>
      <c r="AR26" s="402"/>
      <c r="AS26" s="402"/>
      <c r="AT26" s="402"/>
      <c r="BZ26" s="402"/>
      <c r="CB26" s="3758"/>
      <c r="CL26" s="3896">
        <v>0</v>
      </c>
      <c r="CM26" s="3896">
        <v>0</v>
      </c>
      <c r="CQ26" s="3896">
        <v>0</v>
      </c>
    </row>
    <row r="27" spans="1:104" ht="16.350000000000001" customHeight="1" x14ac:dyDescent="0.2">
      <c r="A27" s="4141"/>
      <c r="B27" s="93" t="s">
        <v>23</v>
      </c>
      <c r="C27" s="93">
        <f>SUM(E27:S27)</f>
        <v>0</v>
      </c>
      <c r="D27" s="94"/>
      <c r="E27" s="95"/>
      <c r="F27" s="95"/>
      <c r="G27" s="95"/>
      <c r="H27" s="95"/>
      <c r="I27" s="95"/>
      <c r="J27" s="95"/>
      <c r="K27" s="95"/>
      <c r="L27" s="95"/>
      <c r="M27" s="728"/>
      <c r="N27" s="728"/>
      <c r="O27" s="728"/>
      <c r="P27" s="95"/>
      <c r="Q27" s="95"/>
      <c r="R27" s="95"/>
      <c r="S27" s="116"/>
      <c r="T27" s="98"/>
      <c r="U27" s="117"/>
      <c r="V27" s="98"/>
      <c r="W27" s="773"/>
      <c r="X27" s="773"/>
      <c r="Y27" s="94"/>
      <c r="Z27" s="96"/>
      <c r="AA27" s="143"/>
      <c r="AB27" s="3499"/>
      <c r="AC27" s="1482"/>
      <c r="AD27" s="1482"/>
      <c r="AE27" s="1482"/>
      <c r="AF27" s="1482"/>
      <c r="AG27" s="1482"/>
      <c r="AH27" s="1482"/>
      <c r="AI27" s="1482"/>
      <c r="AJ27" s="1482"/>
      <c r="AK27" s="1482"/>
      <c r="AL27" s="1482"/>
      <c r="AM27" s="1482"/>
      <c r="AN27" s="1482"/>
      <c r="AO27" s="402"/>
      <c r="AP27" s="402"/>
      <c r="AQ27" s="402"/>
      <c r="AR27" s="402"/>
      <c r="AS27" s="402"/>
      <c r="AT27" s="402"/>
      <c r="BZ27" s="402"/>
      <c r="CB27" s="3758"/>
      <c r="CL27" s="3896">
        <v>0</v>
      </c>
      <c r="CM27" s="3896">
        <v>0</v>
      </c>
      <c r="CQ27" s="3896">
        <v>0</v>
      </c>
    </row>
    <row r="28" spans="1:104" s="817" customFormat="1" ht="31.35" customHeight="1" x14ac:dyDescent="0.2">
      <c r="A28" s="82" t="s">
        <v>919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2"/>
      <c r="CB28" s="822"/>
      <c r="CC28" s="822"/>
      <c r="CD28" s="822"/>
      <c r="CE28" s="822"/>
      <c r="CF28" s="822"/>
      <c r="CG28" s="823"/>
      <c r="CH28" s="823"/>
      <c r="CI28" s="823"/>
      <c r="CJ28" s="823"/>
      <c r="CK28" s="823"/>
      <c r="CL28" s="823"/>
      <c r="CM28" s="823"/>
      <c r="CN28" s="823"/>
      <c r="CO28" s="823"/>
      <c r="CP28" s="823"/>
      <c r="CQ28" s="823"/>
      <c r="CR28" s="823"/>
      <c r="CS28" s="823"/>
      <c r="CT28" s="823"/>
      <c r="CU28" s="823"/>
      <c r="CV28" s="822"/>
      <c r="CW28" s="822"/>
      <c r="CX28" s="822"/>
      <c r="CY28" s="822"/>
      <c r="CZ28" s="822"/>
    </row>
    <row r="29" spans="1:104" s="118" customFormat="1" ht="30" customHeight="1" x14ac:dyDescent="0.2">
      <c r="A29" s="4158" t="s">
        <v>870</v>
      </c>
      <c r="B29" s="4158" t="s">
        <v>0</v>
      </c>
      <c r="C29" s="4142" t="s">
        <v>27</v>
      </c>
      <c r="D29" s="4165"/>
      <c r="E29" s="4143"/>
      <c r="F29" s="4144" t="s">
        <v>28</v>
      </c>
      <c r="G29" s="4146"/>
      <c r="H29" s="4146"/>
      <c r="I29" s="4146"/>
      <c r="J29" s="4146"/>
      <c r="K29" s="4146"/>
      <c r="L29" s="4146"/>
      <c r="M29" s="4146"/>
      <c r="N29" s="4146"/>
      <c r="O29" s="4146"/>
      <c r="P29" s="4146"/>
      <c r="Q29" s="4146"/>
      <c r="R29" s="4146"/>
      <c r="S29" s="4146"/>
      <c r="T29" s="4146"/>
      <c r="U29" s="4146"/>
      <c r="V29" s="4146"/>
      <c r="W29" s="4146"/>
      <c r="X29" s="4146"/>
      <c r="Y29" s="4146"/>
      <c r="Z29" s="4146"/>
      <c r="AA29" s="4146"/>
      <c r="AB29" s="4146"/>
      <c r="AC29" s="4146"/>
      <c r="AD29" s="4146"/>
      <c r="AE29" s="4146"/>
      <c r="AF29" s="4146"/>
      <c r="AG29" s="4146"/>
      <c r="AH29" s="4145"/>
      <c r="AI29" s="4147" t="s">
        <v>428</v>
      </c>
      <c r="AJ29" s="4166" t="s">
        <v>918</v>
      </c>
      <c r="AK29" s="4167"/>
      <c r="AL29" s="4147" t="s">
        <v>467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60"/>
      <c r="B30" s="4160"/>
      <c r="C30" s="3064" t="s">
        <v>47</v>
      </c>
      <c r="D30" s="677" t="s">
        <v>20</v>
      </c>
      <c r="E30" s="3053" t="s">
        <v>21</v>
      </c>
      <c r="F30" s="3071" t="s">
        <v>917</v>
      </c>
      <c r="G30" s="684" t="s">
        <v>916</v>
      </c>
      <c r="H30" s="684" t="s">
        <v>915</v>
      </c>
      <c r="I30" s="684" t="s">
        <v>914</v>
      </c>
      <c r="J30" s="3124" t="s">
        <v>913</v>
      </c>
      <c r="K30" s="684" t="s">
        <v>912</v>
      </c>
      <c r="L30" s="684" t="s">
        <v>911</v>
      </c>
      <c r="M30" s="684" t="s">
        <v>910</v>
      </c>
      <c r="N30" s="684" t="s">
        <v>909</v>
      </c>
      <c r="O30" s="684" t="s">
        <v>908</v>
      </c>
      <c r="P30" s="684" t="s">
        <v>907</v>
      </c>
      <c r="Q30" s="684" t="s">
        <v>906</v>
      </c>
      <c r="R30" s="684" t="s">
        <v>905</v>
      </c>
      <c r="S30" s="684" t="s">
        <v>904</v>
      </c>
      <c r="T30" s="821" t="s">
        <v>903</v>
      </c>
      <c r="U30" s="821" t="s">
        <v>79</v>
      </c>
      <c r="V30" s="821" t="s">
        <v>6</v>
      </c>
      <c r="W30" s="821" t="s">
        <v>7</v>
      </c>
      <c r="X30" s="821" t="s">
        <v>8</v>
      </c>
      <c r="Y30" s="821" t="s">
        <v>9</v>
      </c>
      <c r="Z30" s="821" t="s">
        <v>10</v>
      </c>
      <c r="AA30" s="821" t="s">
        <v>11</v>
      </c>
      <c r="AB30" s="821" t="s">
        <v>12</v>
      </c>
      <c r="AC30" s="821" t="s">
        <v>13</v>
      </c>
      <c r="AD30" s="821" t="s">
        <v>14</v>
      </c>
      <c r="AE30" s="821" t="s">
        <v>15</v>
      </c>
      <c r="AF30" s="821" t="s">
        <v>16</v>
      </c>
      <c r="AG30" s="821" t="s">
        <v>17</v>
      </c>
      <c r="AH30" s="820" t="s">
        <v>18</v>
      </c>
      <c r="AI30" s="4148"/>
      <c r="AJ30" s="819" t="s">
        <v>902</v>
      </c>
      <c r="AK30" s="818" t="s">
        <v>901</v>
      </c>
      <c r="AL30" s="4148"/>
      <c r="AN30" s="817"/>
      <c r="AO30" s="817"/>
      <c r="AP30" s="817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39" t="s">
        <v>900</v>
      </c>
      <c r="B31" s="681" t="s">
        <v>22</v>
      </c>
      <c r="C31" s="681">
        <f>SUM(F31:AH31)</f>
        <v>0</v>
      </c>
      <c r="D31" s="812"/>
      <c r="E31" s="811"/>
      <c r="F31" s="121"/>
      <c r="G31" s="102"/>
      <c r="H31" s="102"/>
      <c r="I31" s="102"/>
      <c r="J31" s="814"/>
      <c r="K31" s="814"/>
      <c r="L31" s="102"/>
      <c r="M31" s="815"/>
      <c r="N31" s="816"/>
      <c r="O31" s="816"/>
      <c r="P31" s="779"/>
      <c r="Q31" s="102"/>
      <c r="R31" s="102"/>
      <c r="S31" s="102"/>
      <c r="T31" s="814"/>
      <c r="U31" s="814"/>
      <c r="V31" s="102"/>
      <c r="W31" s="815"/>
      <c r="X31" s="814"/>
      <c r="Y31" s="814"/>
      <c r="Z31" s="779"/>
      <c r="AA31" s="102"/>
      <c r="AB31" s="102"/>
      <c r="AC31" s="102"/>
      <c r="AD31" s="814"/>
      <c r="AE31" s="814"/>
      <c r="AF31" s="102"/>
      <c r="AG31" s="102"/>
      <c r="AH31" s="811"/>
      <c r="AI31" s="813"/>
      <c r="AJ31" s="121"/>
      <c r="AK31" s="678"/>
      <c r="AL31" s="678"/>
      <c r="AM31" s="3499"/>
      <c r="AN31" s="1482"/>
      <c r="AO31" s="1482"/>
      <c r="AP31" s="1482"/>
      <c r="AQ31" s="1482"/>
      <c r="AR31" s="1482"/>
      <c r="AS31" s="1482"/>
      <c r="AT31" s="1482"/>
      <c r="AU31" s="1482"/>
      <c r="AV31" s="1482"/>
      <c r="AW31" s="1482"/>
      <c r="AX31" s="1482"/>
      <c r="AY31" s="1482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40"/>
      <c r="B32" s="124" t="s">
        <v>26</v>
      </c>
      <c r="C32" s="124">
        <f>SUM(F32:AH32)</f>
        <v>1</v>
      </c>
      <c r="D32" s="4107"/>
      <c r="E32" s="4108">
        <v>1</v>
      </c>
      <c r="F32" s="2890"/>
      <c r="G32" s="4109"/>
      <c r="H32" s="4109"/>
      <c r="I32" s="3336"/>
      <c r="J32" s="4109">
        <v>1</v>
      </c>
      <c r="K32" s="4109"/>
      <c r="L32" s="3336"/>
      <c r="M32" s="4109"/>
      <c r="N32" s="4109"/>
      <c r="O32" s="3336"/>
      <c r="P32" s="4109"/>
      <c r="Q32" s="4109"/>
      <c r="R32" s="3336"/>
      <c r="S32" s="4109"/>
      <c r="T32" s="4109"/>
      <c r="U32" s="3336"/>
      <c r="V32" s="4109"/>
      <c r="W32" s="4109"/>
      <c r="X32" s="3336"/>
      <c r="Y32" s="4109"/>
      <c r="Z32" s="4109"/>
      <c r="AA32" s="3336"/>
      <c r="AB32" s="4109"/>
      <c r="AC32" s="4109"/>
      <c r="AD32" s="3336"/>
      <c r="AE32" s="4109"/>
      <c r="AF32" s="4109"/>
      <c r="AG32" s="3336"/>
      <c r="AH32" s="4110"/>
      <c r="AI32" s="4111">
        <v>1</v>
      </c>
      <c r="AJ32" s="2890">
        <v>0</v>
      </c>
      <c r="AK32" s="4108">
        <v>0</v>
      </c>
      <c r="AL32" s="4108">
        <v>0</v>
      </c>
      <c r="AM32" s="3499"/>
      <c r="AN32" s="1482"/>
      <c r="AO32" s="1482"/>
      <c r="AP32" s="1482"/>
      <c r="AQ32" s="1482"/>
      <c r="AR32" s="1482"/>
      <c r="AS32" s="1482"/>
      <c r="AT32" s="1482"/>
      <c r="AU32" s="1482"/>
      <c r="AV32" s="1482"/>
      <c r="AW32" s="1482"/>
      <c r="AX32" s="1482"/>
      <c r="AY32" s="1482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40"/>
      <c r="B33" s="105" t="s">
        <v>23</v>
      </c>
      <c r="C33" s="105">
        <f>SUM(F33+T33+U33+V33+W33+X33+Y33+Z33+AA33+AB33+AC33+AD33+AE33+AF33+AG33+AH33)</f>
        <v>0</v>
      </c>
      <c r="D33" s="812"/>
      <c r="E33" s="811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1"/>
      <c r="AM33" s="3499"/>
      <c r="AN33" s="1482"/>
      <c r="AO33" s="1482"/>
      <c r="AP33" s="1482"/>
      <c r="AQ33" s="1482"/>
      <c r="AR33" s="1482"/>
      <c r="AS33" s="1482"/>
      <c r="AT33" s="1482"/>
      <c r="AU33" s="1482"/>
      <c r="AV33" s="1482"/>
      <c r="AW33" s="1482"/>
      <c r="AX33" s="1482"/>
      <c r="AY33" s="1482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41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499"/>
      <c r="AN34" s="1482"/>
      <c r="AO34" s="1482"/>
      <c r="AP34" s="1482"/>
      <c r="AQ34" s="1482"/>
      <c r="AR34" s="1482"/>
      <c r="AS34" s="1482"/>
      <c r="AT34" s="1482"/>
      <c r="AU34" s="1482"/>
      <c r="AV34" s="1482"/>
      <c r="AW34" s="1482"/>
      <c r="AX34" s="1482"/>
      <c r="AY34" s="1482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899</v>
      </c>
      <c r="B35" s="529"/>
      <c r="C35" s="529"/>
      <c r="D35" s="529"/>
      <c r="E35" s="233"/>
      <c r="F35" s="3831"/>
      <c r="G35" s="3680"/>
      <c r="H35" s="3402"/>
      <c r="I35" s="3898"/>
      <c r="J35" s="3898"/>
      <c r="K35" s="3898"/>
      <c r="L35" s="3898"/>
      <c r="M35" s="3680"/>
      <c r="N35" s="233"/>
      <c r="O35" s="3898"/>
      <c r="P35" s="3898"/>
      <c r="Q35" s="3898"/>
      <c r="R35" s="3898"/>
      <c r="S35" s="3898"/>
      <c r="T35" s="3680"/>
      <c r="U35" s="3680"/>
      <c r="V35" s="233"/>
      <c r="W35" s="3898"/>
      <c r="X35" s="3680"/>
      <c r="Y35" s="3680"/>
      <c r="Z35" s="3680"/>
      <c r="AA35" s="233"/>
      <c r="AB35" s="725"/>
      <c r="AC35" s="3680"/>
      <c r="AD35" s="3680"/>
      <c r="AE35" s="233"/>
      <c r="AF35" s="3680"/>
      <c r="AG35" s="233"/>
      <c r="AH35" s="3898"/>
      <c r="AI35" s="3898"/>
      <c r="AJ35" s="3898"/>
      <c r="AK35" s="3898"/>
      <c r="AL35" s="3898"/>
      <c r="AM35" s="3899"/>
      <c r="AN35" s="3899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4"/>
      <c r="CB35" s="3394"/>
      <c r="CC35" s="3394"/>
      <c r="CD35" s="3394"/>
      <c r="CE35" s="3394"/>
      <c r="CF35" s="3394"/>
      <c r="CG35" s="3896"/>
      <c r="CH35" s="3896"/>
      <c r="CI35" s="3896"/>
      <c r="CJ35" s="3896"/>
      <c r="CK35" s="3896"/>
      <c r="CL35" s="3896"/>
      <c r="CM35" s="3896"/>
      <c r="CN35" s="3896"/>
      <c r="CO35" s="3896"/>
      <c r="CP35" s="3896"/>
      <c r="CQ35" s="3896"/>
      <c r="CR35" s="3896"/>
      <c r="CS35" s="3896"/>
      <c r="CT35" s="3896"/>
      <c r="CU35" s="3896"/>
      <c r="CV35" s="3394"/>
      <c r="CW35" s="3394"/>
      <c r="CX35" s="3394"/>
      <c r="CY35" s="3394"/>
      <c r="CZ35" s="3394"/>
    </row>
    <row r="36" spans="1:104" s="402" customFormat="1" ht="14.45" customHeight="1" x14ac:dyDescent="0.2">
      <c r="A36" s="4158" t="s">
        <v>870</v>
      </c>
      <c r="B36" s="4158" t="s">
        <v>0</v>
      </c>
      <c r="C36" s="4149" t="s">
        <v>27</v>
      </c>
      <c r="D36" s="4150"/>
      <c r="E36" s="4151"/>
      <c r="F36" s="4144" t="s">
        <v>28</v>
      </c>
      <c r="G36" s="4146"/>
      <c r="H36" s="4146"/>
      <c r="I36" s="4146"/>
      <c r="J36" s="4146"/>
      <c r="K36" s="4146"/>
      <c r="L36" s="4146"/>
      <c r="M36" s="4146"/>
      <c r="N36" s="4146"/>
      <c r="O36" s="4146"/>
      <c r="P36" s="4146"/>
      <c r="Q36" s="4146"/>
      <c r="R36" s="4146"/>
      <c r="S36" s="4146"/>
      <c r="T36" s="4146"/>
      <c r="U36" s="4146"/>
      <c r="V36" s="4146"/>
      <c r="W36" s="4146"/>
      <c r="X36" s="4146"/>
      <c r="Y36" s="4146"/>
      <c r="Z36" s="4146"/>
      <c r="AA36" s="4146"/>
      <c r="AB36" s="4146"/>
      <c r="AC36" s="4146"/>
      <c r="AD36" s="4146"/>
      <c r="AE36" s="4146"/>
      <c r="AF36" s="4146"/>
      <c r="AG36" s="4146"/>
      <c r="AH36" s="4146"/>
      <c r="AI36" s="4146"/>
      <c r="AJ36" s="4146"/>
      <c r="AK36" s="4146"/>
      <c r="AL36" s="4146"/>
      <c r="AM36" s="4145"/>
      <c r="AN36" s="4139" t="s">
        <v>428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4"/>
      <c r="CB36" s="3394"/>
      <c r="CC36" s="3394"/>
      <c r="CD36" s="3394"/>
      <c r="CE36" s="3394"/>
      <c r="CF36" s="3394"/>
      <c r="CG36" s="3896"/>
      <c r="CH36" s="3896"/>
      <c r="CI36" s="3896"/>
      <c r="CJ36" s="3896"/>
      <c r="CK36" s="3896"/>
      <c r="CL36" s="3896"/>
      <c r="CM36" s="3896"/>
      <c r="CN36" s="3896"/>
      <c r="CO36" s="3896"/>
      <c r="CP36" s="3896"/>
      <c r="CQ36" s="3896"/>
      <c r="CR36" s="3896"/>
      <c r="CS36" s="3896"/>
      <c r="CT36" s="3896"/>
      <c r="CU36" s="3896"/>
      <c r="CV36" s="3394"/>
      <c r="CW36" s="3394"/>
      <c r="CX36" s="3394"/>
      <c r="CY36" s="3394"/>
      <c r="CZ36" s="3394"/>
    </row>
    <row r="37" spans="1:104" s="402" customFormat="1" ht="16.350000000000001" customHeight="1" x14ac:dyDescent="0.2">
      <c r="A37" s="4159"/>
      <c r="B37" s="4159"/>
      <c r="C37" s="4152"/>
      <c r="D37" s="4153"/>
      <c r="E37" s="4154"/>
      <c r="F37" s="4144" t="s">
        <v>29</v>
      </c>
      <c r="G37" s="4145"/>
      <c r="H37" s="4144" t="s">
        <v>4</v>
      </c>
      <c r="I37" s="4145"/>
      <c r="J37" s="4144" t="s">
        <v>30</v>
      </c>
      <c r="K37" s="4145"/>
      <c r="L37" s="4144" t="s">
        <v>5</v>
      </c>
      <c r="M37" s="4145"/>
      <c r="N37" s="4142" t="s">
        <v>6</v>
      </c>
      <c r="O37" s="4143"/>
      <c r="P37" s="4142" t="s">
        <v>7</v>
      </c>
      <c r="Q37" s="4143"/>
      <c r="R37" s="4142" t="s">
        <v>8</v>
      </c>
      <c r="S37" s="4143"/>
      <c r="T37" s="4142" t="s">
        <v>9</v>
      </c>
      <c r="U37" s="4143"/>
      <c r="V37" s="4142" t="s">
        <v>10</v>
      </c>
      <c r="W37" s="4143"/>
      <c r="X37" s="4142" t="s">
        <v>11</v>
      </c>
      <c r="Y37" s="4143"/>
      <c r="Z37" s="4142" t="s">
        <v>12</v>
      </c>
      <c r="AA37" s="4143"/>
      <c r="AB37" s="4142" t="s">
        <v>13</v>
      </c>
      <c r="AC37" s="4143"/>
      <c r="AD37" s="4142" t="s">
        <v>14</v>
      </c>
      <c r="AE37" s="4143"/>
      <c r="AF37" s="4142" t="s">
        <v>15</v>
      </c>
      <c r="AG37" s="4143"/>
      <c r="AH37" s="4142" t="s">
        <v>16</v>
      </c>
      <c r="AI37" s="4143"/>
      <c r="AJ37" s="4142" t="s">
        <v>17</v>
      </c>
      <c r="AK37" s="4143"/>
      <c r="AL37" s="4142" t="s">
        <v>18</v>
      </c>
      <c r="AM37" s="4143"/>
      <c r="AN37" s="4140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4"/>
      <c r="CB37" s="3394"/>
      <c r="CC37" s="3394"/>
      <c r="CD37" s="3394"/>
      <c r="CE37" s="3394"/>
      <c r="CF37" s="3394"/>
      <c r="CG37" s="3896"/>
      <c r="CH37" s="3896"/>
      <c r="CI37" s="3896"/>
      <c r="CJ37" s="3896"/>
      <c r="CK37" s="3896"/>
      <c r="CL37" s="3896"/>
      <c r="CM37" s="3896"/>
      <c r="CN37" s="3896"/>
      <c r="CO37" s="3896"/>
      <c r="CP37" s="3896"/>
      <c r="CQ37" s="3896"/>
      <c r="CR37" s="3896"/>
      <c r="CS37" s="3896"/>
      <c r="CT37" s="3896"/>
      <c r="CU37" s="3896"/>
      <c r="CV37" s="3394"/>
      <c r="CW37" s="3394"/>
      <c r="CX37" s="3394"/>
      <c r="CY37" s="3394"/>
      <c r="CZ37" s="3394"/>
    </row>
    <row r="38" spans="1:104" s="402" customFormat="1" ht="16.350000000000001" customHeight="1" x14ac:dyDescent="0.2">
      <c r="A38" s="4160"/>
      <c r="B38" s="4160"/>
      <c r="C38" s="677" t="s">
        <v>47</v>
      </c>
      <c r="D38" s="3124" t="s">
        <v>20</v>
      </c>
      <c r="E38" s="3053" t="s">
        <v>21</v>
      </c>
      <c r="F38" s="676" t="s">
        <v>20</v>
      </c>
      <c r="G38" s="3053" t="s">
        <v>21</v>
      </c>
      <c r="H38" s="676" t="s">
        <v>20</v>
      </c>
      <c r="I38" s="3053" t="s">
        <v>21</v>
      </c>
      <c r="J38" s="676" t="s">
        <v>20</v>
      </c>
      <c r="K38" s="3053" t="s">
        <v>21</v>
      </c>
      <c r="L38" s="676" t="s">
        <v>20</v>
      </c>
      <c r="M38" s="3053" t="s">
        <v>21</v>
      </c>
      <c r="N38" s="676" t="s">
        <v>20</v>
      </c>
      <c r="O38" s="3053" t="s">
        <v>21</v>
      </c>
      <c r="P38" s="676" t="s">
        <v>20</v>
      </c>
      <c r="Q38" s="3053" t="s">
        <v>21</v>
      </c>
      <c r="R38" s="676" t="s">
        <v>20</v>
      </c>
      <c r="S38" s="3053" t="s">
        <v>21</v>
      </c>
      <c r="T38" s="676" t="s">
        <v>20</v>
      </c>
      <c r="U38" s="3053" t="s">
        <v>21</v>
      </c>
      <c r="V38" s="676" t="s">
        <v>20</v>
      </c>
      <c r="W38" s="3053" t="s">
        <v>21</v>
      </c>
      <c r="X38" s="676" t="s">
        <v>20</v>
      </c>
      <c r="Y38" s="3053" t="s">
        <v>21</v>
      </c>
      <c r="Z38" s="676" t="s">
        <v>20</v>
      </c>
      <c r="AA38" s="3053" t="s">
        <v>21</v>
      </c>
      <c r="AB38" s="676" t="s">
        <v>20</v>
      </c>
      <c r="AC38" s="3053" t="s">
        <v>21</v>
      </c>
      <c r="AD38" s="676" t="s">
        <v>20</v>
      </c>
      <c r="AE38" s="3053" t="s">
        <v>21</v>
      </c>
      <c r="AF38" s="676" t="s">
        <v>20</v>
      </c>
      <c r="AG38" s="3053" t="s">
        <v>21</v>
      </c>
      <c r="AH38" s="676" t="s">
        <v>20</v>
      </c>
      <c r="AI38" s="3053" t="s">
        <v>21</v>
      </c>
      <c r="AJ38" s="676" t="s">
        <v>20</v>
      </c>
      <c r="AK38" s="3053" t="s">
        <v>21</v>
      </c>
      <c r="AL38" s="676" t="s">
        <v>20</v>
      </c>
      <c r="AM38" s="3053" t="s">
        <v>21</v>
      </c>
      <c r="AN38" s="4141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4"/>
      <c r="CB38" s="3394"/>
      <c r="CC38" s="3394"/>
      <c r="CD38" s="3394"/>
      <c r="CE38" s="3394"/>
      <c r="CF38" s="3394"/>
      <c r="CG38" s="3896"/>
      <c r="CH38" s="3896"/>
      <c r="CI38" s="3896"/>
      <c r="CJ38" s="3896"/>
      <c r="CK38" s="3896"/>
      <c r="CL38" s="3896"/>
      <c r="CM38" s="3896"/>
      <c r="CN38" s="3896"/>
      <c r="CO38" s="3896"/>
      <c r="CP38" s="3896"/>
      <c r="CQ38" s="3896"/>
      <c r="CR38" s="3896"/>
      <c r="CS38" s="3896"/>
      <c r="CT38" s="3896"/>
      <c r="CU38" s="3896"/>
      <c r="CV38" s="3394"/>
      <c r="CW38" s="3394"/>
      <c r="CX38" s="3394"/>
      <c r="CY38" s="3394"/>
      <c r="CZ38" s="3394"/>
    </row>
    <row r="39" spans="1:104" ht="16.350000000000001" customHeight="1" x14ac:dyDescent="0.2">
      <c r="A39" s="4139" t="s">
        <v>898</v>
      </c>
      <c r="B39" s="681" t="s">
        <v>22</v>
      </c>
      <c r="C39" s="792">
        <f t="shared" ref="C39:C61" si="1">SUM(D39:E39)</f>
        <v>0</v>
      </c>
      <c r="D39" s="800">
        <f t="shared" ref="D39:E42" si="2">SUM(L39+N39+P39+R39+T39+V39+X39+Z39+AB39+AD39+AF39+AH39+AJ39+AL39)</f>
        <v>0</v>
      </c>
      <c r="E39" s="799">
        <f t="shared" si="2"/>
        <v>0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/>
      <c r="Y39" s="114"/>
      <c r="Z39" s="121"/>
      <c r="AA39" s="114"/>
      <c r="AB39" s="121"/>
      <c r="AC39" s="114"/>
      <c r="AD39" s="121"/>
      <c r="AE39" s="114"/>
      <c r="AF39" s="121"/>
      <c r="AG39" s="114"/>
      <c r="AH39" s="121"/>
      <c r="AI39" s="114"/>
      <c r="AJ39" s="121"/>
      <c r="AK39" s="114"/>
      <c r="AL39" s="121"/>
      <c r="AM39" s="114"/>
      <c r="AN39" s="679"/>
      <c r="AO39" s="3499"/>
      <c r="AP39" s="1482"/>
      <c r="AQ39" s="1482"/>
      <c r="AR39" s="1482"/>
      <c r="AS39" s="1482"/>
      <c r="AT39" s="1482"/>
      <c r="AU39" s="1482"/>
      <c r="AV39" s="1482"/>
      <c r="AW39" s="1482"/>
      <c r="AX39" s="1482"/>
      <c r="AY39" s="1482"/>
      <c r="AZ39" s="1482"/>
      <c r="BA39" s="1482"/>
      <c r="BB39" s="402"/>
      <c r="BC39" s="402"/>
      <c r="BD39" s="402"/>
      <c r="CI39" s="3896">
        <v>0</v>
      </c>
    </row>
    <row r="40" spans="1:104" ht="16.350000000000001" customHeight="1" x14ac:dyDescent="0.2">
      <c r="A40" s="4140"/>
      <c r="B40" s="3105" t="s">
        <v>26</v>
      </c>
      <c r="C40" s="787">
        <f t="shared" si="1"/>
        <v>0</v>
      </c>
      <c r="D40" s="804">
        <f t="shared" si="2"/>
        <v>0</v>
      </c>
      <c r="E40" s="803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499"/>
      <c r="AP40" s="1482"/>
      <c r="AQ40" s="1482"/>
      <c r="AR40" s="1482"/>
      <c r="AS40" s="1482"/>
      <c r="AT40" s="1482"/>
      <c r="AU40" s="1482"/>
      <c r="AV40" s="1482"/>
      <c r="AW40" s="1482"/>
      <c r="AX40" s="1482"/>
      <c r="AY40" s="1482"/>
      <c r="AZ40" s="1482"/>
      <c r="BA40" s="1482"/>
      <c r="BB40" s="402"/>
      <c r="BC40" s="402"/>
      <c r="BD40" s="402"/>
      <c r="CB40" s="3758"/>
      <c r="CI40" s="3896">
        <v>0</v>
      </c>
    </row>
    <row r="41" spans="1:104" ht="16.350000000000001" customHeight="1" x14ac:dyDescent="0.2">
      <c r="A41" s="4140"/>
      <c r="B41" s="124" t="s">
        <v>31</v>
      </c>
      <c r="C41" s="787">
        <f t="shared" si="1"/>
        <v>0</v>
      </c>
      <c r="D41" s="804">
        <f t="shared" si="2"/>
        <v>0</v>
      </c>
      <c r="E41" s="803">
        <f t="shared" si="2"/>
        <v>0</v>
      </c>
      <c r="F41" s="802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499"/>
      <c r="AP41" s="1482"/>
      <c r="AQ41" s="1482"/>
      <c r="AR41" s="1482"/>
      <c r="AS41" s="1482"/>
      <c r="AT41" s="1482"/>
      <c r="AU41" s="1482"/>
      <c r="AV41" s="1482"/>
      <c r="AW41" s="1482"/>
      <c r="AX41" s="1482"/>
      <c r="AY41" s="1482"/>
      <c r="AZ41" s="1482"/>
      <c r="BA41" s="1482"/>
      <c r="BB41" s="402"/>
      <c r="BC41" s="402"/>
      <c r="BD41" s="402"/>
      <c r="CB41" s="3758"/>
      <c r="CI41" s="3896">
        <v>0</v>
      </c>
    </row>
    <row r="42" spans="1:104" ht="16.350000000000001" customHeight="1" x14ac:dyDescent="0.2">
      <c r="A42" s="4141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499"/>
      <c r="AP42" s="1482"/>
      <c r="AQ42" s="1482"/>
      <c r="AR42" s="1482"/>
      <c r="AS42" s="1482"/>
      <c r="AT42" s="1482"/>
      <c r="AU42" s="1482"/>
      <c r="AV42" s="1482"/>
      <c r="AW42" s="1482"/>
      <c r="AX42" s="1482"/>
      <c r="AY42" s="1482"/>
      <c r="AZ42" s="1482"/>
      <c r="BA42" s="1482"/>
      <c r="BB42" s="402"/>
      <c r="BC42" s="402"/>
      <c r="BD42" s="402"/>
      <c r="CB42" s="3758"/>
      <c r="CI42" s="3896">
        <v>0</v>
      </c>
    </row>
    <row r="43" spans="1:104" ht="16.350000000000001" customHeight="1" x14ac:dyDescent="0.2">
      <c r="A43" s="4139" t="s">
        <v>897</v>
      </c>
      <c r="B43" s="681" t="s">
        <v>22</v>
      </c>
      <c r="C43" s="801">
        <f t="shared" si="1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/>
      <c r="Z43" s="121"/>
      <c r="AA43" s="678"/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/>
      <c r="AO43" s="3499"/>
      <c r="AP43" s="1482"/>
      <c r="AQ43" s="1482"/>
      <c r="AR43" s="1482"/>
      <c r="AS43" s="1482"/>
      <c r="AT43" s="1482"/>
      <c r="AU43" s="1482"/>
      <c r="AV43" s="1482"/>
      <c r="AW43" s="1482"/>
      <c r="AX43" s="1482"/>
      <c r="AY43" s="1482"/>
      <c r="AZ43" s="1482"/>
      <c r="BA43" s="1482"/>
      <c r="BB43" s="402"/>
      <c r="BC43" s="402"/>
      <c r="BD43" s="402"/>
      <c r="CB43" s="3758"/>
      <c r="CI43" s="3896">
        <v>0</v>
      </c>
    </row>
    <row r="44" spans="1:104" ht="16.350000000000001" customHeight="1" x14ac:dyDescent="0.2">
      <c r="A44" s="4141"/>
      <c r="B44" s="3106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499"/>
      <c r="AP44" s="1482"/>
      <c r="AQ44" s="1482"/>
      <c r="AR44" s="1482"/>
      <c r="AS44" s="1482"/>
      <c r="AT44" s="1482"/>
      <c r="AU44" s="1482"/>
      <c r="AV44" s="1482"/>
      <c r="AW44" s="1482"/>
      <c r="AX44" s="1482"/>
      <c r="AY44" s="1482"/>
      <c r="AZ44" s="1482"/>
      <c r="BA44" s="1482"/>
      <c r="BB44" s="402"/>
      <c r="BC44" s="402"/>
      <c r="BD44" s="402"/>
      <c r="CB44" s="3758"/>
      <c r="CI44" s="3896">
        <v>0</v>
      </c>
    </row>
    <row r="45" spans="1:104" ht="16.350000000000001" customHeight="1" x14ac:dyDescent="0.2">
      <c r="A45" s="4140" t="s">
        <v>896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499"/>
      <c r="AP45" s="1482"/>
      <c r="AQ45" s="1482"/>
      <c r="AR45" s="1482"/>
      <c r="AS45" s="1482"/>
      <c r="AT45" s="1482"/>
      <c r="AU45" s="1482"/>
      <c r="AV45" s="1482"/>
      <c r="AW45" s="1482"/>
      <c r="AX45" s="1482"/>
      <c r="AY45" s="1482"/>
      <c r="AZ45" s="1482"/>
      <c r="BA45" s="1482"/>
      <c r="BB45" s="402"/>
      <c r="BC45" s="402"/>
      <c r="BD45" s="402"/>
      <c r="CB45" s="3758"/>
      <c r="CI45" s="3896">
        <v>0</v>
      </c>
    </row>
    <row r="46" spans="1:104" ht="16.350000000000001" customHeight="1" x14ac:dyDescent="0.2">
      <c r="A46" s="4141"/>
      <c r="B46" s="3106" t="s">
        <v>26</v>
      </c>
      <c r="C46" s="783">
        <f t="shared" si="1"/>
        <v>0</v>
      </c>
      <c r="D46" s="782">
        <f t="shared" si="3"/>
        <v>0</v>
      </c>
      <c r="E46" s="781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499"/>
      <c r="AP46" s="1482"/>
      <c r="AQ46" s="1482"/>
      <c r="AR46" s="1482"/>
      <c r="AS46" s="1482"/>
      <c r="AT46" s="1482"/>
      <c r="AU46" s="1482"/>
      <c r="AV46" s="1482"/>
      <c r="AW46" s="1482"/>
      <c r="AX46" s="1482"/>
      <c r="AY46" s="1482"/>
      <c r="AZ46" s="1482"/>
      <c r="BA46" s="1482"/>
      <c r="BB46" s="402"/>
      <c r="BC46" s="402"/>
      <c r="BD46" s="402"/>
      <c r="CB46" s="3758"/>
      <c r="CI46" s="3896">
        <v>0</v>
      </c>
    </row>
    <row r="47" spans="1:104" ht="16.350000000000001" customHeight="1" x14ac:dyDescent="0.2">
      <c r="A47" s="4139" t="s">
        <v>895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499"/>
      <c r="AP47" s="1482"/>
      <c r="AQ47" s="1482"/>
      <c r="AR47" s="1482"/>
      <c r="AS47" s="1482"/>
      <c r="AT47" s="1482"/>
      <c r="AU47" s="1482"/>
      <c r="AV47" s="1482"/>
      <c r="AW47" s="1482"/>
      <c r="AX47" s="1482"/>
      <c r="AY47" s="1482"/>
      <c r="AZ47" s="1482"/>
      <c r="BA47" s="1482"/>
      <c r="BB47" s="402"/>
      <c r="BC47" s="402"/>
      <c r="BD47" s="402"/>
      <c r="CB47" s="3758"/>
      <c r="CI47" s="3896">
        <v>0</v>
      </c>
    </row>
    <row r="48" spans="1:104" ht="16.350000000000001" customHeight="1" x14ac:dyDescent="0.2">
      <c r="A48" s="4141"/>
      <c r="B48" s="3106" t="s">
        <v>26</v>
      </c>
      <c r="C48" s="783">
        <f t="shared" si="1"/>
        <v>0</v>
      </c>
      <c r="D48" s="782">
        <f t="shared" si="3"/>
        <v>0</v>
      </c>
      <c r="E48" s="781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499"/>
      <c r="AP48" s="1482"/>
      <c r="AQ48" s="1482"/>
      <c r="AR48" s="1482"/>
      <c r="AS48" s="1482"/>
      <c r="AT48" s="1482"/>
      <c r="AU48" s="1482"/>
      <c r="AV48" s="1482"/>
      <c r="AW48" s="1482"/>
      <c r="AX48" s="1482"/>
      <c r="AY48" s="1482"/>
      <c r="AZ48" s="1482"/>
      <c r="BA48" s="1482"/>
      <c r="BB48" s="402"/>
      <c r="BC48" s="402"/>
      <c r="BD48" s="402"/>
      <c r="CB48" s="3758"/>
      <c r="CI48" s="3896">
        <v>0</v>
      </c>
    </row>
    <row r="49" spans="1:87" ht="16.350000000000001" customHeight="1" x14ac:dyDescent="0.2">
      <c r="A49" s="4139" t="s">
        <v>894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499"/>
      <c r="AP49" s="1482"/>
      <c r="AQ49" s="1482"/>
      <c r="AR49" s="1482"/>
      <c r="AS49" s="1482"/>
      <c r="AT49" s="1482"/>
      <c r="AU49" s="1482"/>
      <c r="AV49" s="1482"/>
      <c r="AW49" s="1482"/>
      <c r="AX49" s="1482"/>
      <c r="AY49" s="1482"/>
      <c r="AZ49" s="1482"/>
      <c r="BA49" s="1482"/>
      <c r="BB49" s="402"/>
      <c r="BC49" s="402"/>
      <c r="BD49" s="402"/>
      <c r="CA49" s="3758"/>
      <c r="CB49" s="3758"/>
      <c r="CI49" s="3896">
        <v>0</v>
      </c>
    </row>
    <row r="50" spans="1:87" ht="16.350000000000001" customHeight="1" x14ac:dyDescent="0.2">
      <c r="A50" s="4140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499"/>
      <c r="AP50" s="1482"/>
      <c r="AQ50" s="1482"/>
      <c r="AR50" s="1482"/>
      <c r="AS50" s="1482"/>
      <c r="AT50" s="1482"/>
      <c r="AU50" s="1482"/>
      <c r="AV50" s="1482"/>
      <c r="AW50" s="1482"/>
      <c r="AX50" s="1482"/>
      <c r="AY50" s="1482"/>
      <c r="AZ50" s="1482"/>
      <c r="BA50" s="1482"/>
      <c r="BB50" s="402"/>
      <c r="BC50" s="402"/>
      <c r="BD50" s="402"/>
      <c r="CA50" s="3758"/>
      <c r="CI50" s="3896">
        <v>0</v>
      </c>
    </row>
    <row r="51" spans="1:87" ht="16.350000000000001" customHeight="1" x14ac:dyDescent="0.2">
      <c r="A51" s="4141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499"/>
      <c r="AP51" s="1482"/>
      <c r="AQ51" s="1482"/>
      <c r="AR51" s="1482"/>
      <c r="AS51" s="1482"/>
      <c r="AT51" s="1482"/>
      <c r="AU51" s="1482"/>
      <c r="AV51" s="1482"/>
      <c r="AW51" s="1482"/>
      <c r="AX51" s="1482"/>
      <c r="AY51" s="1482"/>
      <c r="AZ51" s="1482"/>
      <c r="BA51" s="1482"/>
      <c r="BB51" s="402"/>
      <c r="BC51" s="402"/>
      <c r="BD51" s="402"/>
      <c r="CI51" s="3896">
        <v>0</v>
      </c>
    </row>
    <row r="52" spans="1:87" ht="16.350000000000001" customHeight="1" x14ac:dyDescent="0.2">
      <c r="A52" s="4140" t="s">
        <v>893</v>
      </c>
      <c r="B52" s="681" t="s">
        <v>22</v>
      </c>
      <c r="C52" s="792">
        <f t="shared" si="1"/>
        <v>0</v>
      </c>
      <c r="D52" s="791">
        <f t="shared" si="4"/>
        <v>0</v>
      </c>
      <c r="E52" s="790">
        <f t="shared" si="4"/>
        <v>0</v>
      </c>
      <c r="F52" s="779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9"/>
      <c r="AO52" s="3499"/>
      <c r="AP52" s="1482"/>
      <c r="AQ52" s="1482"/>
      <c r="AR52" s="1482"/>
      <c r="AS52" s="1482"/>
      <c r="AT52" s="1482"/>
      <c r="AU52" s="1482"/>
      <c r="AV52" s="1482"/>
      <c r="AW52" s="1482"/>
      <c r="AX52" s="1482"/>
      <c r="AY52" s="1482"/>
      <c r="AZ52" s="1482"/>
      <c r="BA52" s="1482"/>
      <c r="BB52" s="402"/>
      <c r="BC52" s="402"/>
      <c r="BD52" s="402"/>
      <c r="CI52" s="3896">
        <v>0</v>
      </c>
    </row>
    <row r="53" spans="1:87" ht="16.350000000000001" customHeight="1" x14ac:dyDescent="0.2">
      <c r="A53" s="4140"/>
      <c r="B53" s="124" t="s">
        <v>26</v>
      </c>
      <c r="C53" s="787">
        <f t="shared" si="1"/>
        <v>0</v>
      </c>
      <c r="D53" s="786">
        <f t="shared" si="4"/>
        <v>0</v>
      </c>
      <c r="E53" s="785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499"/>
      <c r="AP53" s="1482"/>
      <c r="AQ53" s="1482"/>
      <c r="AR53" s="1482"/>
      <c r="AS53" s="1482"/>
      <c r="AT53" s="1482"/>
      <c r="AU53" s="1482"/>
      <c r="AV53" s="1482"/>
      <c r="AW53" s="1482"/>
      <c r="AX53" s="1482"/>
      <c r="AY53" s="1482"/>
      <c r="AZ53" s="1482"/>
      <c r="BA53" s="1482"/>
      <c r="BB53" s="402"/>
      <c r="BC53" s="402"/>
      <c r="BD53" s="402"/>
      <c r="CI53" s="3896">
        <v>0</v>
      </c>
    </row>
    <row r="54" spans="1:87" ht="16.350000000000001" customHeight="1" x14ac:dyDescent="0.2">
      <c r="A54" s="4140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499"/>
      <c r="AP54" s="1482"/>
      <c r="AQ54" s="1482"/>
      <c r="AR54" s="1482"/>
      <c r="AS54" s="1482"/>
      <c r="AT54" s="1482"/>
      <c r="AU54" s="1482"/>
      <c r="AV54" s="1482"/>
      <c r="AW54" s="1482"/>
      <c r="AX54" s="1482"/>
      <c r="AY54" s="1482"/>
      <c r="AZ54" s="1482"/>
      <c r="BA54" s="1482"/>
      <c r="BB54" s="402"/>
      <c r="BC54" s="402"/>
      <c r="BD54" s="402"/>
      <c r="CI54" s="3896">
        <v>0</v>
      </c>
    </row>
    <row r="55" spans="1:87" ht="16.350000000000001" customHeight="1" x14ac:dyDescent="0.2">
      <c r="A55" s="4140"/>
      <c r="B55" s="124" t="s">
        <v>31</v>
      </c>
      <c r="C55" s="787">
        <f t="shared" si="1"/>
        <v>0</v>
      </c>
      <c r="D55" s="786">
        <f t="shared" si="4"/>
        <v>0</v>
      </c>
      <c r="E55" s="785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499"/>
      <c r="AP55" s="1482"/>
      <c r="AQ55" s="1482"/>
      <c r="AR55" s="1482"/>
      <c r="AS55" s="1482"/>
      <c r="AT55" s="1482"/>
      <c r="AU55" s="1482"/>
      <c r="AV55" s="1482"/>
      <c r="AW55" s="1482"/>
      <c r="AX55" s="1482"/>
      <c r="AY55" s="1482"/>
      <c r="AZ55" s="1482"/>
      <c r="BA55" s="1482"/>
      <c r="BB55" s="402"/>
      <c r="BC55" s="402"/>
      <c r="BD55" s="402"/>
      <c r="CI55" s="3896">
        <v>0</v>
      </c>
    </row>
    <row r="56" spans="1:87" ht="16.350000000000001" customHeight="1" x14ac:dyDescent="0.2">
      <c r="A56" s="4141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499"/>
      <c r="AP56" s="1482"/>
      <c r="AQ56" s="1482"/>
      <c r="AR56" s="1482"/>
      <c r="AS56" s="1482"/>
      <c r="AT56" s="1482"/>
      <c r="AU56" s="1482"/>
      <c r="AV56" s="1482"/>
      <c r="AW56" s="1482"/>
      <c r="AX56" s="1482"/>
      <c r="AY56" s="1482"/>
      <c r="AZ56" s="1482"/>
      <c r="BA56" s="1482"/>
      <c r="BB56" s="402"/>
      <c r="BC56" s="402"/>
      <c r="BD56" s="402"/>
      <c r="CI56" s="3896">
        <v>0</v>
      </c>
    </row>
    <row r="57" spans="1:87" ht="16.350000000000001" customHeight="1" x14ac:dyDescent="0.2">
      <c r="A57" s="4140" t="s">
        <v>892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499"/>
      <c r="AP57" s="1482"/>
      <c r="AQ57" s="1482"/>
      <c r="AR57" s="1482"/>
      <c r="AS57" s="1482"/>
      <c r="AT57" s="1482"/>
      <c r="AU57" s="1482"/>
      <c r="AV57" s="1482"/>
      <c r="AW57" s="1482"/>
      <c r="AX57" s="1482"/>
      <c r="AY57" s="1482"/>
      <c r="AZ57" s="1482"/>
      <c r="BA57" s="1482"/>
      <c r="BB57" s="402"/>
      <c r="BC57" s="402"/>
      <c r="BD57" s="402"/>
      <c r="CI57" s="3896">
        <v>0</v>
      </c>
    </row>
    <row r="58" spans="1:87" ht="16.350000000000001" customHeight="1" x14ac:dyDescent="0.2">
      <c r="A58" s="4140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499"/>
      <c r="AP58" s="1482"/>
      <c r="AQ58" s="1482"/>
      <c r="AR58" s="1482"/>
      <c r="AS58" s="1482"/>
      <c r="AT58" s="1482"/>
      <c r="AU58" s="1482"/>
      <c r="AV58" s="1482"/>
      <c r="AW58" s="1482"/>
      <c r="AX58" s="1482"/>
      <c r="AY58" s="1482"/>
      <c r="AZ58" s="1482"/>
      <c r="BA58" s="1482"/>
      <c r="BB58" s="402"/>
      <c r="BC58" s="402"/>
      <c r="BD58" s="402"/>
      <c r="CI58" s="3896">
        <v>0</v>
      </c>
    </row>
    <row r="59" spans="1:87" ht="16.350000000000001" customHeight="1" x14ac:dyDescent="0.2">
      <c r="A59" s="4140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499"/>
      <c r="AP59" s="1482"/>
      <c r="AQ59" s="1482"/>
      <c r="AR59" s="1482"/>
      <c r="AS59" s="1482"/>
      <c r="AT59" s="1482"/>
      <c r="AU59" s="1482"/>
      <c r="AV59" s="1482"/>
      <c r="AW59" s="1482"/>
      <c r="AX59" s="1482"/>
      <c r="AY59" s="1482"/>
      <c r="AZ59" s="1482"/>
      <c r="BA59" s="1482"/>
      <c r="BB59" s="402"/>
      <c r="BC59" s="402"/>
      <c r="BD59" s="402"/>
      <c r="CI59" s="3896">
        <v>0</v>
      </c>
    </row>
    <row r="60" spans="1:87" ht="16.350000000000001" customHeight="1" x14ac:dyDescent="0.2">
      <c r="A60" s="4140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499"/>
      <c r="AP60" s="1482"/>
      <c r="AQ60" s="1482"/>
      <c r="AR60" s="1482"/>
      <c r="AS60" s="1482"/>
      <c r="AT60" s="1482"/>
      <c r="AU60" s="1482"/>
      <c r="AV60" s="1482"/>
      <c r="AW60" s="1482"/>
      <c r="AX60" s="1482"/>
      <c r="AY60" s="1482"/>
      <c r="AZ60" s="1482"/>
      <c r="BA60" s="1482"/>
      <c r="BB60" s="402"/>
      <c r="BC60" s="402"/>
      <c r="BD60" s="402"/>
      <c r="CI60" s="3896">
        <v>0</v>
      </c>
    </row>
    <row r="61" spans="1:87" ht="16.350000000000001" customHeight="1" x14ac:dyDescent="0.2">
      <c r="A61" s="4141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499"/>
      <c r="AP61" s="1482"/>
      <c r="AQ61" s="1482"/>
      <c r="AR61" s="1482"/>
      <c r="AS61" s="1482"/>
      <c r="AT61" s="1482"/>
      <c r="AU61" s="1482"/>
      <c r="AV61" s="1482"/>
      <c r="AW61" s="1482"/>
      <c r="AX61" s="1482"/>
      <c r="AY61" s="1482"/>
      <c r="AZ61" s="1482"/>
      <c r="BA61" s="1482"/>
      <c r="BB61" s="402"/>
      <c r="BC61" s="402"/>
      <c r="BD61" s="402"/>
      <c r="CI61" s="3896">
        <v>0</v>
      </c>
    </row>
    <row r="62" spans="1:87" ht="31.35" customHeight="1" x14ac:dyDescent="0.2">
      <c r="A62" s="598" t="s">
        <v>891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49" t="s">
        <v>890</v>
      </c>
      <c r="B63" s="4151"/>
      <c r="C63" s="4144" t="s">
        <v>889</v>
      </c>
      <c r="D63" s="4146"/>
      <c r="E63" s="4145"/>
      <c r="F63" s="4144" t="s">
        <v>888</v>
      </c>
      <c r="G63" s="4146"/>
      <c r="H63" s="4145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62"/>
      <c r="B64" s="4163"/>
      <c r="C64" s="3144" t="s">
        <v>47</v>
      </c>
      <c r="D64" s="676" t="s">
        <v>20</v>
      </c>
      <c r="E64" s="3053" t="s">
        <v>21</v>
      </c>
      <c r="F64" s="3144" t="s">
        <v>47</v>
      </c>
      <c r="G64" s="676" t="s">
        <v>20</v>
      </c>
      <c r="H64" s="3053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61" t="s">
        <v>887</v>
      </c>
      <c r="B65" s="4161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55" t="s">
        <v>886</v>
      </c>
      <c r="B66" s="4155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55" t="s">
        <v>885</v>
      </c>
      <c r="B67" s="4155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56" t="s">
        <v>884</v>
      </c>
      <c r="B68" s="4156"/>
      <c r="C68" s="778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57" t="s">
        <v>27</v>
      </c>
      <c r="B69" s="4157"/>
      <c r="C69" s="706">
        <f t="shared" ref="C69:H69" si="6">SUM(C65:C68)</f>
        <v>0</v>
      </c>
      <c r="D69" s="707">
        <f t="shared" si="6"/>
        <v>0</v>
      </c>
      <c r="E69" s="3260">
        <f t="shared" si="6"/>
        <v>0</v>
      </c>
      <c r="F69" s="777">
        <f t="shared" si="6"/>
        <v>0</v>
      </c>
      <c r="G69" s="756">
        <f t="shared" si="6"/>
        <v>0</v>
      </c>
      <c r="H69" s="705">
        <f t="shared" si="6"/>
        <v>0</v>
      </c>
      <c r="I69" s="3900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883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50" t="s">
        <v>882</v>
      </c>
      <c r="B71" s="4139" t="s">
        <v>881</v>
      </c>
      <c r="C71" s="4139" t="s">
        <v>880</v>
      </c>
      <c r="D71" s="4139" t="s">
        <v>879</v>
      </c>
      <c r="E71" s="4146" t="s">
        <v>25</v>
      </c>
      <c r="F71" s="4145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81"/>
      <c r="B72" s="4141"/>
      <c r="C72" s="4141"/>
      <c r="D72" s="4141"/>
      <c r="E72" s="3124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39" t="s">
        <v>878</v>
      </c>
      <c r="B73" s="681" t="s">
        <v>876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40"/>
      <c r="B74" s="124" t="s">
        <v>875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40"/>
      <c r="B75" s="124" t="s">
        <v>874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40"/>
      <c r="B76" s="124" t="s">
        <v>873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41"/>
      <c r="B77" s="93" t="s">
        <v>872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39" t="s">
        <v>877</v>
      </c>
      <c r="B78" s="681" t="s">
        <v>876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40"/>
      <c r="B79" s="124" t="s">
        <v>875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40"/>
      <c r="B80" s="124" t="s">
        <v>874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40"/>
      <c r="B81" s="124" t="s">
        <v>873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41"/>
      <c r="B82" s="93" t="s">
        <v>872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871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59" t="s">
        <v>2801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6">
        <v>0</v>
      </c>
      <c r="CI84" s="3896">
        <v>0</v>
      </c>
      <c r="CJ84" s="3896">
        <v>0</v>
      </c>
    </row>
    <row r="85" spans="1:104" x14ac:dyDescent="0.2">
      <c r="A85" s="4168" t="s">
        <v>870</v>
      </c>
      <c r="B85" s="4171" t="s">
        <v>27</v>
      </c>
      <c r="C85" s="4172"/>
      <c r="D85" s="4173"/>
      <c r="E85" s="4177" t="s">
        <v>28</v>
      </c>
      <c r="F85" s="4177"/>
      <c r="G85" s="4177"/>
      <c r="H85" s="4177"/>
      <c r="I85" s="4177"/>
      <c r="J85" s="4177"/>
      <c r="K85" s="4177"/>
      <c r="L85" s="4177"/>
      <c r="M85" s="4177"/>
      <c r="N85" s="4177"/>
      <c r="O85" s="4177"/>
      <c r="P85" s="4177"/>
      <c r="Q85" s="4177"/>
      <c r="R85" s="4177"/>
      <c r="S85" s="4177"/>
      <c r="T85" s="4177"/>
      <c r="U85" s="4177"/>
      <c r="V85" s="4177"/>
      <c r="W85" s="4177"/>
      <c r="X85" s="4177"/>
      <c r="Y85" s="4177"/>
      <c r="Z85" s="4177"/>
      <c r="AA85" s="4177"/>
      <c r="AB85" s="4177"/>
      <c r="AC85" s="4177"/>
      <c r="AD85" s="4177"/>
      <c r="AE85" s="4177"/>
      <c r="AF85" s="4178"/>
      <c r="AG85" s="4179" t="s">
        <v>428</v>
      </c>
      <c r="AH85" s="4179" t="s">
        <v>429</v>
      </c>
      <c r="AI85" s="4179" t="s">
        <v>430</v>
      </c>
      <c r="BZ85" s="3394"/>
      <c r="CF85" s="3896"/>
      <c r="CU85" s="3394"/>
      <c r="CZ85" s="194"/>
    </row>
    <row r="86" spans="1:104" x14ac:dyDescent="0.2">
      <c r="A86" s="4169"/>
      <c r="B86" s="4174"/>
      <c r="C86" s="4175"/>
      <c r="D86" s="4176"/>
      <c r="E86" s="4177" t="s">
        <v>79</v>
      </c>
      <c r="F86" s="4178"/>
      <c r="G86" s="4182" t="s">
        <v>6</v>
      </c>
      <c r="H86" s="4183"/>
      <c r="I86" s="4182" t="s">
        <v>7</v>
      </c>
      <c r="J86" s="4183"/>
      <c r="K86" s="4184" t="s">
        <v>8</v>
      </c>
      <c r="L86" s="4183"/>
      <c r="M86" s="4182" t="s">
        <v>9</v>
      </c>
      <c r="N86" s="4183"/>
      <c r="O86" s="4182" t="s">
        <v>10</v>
      </c>
      <c r="P86" s="4183"/>
      <c r="Q86" s="4182" t="s">
        <v>11</v>
      </c>
      <c r="R86" s="4183"/>
      <c r="S86" s="4182" t="s">
        <v>12</v>
      </c>
      <c r="T86" s="4183"/>
      <c r="U86" s="4182" t="s">
        <v>13</v>
      </c>
      <c r="V86" s="4183"/>
      <c r="W86" s="4182" t="s">
        <v>14</v>
      </c>
      <c r="X86" s="4183"/>
      <c r="Y86" s="4184" t="s">
        <v>15</v>
      </c>
      <c r="Z86" s="4183"/>
      <c r="AA86" s="4184" t="s">
        <v>16</v>
      </c>
      <c r="AB86" s="4183"/>
      <c r="AC86" s="4184" t="s">
        <v>17</v>
      </c>
      <c r="AD86" s="4183"/>
      <c r="AE86" s="4184" t="s">
        <v>18</v>
      </c>
      <c r="AF86" s="4183"/>
      <c r="AG86" s="4176"/>
      <c r="AH86" s="4176"/>
      <c r="AI86" s="4176"/>
      <c r="BZ86" s="3394"/>
      <c r="CF86" s="3896"/>
      <c r="CU86" s="3394"/>
      <c r="CZ86" s="194"/>
    </row>
    <row r="87" spans="1:104" x14ac:dyDescent="0.2">
      <c r="A87" s="4170"/>
      <c r="B87" s="2827" t="s">
        <v>47</v>
      </c>
      <c r="C87" s="3646" t="s">
        <v>20</v>
      </c>
      <c r="D87" s="3208" t="s">
        <v>21</v>
      </c>
      <c r="E87" s="3646" t="s">
        <v>20</v>
      </c>
      <c r="F87" s="3208" t="s">
        <v>21</v>
      </c>
      <c r="G87" s="3646" t="s">
        <v>20</v>
      </c>
      <c r="H87" s="3208" t="s">
        <v>21</v>
      </c>
      <c r="I87" s="3646" t="s">
        <v>20</v>
      </c>
      <c r="J87" s="3208" t="s">
        <v>21</v>
      </c>
      <c r="K87" s="2798" t="s">
        <v>20</v>
      </c>
      <c r="L87" s="3208" t="s">
        <v>21</v>
      </c>
      <c r="M87" s="3646" t="s">
        <v>20</v>
      </c>
      <c r="N87" s="3208" t="s">
        <v>21</v>
      </c>
      <c r="O87" s="3646" t="s">
        <v>20</v>
      </c>
      <c r="P87" s="3208" t="s">
        <v>21</v>
      </c>
      <c r="Q87" s="3646" t="s">
        <v>20</v>
      </c>
      <c r="R87" s="3208" t="s">
        <v>21</v>
      </c>
      <c r="S87" s="3646" t="s">
        <v>20</v>
      </c>
      <c r="T87" s="3208" t="s">
        <v>21</v>
      </c>
      <c r="U87" s="3646" t="s">
        <v>20</v>
      </c>
      <c r="V87" s="3208" t="s">
        <v>21</v>
      </c>
      <c r="W87" s="3646" t="s">
        <v>20</v>
      </c>
      <c r="X87" s="3208" t="s">
        <v>21</v>
      </c>
      <c r="Y87" s="2798" t="s">
        <v>20</v>
      </c>
      <c r="Z87" s="3208" t="s">
        <v>21</v>
      </c>
      <c r="AA87" s="2798" t="s">
        <v>20</v>
      </c>
      <c r="AB87" s="3208" t="s">
        <v>21</v>
      </c>
      <c r="AC87" s="2798" t="s">
        <v>20</v>
      </c>
      <c r="AD87" s="3208" t="s">
        <v>21</v>
      </c>
      <c r="AE87" s="2798" t="s">
        <v>20</v>
      </c>
      <c r="AF87" s="3208" t="s">
        <v>21</v>
      </c>
      <c r="AG87" s="4180"/>
      <c r="AH87" s="4180"/>
      <c r="AI87" s="4180"/>
      <c r="BZ87" s="3394"/>
      <c r="CF87" s="3896"/>
      <c r="CU87" s="3394"/>
      <c r="CZ87" s="194"/>
    </row>
    <row r="88" spans="1:104" x14ac:dyDescent="0.2">
      <c r="A88" s="3901" t="s">
        <v>2794</v>
      </c>
      <c r="B88" s="3902">
        <f>SUM(C88:D88)</f>
        <v>0</v>
      </c>
      <c r="C88" s="3903">
        <f>SUM(E88+G88+I88+K88+M88+O88+Q88+S88+U88+W88+Y88+AA88+AC88+AE88)</f>
        <v>0</v>
      </c>
      <c r="D88" s="3904">
        <f t="shared" ref="C88:D91" si="7">SUM(F88+H88+J88+L88+N88+P88+R88+T88+V88+X88+Z88+AB88+AD88+AF88)</f>
        <v>0</v>
      </c>
      <c r="E88" s="3005"/>
      <c r="F88" s="1308"/>
      <c r="G88" s="3005"/>
      <c r="H88" s="1308"/>
      <c r="I88" s="3349"/>
      <c r="J88" s="1598"/>
      <c r="K88" s="3920"/>
      <c r="L88" s="1598"/>
      <c r="M88" s="3349"/>
      <c r="N88" s="1598"/>
      <c r="O88" s="3349"/>
      <c r="P88" s="1598"/>
      <c r="Q88" s="3349"/>
      <c r="R88" s="1598"/>
      <c r="S88" s="3349"/>
      <c r="T88" s="1598"/>
      <c r="U88" s="3349"/>
      <c r="V88" s="1598"/>
      <c r="W88" s="3349"/>
      <c r="X88" s="3347"/>
      <c r="Y88" s="3347"/>
      <c r="Z88" s="3347"/>
      <c r="AA88" s="3347"/>
      <c r="AB88" s="3347"/>
      <c r="AC88" s="3347"/>
      <c r="AD88" s="3347"/>
      <c r="AE88" s="3347"/>
      <c r="AF88" s="1598"/>
      <c r="AG88" s="3019"/>
      <c r="AH88" s="3019"/>
      <c r="AI88" s="3019"/>
      <c r="AJ88" s="3499"/>
      <c r="BZ88" s="3394"/>
      <c r="CF88" s="3896"/>
      <c r="CH88" s="3896">
        <v>0</v>
      </c>
      <c r="CI88" s="3896">
        <v>0</v>
      </c>
      <c r="CJ88" s="3896">
        <v>1</v>
      </c>
      <c r="CU88" s="3394"/>
      <c r="CZ88" s="194"/>
    </row>
    <row r="89" spans="1:104" x14ac:dyDescent="0.2">
      <c r="A89" s="2905" t="s">
        <v>2795</v>
      </c>
      <c r="B89" s="3905">
        <f>SUM(C89:D89)</f>
        <v>0</v>
      </c>
      <c r="C89" s="3906">
        <f t="shared" si="7"/>
        <v>0</v>
      </c>
      <c r="D89" s="3907">
        <f t="shared" si="7"/>
        <v>0</v>
      </c>
      <c r="E89" s="3025"/>
      <c r="F89" s="2958"/>
      <c r="G89" s="3025"/>
      <c r="H89" s="2958"/>
      <c r="I89" s="3921"/>
      <c r="J89" s="3922"/>
      <c r="K89" s="3923"/>
      <c r="L89" s="3922"/>
      <c r="M89" s="3921"/>
      <c r="N89" s="3922"/>
      <c r="O89" s="3921"/>
      <c r="P89" s="3922"/>
      <c r="Q89" s="3921"/>
      <c r="R89" s="3922"/>
      <c r="S89" s="3921"/>
      <c r="T89" s="3922"/>
      <c r="U89" s="3921"/>
      <c r="V89" s="3922"/>
      <c r="W89" s="3921"/>
      <c r="X89" s="3924"/>
      <c r="Y89" s="3924"/>
      <c r="Z89" s="3924"/>
      <c r="AA89" s="3924"/>
      <c r="AB89" s="3924"/>
      <c r="AC89" s="3924"/>
      <c r="AD89" s="3924"/>
      <c r="AE89" s="3924"/>
      <c r="AF89" s="3922"/>
      <c r="AG89" s="2892"/>
      <c r="AH89" s="2892"/>
      <c r="AI89" s="2892"/>
      <c r="AJ89" s="3499"/>
      <c r="BZ89" s="3394"/>
      <c r="CF89" s="3896"/>
      <c r="CH89" s="3896">
        <v>0</v>
      </c>
      <c r="CI89" s="3896">
        <v>0</v>
      </c>
      <c r="CJ89" s="3896">
        <v>1</v>
      </c>
      <c r="CU89" s="3394"/>
      <c r="CZ89" s="194"/>
    </row>
    <row r="90" spans="1:104" x14ac:dyDescent="0.2">
      <c r="A90" s="2905" t="s">
        <v>2796</v>
      </c>
      <c r="B90" s="3905">
        <f>SUM(C90:D90)</f>
        <v>0</v>
      </c>
      <c r="C90" s="3906">
        <f t="shared" si="7"/>
        <v>0</v>
      </c>
      <c r="D90" s="3907">
        <f t="shared" si="7"/>
        <v>0</v>
      </c>
      <c r="E90" s="3025"/>
      <c r="F90" s="2958"/>
      <c r="G90" s="3025"/>
      <c r="H90" s="2958"/>
      <c r="I90" s="3921"/>
      <c r="J90" s="3922"/>
      <c r="K90" s="3923"/>
      <c r="L90" s="3922"/>
      <c r="M90" s="3921"/>
      <c r="N90" s="3922"/>
      <c r="O90" s="3921"/>
      <c r="P90" s="3922"/>
      <c r="Q90" s="3921"/>
      <c r="R90" s="3922"/>
      <c r="S90" s="3921"/>
      <c r="T90" s="3922"/>
      <c r="U90" s="3921"/>
      <c r="V90" s="3922"/>
      <c r="W90" s="3921"/>
      <c r="X90" s="3924"/>
      <c r="Y90" s="3924"/>
      <c r="Z90" s="3924"/>
      <c r="AA90" s="3924"/>
      <c r="AB90" s="3924"/>
      <c r="AC90" s="3924"/>
      <c r="AD90" s="3924"/>
      <c r="AE90" s="3924"/>
      <c r="AF90" s="3922"/>
      <c r="AG90" s="2892"/>
      <c r="AH90" s="2892"/>
      <c r="AI90" s="2892"/>
      <c r="AJ90" s="3499"/>
      <c r="BZ90" s="3394"/>
      <c r="CF90" s="3896"/>
      <c r="CH90" s="3896">
        <v>0</v>
      </c>
      <c r="CI90" s="3896">
        <v>0</v>
      </c>
      <c r="CJ90" s="3896">
        <v>0</v>
      </c>
      <c r="CU90" s="3394"/>
      <c r="CZ90" s="194"/>
    </row>
    <row r="91" spans="1:104" ht="21" x14ac:dyDescent="0.2">
      <c r="A91" s="3220" t="s">
        <v>2797</v>
      </c>
      <c r="B91" s="3908">
        <f>SUM(C91:D91)</f>
        <v>0</v>
      </c>
      <c r="C91" s="3909">
        <f t="shared" si="7"/>
        <v>0</v>
      </c>
      <c r="D91" s="3910">
        <f>SUM(F91+H91+J91+L91+N91+P91+R91+T91+V91+X91+Z91+AB91+AD91+AF91)</f>
        <v>0</v>
      </c>
      <c r="E91" s="2950"/>
      <c r="F91" s="2951"/>
      <c r="G91" s="2950"/>
      <c r="H91" s="2951"/>
      <c r="I91" s="3925"/>
      <c r="J91" s="3926"/>
      <c r="K91" s="3927"/>
      <c r="L91" s="3926"/>
      <c r="M91" s="3925"/>
      <c r="N91" s="3926"/>
      <c r="O91" s="3925"/>
      <c r="P91" s="3926"/>
      <c r="Q91" s="3925"/>
      <c r="R91" s="3926"/>
      <c r="S91" s="3925"/>
      <c r="T91" s="3926"/>
      <c r="U91" s="3925"/>
      <c r="V91" s="3926"/>
      <c r="W91" s="3925"/>
      <c r="X91" s="3928"/>
      <c r="Y91" s="3928"/>
      <c r="Z91" s="3928"/>
      <c r="AA91" s="3928"/>
      <c r="AB91" s="3928"/>
      <c r="AC91" s="3928"/>
      <c r="AD91" s="3928"/>
      <c r="AE91" s="3928"/>
      <c r="AF91" s="3926"/>
      <c r="AG91" s="2207"/>
      <c r="AH91" s="2207"/>
      <c r="AI91" s="2207"/>
      <c r="AJ91" s="3499"/>
      <c r="BZ91" s="3394"/>
      <c r="CF91" s="3896"/>
      <c r="CH91" s="3896">
        <v>0</v>
      </c>
      <c r="CI91" s="3896">
        <v>0</v>
      </c>
      <c r="CJ91" s="3896">
        <v>0</v>
      </c>
      <c r="CU91" s="3394"/>
      <c r="CZ91" s="194"/>
    </row>
    <row r="184" spans="1:104" ht="17.25" customHeight="1" x14ac:dyDescent="0.2"/>
    <row r="185" spans="1:104" s="3371" customFormat="1" ht="19.5" hidden="1" customHeight="1" x14ac:dyDescent="0.2">
      <c r="A185" s="3371">
        <f>SUM(C12:C27,V12:V27,T26:U27,X18:AA21,W14:W15,C31:C34,D31:E34,AI31:AI34,C39:E61,C65:C69,F65:F69,C73:C77,D78:D82,B88:B91)</f>
        <v>3</v>
      </c>
      <c r="B185" s="3371">
        <f>SUM(CG1:CU82)</f>
        <v>0</v>
      </c>
      <c r="CA185" s="3372"/>
      <c r="CB185" s="3372"/>
      <c r="CC185" s="3372"/>
      <c r="CD185" s="3372"/>
      <c r="CE185" s="3372"/>
      <c r="CF185" s="3372"/>
      <c r="CG185" s="3372"/>
      <c r="CH185" s="3372"/>
      <c r="CI185" s="3372"/>
      <c r="CJ185" s="3372"/>
      <c r="CK185" s="3372"/>
      <c r="CL185" s="3372"/>
      <c r="CM185" s="3372"/>
      <c r="CN185" s="3372"/>
      <c r="CO185" s="3372"/>
      <c r="CP185" s="3372"/>
      <c r="CQ185" s="3372"/>
      <c r="CR185" s="3372"/>
      <c r="CS185" s="3372"/>
      <c r="CT185" s="3372"/>
      <c r="CU185" s="3372"/>
      <c r="CV185" s="3372"/>
      <c r="CW185" s="3372"/>
      <c r="CX185" s="3372"/>
      <c r="CY185" s="3372"/>
      <c r="CZ185" s="3372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4" hidden="1" customWidth="1"/>
    <col min="91" max="97" width="11.42578125" style="3394" hidden="1" customWidth="1"/>
    <col min="98" max="101" width="0" style="3394" hidden="1" customWidth="1"/>
    <col min="102" max="103" width="11.42578125" style="3394" hidden="1" customWidth="1"/>
    <col min="104" max="104" width="0" style="3394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64" t="s">
        <v>2394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4164"/>
      <c r="Y6" s="4164"/>
      <c r="Z6" s="4164"/>
      <c r="AA6" s="4164"/>
      <c r="AB6" s="4164"/>
      <c r="AC6" s="4164"/>
      <c r="AD6" s="4164"/>
      <c r="AE6" s="2139"/>
      <c r="AF6" s="161"/>
    </row>
    <row r="7" spans="1:91" ht="19.5" x14ac:dyDescent="0.25">
      <c r="A7" s="3067"/>
      <c r="B7" s="3067"/>
      <c r="C7" s="3067"/>
      <c r="D7" s="3067"/>
      <c r="E7" s="3067"/>
      <c r="F7" s="3067"/>
      <c r="G7" s="3067"/>
      <c r="H7" s="3067"/>
      <c r="I7" s="3067"/>
      <c r="J7" s="3067"/>
      <c r="K7" s="3067"/>
      <c r="L7" s="3067"/>
      <c r="M7" s="3067"/>
      <c r="N7" s="3067"/>
      <c r="O7" s="3067"/>
      <c r="P7" s="3067"/>
      <c r="Q7" s="3067"/>
      <c r="R7" s="3067"/>
      <c r="S7" s="3067"/>
      <c r="T7" s="3067"/>
      <c r="U7" s="3067"/>
      <c r="V7" s="3067"/>
      <c r="W7" s="3067"/>
      <c r="X7" s="3067"/>
      <c r="Y7" s="3067"/>
      <c r="Z7" s="3067"/>
      <c r="AA7" s="3067"/>
      <c r="AB7" s="3067"/>
      <c r="AC7" s="3067"/>
      <c r="AD7" s="3067"/>
      <c r="AE7" s="2139"/>
      <c r="AF7" s="161"/>
      <c r="CG7" s="3409"/>
      <c r="CH7" s="3409"/>
      <c r="CI7" s="3409"/>
      <c r="CJ7" s="3409"/>
      <c r="CK7" s="3409"/>
      <c r="CL7" s="3409"/>
      <c r="CM7" s="3409"/>
    </row>
    <row r="8" spans="1:91" ht="31.15" customHeight="1" x14ac:dyDescent="0.2">
      <c r="A8" s="82" t="s">
        <v>2395</v>
      </c>
      <c r="B8" s="834"/>
      <c r="C8" s="834"/>
      <c r="D8" s="834"/>
      <c r="E8" s="834"/>
      <c r="F8" s="834"/>
      <c r="G8" s="834"/>
      <c r="H8" s="834"/>
      <c r="I8" s="834"/>
      <c r="J8" s="834"/>
      <c r="K8" s="834"/>
      <c r="L8" s="834"/>
      <c r="M8" s="834"/>
      <c r="N8" s="834"/>
      <c r="O8" s="834"/>
      <c r="P8" s="834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09"/>
      <c r="CH8" s="3409"/>
      <c r="CI8" s="3409"/>
      <c r="CJ8" s="3409"/>
      <c r="CK8" s="3409"/>
      <c r="CL8" s="3409"/>
      <c r="CM8" s="3409"/>
    </row>
    <row r="9" spans="1:91" ht="16.149999999999999" customHeight="1" x14ac:dyDescent="0.2">
      <c r="A9" s="4187" t="s">
        <v>0</v>
      </c>
      <c r="B9" s="4193" t="s">
        <v>27</v>
      </c>
      <c r="C9" s="4190"/>
      <c r="D9" s="4194"/>
      <c r="E9" s="1685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09"/>
      <c r="CH9" s="3409"/>
      <c r="CI9" s="3409"/>
      <c r="CJ9" s="3409"/>
      <c r="CK9" s="3409"/>
      <c r="CL9" s="3409"/>
      <c r="CM9" s="3409"/>
    </row>
    <row r="10" spans="1:91" ht="16.149999999999999" customHeight="1" x14ac:dyDescent="0.2">
      <c r="A10" s="4188"/>
      <c r="B10" s="2140" t="s">
        <v>47</v>
      </c>
      <c r="C10" s="2141" t="s">
        <v>20</v>
      </c>
      <c r="D10" s="3076" t="s">
        <v>21</v>
      </c>
      <c r="E10" s="1685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09"/>
      <c r="CH10" s="3409"/>
      <c r="CI10" s="3409"/>
      <c r="CJ10" s="3409"/>
      <c r="CK10" s="3409"/>
      <c r="CL10" s="3409"/>
      <c r="CM10" s="3409"/>
    </row>
    <row r="11" spans="1:91" ht="16.149999999999999" customHeight="1" x14ac:dyDescent="0.2">
      <c r="A11" s="3227" t="s">
        <v>44</v>
      </c>
      <c r="B11" s="2142">
        <f>SUM(B12:B17)</f>
        <v>0</v>
      </c>
      <c r="C11" s="3242">
        <f>SUM(C12:C17)</f>
        <v>0</v>
      </c>
      <c r="D11" s="3077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09"/>
      <c r="CH11" s="3409"/>
      <c r="CI11" s="3409"/>
      <c r="CJ11" s="3409"/>
      <c r="CK11" s="3409"/>
      <c r="CL11" s="3409"/>
      <c r="CM11" s="3409"/>
    </row>
    <row r="12" spans="1:91" ht="16.149999999999999" customHeight="1" x14ac:dyDescent="0.2">
      <c r="A12" s="2145" t="s">
        <v>22</v>
      </c>
      <c r="B12" s="2146">
        <f t="shared" ref="B12:B17" si="0">SUM(C12:D12)</f>
        <v>0</v>
      </c>
      <c r="C12" s="1703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09"/>
      <c r="CH12" s="3409"/>
      <c r="CI12" s="3409"/>
      <c r="CJ12" s="3409"/>
      <c r="CK12" s="3409"/>
      <c r="CL12" s="3409"/>
      <c r="CM12" s="3409"/>
    </row>
    <row r="13" spans="1:91" ht="16.149999999999999" customHeight="1" x14ac:dyDescent="0.2">
      <c r="A13" s="2147" t="s">
        <v>26</v>
      </c>
      <c r="B13" s="2146">
        <f t="shared" si="0"/>
        <v>0</v>
      </c>
      <c r="C13" s="2148"/>
      <c r="D13" s="2149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09"/>
      <c r="CH13" s="3409"/>
      <c r="CI13" s="3409"/>
      <c r="CJ13" s="3409"/>
      <c r="CK13" s="3409"/>
      <c r="CL13" s="3409"/>
      <c r="CM13" s="3409"/>
    </row>
    <row r="14" spans="1:91" ht="16.149999999999999" customHeight="1" x14ac:dyDescent="0.2">
      <c r="A14" s="2147" t="s">
        <v>23</v>
      </c>
      <c r="B14" s="2146">
        <f t="shared" si="0"/>
        <v>0</v>
      </c>
      <c r="C14" s="1703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09"/>
      <c r="CH14" s="3409"/>
      <c r="CI14" s="3409"/>
      <c r="CJ14" s="3409"/>
      <c r="CK14" s="3409"/>
      <c r="CL14" s="3409"/>
      <c r="CM14" s="3409"/>
    </row>
    <row r="15" spans="1:91" ht="16.149999999999999" customHeight="1" x14ac:dyDescent="0.2">
      <c r="A15" s="2147" t="s">
        <v>2396</v>
      </c>
      <c r="B15" s="2146">
        <f t="shared" si="0"/>
        <v>0</v>
      </c>
      <c r="C15" s="2148"/>
      <c r="D15" s="2149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09"/>
      <c r="CH15" s="3409"/>
      <c r="CI15" s="3409"/>
      <c r="CJ15" s="3409"/>
      <c r="CK15" s="3409"/>
      <c r="CL15" s="3409"/>
      <c r="CM15" s="3409"/>
    </row>
    <row r="16" spans="1:91" ht="16.149999999999999" customHeight="1" x14ac:dyDescent="0.2">
      <c r="A16" s="2150" t="s">
        <v>1697</v>
      </c>
      <c r="B16" s="2146">
        <f t="shared" si="0"/>
        <v>0</v>
      </c>
      <c r="C16" s="1703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09"/>
      <c r="CH16" s="3409"/>
      <c r="CI16" s="3409"/>
      <c r="CJ16" s="3409"/>
      <c r="CK16" s="3409"/>
      <c r="CL16" s="3409"/>
      <c r="CM16" s="3409"/>
    </row>
    <row r="17" spans="1:91" ht="16.149999999999999" customHeight="1" x14ac:dyDescent="0.2">
      <c r="A17" s="2151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09"/>
      <c r="CH17" s="3409"/>
      <c r="CI17" s="3409"/>
      <c r="CJ17" s="3409"/>
      <c r="CK17" s="3409"/>
      <c r="CL17" s="3409"/>
      <c r="CM17" s="3409"/>
    </row>
    <row r="18" spans="1:91" ht="31.15" customHeight="1" x14ac:dyDescent="0.2">
      <c r="A18" s="82" t="s">
        <v>2397</v>
      </c>
      <c r="B18" s="834"/>
      <c r="C18" s="834"/>
      <c r="D18" s="834"/>
      <c r="E18" s="834"/>
      <c r="F18" s="834"/>
      <c r="G18" s="834"/>
      <c r="H18" s="834"/>
      <c r="I18" s="834"/>
      <c r="J18" s="834"/>
      <c r="K18" s="834"/>
      <c r="L18" s="834"/>
      <c r="M18" s="834"/>
      <c r="N18" s="834"/>
      <c r="O18" s="834"/>
      <c r="P18" s="834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09"/>
      <c r="CH18" s="3409"/>
      <c r="CI18" s="3409"/>
      <c r="CJ18" s="3409"/>
      <c r="CK18" s="3409"/>
      <c r="CL18" s="3409"/>
      <c r="CM18" s="3409"/>
    </row>
    <row r="19" spans="1:91" ht="16.149999999999999" customHeight="1" x14ac:dyDescent="0.2">
      <c r="A19" s="4195" t="s">
        <v>2001</v>
      </c>
      <c r="B19" s="4189" t="s">
        <v>27</v>
      </c>
      <c r="C19" s="4190"/>
      <c r="D19" s="4191"/>
      <c r="E19" s="4185" t="s">
        <v>5</v>
      </c>
      <c r="F19" s="4192"/>
      <c r="G19" s="4185" t="s">
        <v>597</v>
      </c>
      <c r="H19" s="4186"/>
      <c r="I19" s="4185" t="s">
        <v>953</v>
      </c>
      <c r="J19" s="4186"/>
      <c r="K19" s="4185" t="s">
        <v>952</v>
      </c>
      <c r="L19" s="4186"/>
      <c r="M19" s="4185" t="s">
        <v>951</v>
      </c>
      <c r="N19" s="4186"/>
      <c r="O19" s="4185" t="s">
        <v>950</v>
      </c>
      <c r="P19" s="4186"/>
      <c r="Q19" s="4185" t="s">
        <v>949</v>
      </c>
      <c r="R19" s="4186"/>
      <c r="S19" s="4185" t="s">
        <v>948</v>
      </c>
      <c r="T19" s="4186"/>
      <c r="U19" s="4185" t="s">
        <v>947</v>
      </c>
      <c r="V19" s="4186"/>
      <c r="W19" s="4185" t="s">
        <v>946</v>
      </c>
      <c r="X19" s="4186"/>
      <c r="Y19" s="4185" t="s">
        <v>945</v>
      </c>
      <c r="Z19" s="4186"/>
      <c r="AA19" s="4185" t="s">
        <v>944</v>
      </c>
      <c r="AB19" s="4186"/>
      <c r="AC19" s="4185" t="s">
        <v>943</v>
      </c>
      <c r="AD19" s="4186"/>
      <c r="AE19" s="4185" t="s">
        <v>942</v>
      </c>
      <c r="AF19" s="4186"/>
      <c r="AG19" s="3894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09"/>
      <c r="CH19" s="3409"/>
      <c r="CI19" s="3409"/>
      <c r="CJ19" s="3409"/>
      <c r="CK19" s="3409"/>
      <c r="CL19" s="3409"/>
      <c r="CM19" s="3409"/>
    </row>
    <row r="20" spans="1:91" ht="16.149999999999999" customHeight="1" x14ac:dyDescent="0.2">
      <c r="A20" s="4196"/>
      <c r="B20" s="2140" t="s">
        <v>47</v>
      </c>
      <c r="C20" s="2141" t="s">
        <v>20</v>
      </c>
      <c r="D20" s="3076" t="s">
        <v>21</v>
      </c>
      <c r="E20" s="2141" t="s">
        <v>20</v>
      </c>
      <c r="F20" s="1348" t="s">
        <v>21</v>
      </c>
      <c r="G20" s="2141" t="s">
        <v>20</v>
      </c>
      <c r="H20" s="1348" t="s">
        <v>21</v>
      </c>
      <c r="I20" s="2141" t="s">
        <v>20</v>
      </c>
      <c r="J20" s="1348" t="s">
        <v>21</v>
      </c>
      <c r="K20" s="2141" t="s">
        <v>20</v>
      </c>
      <c r="L20" s="1348" t="s">
        <v>21</v>
      </c>
      <c r="M20" s="2141" t="s">
        <v>20</v>
      </c>
      <c r="N20" s="1348" t="s">
        <v>21</v>
      </c>
      <c r="O20" s="2141" t="s">
        <v>20</v>
      </c>
      <c r="P20" s="1348" t="s">
        <v>21</v>
      </c>
      <c r="Q20" s="2141" t="s">
        <v>20</v>
      </c>
      <c r="R20" s="1348" t="s">
        <v>21</v>
      </c>
      <c r="S20" s="2141" t="s">
        <v>20</v>
      </c>
      <c r="T20" s="1348" t="s">
        <v>21</v>
      </c>
      <c r="U20" s="2141" t="s">
        <v>20</v>
      </c>
      <c r="V20" s="1348" t="s">
        <v>21</v>
      </c>
      <c r="W20" s="2141" t="s">
        <v>20</v>
      </c>
      <c r="X20" s="1348" t="s">
        <v>21</v>
      </c>
      <c r="Y20" s="2141" t="s">
        <v>20</v>
      </c>
      <c r="Z20" s="1348" t="s">
        <v>21</v>
      </c>
      <c r="AA20" s="2141" t="s">
        <v>20</v>
      </c>
      <c r="AB20" s="1348" t="s">
        <v>21</v>
      </c>
      <c r="AC20" s="2141" t="s">
        <v>20</v>
      </c>
      <c r="AD20" s="1348" t="s">
        <v>21</v>
      </c>
      <c r="AE20" s="2141" t="s">
        <v>20</v>
      </c>
      <c r="AF20" s="1348" t="s">
        <v>21</v>
      </c>
      <c r="AG20" s="3894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09"/>
      <c r="CH20" s="3409"/>
      <c r="CI20" s="3409"/>
      <c r="CJ20" s="3409"/>
      <c r="CK20" s="3409"/>
      <c r="CL20" s="3409"/>
      <c r="CM20" s="3409"/>
    </row>
    <row r="21" spans="1:91" ht="16.149999999999999" customHeight="1" x14ac:dyDescent="0.2">
      <c r="A21" s="3227" t="s">
        <v>27</v>
      </c>
      <c r="B21" s="2142">
        <f t="shared" ref="B21:AF21" si="1">SUM(B22:B25)</f>
        <v>0</v>
      </c>
      <c r="C21" s="3242">
        <f t="shared" si="1"/>
        <v>0</v>
      </c>
      <c r="D21" s="3077">
        <f t="shared" si="1"/>
        <v>0</v>
      </c>
      <c r="E21" s="3242">
        <f t="shared" si="1"/>
        <v>0</v>
      </c>
      <c r="F21" s="2152">
        <f t="shared" si="1"/>
        <v>0</v>
      </c>
      <c r="G21" s="3242">
        <f t="shared" si="1"/>
        <v>0</v>
      </c>
      <c r="H21" s="2152">
        <f t="shared" si="1"/>
        <v>0</v>
      </c>
      <c r="I21" s="3242">
        <f t="shared" si="1"/>
        <v>0</v>
      </c>
      <c r="J21" s="2152">
        <f t="shared" si="1"/>
        <v>0</v>
      </c>
      <c r="K21" s="3242">
        <f t="shared" si="1"/>
        <v>0</v>
      </c>
      <c r="L21" s="2152">
        <f t="shared" si="1"/>
        <v>0</v>
      </c>
      <c r="M21" s="3242">
        <f t="shared" si="1"/>
        <v>0</v>
      </c>
      <c r="N21" s="2152">
        <f t="shared" si="1"/>
        <v>0</v>
      </c>
      <c r="O21" s="3242">
        <f t="shared" si="1"/>
        <v>0</v>
      </c>
      <c r="P21" s="2152">
        <f t="shared" si="1"/>
        <v>0</v>
      </c>
      <c r="Q21" s="3242">
        <f t="shared" si="1"/>
        <v>0</v>
      </c>
      <c r="R21" s="2152">
        <f t="shared" si="1"/>
        <v>0</v>
      </c>
      <c r="S21" s="3242">
        <f t="shared" si="1"/>
        <v>0</v>
      </c>
      <c r="T21" s="2152">
        <f t="shared" si="1"/>
        <v>0</v>
      </c>
      <c r="U21" s="3242">
        <f t="shared" si="1"/>
        <v>0</v>
      </c>
      <c r="V21" s="2152">
        <f t="shared" si="1"/>
        <v>0</v>
      </c>
      <c r="W21" s="3242">
        <f t="shared" si="1"/>
        <v>0</v>
      </c>
      <c r="X21" s="2152">
        <f t="shared" si="1"/>
        <v>0</v>
      </c>
      <c r="Y21" s="3242">
        <f t="shared" si="1"/>
        <v>0</v>
      </c>
      <c r="Z21" s="2152">
        <f t="shared" si="1"/>
        <v>0</v>
      </c>
      <c r="AA21" s="3242">
        <f t="shared" si="1"/>
        <v>0</v>
      </c>
      <c r="AB21" s="2152">
        <f t="shared" si="1"/>
        <v>0</v>
      </c>
      <c r="AC21" s="3242">
        <f t="shared" si="1"/>
        <v>0</v>
      </c>
      <c r="AD21" s="2152">
        <f t="shared" si="1"/>
        <v>0</v>
      </c>
      <c r="AE21" s="3242">
        <f t="shared" si="1"/>
        <v>0</v>
      </c>
      <c r="AF21" s="2152">
        <f t="shared" si="1"/>
        <v>0</v>
      </c>
      <c r="AG21" s="3561"/>
      <c r="AH21" s="1482"/>
      <c r="AI21" s="1482"/>
      <c r="AJ21" s="1482"/>
      <c r="AK21" s="1482"/>
      <c r="AL21" s="1482"/>
      <c r="AM21" s="1482"/>
      <c r="AN21" s="1482"/>
      <c r="AO21" s="1482"/>
      <c r="AP21" s="1482"/>
      <c r="AQ21" s="1482"/>
      <c r="AR21" s="1482"/>
      <c r="AS21" s="1482"/>
      <c r="AT21" s="402"/>
      <c r="AU21" s="402"/>
      <c r="AV21" s="402"/>
      <c r="AW21" s="402"/>
      <c r="AX21" s="402"/>
      <c r="AY21" s="402"/>
      <c r="AZ21" s="402"/>
      <c r="BA21" s="402"/>
      <c r="CG21" s="3409"/>
      <c r="CH21" s="3409"/>
      <c r="CI21" s="3409">
        <v>0</v>
      </c>
      <c r="CJ21" s="3409"/>
      <c r="CK21" s="3409"/>
      <c r="CL21" s="3409"/>
      <c r="CM21" s="3409"/>
    </row>
    <row r="22" spans="1:91" ht="16.149999999999999" customHeight="1" x14ac:dyDescent="0.2">
      <c r="A22" s="2145" t="s">
        <v>1998</v>
      </c>
      <c r="B22" s="2146">
        <f>SUM(C22:D22)</f>
        <v>0</v>
      </c>
      <c r="C22" s="3248">
        <f t="shared" ref="C22:D25" si="2">SUM(E22+G22+I22+K22+M22+O22+Q22+S22+U22+W22+Y22+AA22+AC22+AE22)</f>
        <v>0</v>
      </c>
      <c r="D22" s="2154">
        <f t="shared" si="2"/>
        <v>0</v>
      </c>
      <c r="E22" s="1703"/>
      <c r="F22" s="145"/>
      <c r="G22" s="1703"/>
      <c r="H22" s="145"/>
      <c r="I22" s="1703"/>
      <c r="J22" s="145"/>
      <c r="K22" s="1703"/>
      <c r="L22" s="145"/>
      <c r="M22" s="1703"/>
      <c r="N22" s="145"/>
      <c r="O22" s="1703"/>
      <c r="P22" s="145"/>
      <c r="Q22" s="1703"/>
      <c r="R22" s="145"/>
      <c r="S22" s="1703"/>
      <c r="T22" s="145"/>
      <c r="U22" s="1703"/>
      <c r="V22" s="145"/>
      <c r="W22" s="1703"/>
      <c r="X22" s="145"/>
      <c r="Y22" s="1703"/>
      <c r="Z22" s="145"/>
      <c r="AA22" s="1703"/>
      <c r="AB22" s="145"/>
      <c r="AC22" s="1703"/>
      <c r="AD22" s="145"/>
      <c r="AE22" s="1703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09"/>
      <c r="CH22" s="3409"/>
      <c r="CI22" s="3409"/>
      <c r="CJ22" s="3409"/>
      <c r="CK22" s="3409"/>
      <c r="CL22" s="3409"/>
      <c r="CM22" s="3409"/>
    </row>
    <row r="23" spans="1:91" ht="16.149999999999999" customHeight="1" x14ac:dyDescent="0.2">
      <c r="A23" s="2147" t="s">
        <v>1997</v>
      </c>
      <c r="B23" s="2146">
        <f>SUM(C23:D23)</f>
        <v>0</v>
      </c>
      <c r="C23" s="3248">
        <f t="shared" si="2"/>
        <v>0</v>
      </c>
      <c r="D23" s="2154">
        <f t="shared" si="2"/>
        <v>0</v>
      </c>
      <c r="E23" s="2148"/>
      <c r="F23" s="2155"/>
      <c r="G23" s="2148"/>
      <c r="H23" s="2155"/>
      <c r="I23" s="2148"/>
      <c r="J23" s="2155"/>
      <c r="K23" s="2148"/>
      <c r="L23" s="2155"/>
      <c r="M23" s="2148"/>
      <c r="N23" s="2155"/>
      <c r="O23" s="2148"/>
      <c r="P23" s="2155"/>
      <c r="Q23" s="2148"/>
      <c r="R23" s="2155"/>
      <c r="S23" s="2148"/>
      <c r="T23" s="2155"/>
      <c r="U23" s="2148"/>
      <c r="V23" s="2155"/>
      <c r="W23" s="2148"/>
      <c r="X23" s="2155"/>
      <c r="Y23" s="2148"/>
      <c r="Z23" s="2155"/>
      <c r="AA23" s="2148"/>
      <c r="AB23" s="2155"/>
      <c r="AC23" s="2148"/>
      <c r="AD23" s="2155"/>
      <c r="AE23" s="2148"/>
      <c r="AF23" s="2155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09"/>
      <c r="CH23" s="3409"/>
      <c r="CI23" s="3409"/>
      <c r="CJ23" s="3409"/>
      <c r="CK23" s="3409"/>
      <c r="CL23" s="3409"/>
      <c r="CM23" s="3409"/>
    </row>
    <row r="24" spans="1:91" ht="16.149999999999999" customHeight="1" x14ac:dyDescent="0.2">
      <c r="A24" s="2147" t="s">
        <v>1996</v>
      </c>
      <c r="B24" s="2146">
        <f>SUM(C24:D24)</f>
        <v>0</v>
      </c>
      <c r="C24" s="3248">
        <f t="shared" si="2"/>
        <v>0</v>
      </c>
      <c r="D24" s="2154">
        <f t="shared" si="2"/>
        <v>0</v>
      </c>
      <c r="E24" s="1703"/>
      <c r="F24" s="145"/>
      <c r="G24" s="1703"/>
      <c r="H24" s="145"/>
      <c r="I24" s="1703"/>
      <c r="J24" s="145"/>
      <c r="K24" s="1703"/>
      <c r="L24" s="145"/>
      <c r="M24" s="1703"/>
      <c r="N24" s="145"/>
      <c r="O24" s="1703"/>
      <c r="P24" s="145"/>
      <c r="Q24" s="1703"/>
      <c r="R24" s="145"/>
      <c r="S24" s="1703"/>
      <c r="T24" s="145"/>
      <c r="U24" s="1703"/>
      <c r="V24" s="145"/>
      <c r="W24" s="1703"/>
      <c r="X24" s="145"/>
      <c r="Y24" s="1703"/>
      <c r="Z24" s="145"/>
      <c r="AA24" s="1703"/>
      <c r="AB24" s="145"/>
      <c r="AC24" s="1703"/>
      <c r="AD24" s="145"/>
      <c r="AE24" s="1703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09"/>
      <c r="CH24" s="3409"/>
      <c r="CI24" s="3409"/>
      <c r="CJ24" s="3409"/>
      <c r="CK24" s="3409"/>
      <c r="CL24" s="3409"/>
      <c r="CM24" s="3409"/>
    </row>
    <row r="25" spans="1:91" ht="16.149999999999999" customHeight="1" x14ac:dyDescent="0.2">
      <c r="A25" s="167" t="s">
        <v>1995</v>
      </c>
      <c r="B25" s="93">
        <f>SUM(C25:D25)</f>
        <v>0</v>
      </c>
      <c r="C25" s="3250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09"/>
      <c r="CH25" s="3409"/>
      <c r="CI25" s="3409"/>
      <c r="CJ25" s="3409"/>
      <c r="CK25" s="3409"/>
      <c r="CL25" s="3409"/>
      <c r="CM25" s="3409"/>
    </row>
    <row r="26" spans="1:91" ht="31.15" customHeight="1" x14ac:dyDescent="0.2">
      <c r="A26" s="82" t="s">
        <v>2398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09"/>
      <c r="CH26" s="3409"/>
      <c r="CI26" s="3409"/>
      <c r="CJ26" s="3409"/>
      <c r="CK26" s="3409"/>
      <c r="CL26" s="3409"/>
      <c r="CM26" s="3409"/>
    </row>
    <row r="27" spans="1:91" ht="16.149999999999999" customHeight="1" x14ac:dyDescent="0.2">
      <c r="A27" s="4187" t="s">
        <v>2399</v>
      </c>
      <c r="B27" s="4189" t="s">
        <v>27</v>
      </c>
      <c r="C27" s="4190"/>
      <c r="D27" s="4191"/>
      <c r="E27" s="4185" t="s">
        <v>5</v>
      </c>
      <c r="F27" s="4192"/>
      <c r="G27" s="4185" t="s">
        <v>597</v>
      </c>
      <c r="H27" s="4186"/>
      <c r="I27" s="4185" t="s">
        <v>953</v>
      </c>
      <c r="J27" s="4186"/>
      <c r="K27" s="4185" t="s">
        <v>952</v>
      </c>
      <c r="L27" s="4186"/>
      <c r="M27" s="4185" t="s">
        <v>951</v>
      </c>
      <c r="N27" s="4186"/>
      <c r="O27" s="4185" t="s">
        <v>950</v>
      </c>
      <c r="P27" s="4186"/>
      <c r="Q27" s="4185" t="s">
        <v>949</v>
      </c>
      <c r="R27" s="4186"/>
      <c r="S27" s="4185" t="s">
        <v>948</v>
      </c>
      <c r="T27" s="4186"/>
      <c r="U27" s="4185" t="s">
        <v>947</v>
      </c>
      <c r="V27" s="4186"/>
      <c r="W27" s="4185" t="s">
        <v>946</v>
      </c>
      <c r="X27" s="4186"/>
      <c r="Y27" s="4185" t="s">
        <v>945</v>
      </c>
      <c r="Z27" s="4186"/>
      <c r="AA27" s="4185" t="s">
        <v>944</v>
      </c>
      <c r="AB27" s="4186"/>
      <c r="AC27" s="4185" t="s">
        <v>943</v>
      </c>
      <c r="AD27" s="4186"/>
      <c r="AE27" s="4185" t="s">
        <v>942</v>
      </c>
      <c r="AF27" s="4186"/>
      <c r="AG27" s="3895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09"/>
      <c r="CH27" s="3409"/>
      <c r="CI27" s="3409"/>
      <c r="CJ27" s="3409"/>
      <c r="CK27" s="3409"/>
      <c r="CL27" s="3409"/>
      <c r="CM27" s="3409"/>
    </row>
    <row r="28" spans="1:91" ht="16.149999999999999" customHeight="1" x14ac:dyDescent="0.2">
      <c r="A28" s="4188"/>
      <c r="B28" s="2140" t="s">
        <v>47</v>
      </c>
      <c r="C28" s="2141" t="s">
        <v>20</v>
      </c>
      <c r="D28" s="3076" t="s">
        <v>21</v>
      </c>
      <c r="E28" s="2141" t="s">
        <v>20</v>
      </c>
      <c r="F28" s="1348" t="s">
        <v>21</v>
      </c>
      <c r="G28" s="2141" t="s">
        <v>20</v>
      </c>
      <c r="H28" s="1348" t="s">
        <v>21</v>
      </c>
      <c r="I28" s="2141" t="s">
        <v>20</v>
      </c>
      <c r="J28" s="1348" t="s">
        <v>21</v>
      </c>
      <c r="K28" s="2141" t="s">
        <v>20</v>
      </c>
      <c r="L28" s="1348" t="s">
        <v>21</v>
      </c>
      <c r="M28" s="2141" t="s">
        <v>20</v>
      </c>
      <c r="N28" s="1348" t="s">
        <v>21</v>
      </c>
      <c r="O28" s="2141" t="s">
        <v>20</v>
      </c>
      <c r="P28" s="1348" t="s">
        <v>21</v>
      </c>
      <c r="Q28" s="2141" t="s">
        <v>20</v>
      </c>
      <c r="R28" s="1348" t="s">
        <v>21</v>
      </c>
      <c r="S28" s="2141" t="s">
        <v>20</v>
      </c>
      <c r="T28" s="1348" t="s">
        <v>21</v>
      </c>
      <c r="U28" s="2141" t="s">
        <v>20</v>
      </c>
      <c r="V28" s="1348" t="s">
        <v>21</v>
      </c>
      <c r="W28" s="2141" t="s">
        <v>20</v>
      </c>
      <c r="X28" s="1348" t="s">
        <v>21</v>
      </c>
      <c r="Y28" s="2141" t="s">
        <v>20</v>
      </c>
      <c r="Z28" s="1348" t="s">
        <v>21</v>
      </c>
      <c r="AA28" s="2141" t="s">
        <v>20</v>
      </c>
      <c r="AB28" s="1348" t="s">
        <v>21</v>
      </c>
      <c r="AC28" s="2141" t="s">
        <v>20</v>
      </c>
      <c r="AD28" s="1348" t="s">
        <v>21</v>
      </c>
      <c r="AE28" s="2141" t="s">
        <v>20</v>
      </c>
      <c r="AF28" s="1348" t="s">
        <v>21</v>
      </c>
      <c r="AG28" s="3895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09"/>
      <c r="CH28" s="3409"/>
      <c r="CI28" s="3409"/>
      <c r="CJ28" s="3409"/>
      <c r="CK28" s="3409"/>
      <c r="CL28" s="3409"/>
      <c r="CM28" s="3409"/>
    </row>
    <row r="29" spans="1:91" ht="16.149999999999999" customHeight="1" x14ac:dyDescent="0.2">
      <c r="A29" s="1317" t="s">
        <v>1103</v>
      </c>
      <c r="B29" s="1394">
        <f>SUM(C29:D29)</f>
        <v>0</v>
      </c>
      <c r="C29" s="3245">
        <f>SUM(E29+G29+I29+K29+M29+O29+Q29+S29+U29+W29+Y29+AA29+AC29+AE29)</f>
        <v>0</v>
      </c>
      <c r="D29" s="2156">
        <f>SUM(F29+H29+J29+L29+N29+P29+R29+T29+V29+X29+Z29+AB29+AD29+AF29)</f>
        <v>0</v>
      </c>
      <c r="E29" s="1292"/>
      <c r="F29" s="1308"/>
      <c r="G29" s="1292"/>
      <c r="H29" s="1308"/>
      <c r="I29" s="1292"/>
      <c r="J29" s="1308"/>
      <c r="K29" s="1292"/>
      <c r="L29" s="1308"/>
      <c r="M29" s="1292"/>
      <c r="N29" s="1308"/>
      <c r="O29" s="1292"/>
      <c r="P29" s="1308"/>
      <c r="Q29" s="1292"/>
      <c r="R29" s="1308"/>
      <c r="S29" s="1292"/>
      <c r="T29" s="1308"/>
      <c r="U29" s="1292"/>
      <c r="V29" s="1308"/>
      <c r="W29" s="1292"/>
      <c r="X29" s="1308"/>
      <c r="Y29" s="1292"/>
      <c r="Z29" s="1308"/>
      <c r="AA29" s="1292"/>
      <c r="AB29" s="1308"/>
      <c r="AC29" s="1292"/>
      <c r="AD29" s="1308"/>
      <c r="AE29" s="1292"/>
      <c r="AF29" s="1308"/>
      <c r="AG29" s="3561"/>
      <c r="AH29" s="1482"/>
      <c r="AI29" s="1482"/>
      <c r="AJ29" s="1482"/>
      <c r="AK29" s="1482"/>
      <c r="AL29" s="1482"/>
      <c r="AM29" s="1482"/>
      <c r="AN29" s="1482"/>
      <c r="AO29" s="1482"/>
      <c r="AP29" s="1482"/>
      <c r="AQ29" s="1482"/>
      <c r="AR29" s="1482"/>
      <c r="AS29" s="1482"/>
      <c r="AT29" s="402"/>
      <c r="AU29" s="402"/>
      <c r="AV29" s="402"/>
      <c r="AW29" s="402"/>
      <c r="AX29" s="402"/>
      <c r="AY29" s="402"/>
      <c r="AZ29" s="402"/>
      <c r="BA29" s="402"/>
      <c r="CG29" s="3409">
        <v>0</v>
      </c>
      <c r="CH29" s="3409"/>
      <c r="CI29" s="3409"/>
      <c r="CJ29" s="3409"/>
      <c r="CK29" s="3409"/>
      <c r="CL29" s="3409"/>
      <c r="CM29" s="3409"/>
    </row>
    <row r="30" spans="1:91" ht="22.5" customHeight="1" x14ac:dyDescent="0.2">
      <c r="A30" s="3160" t="s">
        <v>2400</v>
      </c>
      <c r="B30" s="93">
        <f>SUM(C30:D30)</f>
        <v>0</v>
      </c>
      <c r="C30" s="3250">
        <f>SUM(E30+G30+I30+K30+M30+O30+Q30+S30+U30+W30+Y30+AA30+AC30+AE30)</f>
        <v>0</v>
      </c>
      <c r="D30" s="168">
        <f>SUM(F30+H30+J30+L30+N30+P30+R30+T30+V30+X30+Z30+AB30+AD30+AF30)</f>
        <v>0</v>
      </c>
      <c r="E30" s="2157"/>
      <c r="F30" s="2158"/>
      <c r="G30" s="2157"/>
      <c r="H30" s="2158"/>
      <c r="I30" s="2157"/>
      <c r="J30" s="2158"/>
      <c r="K30" s="2157"/>
      <c r="L30" s="2158"/>
      <c r="M30" s="2157"/>
      <c r="N30" s="2158"/>
      <c r="O30" s="2157"/>
      <c r="P30" s="2158"/>
      <c r="Q30" s="2157"/>
      <c r="R30" s="2158"/>
      <c r="S30" s="2157"/>
      <c r="T30" s="2158"/>
      <c r="U30" s="2157"/>
      <c r="V30" s="2158"/>
      <c r="W30" s="2157"/>
      <c r="X30" s="2158"/>
      <c r="Y30" s="2157"/>
      <c r="Z30" s="2158"/>
      <c r="AA30" s="2157"/>
      <c r="AB30" s="2158"/>
      <c r="AC30" s="2157"/>
      <c r="AD30" s="2158"/>
      <c r="AE30" s="2157"/>
      <c r="AF30" s="2158"/>
      <c r="AG30" s="3561"/>
      <c r="AH30" s="1482"/>
      <c r="AI30" s="1482"/>
      <c r="AJ30" s="1482"/>
      <c r="AK30" s="1482"/>
      <c r="AL30" s="1482"/>
      <c r="AM30" s="1482"/>
      <c r="AN30" s="1482"/>
      <c r="AO30" s="1482"/>
      <c r="AP30" s="1482"/>
      <c r="AQ30" s="1482"/>
      <c r="AR30" s="1482"/>
      <c r="AS30" s="1482"/>
      <c r="AT30" s="402"/>
      <c r="AU30" s="402"/>
      <c r="AV30" s="402"/>
      <c r="AW30" s="402"/>
      <c r="AX30" s="402"/>
      <c r="AY30" s="402"/>
      <c r="AZ30" s="402"/>
      <c r="BA30" s="402"/>
      <c r="CG30" s="3409">
        <v>0</v>
      </c>
      <c r="CH30" s="3409"/>
      <c r="CI30" s="3409"/>
      <c r="CJ30" s="3409"/>
      <c r="CK30" s="3409"/>
      <c r="CL30" s="3409"/>
      <c r="CM30" s="3409"/>
    </row>
    <row r="31" spans="1:91" ht="31.15" customHeight="1" x14ac:dyDescent="0.2">
      <c r="A31" s="82" t="s">
        <v>2401</v>
      </c>
      <c r="B31" s="834"/>
      <c r="C31" s="834"/>
      <c r="D31" s="834"/>
      <c r="E31" s="834"/>
      <c r="F31" s="834"/>
      <c r="G31" s="834"/>
      <c r="H31" s="834"/>
      <c r="I31" s="834"/>
      <c r="J31" s="834"/>
      <c r="K31" s="834"/>
      <c r="L31" s="834"/>
      <c r="M31" s="834"/>
      <c r="N31" s="834"/>
      <c r="O31" s="171"/>
      <c r="P31" s="834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09"/>
      <c r="CH31" s="3409"/>
      <c r="CI31" s="3409"/>
      <c r="CJ31" s="3409"/>
      <c r="CK31" s="3409"/>
      <c r="CL31" s="3409"/>
      <c r="CM31" s="3409"/>
    </row>
    <row r="32" spans="1:91" ht="16.149999999999999" customHeight="1" x14ac:dyDescent="0.2">
      <c r="A32" s="4187" t="s">
        <v>2399</v>
      </c>
      <c r="B32" s="4189" t="s">
        <v>27</v>
      </c>
      <c r="C32" s="4190"/>
      <c r="D32" s="4191"/>
      <c r="E32" s="4185" t="s">
        <v>38</v>
      </c>
      <c r="F32" s="4192"/>
      <c r="G32" s="4185" t="s">
        <v>45</v>
      </c>
      <c r="H32" s="4186"/>
      <c r="I32" s="4185" t="s">
        <v>953</v>
      </c>
      <c r="J32" s="4186"/>
      <c r="K32" s="4185" t="s">
        <v>952</v>
      </c>
      <c r="L32" s="4186"/>
      <c r="M32" s="4185" t="s">
        <v>951</v>
      </c>
      <c r="N32" s="4186"/>
      <c r="O32" s="4185" t="s">
        <v>950</v>
      </c>
      <c r="P32" s="4186"/>
      <c r="Q32" s="4185" t="s">
        <v>949</v>
      </c>
      <c r="R32" s="4186"/>
      <c r="S32" s="4185" t="s">
        <v>948</v>
      </c>
      <c r="T32" s="4186"/>
      <c r="U32" s="4185" t="s">
        <v>947</v>
      </c>
      <c r="V32" s="4186"/>
      <c r="W32" s="4185" t="s">
        <v>946</v>
      </c>
      <c r="X32" s="4186"/>
      <c r="Y32" s="4185" t="s">
        <v>945</v>
      </c>
      <c r="Z32" s="4186"/>
      <c r="AA32" s="4185" t="s">
        <v>944</v>
      </c>
      <c r="AB32" s="4186"/>
      <c r="AC32" s="4185" t="s">
        <v>943</v>
      </c>
      <c r="AD32" s="4186"/>
      <c r="AE32" s="4185" t="s">
        <v>942</v>
      </c>
      <c r="AF32" s="4186"/>
      <c r="AG32" s="3895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09"/>
      <c r="CH32" s="3409"/>
      <c r="CI32" s="3409"/>
      <c r="CJ32" s="3409"/>
      <c r="CK32" s="3409"/>
      <c r="CL32" s="3409"/>
      <c r="CM32" s="3409"/>
    </row>
    <row r="33" spans="1:91" ht="16.149999999999999" customHeight="1" x14ac:dyDescent="0.2">
      <c r="A33" s="4188"/>
      <c r="B33" s="2140" t="s">
        <v>47</v>
      </c>
      <c r="C33" s="2141" t="s">
        <v>20</v>
      </c>
      <c r="D33" s="3076" t="s">
        <v>21</v>
      </c>
      <c r="E33" s="2141" t="s">
        <v>20</v>
      </c>
      <c r="F33" s="1348" t="s">
        <v>21</v>
      </c>
      <c r="G33" s="2141" t="s">
        <v>20</v>
      </c>
      <c r="H33" s="1348" t="s">
        <v>21</v>
      </c>
      <c r="I33" s="2141" t="s">
        <v>20</v>
      </c>
      <c r="J33" s="1348" t="s">
        <v>21</v>
      </c>
      <c r="K33" s="2141" t="s">
        <v>20</v>
      </c>
      <c r="L33" s="1348" t="s">
        <v>21</v>
      </c>
      <c r="M33" s="2141" t="s">
        <v>20</v>
      </c>
      <c r="N33" s="1348" t="s">
        <v>21</v>
      </c>
      <c r="O33" s="2141" t="s">
        <v>20</v>
      </c>
      <c r="P33" s="1348" t="s">
        <v>21</v>
      </c>
      <c r="Q33" s="2141" t="s">
        <v>20</v>
      </c>
      <c r="R33" s="1348" t="s">
        <v>21</v>
      </c>
      <c r="S33" s="2141" t="s">
        <v>20</v>
      </c>
      <c r="T33" s="1348" t="s">
        <v>21</v>
      </c>
      <c r="U33" s="2141" t="s">
        <v>20</v>
      </c>
      <c r="V33" s="1348" t="s">
        <v>21</v>
      </c>
      <c r="W33" s="2141" t="s">
        <v>20</v>
      </c>
      <c r="X33" s="1348" t="s">
        <v>21</v>
      </c>
      <c r="Y33" s="2141" t="s">
        <v>20</v>
      </c>
      <c r="Z33" s="1348" t="s">
        <v>21</v>
      </c>
      <c r="AA33" s="2141" t="s">
        <v>20</v>
      </c>
      <c r="AB33" s="1348" t="s">
        <v>21</v>
      </c>
      <c r="AC33" s="2141" t="s">
        <v>20</v>
      </c>
      <c r="AD33" s="1348" t="s">
        <v>21</v>
      </c>
      <c r="AE33" s="2141" t="s">
        <v>20</v>
      </c>
      <c r="AF33" s="1348" t="s">
        <v>21</v>
      </c>
      <c r="AG33" s="3895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09"/>
      <c r="CH33" s="3409"/>
      <c r="CI33" s="3409"/>
      <c r="CJ33" s="3409"/>
      <c r="CK33" s="3409"/>
      <c r="CL33" s="3409"/>
      <c r="CM33" s="3409"/>
    </row>
    <row r="34" spans="1:91" ht="16.149999999999999" customHeight="1" x14ac:dyDescent="0.2">
      <c r="A34" s="3240" t="s">
        <v>2402</v>
      </c>
      <c r="B34" s="2146">
        <f>SUM(C34:D34)</f>
        <v>0</v>
      </c>
      <c r="C34" s="3248">
        <f>SUM(E34+G34+I34+K34+M34+O34+Q34+S34+U34+W34+Y34+AA34+AC34+AE34)</f>
        <v>0</v>
      </c>
      <c r="D34" s="2154">
        <f>SUM(F34+H34+J34+L34+N34+P34+R34+T34+V34+X34+Z34+AB34+AD34+AF34)</f>
        <v>0</v>
      </c>
      <c r="E34" s="1703"/>
      <c r="F34" s="145"/>
      <c r="G34" s="1703"/>
      <c r="H34" s="145"/>
      <c r="I34" s="1703"/>
      <c r="J34" s="145"/>
      <c r="K34" s="1703"/>
      <c r="L34" s="145"/>
      <c r="M34" s="1703"/>
      <c r="N34" s="145"/>
      <c r="O34" s="1703"/>
      <c r="P34" s="145"/>
      <c r="Q34" s="1703"/>
      <c r="R34" s="145"/>
      <c r="S34" s="1703"/>
      <c r="T34" s="145"/>
      <c r="U34" s="1703"/>
      <c r="V34" s="145"/>
      <c r="W34" s="1703"/>
      <c r="X34" s="145"/>
      <c r="Y34" s="1703"/>
      <c r="Z34" s="145"/>
      <c r="AA34" s="1703"/>
      <c r="AB34" s="145"/>
      <c r="AC34" s="1703"/>
      <c r="AD34" s="145"/>
      <c r="AE34" s="1703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09"/>
      <c r="CH34" s="3409"/>
      <c r="CI34" s="3409"/>
      <c r="CJ34" s="3409"/>
      <c r="CK34" s="3409"/>
      <c r="CL34" s="3409"/>
      <c r="CM34" s="3409"/>
    </row>
    <row r="35" spans="1:91" ht="16.149999999999999" customHeight="1" x14ac:dyDescent="0.2">
      <c r="A35" s="2159" t="s">
        <v>2403</v>
      </c>
      <c r="B35" s="93">
        <f>SUM(C35:D35)</f>
        <v>0</v>
      </c>
      <c r="C35" s="3250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09"/>
      <c r="CH35" s="3409"/>
      <c r="CI35" s="3409"/>
      <c r="CJ35" s="3409"/>
      <c r="CK35" s="3409"/>
      <c r="CL35" s="3409"/>
      <c r="CM35" s="3409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09"/>
      <c r="CH36" s="3409"/>
      <c r="CI36" s="3409"/>
      <c r="CJ36" s="3409"/>
      <c r="CK36" s="3409"/>
      <c r="CL36" s="3409"/>
      <c r="CM36" s="3409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09"/>
      <c r="CH37" s="3409"/>
      <c r="CI37" s="3409"/>
      <c r="CJ37" s="3409"/>
      <c r="CK37" s="3409"/>
      <c r="CL37" s="3409"/>
      <c r="CM37" s="3409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09"/>
      <c r="CH38" s="3409"/>
      <c r="CI38" s="3409"/>
      <c r="CJ38" s="3409"/>
      <c r="CK38" s="3409"/>
      <c r="CL38" s="3409"/>
      <c r="CM38" s="3409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09"/>
      <c r="CH39" s="3409"/>
      <c r="CI39" s="3409"/>
      <c r="CJ39" s="3409"/>
      <c r="CK39" s="3409"/>
      <c r="CL39" s="3409"/>
      <c r="CM39" s="3409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09"/>
      <c r="CH40" s="3409"/>
      <c r="CI40" s="3409"/>
      <c r="CJ40" s="3409"/>
      <c r="CK40" s="3409"/>
      <c r="CL40" s="3409"/>
      <c r="CM40" s="3409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09"/>
      <c r="CH41" s="3409"/>
      <c r="CI41" s="3409"/>
      <c r="CJ41" s="3409"/>
      <c r="CK41" s="3409"/>
      <c r="CL41" s="3409"/>
      <c r="CM41" s="3409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09"/>
      <c r="CH42" s="3409"/>
      <c r="CI42" s="3409"/>
      <c r="CJ42" s="3409"/>
      <c r="CK42" s="3409"/>
      <c r="CL42" s="3409"/>
      <c r="CM42" s="3409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09"/>
      <c r="CH43" s="3409"/>
      <c r="CI43" s="3409"/>
      <c r="CJ43" s="3409"/>
      <c r="CK43" s="3409"/>
      <c r="CL43" s="3409"/>
      <c r="CM43" s="3409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09"/>
      <c r="CH44" s="3409"/>
      <c r="CI44" s="3409"/>
      <c r="CJ44" s="3409"/>
      <c r="CK44" s="3409"/>
      <c r="CL44" s="3409"/>
      <c r="CM44" s="3409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09"/>
      <c r="CH45" s="3409"/>
      <c r="CI45" s="3409"/>
      <c r="CJ45" s="3409"/>
      <c r="CK45" s="3409"/>
      <c r="CL45" s="3409"/>
      <c r="CM45" s="3409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09"/>
      <c r="CH46" s="3409"/>
      <c r="CI46" s="3409"/>
      <c r="CJ46" s="3409"/>
      <c r="CK46" s="3409"/>
      <c r="CL46" s="3409"/>
      <c r="CM46" s="3409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09"/>
      <c r="CH47" s="3409"/>
      <c r="CI47" s="3409"/>
      <c r="CJ47" s="3409"/>
      <c r="CK47" s="3409"/>
      <c r="CL47" s="3409"/>
      <c r="CM47" s="3409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09"/>
      <c r="CH48" s="3409"/>
      <c r="CI48" s="3409"/>
      <c r="CJ48" s="3409"/>
      <c r="CK48" s="3409"/>
      <c r="CL48" s="3409"/>
      <c r="CM48" s="3409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09"/>
      <c r="CH49" s="3409"/>
      <c r="CI49" s="3409"/>
      <c r="CJ49" s="3409"/>
      <c r="CK49" s="3409"/>
      <c r="CL49" s="3409"/>
      <c r="CM49" s="3409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09"/>
      <c r="CH50" s="3409"/>
      <c r="CI50" s="3409"/>
      <c r="CJ50" s="3409"/>
      <c r="CK50" s="3409"/>
      <c r="CL50" s="3409"/>
      <c r="CM50" s="3409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09"/>
      <c r="CH51" s="3409"/>
      <c r="CI51" s="3409"/>
      <c r="CJ51" s="3409"/>
      <c r="CK51" s="3409"/>
      <c r="CL51" s="3409"/>
      <c r="CM51" s="3409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09"/>
      <c r="CH52" s="3409"/>
      <c r="CI52" s="3409"/>
      <c r="CJ52" s="3409"/>
      <c r="CK52" s="3409"/>
      <c r="CL52" s="3409"/>
      <c r="CM52" s="3409"/>
    </row>
    <row r="194" spans="1:104" ht="15.75" customHeight="1" x14ac:dyDescent="0.2"/>
    <row r="195" spans="1:104" s="3371" customFormat="1" ht="16.5" hidden="1" customHeight="1" x14ac:dyDescent="0.2">
      <c r="A195" s="3371">
        <f>SUM(B12:B17,B21:B25,B29:B30,B34:B35)</f>
        <v>0</v>
      </c>
      <c r="B195" s="3371">
        <f>SUM(CG7:CM52)</f>
        <v>0</v>
      </c>
      <c r="CA195" s="3372"/>
      <c r="CB195" s="3372"/>
      <c r="CC195" s="3372"/>
      <c r="CD195" s="3372"/>
      <c r="CE195" s="3372"/>
      <c r="CF195" s="3372"/>
      <c r="CG195" s="3372"/>
      <c r="CH195" s="3372"/>
      <c r="CI195" s="3372"/>
      <c r="CJ195" s="3372"/>
      <c r="CK195" s="3372"/>
      <c r="CL195" s="3372"/>
      <c r="CM195" s="3372"/>
      <c r="CN195" s="3372"/>
      <c r="CO195" s="3372"/>
      <c r="CP195" s="3372"/>
      <c r="CQ195" s="3372"/>
      <c r="CR195" s="3372"/>
      <c r="CS195" s="3372"/>
      <c r="CT195" s="3372"/>
      <c r="CU195" s="3372"/>
      <c r="CV195" s="3372"/>
      <c r="CW195" s="3372"/>
      <c r="CX195" s="3372"/>
      <c r="CY195" s="3372"/>
      <c r="CZ195" s="3372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topLeftCell="B1" zoomScale="90" zoomScaleNormal="90" workbookViewId="0">
      <selection activeCell="H22" sqref="H22"/>
    </sheetView>
  </sheetViews>
  <sheetFormatPr baseColWidth="10" defaultColWidth="11.42578125" defaultRowHeight="15" x14ac:dyDescent="0.25"/>
  <cols>
    <col min="1" max="1" width="33.28515625" style="1571" customWidth="1"/>
    <col min="2" max="2" width="30.7109375" style="1571" customWidth="1"/>
    <col min="3" max="3" width="18.85546875" style="1571" customWidth="1"/>
    <col min="4" max="4" width="17.28515625" style="1571" customWidth="1"/>
    <col min="5" max="5" width="18.42578125" style="1571" customWidth="1"/>
    <col min="6" max="6" width="16.140625" style="1571" customWidth="1"/>
    <col min="7" max="7" width="16" style="1571" customWidth="1"/>
    <col min="8" max="8" width="15" style="1571" customWidth="1"/>
    <col min="9" max="22" width="11.42578125" style="1571"/>
    <col min="23" max="23" width="13.140625" style="1571" customWidth="1"/>
    <col min="24" max="25" width="11.42578125" style="1571"/>
    <col min="26" max="52" width="11.42578125" style="2257"/>
    <col min="53" max="75" width="0" style="3847" hidden="1" customWidth="1"/>
    <col min="76" max="78" width="16" style="3847" hidden="1" customWidth="1"/>
    <col min="79" max="102" width="16" style="3497" hidden="1" customWidth="1"/>
    <col min="103" max="104" width="11.42578125" style="3497" hidden="1" customWidth="1"/>
    <col min="105" max="130" width="11.42578125" style="2166" hidden="1" customWidth="1"/>
    <col min="131" max="131" width="11.42578125" style="1571" customWidth="1"/>
    <col min="132" max="16384" width="11.42578125" style="1571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17"/>
      <c r="BB1" s="1017"/>
      <c r="BC1" s="1017"/>
      <c r="BD1" s="1017"/>
      <c r="BE1" s="1017"/>
      <c r="BF1" s="1017"/>
      <c r="BG1" s="1017"/>
      <c r="BH1" s="1017"/>
      <c r="BI1" s="1017"/>
      <c r="BJ1" s="1017"/>
      <c r="BK1" s="1017"/>
      <c r="BL1" s="1017"/>
      <c r="BM1" s="1017"/>
      <c r="BN1" s="1017"/>
      <c r="BO1" s="1017"/>
      <c r="BP1" s="1017"/>
      <c r="BQ1" s="1017"/>
      <c r="BR1" s="1017"/>
      <c r="BS1" s="1017"/>
      <c r="BT1" s="1017"/>
      <c r="BU1" s="1017"/>
      <c r="BV1" s="1017"/>
      <c r="BW1" s="1017"/>
      <c r="BX1" s="1017"/>
      <c r="BY1" s="1017"/>
      <c r="BZ1" s="1017"/>
      <c r="CA1" s="1261"/>
      <c r="CB1" s="1261"/>
      <c r="CC1" s="1261"/>
      <c r="CD1" s="1261"/>
      <c r="CE1" s="1261"/>
      <c r="CF1" s="1261"/>
      <c r="CG1" s="1261"/>
      <c r="CH1" s="1261"/>
      <c r="CI1" s="1261"/>
      <c r="CJ1" s="1261"/>
      <c r="CK1" s="1261"/>
      <c r="CL1" s="1261"/>
      <c r="CM1" s="1261"/>
      <c r="CN1" s="1261"/>
      <c r="CO1" s="1261"/>
      <c r="CP1" s="1261"/>
      <c r="CQ1" s="1261"/>
      <c r="CR1" s="1261"/>
      <c r="CS1" s="1261"/>
      <c r="CT1" s="1261"/>
      <c r="CU1" s="1261"/>
      <c r="CV1" s="1261"/>
      <c r="CW1" s="1261"/>
      <c r="CX1" s="1261"/>
      <c r="CY1" s="1261"/>
      <c r="CZ1" s="1261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PUYEHUE - ( 10304 )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17"/>
      <c r="BB2" s="1017"/>
      <c r="BC2" s="1017"/>
      <c r="BD2" s="1017"/>
      <c r="BE2" s="1017"/>
      <c r="BF2" s="1017"/>
      <c r="BG2" s="1017"/>
      <c r="BH2" s="1017"/>
      <c r="BI2" s="1017"/>
      <c r="BJ2" s="1017"/>
      <c r="BK2" s="1017"/>
      <c r="BL2" s="1017"/>
      <c r="BM2" s="1017"/>
      <c r="BN2" s="1017"/>
      <c r="BO2" s="1017"/>
      <c r="BP2" s="1017"/>
      <c r="BQ2" s="1017"/>
      <c r="BR2" s="1017"/>
      <c r="BS2" s="1017"/>
      <c r="BT2" s="1017"/>
      <c r="BU2" s="1017"/>
      <c r="BV2" s="1017"/>
      <c r="BW2" s="1017"/>
      <c r="BX2" s="1017"/>
      <c r="BY2" s="1017"/>
      <c r="BZ2" s="1017"/>
      <c r="CA2" s="1261"/>
      <c r="CB2" s="1261"/>
      <c r="CC2" s="1261"/>
      <c r="CD2" s="1261"/>
      <c r="CE2" s="1261"/>
      <c r="CF2" s="1261"/>
      <c r="CG2" s="1261"/>
      <c r="CH2" s="1261"/>
      <c r="CI2" s="1261"/>
      <c r="CJ2" s="1261"/>
      <c r="CK2" s="1261"/>
      <c r="CL2" s="1261"/>
      <c r="CM2" s="1261"/>
      <c r="CN2" s="1261"/>
      <c r="CO2" s="1261"/>
      <c r="CP2" s="1261"/>
      <c r="CQ2" s="1261"/>
      <c r="CR2" s="1261"/>
      <c r="CS2" s="1261"/>
      <c r="CT2" s="1261"/>
      <c r="CU2" s="1261"/>
      <c r="CV2" s="1261"/>
      <c r="CW2" s="1261"/>
      <c r="CX2" s="1261"/>
      <c r="CY2" s="1261"/>
      <c r="CZ2" s="1261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PSR PUYEHUE - ( 123406 )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17"/>
      <c r="BB3" s="1017"/>
      <c r="BC3" s="1017"/>
      <c r="BD3" s="1017"/>
      <c r="BE3" s="1017"/>
      <c r="BF3" s="1017"/>
      <c r="BG3" s="1017"/>
      <c r="BH3" s="1017"/>
      <c r="BI3" s="1017"/>
      <c r="BJ3" s="1017"/>
      <c r="BK3" s="1017"/>
      <c r="BL3" s="1017"/>
      <c r="BM3" s="1017"/>
      <c r="BN3" s="1017"/>
      <c r="BO3" s="1017"/>
      <c r="BP3" s="1017"/>
      <c r="BQ3" s="1017"/>
      <c r="BR3" s="1017"/>
      <c r="BS3" s="1017"/>
      <c r="BT3" s="1017"/>
      <c r="BU3" s="1017"/>
      <c r="BV3" s="1017"/>
      <c r="BW3" s="1017"/>
      <c r="BX3" s="1017"/>
      <c r="BY3" s="1017"/>
      <c r="BZ3" s="1017"/>
      <c r="CA3" s="1261"/>
      <c r="CB3" s="1261"/>
      <c r="CC3" s="1261"/>
      <c r="CD3" s="1261"/>
      <c r="CE3" s="1261"/>
      <c r="CF3" s="1261"/>
      <c r="CG3" s="1261"/>
      <c r="CH3" s="1261"/>
      <c r="CI3" s="1261"/>
      <c r="CJ3" s="1261"/>
      <c r="CK3" s="1261"/>
      <c r="CL3" s="1261"/>
      <c r="CM3" s="1261"/>
      <c r="CN3" s="1261"/>
      <c r="CO3" s="1261"/>
      <c r="CP3" s="1261"/>
      <c r="CQ3" s="1261"/>
      <c r="CR3" s="1261"/>
      <c r="CS3" s="1261"/>
      <c r="CT3" s="1261"/>
      <c r="CU3" s="1261"/>
      <c r="CV3" s="1261"/>
      <c r="CW3" s="1261"/>
      <c r="CX3" s="1261"/>
      <c r="CY3" s="1261"/>
      <c r="CZ3" s="1261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17"/>
      <c r="BB4" s="1017"/>
      <c r="BC4" s="1017"/>
      <c r="BD4" s="1017"/>
      <c r="BE4" s="1017"/>
      <c r="BF4" s="1017"/>
      <c r="BG4" s="1017"/>
      <c r="BH4" s="1017"/>
      <c r="BI4" s="1017"/>
      <c r="BJ4" s="1017"/>
      <c r="BK4" s="1017"/>
      <c r="BL4" s="1017"/>
      <c r="BM4" s="1017"/>
      <c r="BN4" s="1017"/>
      <c r="BO4" s="1017"/>
      <c r="BP4" s="1017"/>
      <c r="BQ4" s="1017"/>
      <c r="BR4" s="1017"/>
      <c r="BS4" s="1017"/>
      <c r="BT4" s="1017"/>
      <c r="BU4" s="1017"/>
      <c r="BV4" s="1017"/>
      <c r="BW4" s="1017"/>
      <c r="BX4" s="1017"/>
      <c r="BY4" s="1017"/>
      <c r="BZ4" s="1017"/>
      <c r="CA4" s="1261"/>
      <c r="CB4" s="1261"/>
      <c r="CC4" s="1261"/>
      <c r="CD4" s="1261"/>
      <c r="CE4" s="1261"/>
      <c r="CF4" s="1261"/>
      <c r="CG4" s="1261"/>
      <c r="CH4" s="1261"/>
      <c r="CI4" s="1261"/>
      <c r="CJ4" s="1261"/>
      <c r="CK4" s="1261"/>
      <c r="CL4" s="1261"/>
      <c r="CM4" s="1261"/>
      <c r="CN4" s="1261"/>
      <c r="CO4" s="1261"/>
      <c r="CP4" s="1261"/>
      <c r="CQ4" s="1261"/>
      <c r="CR4" s="1261"/>
      <c r="CS4" s="1261"/>
      <c r="CT4" s="1261"/>
      <c r="CU4" s="1261"/>
      <c r="CV4" s="1261"/>
      <c r="CW4" s="1261"/>
      <c r="CX4" s="1261"/>
      <c r="CY4" s="1261"/>
      <c r="CZ4" s="1261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17"/>
      <c r="BB5" s="1017"/>
      <c r="BC5" s="1017"/>
      <c r="BD5" s="1017"/>
      <c r="BE5" s="1017"/>
      <c r="BF5" s="1017"/>
      <c r="BG5" s="1017"/>
      <c r="BH5" s="1017"/>
      <c r="BI5" s="1017"/>
      <c r="BJ5" s="1017"/>
      <c r="BK5" s="1017"/>
      <c r="BL5" s="1017"/>
      <c r="BM5" s="1017"/>
      <c r="BN5" s="1017"/>
      <c r="BO5" s="1017"/>
      <c r="BP5" s="1017"/>
      <c r="BQ5" s="1017"/>
      <c r="BR5" s="1017"/>
      <c r="BS5" s="1017"/>
      <c r="BT5" s="1017"/>
      <c r="BU5" s="1017"/>
      <c r="BV5" s="1017"/>
      <c r="BW5" s="1017"/>
      <c r="BX5" s="1017"/>
      <c r="BY5" s="1017"/>
      <c r="BZ5" s="1017"/>
      <c r="CA5" s="1261"/>
      <c r="CB5" s="1261"/>
      <c r="CC5" s="1261"/>
      <c r="CD5" s="1261"/>
      <c r="CE5" s="1261"/>
      <c r="CF5" s="1261"/>
      <c r="CG5" s="1261"/>
      <c r="CH5" s="1261"/>
      <c r="CI5" s="1261"/>
      <c r="CJ5" s="1261"/>
      <c r="CK5" s="1261"/>
      <c r="CL5" s="1261"/>
      <c r="CM5" s="1261"/>
      <c r="CN5" s="1261"/>
      <c r="CO5" s="1261"/>
      <c r="CP5" s="1261"/>
      <c r="CQ5" s="1261"/>
      <c r="CR5" s="1261"/>
      <c r="CS5" s="1261"/>
      <c r="CT5" s="1261"/>
      <c r="CU5" s="1261"/>
      <c r="CV5" s="1261"/>
      <c r="CW5" s="1261"/>
      <c r="CX5" s="1261"/>
      <c r="CY5" s="1261"/>
      <c r="CZ5" s="1261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64" t="s">
        <v>2056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4164"/>
      <c r="Y6" s="4308"/>
      <c r="Z6" s="1459"/>
      <c r="AA6" s="1459"/>
    </row>
    <row r="7" spans="1:130" ht="31.35" customHeight="1" x14ac:dyDescent="0.25">
      <c r="A7" s="834" t="s">
        <v>2055</v>
      </c>
      <c r="B7" s="3228"/>
      <c r="C7" s="3228"/>
      <c r="D7" s="3228"/>
      <c r="E7" s="3228"/>
      <c r="F7" s="3228"/>
      <c r="G7" s="3228"/>
      <c r="H7" s="3228"/>
      <c r="I7" s="3228"/>
      <c r="J7" s="3228"/>
      <c r="K7" s="3228"/>
      <c r="L7" s="3228"/>
      <c r="M7" s="3228"/>
      <c r="N7" s="3228"/>
      <c r="O7" s="3228"/>
      <c r="P7" s="1762"/>
      <c r="Q7" s="1761"/>
      <c r="R7" s="1459"/>
      <c r="S7" s="1459"/>
      <c r="T7" s="1459"/>
      <c r="U7" s="1459"/>
      <c r="V7" s="1459"/>
      <c r="W7" s="1459"/>
      <c r="X7" s="1459"/>
      <c r="Y7" s="1459"/>
      <c r="Z7" s="1459"/>
      <c r="AA7" s="1459"/>
      <c r="BA7" s="2257"/>
      <c r="BB7" s="2257"/>
      <c r="BC7" s="2257"/>
      <c r="BD7" s="2257"/>
      <c r="BE7" s="2257"/>
      <c r="BF7" s="2257"/>
      <c r="BG7" s="2257"/>
      <c r="BH7" s="2257"/>
      <c r="BI7" s="2257"/>
      <c r="BJ7" s="2257"/>
      <c r="BK7" s="2257"/>
      <c r="BL7" s="2257"/>
      <c r="BM7" s="2257"/>
      <c r="BN7" s="2257"/>
      <c r="BO7" s="2257"/>
      <c r="BP7" s="2257"/>
      <c r="BQ7" s="2257"/>
      <c r="BR7" s="2257"/>
      <c r="BS7" s="2257"/>
      <c r="BT7" s="2257"/>
      <c r="BU7" s="2257"/>
      <c r="BV7" s="2257"/>
      <c r="BW7" s="2257"/>
      <c r="BX7" s="2257"/>
      <c r="BY7" s="2257"/>
      <c r="BZ7" s="2257"/>
      <c r="DA7" s="1571"/>
      <c r="DB7" s="1571"/>
      <c r="DC7" s="1571"/>
      <c r="DD7" s="1571"/>
      <c r="DE7" s="1571"/>
      <c r="DF7" s="1571"/>
      <c r="DG7" s="1571"/>
      <c r="DH7" s="1571"/>
      <c r="DI7" s="1571"/>
      <c r="DJ7" s="1571"/>
      <c r="DK7" s="1571"/>
      <c r="DL7" s="1571"/>
      <c r="DM7" s="1571"/>
      <c r="DN7" s="1571"/>
      <c r="DO7" s="1571"/>
      <c r="DP7" s="1571"/>
      <c r="DQ7" s="1571"/>
      <c r="DR7" s="1571"/>
      <c r="DS7" s="1571"/>
      <c r="DT7" s="1571"/>
      <c r="DU7" s="1571"/>
      <c r="DV7" s="1571"/>
      <c r="DW7" s="1571"/>
      <c r="DX7" s="1571"/>
      <c r="DY7" s="1571"/>
      <c r="DZ7" s="1571"/>
    </row>
    <row r="8" spans="1:130" ht="31.35" customHeight="1" x14ac:dyDescent="0.25">
      <c r="A8" s="1760" t="s">
        <v>2054</v>
      </c>
      <c r="B8" s="1759"/>
      <c r="C8" s="1759"/>
      <c r="D8" s="1759"/>
      <c r="E8" s="1759"/>
      <c r="F8" s="82"/>
      <c r="G8" s="3848"/>
      <c r="H8" s="3849"/>
      <c r="I8" s="3850"/>
      <c r="J8" s="3848"/>
      <c r="K8" s="3851"/>
      <c r="L8" s="3848"/>
      <c r="M8" s="3849"/>
      <c r="N8" s="3850"/>
      <c r="O8" s="3850"/>
      <c r="P8" s="3852"/>
      <c r="Q8" s="3848"/>
      <c r="R8" s="3849"/>
      <c r="S8" s="3849"/>
      <c r="T8" s="3849"/>
      <c r="U8" s="3849"/>
      <c r="V8" s="3849"/>
      <c r="W8" s="3849"/>
      <c r="X8" s="3849"/>
      <c r="Y8" s="3850"/>
      <c r="Z8" s="3853"/>
      <c r="BA8" s="2257"/>
      <c r="BB8" s="2257"/>
      <c r="BC8" s="2257"/>
      <c r="BD8" s="2257"/>
      <c r="BE8" s="2257"/>
      <c r="BF8" s="2257"/>
      <c r="BG8" s="2257"/>
      <c r="BH8" s="2257"/>
      <c r="BI8" s="2257"/>
      <c r="BJ8" s="2257"/>
      <c r="BK8" s="2257"/>
      <c r="BL8" s="2257"/>
      <c r="BM8" s="2257"/>
      <c r="BN8" s="2257"/>
      <c r="BO8" s="2257"/>
      <c r="BP8" s="2257"/>
      <c r="BQ8" s="2257"/>
      <c r="BR8" s="2257"/>
      <c r="BS8" s="2257"/>
      <c r="BT8" s="2257"/>
      <c r="BU8" s="2257"/>
      <c r="BV8" s="2257"/>
      <c r="BW8" s="2257"/>
      <c r="BX8" s="2257"/>
      <c r="BY8" s="2257"/>
      <c r="BZ8" s="2257"/>
      <c r="DA8" s="1571"/>
      <c r="DB8" s="1571"/>
      <c r="DC8" s="1571"/>
      <c r="DD8" s="1571"/>
      <c r="DE8" s="1571"/>
      <c r="DF8" s="1571"/>
      <c r="DG8" s="1571"/>
      <c r="DH8" s="1571"/>
      <c r="DI8" s="1571"/>
      <c r="DJ8" s="1571"/>
      <c r="DK8" s="1571"/>
      <c r="DL8" s="1571"/>
      <c r="DM8" s="1571"/>
      <c r="DN8" s="1571"/>
      <c r="DO8" s="1571"/>
      <c r="DP8" s="1571"/>
      <c r="DQ8" s="1571"/>
      <c r="DR8" s="1571"/>
      <c r="DS8" s="1571"/>
      <c r="DT8" s="1571"/>
      <c r="DU8" s="1571"/>
      <c r="DV8" s="1571"/>
      <c r="DW8" s="1571"/>
      <c r="DX8" s="1571"/>
      <c r="DY8" s="1571"/>
      <c r="DZ8" s="1571"/>
    </row>
    <row r="9" spans="1:130" ht="16.350000000000001" customHeight="1" x14ac:dyDescent="0.25">
      <c r="A9" s="4217" t="s">
        <v>2053</v>
      </c>
      <c r="B9" s="4217"/>
      <c r="C9" s="4219" t="s">
        <v>1081</v>
      </c>
      <c r="D9" s="4220"/>
      <c r="E9" s="4218"/>
      <c r="F9" s="4215" t="s">
        <v>24</v>
      </c>
      <c r="G9" s="4223"/>
      <c r="H9" s="4223"/>
      <c r="I9" s="4223"/>
      <c r="J9" s="4223"/>
      <c r="K9" s="4223"/>
      <c r="L9" s="4223"/>
      <c r="M9" s="4223"/>
      <c r="N9" s="4223"/>
      <c r="O9" s="4223"/>
      <c r="P9" s="4223"/>
      <c r="Q9" s="4223"/>
      <c r="R9" s="4223"/>
      <c r="S9" s="4223"/>
      <c r="T9" s="4223"/>
      <c r="U9" s="4223"/>
      <c r="V9" s="4223"/>
      <c r="W9" s="4223"/>
      <c r="X9" s="4223"/>
      <c r="Y9" s="4216"/>
      <c r="Z9" s="1758"/>
      <c r="AA9" s="1670"/>
    </row>
    <row r="10" spans="1:130" ht="16.350000000000001" customHeight="1" x14ac:dyDescent="0.25">
      <c r="A10" s="4217"/>
      <c r="B10" s="4217"/>
      <c r="C10" s="4221"/>
      <c r="D10" s="4222"/>
      <c r="E10" s="4180"/>
      <c r="F10" s="4215" t="s">
        <v>917</v>
      </c>
      <c r="G10" s="4216"/>
      <c r="H10" s="4215" t="s">
        <v>916</v>
      </c>
      <c r="I10" s="4216"/>
      <c r="J10" s="4215" t="s">
        <v>915</v>
      </c>
      <c r="K10" s="4216"/>
      <c r="L10" s="4215" t="s">
        <v>914</v>
      </c>
      <c r="M10" s="4216"/>
      <c r="N10" s="4215" t="s">
        <v>913</v>
      </c>
      <c r="O10" s="4216"/>
      <c r="P10" s="4215" t="s">
        <v>912</v>
      </c>
      <c r="Q10" s="4216"/>
      <c r="R10" s="4215" t="s">
        <v>911</v>
      </c>
      <c r="S10" s="4216"/>
      <c r="T10" s="4215" t="s">
        <v>1127</v>
      </c>
      <c r="U10" s="4216"/>
      <c r="V10" s="4215" t="s">
        <v>1126</v>
      </c>
      <c r="W10" s="4216"/>
      <c r="X10" s="4215" t="s">
        <v>2052</v>
      </c>
      <c r="Y10" s="4216"/>
      <c r="Z10" s="1757"/>
      <c r="AA10" s="1459"/>
    </row>
    <row r="11" spans="1:130" ht="16.350000000000001" customHeight="1" x14ac:dyDescent="0.25">
      <c r="A11" s="4217"/>
      <c r="B11" s="4217"/>
      <c r="C11" s="1332" t="s">
        <v>47</v>
      </c>
      <c r="D11" s="1666" t="s">
        <v>20</v>
      </c>
      <c r="E11" s="3079" t="s">
        <v>21</v>
      </c>
      <c r="F11" s="3110" t="s">
        <v>20</v>
      </c>
      <c r="G11" s="1756" t="s">
        <v>21</v>
      </c>
      <c r="H11" s="3110" t="s">
        <v>20</v>
      </c>
      <c r="I11" s="1756" t="s">
        <v>21</v>
      </c>
      <c r="J11" s="3110" t="s">
        <v>20</v>
      </c>
      <c r="K11" s="1756" t="s">
        <v>21</v>
      </c>
      <c r="L11" s="3094" t="s">
        <v>20</v>
      </c>
      <c r="M11" s="1756" t="s">
        <v>21</v>
      </c>
      <c r="N11" s="3110" t="s">
        <v>20</v>
      </c>
      <c r="O11" s="1756" t="s">
        <v>21</v>
      </c>
      <c r="P11" s="3110" t="s">
        <v>20</v>
      </c>
      <c r="Q11" s="1756" t="s">
        <v>21</v>
      </c>
      <c r="R11" s="3110" t="s">
        <v>20</v>
      </c>
      <c r="S11" s="1756" t="s">
        <v>21</v>
      </c>
      <c r="T11" s="3110" t="s">
        <v>20</v>
      </c>
      <c r="U11" s="1756" t="s">
        <v>21</v>
      </c>
      <c r="V11" s="3110" t="s">
        <v>20</v>
      </c>
      <c r="W11" s="1756" t="s">
        <v>21</v>
      </c>
      <c r="X11" s="3110" t="s">
        <v>20</v>
      </c>
      <c r="Y11" s="1756" t="s">
        <v>21</v>
      </c>
      <c r="Z11" s="1755"/>
      <c r="AA11" s="1679"/>
    </row>
    <row r="12" spans="1:130" ht="16.350000000000001" customHeight="1" x14ac:dyDescent="0.25">
      <c r="A12" s="4217" t="s">
        <v>2051</v>
      </c>
      <c r="B12" s="4217"/>
      <c r="C12" s="1334">
        <f>SUM(D12+E12)</f>
        <v>1</v>
      </c>
      <c r="D12" s="1754">
        <f t="shared" ref="D12:E14" si="0">SUM(F12+H12+J12+L12+N12+P12+R12+T12+V12+X12)</f>
        <v>0</v>
      </c>
      <c r="E12" s="1333">
        <f t="shared" si="0"/>
        <v>1</v>
      </c>
      <c r="F12" s="4112"/>
      <c r="G12" s="4113"/>
      <c r="H12" s="4112"/>
      <c r="I12" s="4113"/>
      <c r="J12" s="4112"/>
      <c r="K12" s="4113"/>
      <c r="L12" s="4112"/>
      <c r="M12" s="4113"/>
      <c r="N12" s="4114"/>
      <c r="O12" s="4113">
        <v>1</v>
      </c>
      <c r="P12" s="4112"/>
      <c r="Q12" s="4113"/>
      <c r="R12" s="4112"/>
      <c r="S12" s="4113"/>
      <c r="T12" s="4112"/>
      <c r="U12" s="4113"/>
      <c r="V12" s="4112"/>
      <c r="W12" s="4113"/>
      <c r="X12" s="4112"/>
      <c r="Y12" s="4113"/>
      <c r="Z12" s="3561"/>
      <c r="AA12" s="3854"/>
      <c r="AB12" s="3854"/>
      <c r="AC12" s="3854"/>
      <c r="AD12" s="3854"/>
      <c r="AE12" s="3854"/>
      <c r="AF12" s="3854"/>
      <c r="AG12" s="3854"/>
      <c r="AH12" s="3854"/>
      <c r="AI12" s="3854"/>
      <c r="AJ12" s="3854"/>
      <c r="AK12" s="3854"/>
    </row>
    <row r="13" spans="1:130" ht="16.350000000000001" customHeight="1" x14ac:dyDescent="0.25">
      <c r="A13" s="4218" t="s">
        <v>1962</v>
      </c>
      <c r="B13" s="1753" t="s">
        <v>1998</v>
      </c>
      <c r="C13" s="1699">
        <f>SUM(D13+E13)</f>
        <v>1</v>
      </c>
      <c r="D13" s="3855">
        <f t="shared" si="0"/>
        <v>0</v>
      </c>
      <c r="E13" s="1714">
        <f t="shared" si="0"/>
        <v>1</v>
      </c>
      <c r="F13" s="3014"/>
      <c r="G13" s="3030"/>
      <c r="H13" s="3014"/>
      <c r="I13" s="3030"/>
      <c r="J13" s="3014"/>
      <c r="K13" s="3030"/>
      <c r="L13" s="3014"/>
      <c r="M13" s="3030"/>
      <c r="N13" s="4099"/>
      <c r="O13" s="3030">
        <v>1</v>
      </c>
      <c r="P13" s="3014"/>
      <c r="Q13" s="3030"/>
      <c r="R13" s="3014"/>
      <c r="S13" s="3030"/>
      <c r="T13" s="3014"/>
      <c r="U13" s="3030"/>
      <c r="V13" s="3014"/>
      <c r="W13" s="3030"/>
      <c r="X13" s="3014"/>
      <c r="Y13" s="3030"/>
      <c r="Z13" s="3561"/>
      <c r="AA13" s="1670"/>
      <c r="DF13" s="2166">
        <v>0</v>
      </c>
      <c r="DG13" s="2166">
        <v>0</v>
      </c>
      <c r="DH13" s="2166">
        <v>0</v>
      </c>
      <c r="DI13" s="2166">
        <v>0</v>
      </c>
      <c r="DJ13" s="2166">
        <v>0</v>
      </c>
      <c r="DK13" s="2166">
        <v>0</v>
      </c>
      <c r="DL13" s="2166">
        <v>0</v>
      </c>
      <c r="DM13" s="2166">
        <v>0</v>
      </c>
      <c r="DN13" s="2166">
        <v>0</v>
      </c>
      <c r="DO13" s="2166">
        <v>0</v>
      </c>
      <c r="DP13" s="2166">
        <v>0</v>
      </c>
      <c r="DQ13" s="2166">
        <v>0</v>
      </c>
      <c r="DR13" s="2166">
        <v>0</v>
      </c>
      <c r="DS13" s="2166">
        <v>0</v>
      </c>
      <c r="DT13" s="2166">
        <v>0</v>
      </c>
      <c r="DU13" s="2166">
        <v>0</v>
      </c>
      <c r="DV13" s="2166">
        <v>0</v>
      </c>
      <c r="DW13" s="2166">
        <v>0</v>
      </c>
      <c r="DX13" s="2166">
        <v>0</v>
      </c>
      <c r="DY13" s="2166">
        <v>0</v>
      </c>
    </row>
    <row r="14" spans="1:130" ht="16.350000000000001" customHeight="1" x14ac:dyDescent="0.25">
      <c r="A14" s="4180"/>
      <c r="B14" s="3114" t="s">
        <v>2050</v>
      </c>
      <c r="C14" s="926">
        <f>SUM(D14+E14)</f>
        <v>0</v>
      </c>
      <c r="D14" s="3856">
        <f t="shared" si="0"/>
        <v>0</v>
      </c>
      <c r="E14" s="177">
        <f t="shared" si="0"/>
        <v>0</v>
      </c>
      <c r="F14" s="1747"/>
      <c r="G14" s="1747"/>
      <c r="H14" s="140"/>
      <c r="I14" s="116"/>
      <c r="J14" s="140"/>
      <c r="K14" s="116"/>
      <c r="L14" s="1748"/>
      <c r="M14" s="1751"/>
      <c r="N14" s="1752"/>
      <c r="O14" s="1751"/>
      <c r="P14" s="1752"/>
      <c r="Q14" s="1751"/>
      <c r="R14" s="1748"/>
      <c r="S14" s="1751"/>
      <c r="T14" s="1750"/>
      <c r="U14" s="1749"/>
      <c r="V14" s="1748"/>
      <c r="W14" s="1749"/>
      <c r="X14" s="1748"/>
      <c r="Y14" s="1747"/>
      <c r="Z14" s="3561"/>
      <c r="AA14" s="1746"/>
    </row>
    <row r="15" spans="1:130" ht="15" customHeight="1" x14ac:dyDescent="0.25">
      <c r="A15" s="1745"/>
      <c r="B15" s="3228"/>
      <c r="C15" s="3228"/>
      <c r="D15" s="3228"/>
      <c r="E15" s="180"/>
      <c r="F15" s="1739"/>
      <c r="G15" s="1743"/>
      <c r="H15" s="1743"/>
      <c r="I15" s="1744"/>
      <c r="J15" s="1743"/>
      <c r="K15" s="1739"/>
      <c r="L15" s="180"/>
      <c r="M15" s="181"/>
      <c r="N15" s="1742"/>
      <c r="O15" s="1741"/>
      <c r="P15" s="1741"/>
      <c r="Q15" s="1739"/>
      <c r="R15" s="180"/>
      <c r="S15" s="1739"/>
      <c r="T15" s="1739"/>
      <c r="U15" s="1739"/>
      <c r="V15" s="1739"/>
      <c r="W15" s="1740"/>
      <c r="X15" s="1739"/>
      <c r="Y15" s="1739"/>
      <c r="Z15" s="1738"/>
      <c r="AA15" s="401"/>
    </row>
    <row r="16" spans="1:130" ht="31.35" customHeight="1" x14ac:dyDescent="0.25">
      <c r="A16" s="1711" t="s">
        <v>2049</v>
      </c>
      <c r="B16" s="1710"/>
      <c r="C16" s="1710"/>
      <c r="D16" s="1710"/>
      <c r="E16" s="1710"/>
      <c r="F16" s="1710"/>
      <c r="G16" s="1710"/>
      <c r="H16" s="1710"/>
      <c r="I16" s="1710"/>
      <c r="J16" s="1710"/>
      <c r="K16" s="1710"/>
      <c r="L16" s="1710"/>
      <c r="M16" s="1710"/>
      <c r="N16" s="1710"/>
      <c r="O16" s="1710"/>
      <c r="P16" s="82"/>
      <c r="Q16" s="3102"/>
      <c r="R16" s="1687"/>
      <c r="S16" s="1687"/>
      <c r="T16" s="1687"/>
      <c r="U16" s="1687"/>
      <c r="V16" s="1687"/>
      <c r="W16" s="1459"/>
      <c r="X16" s="1459"/>
      <c r="Y16" s="1459"/>
      <c r="Z16" s="1459"/>
      <c r="AA16" s="1459"/>
      <c r="BA16" s="2257"/>
      <c r="BB16" s="2257"/>
      <c r="BC16" s="2257"/>
      <c r="BD16" s="2257"/>
      <c r="BE16" s="2257"/>
      <c r="BF16" s="2257"/>
      <c r="BG16" s="2257"/>
      <c r="BH16" s="2257"/>
      <c r="BI16" s="2257"/>
      <c r="BJ16" s="2257"/>
      <c r="BK16" s="2257"/>
      <c r="BL16" s="2257"/>
      <c r="BM16" s="2257"/>
      <c r="BN16" s="2257"/>
      <c r="BO16" s="2257"/>
      <c r="BP16" s="2257"/>
      <c r="BQ16" s="2257"/>
      <c r="BR16" s="2257"/>
      <c r="BS16" s="2257"/>
      <c r="BT16" s="2257"/>
      <c r="BU16" s="2257"/>
      <c r="BV16" s="2257"/>
      <c r="BW16" s="2257"/>
      <c r="BX16" s="2257"/>
      <c r="BY16" s="2257"/>
      <c r="BZ16" s="2257"/>
      <c r="DA16" s="1571"/>
      <c r="DB16" s="1571"/>
      <c r="DC16" s="1571"/>
      <c r="DD16" s="1571"/>
      <c r="DE16" s="1571"/>
      <c r="DF16" s="1571"/>
      <c r="DG16" s="1571"/>
      <c r="DH16" s="1571"/>
      <c r="DI16" s="1571"/>
      <c r="DJ16" s="1571"/>
      <c r="DK16" s="1571"/>
      <c r="DL16" s="1571"/>
      <c r="DM16" s="1571"/>
      <c r="DN16" s="1571"/>
      <c r="DO16" s="1571"/>
      <c r="DP16" s="1571"/>
      <c r="DQ16" s="1571"/>
      <c r="DR16" s="1571"/>
      <c r="DS16" s="1571"/>
      <c r="DT16" s="1571"/>
      <c r="DU16" s="1571"/>
      <c r="DV16" s="1571"/>
      <c r="DW16" s="1571"/>
      <c r="DX16" s="1571"/>
      <c r="DY16" s="1571"/>
      <c r="DZ16" s="1571"/>
    </row>
    <row r="17" spans="1:92" ht="16.350000000000001" customHeight="1" x14ac:dyDescent="0.25">
      <c r="A17" s="4228" t="s">
        <v>46</v>
      </c>
      <c r="B17" s="4228" t="s">
        <v>1952</v>
      </c>
      <c r="C17" s="4219" t="s">
        <v>1131</v>
      </c>
      <c r="D17" s="4220"/>
      <c r="E17" s="4218"/>
      <c r="F17" s="4234" t="s">
        <v>2</v>
      </c>
      <c r="G17" s="4235"/>
      <c r="H17" s="4235"/>
      <c r="I17" s="4235"/>
      <c r="J17" s="4235"/>
      <c r="K17" s="4235"/>
      <c r="L17" s="4235"/>
      <c r="M17" s="4235"/>
      <c r="N17" s="4235"/>
      <c r="O17" s="4235"/>
      <c r="P17" s="4235"/>
      <c r="Q17" s="4236"/>
      <c r="R17" s="4218" t="s">
        <v>19</v>
      </c>
      <c r="S17" s="1459"/>
      <c r="T17" s="1459"/>
      <c r="U17" s="1459"/>
      <c r="V17" s="1459"/>
      <c r="W17" s="1459"/>
      <c r="X17" s="1459"/>
      <c r="Y17" s="1459"/>
      <c r="Z17" s="1459"/>
      <c r="AA17" s="1459"/>
    </row>
    <row r="18" spans="1:92" ht="16.350000000000001" customHeight="1" x14ac:dyDescent="0.25">
      <c r="A18" s="4229"/>
      <c r="B18" s="4229"/>
      <c r="C18" s="4221"/>
      <c r="D18" s="4232"/>
      <c r="E18" s="4233"/>
      <c r="F18" s="4215" t="s">
        <v>1128</v>
      </c>
      <c r="G18" s="4216"/>
      <c r="H18" s="4215" t="s">
        <v>1917</v>
      </c>
      <c r="I18" s="4216"/>
      <c r="J18" s="4215" t="s">
        <v>1126</v>
      </c>
      <c r="K18" s="4216"/>
      <c r="L18" s="4215" t="s">
        <v>1125</v>
      </c>
      <c r="M18" s="4216"/>
      <c r="N18" s="4215" t="s">
        <v>1124</v>
      </c>
      <c r="O18" s="4216"/>
      <c r="P18" s="4215" t="s">
        <v>1123</v>
      </c>
      <c r="Q18" s="4237"/>
      <c r="R18" s="4154"/>
      <c r="S18" s="1459"/>
      <c r="T18" s="1459"/>
      <c r="U18" s="1459"/>
      <c r="V18" s="1459"/>
      <c r="W18" s="1459"/>
      <c r="X18" s="1459"/>
      <c r="Y18" s="1459"/>
      <c r="Z18" s="1459"/>
      <c r="AA18" s="1459"/>
    </row>
    <row r="19" spans="1:92" ht="16.350000000000001" customHeight="1" x14ac:dyDescent="0.25">
      <c r="A19" s="4230"/>
      <c r="B19" s="4230"/>
      <c r="C19" s="1667" t="s">
        <v>47</v>
      </c>
      <c r="D19" s="1709" t="s">
        <v>20</v>
      </c>
      <c r="E19" s="3079" t="s">
        <v>21</v>
      </c>
      <c r="F19" s="3078" t="s">
        <v>20</v>
      </c>
      <c r="G19" s="3079" t="s">
        <v>21</v>
      </c>
      <c r="H19" s="3078" t="s">
        <v>20</v>
      </c>
      <c r="I19" s="3079" t="s">
        <v>21</v>
      </c>
      <c r="J19" s="3078" t="s">
        <v>20</v>
      </c>
      <c r="K19" s="3079" t="s">
        <v>21</v>
      </c>
      <c r="L19" s="3078" t="s">
        <v>20</v>
      </c>
      <c r="M19" s="3079" t="s">
        <v>21</v>
      </c>
      <c r="N19" s="3078" t="s">
        <v>20</v>
      </c>
      <c r="O19" s="3079" t="s">
        <v>21</v>
      </c>
      <c r="P19" s="3078" t="s">
        <v>20</v>
      </c>
      <c r="Q19" s="3092" t="s">
        <v>21</v>
      </c>
      <c r="R19" s="4233"/>
      <c r="S19" s="1459"/>
      <c r="T19" s="1459"/>
      <c r="U19" s="1459"/>
      <c r="V19" s="398"/>
      <c r="W19" s="398"/>
      <c r="X19" s="398"/>
      <c r="Y19" s="398"/>
      <c r="Z19" s="398"/>
      <c r="AA19" s="1459"/>
    </row>
    <row r="20" spans="1:92" ht="16.350000000000001" customHeight="1" x14ac:dyDescent="0.25">
      <c r="A20" s="4215" t="s">
        <v>2048</v>
      </c>
      <c r="B20" s="4216"/>
      <c r="C20" s="1728">
        <f t="shared" ref="C20:C29" si="1">SUM(D20+E20)</f>
        <v>0</v>
      </c>
      <c r="D20" s="1727">
        <f t="shared" ref="D20:D28" si="2">SUM(F20+H20+J20+L20+N20+P20)</f>
        <v>0</v>
      </c>
      <c r="E20" s="1335">
        <f t="shared" ref="E20:E28" si="3">SUM(G20+I20+K20+M20+O20+Q20)</f>
        <v>0</v>
      </c>
      <c r="F20" s="1321"/>
      <c r="G20" s="1319"/>
      <c r="H20" s="1321"/>
      <c r="I20" s="1319"/>
      <c r="J20" s="1321"/>
      <c r="K20" s="1319"/>
      <c r="L20" s="1321"/>
      <c r="M20" s="1319"/>
      <c r="N20" s="1717"/>
      <c r="O20" s="1319"/>
      <c r="P20" s="1717"/>
      <c r="Q20" s="1737"/>
      <c r="R20" s="1320"/>
      <c r="S20" s="3857"/>
      <c r="T20" s="3854"/>
      <c r="U20" s="3854"/>
      <c r="V20" s="3854"/>
      <c r="W20" s="3854"/>
      <c r="X20" s="3854"/>
      <c r="Y20" s="3854"/>
      <c r="Z20" s="3854"/>
      <c r="AA20" s="3854"/>
      <c r="AB20" s="3854"/>
      <c r="AC20" s="3854"/>
      <c r="CG20" s="3497">
        <v>0</v>
      </c>
      <c r="CH20" s="3497">
        <v>0</v>
      </c>
      <c r="CI20" s="3497">
        <v>0</v>
      </c>
      <c r="CJ20" s="3497">
        <v>0</v>
      </c>
      <c r="CK20" s="3497">
        <v>0</v>
      </c>
      <c r="CL20" s="3497">
        <v>0</v>
      </c>
      <c r="CM20" s="3497">
        <v>0</v>
      </c>
      <c r="CN20" s="3497">
        <v>0</v>
      </c>
    </row>
    <row r="21" spans="1:92" ht="16.350000000000001" customHeight="1" x14ac:dyDescent="0.25">
      <c r="A21" s="4228" t="s">
        <v>2047</v>
      </c>
      <c r="B21" s="3240" t="s">
        <v>1998</v>
      </c>
      <c r="C21" s="1736">
        <f t="shared" si="1"/>
        <v>0</v>
      </c>
      <c r="D21" s="1282">
        <f t="shared" si="2"/>
        <v>0</v>
      </c>
      <c r="E21" s="932">
        <f t="shared" si="3"/>
        <v>0</v>
      </c>
      <c r="F21" s="1703"/>
      <c r="G21" s="145"/>
      <c r="H21" s="1703"/>
      <c r="I21" s="145"/>
      <c r="J21" s="1703"/>
      <c r="K21" s="145"/>
      <c r="L21" s="1703"/>
      <c r="M21" s="145"/>
      <c r="N21" s="1712"/>
      <c r="O21" s="145"/>
      <c r="P21" s="1712"/>
      <c r="Q21" s="230"/>
      <c r="R21" s="1713"/>
      <c r="S21" s="1726"/>
      <c r="T21" s="1459"/>
      <c r="U21" s="1459"/>
      <c r="V21" s="398"/>
      <c r="W21" s="398"/>
      <c r="X21" s="398"/>
      <c r="Y21" s="398"/>
      <c r="Z21" s="398"/>
      <c r="AA21" s="1459"/>
    </row>
    <row r="22" spans="1:92" ht="16.350000000000001" customHeight="1" x14ac:dyDescent="0.25">
      <c r="A22" s="4229"/>
      <c r="B22" s="3097" t="s">
        <v>1116</v>
      </c>
      <c r="C22" s="1699">
        <f t="shared" si="1"/>
        <v>0</v>
      </c>
      <c r="D22" s="355">
        <f t="shared" si="2"/>
        <v>0</v>
      </c>
      <c r="E22" s="1714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6"/>
      <c r="T22" s="1459"/>
      <c r="U22" s="1459"/>
      <c r="V22" s="398"/>
      <c r="W22" s="398"/>
      <c r="X22" s="398"/>
      <c r="Y22" s="398"/>
      <c r="Z22" s="398"/>
      <c r="AA22" s="1459"/>
    </row>
    <row r="23" spans="1:92" ht="16.350000000000001" customHeight="1" x14ac:dyDescent="0.25">
      <c r="A23" s="4229"/>
      <c r="B23" s="3060" t="s">
        <v>869</v>
      </c>
      <c r="C23" s="303">
        <f t="shared" si="1"/>
        <v>0</v>
      </c>
      <c r="D23" s="1190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6"/>
      <c r="T23" s="1459"/>
      <c r="U23" s="1459"/>
      <c r="V23" s="398"/>
      <c r="W23" s="398"/>
      <c r="X23" s="398"/>
      <c r="Y23" s="398"/>
      <c r="Z23" s="398"/>
      <c r="AA23" s="1459"/>
    </row>
    <row r="24" spans="1:92" ht="16.350000000000001" customHeight="1" x14ac:dyDescent="0.25">
      <c r="A24" s="4230"/>
      <c r="B24" s="3160" t="s">
        <v>1115</v>
      </c>
      <c r="C24" s="926">
        <f t="shared" si="1"/>
        <v>0</v>
      </c>
      <c r="D24" s="925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6"/>
      <c r="T24" s="1459"/>
      <c r="U24" s="1459"/>
      <c r="V24" s="1459"/>
      <c r="W24" s="1459"/>
      <c r="X24" s="398"/>
      <c r="Y24" s="398"/>
      <c r="Z24" s="398"/>
      <c r="AA24" s="398"/>
    </row>
    <row r="25" spans="1:92" ht="16.350000000000001" customHeight="1" x14ac:dyDescent="0.25">
      <c r="A25" s="4228" t="s">
        <v>2046</v>
      </c>
      <c r="B25" s="3240" t="s">
        <v>2045</v>
      </c>
      <c r="C25" s="1736">
        <f t="shared" si="1"/>
        <v>0</v>
      </c>
      <c r="D25" s="1282">
        <f t="shared" si="2"/>
        <v>0</v>
      </c>
      <c r="E25" s="932">
        <f t="shared" si="3"/>
        <v>0</v>
      </c>
      <c r="F25" s="1292"/>
      <c r="G25" s="1308"/>
      <c r="H25" s="1292"/>
      <c r="I25" s="1308"/>
      <c r="J25" s="1292"/>
      <c r="K25" s="1308"/>
      <c r="L25" s="1292"/>
      <c r="M25" s="1308"/>
      <c r="N25" s="1307"/>
      <c r="O25" s="1308"/>
      <c r="P25" s="1307"/>
      <c r="Q25" s="1306"/>
      <c r="R25" s="891"/>
      <c r="S25" s="1726"/>
      <c r="T25" s="1459"/>
      <c r="U25" s="1459"/>
      <c r="V25" s="1459"/>
      <c r="W25" s="1459"/>
      <c r="X25" s="398"/>
      <c r="Y25" s="398"/>
      <c r="Z25" s="398"/>
      <c r="AA25" s="398"/>
    </row>
    <row r="26" spans="1:92" ht="16.350000000000001" customHeight="1" x14ac:dyDescent="0.25">
      <c r="A26" s="4229"/>
      <c r="B26" s="3858" t="s">
        <v>2044</v>
      </c>
      <c r="C26" s="1699">
        <f t="shared" si="1"/>
        <v>0</v>
      </c>
      <c r="D26" s="355">
        <f t="shared" si="2"/>
        <v>0</v>
      </c>
      <c r="E26" s="1714">
        <f t="shared" si="3"/>
        <v>0</v>
      </c>
      <c r="F26" s="1703"/>
      <c r="G26" s="145"/>
      <c r="H26" s="1703"/>
      <c r="I26" s="145"/>
      <c r="J26" s="1703"/>
      <c r="K26" s="145"/>
      <c r="L26" s="1703"/>
      <c r="M26" s="145"/>
      <c r="N26" s="1712"/>
      <c r="O26" s="145"/>
      <c r="P26" s="1712"/>
      <c r="Q26" s="230"/>
      <c r="R26" s="1713"/>
      <c r="S26" s="1726"/>
      <c r="T26" s="1459"/>
      <c r="U26" s="1459"/>
      <c r="V26" s="1459"/>
      <c r="W26" s="1459"/>
      <c r="X26" s="398"/>
      <c r="Y26" s="398"/>
      <c r="Z26" s="398"/>
      <c r="AA26" s="398"/>
    </row>
    <row r="27" spans="1:92" ht="16.350000000000001" customHeight="1" x14ac:dyDescent="0.25">
      <c r="A27" s="4229"/>
      <c r="B27" s="3858" t="s">
        <v>2043</v>
      </c>
      <c r="C27" s="1699">
        <f t="shared" si="1"/>
        <v>0</v>
      </c>
      <c r="D27" s="355">
        <f t="shared" si="2"/>
        <v>0</v>
      </c>
      <c r="E27" s="1714">
        <f t="shared" si="3"/>
        <v>0</v>
      </c>
      <c r="F27" s="1703"/>
      <c r="G27" s="145"/>
      <c r="H27" s="1703"/>
      <c r="I27" s="145"/>
      <c r="J27" s="1703"/>
      <c r="K27" s="145"/>
      <c r="L27" s="1703"/>
      <c r="M27" s="145"/>
      <c r="N27" s="1712"/>
      <c r="O27" s="145"/>
      <c r="P27" s="1712"/>
      <c r="Q27" s="230"/>
      <c r="R27" s="1713"/>
      <c r="S27" s="1726"/>
      <c r="T27" s="1459"/>
      <c r="U27" s="2257"/>
      <c r="V27" s="1459"/>
      <c r="W27" s="1459"/>
      <c r="X27" s="398"/>
      <c r="Y27" s="398"/>
      <c r="Z27" s="398"/>
      <c r="AA27" s="398"/>
    </row>
    <row r="28" spans="1:92" ht="27" customHeight="1" x14ac:dyDescent="0.25">
      <c r="A28" s="4229"/>
      <c r="B28" s="3859" t="s">
        <v>2042</v>
      </c>
      <c r="C28" s="1733">
        <f t="shared" si="1"/>
        <v>0</v>
      </c>
      <c r="D28" s="1735">
        <f t="shared" si="2"/>
        <v>0</v>
      </c>
      <c r="E28" s="1734">
        <f t="shared" si="3"/>
        <v>0</v>
      </c>
      <c r="F28" s="1703"/>
      <c r="G28" s="145"/>
      <c r="H28" s="1703"/>
      <c r="I28" s="145"/>
      <c r="J28" s="1703"/>
      <c r="K28" s="145"/>
      <c r="L28" s="1703"/>
      <c r="M28" s="145"/>
      <c r="N28" s="1712"/>
      <c r="O28" s="145"/>
      <c r="P28" s="1712"/>
      <c r="Q28" s="230"/>
      <c r="R28" s="1713"/>
      <c r="S28" s="1726"/>
      <c r="T28" s="1459"/>
      <c r="U28" s="2257"/>
      <c r="V28" s="1459"/>
      <c r="W28" s="1459"/>
      <c r="X28" s="398"/>
      <c r="Y28" s="398"/>
      <c r="Z28" s="398"/>
      <c r="AA28" s="398"/>
    </row>
    <row r="29" spans="1:92" ht="27" customHeight="1" x14ac:dyDescent="0.25">
      <c r="A29" s="4229"/>
      <c r="B29" s="3859" t="s">
        <v>2041</v>
      </c>
      <c r="C29" s="1733">
        <f t="shared" si="1"/>
        <v>0</v>
      </c>
      <c r="D29" s="1735">
        <f>+F29+H29+J29+L29+N29+P29</f>
        <v>0</v>
      </c>
      <c r="E29" s="1734">
        <f>+G29+I29+K29+M29+O29+Q29</f>
        <v>0</v>
      </c>
      <c r="F29" s="1703"/>
      <c r="G29" s="145"/>
      <c r="H29" s="1703"/>
      <c r="I29" s="145"/>
      <c r="J29" s="1703"/>
      <c r="K29" s="145"/>
      <c r="L29" s="1703"/>
      <c r="M29" s="145"/>
      <c r="N29" s="1712"/>
      <c r="O29" s="145"/>
      <c r="P29" s="1712"/>
      <c r="Q29" s="230"/>
      <c r="R29" s="1713"/>
      <c r="S29" s="1726"/>
      <c r="T29" s="1459"/>
      <c r="U29" s="2257"/>
      <c r="V29" s="1459"/>
      <c r="W29" s="1459"/>
      <c r="X29" s="398"/>
      <c r="Y29" s="398"/>
      <c r="Z29" s="398"/>
      <c r="AA29" s="398"/>
    </row>
    <row r="30" spans="1:92" ht="16.350000000000001" customHeight="1" x14ac:dyDescent="0.25">
      <c r="A30" s="4229"/>
      <c r="B30" s="3859" t="s">
        <v>2040</v>
      </c>
      <c r="C30" s="1733">
        <f>SUM(D30:E30)</f>
        <v>0</v>
      </c>
      <c r="D30" s="1735">
        <f>+F30+H30+J30+L30+N30+P30</f>
        <v>0</v>
      </c>
      <c r="E30" s="1734">
        <f>+G30+I30+K30+M30+O30+Q30</f>
        <v>0</v>
      </c>
      <c r="F30" s="1703"/>
      <c r="G30" s="145"/>
      <c r="H30" s="1703"/>
      <c r="I30" s="145"/>
      <c r="J30" s="1703"/>
      <c r="K30" s="145"/>
      <c r="L30" s="1703"/>
      <c r="M30" s="145"/>
      <c r="N30" s="1712"/>
      <c r="O30" s="145"/>
      <c r="P30" s="1712"/>
      <c r="Q30" s="230"/>
      <c r="R30" s="1713"/>
      <c r="S30" s="1726"/>
      <c r="T30" s="1459"/>
      <c r="U30" s="2257"/>
      <c r="V30" s="1459"/>
      <c r="W30" s="1459"/>
      <c r="X30" s="398"/>
      <c r="Y30" s="398"/>
      <c r="Z30" s="398"/>
      <c r="AA30" s="398"/>
    </row>
    <row r="31" spans="1:92" ht="21" x14ac:dyDescent="0.25">
      <c r="A31" s="4229"/>
      <c r="B31" s="3097" t="s">
        <v>2838</v>
      </c>
      <c r="C31" s="1733">
        <f>SUM(D31:E31)</f>
        <v>0</v>
      </c>
      <c r="D31" s="355">
        <f t="shared" ref="D31:E38" si="4">SUM(F31+H31+J31+L31+N31+P31)</f>
        <v>0</v>
      </c>
      <c r="E31" s="1714">
        <f t="shared" si="4"/>
        <v>0</v>
      </c>
      <c r="F31" s="1703"/>
      <c r="G31" s="145"/>
      <c r="H31" s="1703"/>
      <c r="I31" s="145"/>
      <c r="J31" s="1703"/>
      <c r="K31" s="145"/>
      <c r="L31" s="1703"/>
      <c r="M31" s="145"/>
      <c r="N31" s="1712"/>
      <c r="O31" s="145"/>
      <c r="P31" s="1712"/>
      <c r="Q31" s="230"/>
      <c r="R31" s="1713"/>
      <c r="S31" s="1726"/>
      <c r="T31" s="1459"/>
      <c r="U31" s="2257"/>
      <c r="V31" s="1459"/>
      <c r="W31" s="1459"/>
      <c r="X31" s="398"/>
      <c r="Y31" s="398"/>
      <c r="Z31" s="398"/>
      <c r="AA31" s="398"/>
    </row>
    <row r="32" spans="1:92" ht="16.350000000000001" customHeight="1" x14ac:dyDescent="0.25">
      <c r="A32" s="4229"/>
      <c r="B32" s="3100" t="s">
        <v>2839</v>
      </c>
      <c r="C32" s="1699">
        <f t="shared" ref="C32:C38" si="5">SUM(D32+E32)</f>
        <v>0</v>
      </c>
      <c r="D32" s="355">
        <f t="shared" si="4"/>
        <v>0</v>
      </c>
      <c r="E32" s="1714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6"/>
      <c r="T32" s="1459"/>
      <c r="U32" s="2257"/>
      <c r="V32" s="1459"/>
      <c r="W32" s="1459"/>
      <c r="X32" s="398"/>
      <c r="Y32" s="398"/>
      <c r="Z32" s="398"/>
      <c r="AA32" s="398"/>
    </row>
    <row r="33" spans="1:130" ht="16.350000000000001" customHeight="1" thickBot="1" x14ac:dyDescent="0.3">
      <c r="A33" s="4229"/>
      <c r="B33" s="3061" t="s">
        <v>2840</v>
      </c>
      <c r="C33" s="1215">
        <f t="shared" si="5"/>
        <v>0</v>
      </c>
      <c r="D33" s="1257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6"/>
      <c r="T33" s="1459"/>
      <c r="U33" s="2257"/>
      <c r="V33" s="1459"/>
      <c r="W33" s="1459"/>
      <c r="X33" s="398"/>
      <c r="Y33" s="398"/>
      <c r="Z33" s="398"/>
      <c r="AA33" s="398"/>
    </row>
    <row r="34" spans="1:130" ht="16.350000000000001" customHeight="1" thickTop="1" x14ac:dyDescent="0.25">
      <c r="A34" s="4231" t="s">
        <v>2039</v>
      </c>
      <c r="B34" s="1609" t="s">
        <v>869</v>
      </c>
      <c r="C34" s="1732">
        <f t="shared" si="5"/>
        <v>0</v>
      </c>
      <c r="D34" s="1731">
        <f t="shared" si="4"/>
        <v>0</v>
      </c>
      <c r="E34" s="1730">
        <f t="shared" si="4"/>
        <v>0</v>
      </c>
      <c r="F34" s="870"/>
      <c r="G34" s="1018"/>
      <c r="H34" s="870"/>
      <c r="I34" s="1018"/>
      <c r="J34" s="870"/>
      <c r="K34" s="1018"/>
      <c r="L34" s="870"/>
      <c r="M34" s="1018"/>
      <c r="N34" s="870"/>
      <c r="O34" s="1018"/>
      <c r="P34" s="1019"/>
      <c r="Q34" s="1729"/>
      <c r="R34" s="868"/>
      <c r="S34" s="1726"/>
      <c r="T34" s="1459"/>
      <c r="U34" s="1459"/>
      <c r="V34" s="1459"/>
      <c r="W34" s="1459"/>
      <c r="X34" s="398"/>
      <c r="Y34" s="398"/>
      <c r="Z34" s="398"/>
      <c r="AA34" s="398"/>
    </row>
    <row r="35" spans="1:130" ht="16.350000000000001" customHeight="1" x14ac:dyDescent="0.25">
      <c r="A35" s="4174"/>
      <c r="B35" s="3061" t="s">
        <v>1115</v>
      </c>
      <c r="C35" s="1215">
        <f t="shared" si="5"/>
        <v>0</v>
      </c>
      <c r="D35" s="1257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6"/>
      <c r="T35" s="1459"/>
      <c r="U35" s="1459"/>
      <c r="V35" s="1459"/>
      <c r="W35" s="1459"/>
      <c r="X35" s="398"/>
      <c r="Y35" s="398"/>
      <c r="Z35" s="398"/>
      <c r="AA35" s="398"/>
    </row>
    <row r="36" spans="1:130" ht="16.350000000000001" customHeight="1" x14ac:dyDescent="0.25">
      <c r="A36" s="4228" t="s">
        <v>2038</v>
      </c>
      <c r="B36" s="3860" t="s">
        <v>1116</v>
      </c>
      <c r="C36" s="1728">
        <f t="shared" si="5"/>
        <v>0</v>
      </c>
      <c r="D36" s="1727">
        <f t="shared" si="4"/>
        <v>0</v>
      </c>
      <c r="E36" s="932">
        <f t="shared" si="4"/>
        <v>0</v>
      </c>
      <c r="F36" s="1292"/>
      <c r="G36" s="1308"/>
      <c r="H36" s="1292"/>
      <c r="I36" s="1308"/>
      <c r="J36" s="1292"/>
      <c r="K36" s="1308"/>
      <c r="L36" s="1292"/>
      <c r="M36" s="1308"/>
      <c r="N36" s="1292"/>
      <c r="O36" s="1308"/>
      <c r="P36" s="1307"/>
      <c r="Q36" s="1306"/>
      <c r="R36" s="891"/>
      <c r="S36" s="1726"/>
      <c r="T36" s="1459"/>
      <c r="U36" s="1459"/>
      <c r="V36" s="1459"/>
      <c r="W36" s="1459"/>
      <c r="X36" s="398"/>
      <c r="Y36" s="398"/>
      <c r="Z36" s="398"/>
      <c r="AA36" s="398"/>
    </row>
    <row r="37" spans="1:130" ht="16.350000000000001" customHeight="1" x14ac:dyDescent="0.25">
      <c r="A37" s="4229"/>
      <c r="B37" s="3060" t="s">
        <v>869</v>
      </c>
      <c r="C37" s="303">
        <f t="shared" si="5"/>
        <v>0</v>
      </c>
      <c r="D37" s="1190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6"/>
      <c r="T37" s="1459"/>
      <c r="U37" s="1459"/>
      <c r="V37" s="1459"/>
      <c r="W37" s="1459"/>
      <c r="X37" s="398"/>
      <c r="Y37" s="398"/>
      <c r="Z37" s="398"/>
      <c r="AA37" s="398"/>
    </row>
    <row r="38" spans="1:130" ht="16.350000000000001" customHeight="1" x14ac:dyDescent="0.25">
      <c r="A38" s="4230"/>
      <c r="B38" s="3160" t="s">
        <v>1115</v>
      </c>
      <c r="C38" s="926">
        <f t="shared" si="5"/>
        <v>0</v>
      </c>
      <c r="D38" s="925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6"/>
      <c r="T38" s="1459"/>
      <c r="U38" s="1459"/>
      <c r="V38" s="1459"/>
      <c r="W38" s="1459"/>
      <c r="X38" s="1459"/>
      <c r="Y38" s="1459"/>
      <c r="Z38" s="1459"/>
      <c r="AA38" s="1459"/>
    </row>
    <row r="39" spans="1:130" ht="31.35" customHeight="1" x14ac:dyDescent="0.25">
      <c r="A39" s="1725" t="s">
        <v>2037</v>
      </c>
      <c r="B39" s="1725"/>
      <c r="C39" s="1725"/>
      <c r="D39" s="1725"/>
      <c r="E39" s="1725"/>
      <c r="F39" s="1725"/>
      <c r="G39" s="1725"/>
      <c r="H39" s="1725"/>
      <c r="I39" s="1725"/>
      <c r="J39" s="1725"/>
      <c r="K39" s="1725"/>
      <c r="L39" s="1725"/>
      <c r="M39" s="1725"/>
      <c r="N39" s="1725"/>
      <c r="O39" s="1725"/>
      <c r="P39" s="1725"/>
      <c r="Q39" s="1725"/>
      <c r="R39" s="1459"/>
      <c r="S39" s="1459"/>
      <c r="T39" s="1459"/>
      <c r="U39" s="1459"/>
      <c r="V39" s="1459"/>
      <c r="W39" s="1459"/>
      <c r="X39" s="1459"/>
      <c r="Y39" s="1459"/>
      <c r="Z39" s="1459"/>
      <c r="AA39" s="1459"/>
      <c r="BA39" s="2257"/>
      <c r="BB39" s="2257"/>
      <c r="BC39" s="2257"/>
      <c r="BD39" s="2257"/>
      <c r="BE39" s="2257"/>
      <c r="BF39" s="2257"/>
      <c r="BG39" s="2257"/>
      <c r="BH39" s="2257"/>
      <c r="BI39" s="2257"/>
      <c r="BJ39" s="2257"/>
      <c r="BK39" s="2257"/>
      <c r="BL39" s="2257"/>
      <c r="BM39" s="2257"/>
      <c r="BN39" s="2257"/>
      <c r="BO39" s="2257"/>
      <c r="BP39" s="2257"/>
      <c r="BQ39" s="2257"/>
      <c r="BR39" s="2257"/>
      <c r="BS39" s="2257"/>
      <c r="BT39" s="2257"/>
      <c r="BU39" s="2257"/>
      <c r="BV39" s="2257"/>
      <c r="BW39" s="2257"/>
      <c r="BX39" s="2257"/>
      <c r="BY39" s="2257"/>
      <c r="BZ39" s="2257"/>
      <c r="DA39" s="1571"/>
      <c r="DB39" s="1571"/>
      <c r="DC39" s="1571"/>
      <c r="DD39" s="1571"/>
      <c r="DE39" s="1571"/>
      <c r="DF39" s="1571"/>
      <c r="DG39" s="1571"/>
      <c r="DH39" s="1571"/>
      <c r="DI39" s="1571"/>
      <c r="DJ39" s="1571"/>
      <c r="DK39" s="1571"/>
      <c r="DL39" s="1571"/>
      <c r="DM39" s="1571"/>
      <c r="DN39" s="1571"/>
      <c r="DO39" s="1571"/>
      <c r="DP39" s="1571"/>
      <c r="DQ39" s="1571"/>
      <c r="DR39" s="1571"/>
      <c r="DS39" s="1571"/>
      <c r="DT39" s="1571"/>
      <c r="DU39" s="1571"/>
      <c r="DV39" s="1571"/>
      <c r="DW39" s="1571"/>
      <c r="DX39" s="1571"/>
      <c r="DY39" s="1571"/>
      <c r="DZ39" s="1571"/>
    </row>
    <row r="40" spans="1:130" ht="16.350000000000001" customHeight="1" x14ac:dyDescent="0.25">
      <c r="A40" s="4219" t="s">
        <v>2036</v>
      </c>
      <c r="B40" s="4218"/>
      <c r="C40" s="4219" t="s">
        <v>1131</v>
      </c>
      <c r="D40" s="4220"/>
      <c r="E40" s="4218"/>
      <c r="F40" s="4234" t="s">
        <v>2</v>
      </c>
      <c r="G40" s="4235"/>
      <c r="H40" s="4235"/>
      <c r="I40" s="4235"/>
      <c r="J40" s="4235"/>
      <c r="K40" s="4235"/>
      <c r="L40" s="4235"/>
      <c r="M40" s="4235"/>
      <c r="N40" s="4235"/>
      <c r="O40" s="4235"/>
      <c r="P40" s="4235"/>
      <c r="Q40" s="4242"/>
      <c r="R40" s="1459"/>
      <c r="S40" s="1459"/>
      <c r="T40" s="1459"/>
      <c r="U40" s="1459"/>
      <c r="V40" s="1459"/>
      <c r="W40" s="1459"/>
      <c r="X40" s="1459"/>
      <c r="Y40" s="1459"/>
      <c r="Z40" s="1459"/>
      <c r="AA40" s="1459"/>
    </row>
    <row r="41" spans="1:130" ht="16.350000000000001" customHeight="1" x14ac:dyDescent="0.25">
      <c r="A41" s="4174"/>
      <c r="B41" s="4154"/>
      <c r="C41" s="4221"/>
      <c r="D41" s="4232"/>
      <c r="E41" s="4233"/>
      <c r="F41" s="4215" t="s">
        <v>1128</v>
      </c>
      <c r="G41" s="4216"/>
      <c r="H41" s="4215" t="s">
        <v>1917</v>
      </c>
      <c r="I41" s="4216"/>
      <c r="J41" s="4215" t="s">
        <v>1126</v>
      </c>
      <c r="K41" s="4216"/>
      <c r="L41" s="4215" t="s">
        <v>1125</v>
      </c>
      <c r="M41" s="4216"/>
      <c r="N41" s="4215" t="s">
        <v>1124</v>
      </c>
      <c r="O41" s="4216"/>
      <c r="P41" s="4215" t="s">
        <v>1123</v>
      </c>
      <c r="Q41" s="4216"/>
      <c r="R41" s="1459"/>
      <c r="S41" s="1459"/>
      <c r="T41" s="1459"/>
      <c r="U41" s="1459"/>
      <c r="V41" s="1459"/>
      <c r="W41" s="1459"/>
      <c r="X41" s="1459"/>
      <c r="Y41" s="1459"/>
      <c r="Z41" s="1459"/>
      <c r="AA41" s="1459"/>
    </row>
    <row r="42" spans="1:130" ht="16.350000000000001" customHeight="1" x14ac:dyDescent="0.25">
      <c r="A42" s="4221"/>
      <c r="B42" s="4233"/>
      <c r="C42" s="1667" t="s">
        <v>47</v>
      </c>
      <c r="D42" s="1709" t="s">
        <v>20</v>
      </c>
      <c r="E42" s="3091" t="s">
        <v>21</v>
      </c>
      <c r="F42" s="3083" t="s">
        <v>20</v>
      </c>
      <c r="G42" s="3081" t="s">
        <v>21</v>
      </c>
      <c r="H42" s="3083" t="s">
        <v>20</v>
      </c>
      <c r="I42" s="3081" t="s">
        <v>21</v>
      </c>
      <c r="J42" s="3083" t="s">
        <v>20</v>
      </c>
      <c r="K42" s="3081" t="s">
        <v>21</v>
      </c>
      <c r="L42" s="3083" t="s">
        <v>20</v>
      </c>
      <c r="M42" s="3081" t="s">
        <v>21</v>
      </c>
      <c r="N42" s="3083" t="s">
        <v>20</v>
      </c>
      <c r="O42" s="3081" t="s">
        <v>21</v>
      </c>
      <c r="P42" s="3083" t="s">
        <v>20</v>
      </c>
      <c r="Q42" s="3081" t="s">
        <v>21</v>
      </c>
      <c r="R42" s="1459"/>
      <c r="S42" s="1459"/>
      <c r="T42" s="1459"/>
      <c r="U42" s="1459"/>
      <c r="V42" s="1459"/>
      <c r="W42" s="1459"/>
      <c r="X42" s="1459"/>
      <c r="Y42" s="1459"/>
      <c r="Z42" s="1459"/>
      <c r="AA42" s="1459"/>
    </row>
    <row r="43" spans="1:130" ht="16.350000000000001" customHeight="1" x14ac:dyDescent="0.25">
      <c r="A43" s="4224" t="s">
        <v>1116</v>
      </c>
      <c r="B43" s="4225"/>
      <c r="C43" s="1724">
        <f>SUM(D43+E43)</f>
        <v>0</v>
      </c>
      <c r="D43" s="1723">
        <f t="shared" ref="D43:E46" si="6">SUM(F43+H43+J43+L43+N43+P43)</f>
        <v>0</v>
      </c>
      <c r="E43" s="895">
        <f t="shared" si="6"/>
        <v>0</v>
      </c>
      <c r="F43" s="1292"/>
      <c r="G43" s="891"/>
      <c r="H43" s="1292"/>
      <c r="I43" s="891"/>
      <c r="J43" s="1292"/>
      <c r="K43" s="1308"/>
      <c r="L43" s="1292"/>
      <c r="M43" s="1308"/>
      <c r="N43" s="1307"/>
      <c r="O43" s="1308"/>
      <c r="P43" s="1307"/>
      <c r="Q43" s="1308"/>
      <c r="R43" s="3672" t="str">
        <f>CA43</f>
        <v/>
      </c>
      <c r="S43" s="3854"/>
      <c r="T43" s="3854"/>
      <c r="U43" s="3854"/>
      <c r="V43" s="3854"/>
      <c r="W43" s="3854"/>
      <c r="X43" s="3854"/>
      <c r="Y43" s="3854"/>
      <c r="Z43" s="3854"/>
      <c r="AA43" s="3854"/>
      <c r="AB43" s="3854"/>
      <c r="AC43" s="3854"/>
      <c r="CA43" s="3497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26" t="s">
        <v>869</v>
      </c>
      <c r="B44" s="4227"/>
      <c r="C44" s="1722">
        <f>SUM(D44+E44)</f>
        <v>0</v>
      </c>
      <c r="D44" s="357">
        <f t="shared" si="6"/>
        <v>0</v>
      </c>
      <c r="E44" s="1721">
        <f t="shared" si="6"/>
        <v>0</v>
      </c>
      <c r="F44" s="125"/>
      <c r="G44" s="1713"/>
      <c r="H44" s="1703"/>
      <c r="I44" s="1713"/>
      <c r="J44" s="1703"/>
      <c r="K44" s="145"/>
      <c r="L44" s="1703"/>
      <c r="M44" s="145"/>
      <c r="N44" s="1712"/>
      <c r="O44" s="145"/>
      <c r="P44" s="1712"/>
      <c r="Q44" s="145"/>
      <c r="R44" s="3672" t="str">
        <f>CA44</f>
        <v/>
      </c>
      <c r="S44" s="3854"/>
      <c r="T44" s="3854"/>
      <c r="U44" s="3854"/>
      <c r="V44" s="3854"/>
      <c r="W44" s="3854"/>
      <c r="X44" s="3854"/>
      <c r="Y44" s="3854"/>
      <c r="Z44" s="3854"/>
      <c r="AA44" s="3854"/>
      <c r="AB44" s="3854"/>
      <c r="AC44" s="3854"/>
      <c r="CA44" s="3497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43" t="s">
        <v>1115</v>
      </c>
      <c r="B45" s="4244"/>
      <c r="C45" s="1641">
        <f>SUM(D45+E45)</f>
        <v>0</v>
      </c>
      <c r="D45" s="1720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2" t="str">
        <f>CA45</f>
        <v/>
      </c>
      <c r="S45" s="3854"/>
      <c r="T45" s="3854"/>
      <c r="U45" s="3854"/>
      <c r="V45" s="3854"/>
      <c r="W45" s="3854"/>
      <c r="X45" s="3854"/>
      <c r="Y45" s="3854"/>
      <c r="Z45" s="3854"/>
      <c r="AA45" s="3854"/>
      <c r="AB45" s="3854"/>
      <c r="AC45" s="3854"/>
      <c r="CA45" s="3497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45" t="s">
        <v>1114</v>
      </c>
      <c r="B46" s="4246"/>
      <c r="C46" s="1719">
        <f>SUM(D46:E46)</f>
        <v>0</v>
      </c>
      <c r="D46" s="1718">
        <f t="shared" si="6"/>
        <v>0</v>
      </c>
      <c r="E46" s="1330">
        <f t="shared" si="6"/>
        <v>0</v>
      </c>
      <c r="F46" s="1321"/>
      <c r="G46" s="1320"/>
      <c r="H46" s="1321"/>
      <c r="I46" s="1320"/>
      <c r="J46" s="1321"/>
      <c r="K46" s="1319"/>
      <c r="L46" s="1321"/>
      <c r="M46" s="1319"/>
      <c r="N46" s="1717"/>
      <c r="O46" s="1319"/>
      <c r="P46" s="1717"/>
      <c r="Q46" s="1319"/>
      <c r="R46" s="3672" t="str">
        <f>CA46</f>
        <v/>
      </c>
      <c r="S46" s="3854"/>
      <c r="T46" s="3854"/>
      <c r="U46" s="3854"/>
      <c r="V46" s="3854"/>
      <c r="W46" s="3854"/>
      <c r="X46" s="3854"/>
      <c r="Y46" s="3854"/>
      <c r="Z46" s="3854"/>
      <c r="AA46" s="3854"/>
      <c r="AB46" s="3854"/>
      <c r="AC46" s="3854"/>
      <c r="CA46" s="3497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1" t="s">
        <v>2035</v>
      </c>
      <c r="B47" s="1710"/>
      <c r="C47" s="1710"/>
      <c r="D47" s="1710"/>
      <c r="E47" s="1710"/>
      <c r="F47" s="1710"/>
      <c r="G47" s="1710"/>
      <c r="H47" s="1710"/>
      <c r="I47" s="1710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57"/>
      <c r="BB47" s="2257"/>
      <c r="BC47" s="2257"/>
      <c r="BD47" s="2257"/>
      <c r="BE47" s="2257"/>
      <c r="BF47" s="2257"/>
      <c r="BG47" s="2257"/>
      <c r="BH47" s="2257"/>
      <c r="BI47" s="2257"/>
      <c r="BJ47" s="2257"/>
      <c r="BK47" s="2257"/>
      <c r="BL47" s="2257"/>
      <c r="BM47" s="2257"/>
      <c r="BN47" s="2257"/>
      <c r="BO47" s="2257"/>
      <c r="BP47" s="2257"/>
      <c r="BQ47" s="2257"/>
      <c r="BR47" s="2257"/>
      <c r="BS47" s="2257"/>
      <c r="BT47" s="2257"/>
      <c r="BU47" s="2257"/>
      <c r="BV47" s="2257"/>
      <c r="BW47" s="2257"/>
      <c r="BX47" s="2257"/>
      <c r="BY47" s="2257"/>
      <c r="BZ47" s="2257"/>
      <c r="DA47" s="1571"/>
      <c r="DB47" s="1571"/>
      <c r="DC47" s="1571"/>
      <c r="DD47" s="1571"/>
      <c r="DE47" s="1571"/>
      <c r="DF47" s="1571"/>
      <c r="DG47" s="1571"/>
      <c r="DH47" s="1571"/>
      <c r="DI47" s="1571"/>
      <c r="DJ47" s="1571"/>
      <c r="DK47" s="1571"/>
      <c r="DL47" s="1571"/>
      <c r="DM47" s="1571"/>
      <c r="DN47" s="1571"/>
      <c r="DO47" s="1571"/>
      <c r="DP47" s="1571"/>
      <c r="DQ47" s="1571"/>
      <c r="DR47" s="1571"/>
      <c r="DS47" s="1571"/>
      <c r="DT47" s="1571"/>
      <c r="DU47" s="1571"/>
      <c r="DV47" s="1571"/>
      <c r="DW47" s="1571"/>
      <c r="DX47" s="1571"/>
      <c r="DY47" s="1571"/>
      <c r="DZ47" s="1571"/>
    </row>
    <row r="48" spans="1:130" ht="16.350000000000001" customHeight="1" x14ac:dyDescent="0.25">
      <c r="A48" s="4247" t="s">
        <v>1962</v>
      </c>
      <c r="B48" s="4248"/>
      <c r="C48" s="4219" t="s">
        <v>1081</v>
      </c>
      <c r="D48" s="4220"/>
      <c r="E48" s="4218"/>
      <c r="F48" s="4217" t="s">
        <v>2</v>
      </c>
      <c r="G48" s="4217"/>
      <c r="H48" s="4217"/>
      <c r="I48" s="4217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249"/>
      <c r="B49" s="4250"/>
      <c r="C49" s="4221"/>
      <c r="D49" s="4232"/>
      <c r="E49" s="4233"/>
      <c r="F49" s="4215" t="s">
        <v>916</v>
      </c>
      <c r="G49" s="4216"/>
      <c r="H49" s="4215" t="s">
        <v>915</v>
      </c>
      <c r="I49" s="4216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251"/>
      <c r="B50" s="4252"/>
      <c r="C50" s="1667" t="s">
        <v>47</v>
      </c>
      <c r="D50" s="1709" t="s">
        <v>20</v>
      </c>
      <c r="E50" s="3091" t="s">
        <v>21</v>
      </c>
      <c r="F50" s="1332" t="s">
        <v>20</v>
      </c>
      <c r="G50" s="3079" t="s">
        <v>21</v>
      </c>
      <c r="H50" s="1332" t="s">
        <v>20</v>
      </c>
      <c r="I50" s="3079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238" t="s">
        <v>2034</v>
      </c>
      <c r="B51" s="4239"/>
      <c r="C51" s="1708">
        <f>SUM(D51+E51)</f>
        <v>0</v>
      </c>
      <c r="D51" s="1707">
        <f t="shared" ref="D51:E54" si="7">SUM(F51+H51)</f>
        <v>0</v>
      </c>
      <c r="E51" s="1335">
        <f t="shared" si="7"/>
        <v>0</v>
      </c>
      <c r="F51" s="1665">
        <f>SUM(F52:F54)</f>
        <v>0</v>
      </c>
      <c r="G51" s="1330">
        <f>SUM(G52:G54)</f>
        <v>0</v>
      </c>
      <c r="H51" s="1663">
        <f>SUM(H52:H54)</f>
        <v>0</v>
      </c>
      <c r="I51" s="3244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240" t="s">
        <v>1998</v>
      </c>
      <c r="B52" s="4241"/>
      <c r="C52" s="1715">
        <f>SUM(D52+E52)</f>
        <v>0</v>
      </c>
      <c r="D52" s="358">
        <f t="shared" si="7"/>
        <v>0</v>
      </c>
      <c r="E52" s="1714">
        <f t="shared" si="7"/>
        <v>0</v>
      </c>
      <c r="F52" s="1703"/>
      <c r="G52" s="1713"/>
      <c r="H52" s="1712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257" t="s">
        <v>2033</v>
      </c>
      <c r="B53" s="4256"/>
      <c r="C53" s="303">
        <f>SUM(D53+E53)</f>
        <v>0</v>
      </c>
      <c r="D53" s="1190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258" t="s">
        <v>2032</v>
      </c>
      <c r="B54" s="4259"/>
      <c r="C54" s="926">
        <f>SUM(D54+E54)</f>
        <v>0</v>
      </c>
      <c r="D54" s="925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1" t="s">
        <v>2031</v>
      </c>
      <c r="B55" s="1710"/>
      <c r="C55" s="1710"/>
      <c r="D55" s="1710"/>
      <c r="E55" s="1710"/>
      <c r="F55" s="1710"/>
      <c r="G55" s="1710"/>
      <c r="H55" s="1710"/>
      <c r="I55" s="1710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57"/>
      <c r="BB55" s="2257"/>
      <c r="BC55" s="2257"/>
      <c r="BD55" s="2257"/>
      <c r="BE55" s="2257"/>
      <c r="BF55" s="2257"/>
      <c r="BG55" s="2257"/>
      <c r="BH55" s="2257"/>
      <c r="BI55" s="2257"/>
      <c r="BJ55" s="2257"/>
      <c r="BK55" s="2257"/>
      <c r="BL55" s="2257"/>
      <c r="BM55" s="2257"/>
      <c r="BN55" s="2257"/>
      <c r="BO55" s="2257"/>
      <c r="BP55" s="2257"/>
      <c r="BQ55" s="2257"/>
      <c r="BR55" s="2257"/>
      <c r="BS55" s="2257"/>
      <c r="BT55" s="2257"/>
      <c r="BU55" s="2257"/>
      <c r="BV55" s="2257"/>
      <c r="BW55" s="2257"/>
      <c r="BX55" s="2257"/>
      <c r="BY55" s="2257"/>
      <c r="BZ55" s="2257"/>
      <c r="DA55" s="1571"/>
      <c r="DB55" s="1571"/>
      <c r="DC55" s="1571"/>
      <c r="DD55" s="1571"/>
      <c r="DE55" s="1571"/>
      <c r="DF55" s="1571"/>
      <c r="DG55" s="1571"/>
      <c r="DH55" s="1571"/>
      <c r="DI55" s="1571"/>
      <c r="DJ55" s="1571"/>
      <c r="DK55" s="1571"/>
      <c r="DL55" s="1571"/>
      <c r="DM55" s="1571"/>
      <c r="DN55" s="1571"/>
      <c r="DO55" s="1571"/>
      <c r="DP55" s="1571"/>
      <c r="DQ55" s="1571"/>
      <c r="DR55" s="1571"/>
      <c r="DS55" s="1571"/>
      <c r="DT55" s="1571"/>
      <c r="DU55" s="1571"/>
      <c r="DV55" s="1571"/>
      <c r="DW55" s="1571"/>
      <c r="DX55" s="1571"/>
      <c r="DY55" s="1571"/>
      <c r="DZ55" s="1571"/>
    </row>
    <row r="56" spans="1:130" ht="16.350000000000001" customHeight="1" x14ac:dyDescent="0.25">
      <c r="A56" s="4219" t="s">
        <v>1726</v>
      </c>
      <c r="B56" s="4220"/>
      <c r="C56" s="4219" t="s">
        <v>27</v>
      </c>
      <c r="D56" s="4220"/>
      <c r="E56" s="4218"/>
      <c r="F56" s="4223" t="s">
        <v>2030</v>
      </c>
      <c r="G56" s="4223"/>
      <c r="H56" s="4223"/>
      <c r="I56" s="4223"/>
      <c r="J56" s="4223"/>
      <c r="K56" s="4223"/>
      <c r="L56" s="4223"/>
      <c r="M56" s="4223"/>
      <c r="N56" s="4223"/>
      <c r="O56" s="421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74"/>
      <c r="B57" s="4153"/>
      <c r="C57" s="4221"/>
      <c r="D57" s="4232"/>
      <c r="E57" s="4233"/>
      <c r="F57" s="4223" t="s">
        <v>2029</v>
      </c>
      <c r="G57" s="4216"/>
      <c r="H57" s="4223" t="s">
        <v>2028</v>
      </c>
      <c r="I57" s="4216"/>
      <c r="J57" s="4223" t="s">
        <v>2027</v>
      </c>
      <c r="K57" s="4223"/>
      <c r="L57" s="4215" t="s">
        <v>2026</v>
      </c>
      <c r="M57" s="4216"/>
      <c r="N57" s="4215" t="s">
        <v>2025</v>
      </c>
      <c r="O57" s="4216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221"/>
      <c r="B58" s="4232"/>
      <c r="C58" s="1332" t="s">
        <v>47</v>
      </c>
      <c r="D58" s="1709" t="s">
        <v>20</v>
      </c>
      <c r="E58" s="3079" t="s">
        <v>21</v>
      </c>
      <c r="F58" s="1332" t="s">
        <v>20</v>
      </c>
      <c r="G58" s="3079" t="s">
        <v>21</v>
      </c>
      <c r="H58" s="1332" t="s">
        <v>20</v>
      </c>
      <c r="I58" s="3079" t="s">
        <v>21</v>
      </c>
      <c r="J58" s="1332" t="s">
        <v>20</v>
      </c>
      <c r="K58" s="3084" t="s">
        <v>21</v>
      </c>
      <c r="L58" s="1332" t="s">
        <v>20</v>
      </c>
      <c r="M58" s="3079" t="s">
        <v>21</v>
      </c>
      <c r="N58" s="1332" t="s">
        <v>20</v>
      </c>
      <c r="O58" s="3079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0"/>
      <c r="AB58" s="3861"/>
    </row>
    <row r="59" spans="1:130" ht="16.350000000000001" customHeight="1" x14ac:dyDescent="0.25">
      <c r="A59" s="4245" t="s">
        <v>2024</v>
      </c>
      <c r="B59" s="4246"/>
      <c r="C59" s="1708">
        <f>SUM(D59+E59)</f>
        <v>0</v>
      </c>
      <c r="D59" s="1707">
        <f>SUM(F59+H59+J59+L59+N59)</f>
        <v>0</v>
      </c>
      <c r="E59" s="1335">
        <f>SUM(G59+I59+K59+M59+O59)</f>
        <v>0</v>
      </c>
      <c r="F59" s="1706"/>
      <c r="G59" s="1319"/>
      <c r="H59" s="1706"/>
      <c r="I59" s="1319"/>
      <c r="J59" s="1706"/>
      <c r="K59" s="1705"/>
      <c r="L59" s="1321"/>
      <c r="M59" s="1319"/>
      <c r="N59" s="1321"/>
      <c r="O59" s="1319"/>
      <c r="P59" s="3561"/>
      <c r="Q59" s="3854"/>
      <c r="R59" s="3854"/>
      <c r="S59" s="3854"/>
      <c r="T59" s="3854"/>
      <c r="U59" s="3854"/>
      <c r="V59" s="3854"/>
      <c r="W59" s="3854"/>
      <c r="X59" s="3854"/>
      <c r="Y59" s="3854"/>
      <c r="Z59" s="3854"/>
      <c r="AA59" s="3854"/>
      <c r="AB59" s="3861"/>
      <c r="CG59" s="3497">
        <v>0</v>
      </c>
      <c r="CH59" s="3497">
        <v>0</v>
      </c>
      <c r="CI59" s="3497">
        <v>0</v>
      </c>
      <c r="CJ59" s="3497">
        <v>0</v>
      </c>
      <c r="CK59" s="3497">
        <v>0</v>
      </c>
    </row>
    <row r="60" spans="1:130" ht="16.350000000000001" customHeight="1" x14ac:dyDescent="0.25">
      <c r="A60" s="4253" t="s">
        <v>1724</v>
      </c>
      <c r="B60" s="4253"/>
      <c r="C60" s="1699">
        <f>SUM(D60+E60)</f>
        <v>0</v>
      </c>
      <c r="D60" s="1704">
        <f t="shared" ref="D60:E62" si="8">SUM(F60+H60+J60)</f>
        <v>0</v>
      </c>
      <c r="E60" s="1698">
        <f t="shared" si="8"/>
        <v>0</v>
      </c>
      <c r="F60" s="1703"/>
      <c r="G60" s="145"/>
      <c r="H60" s="115"/>
      <c r="I60" s="145"/>
      <c r="J60" s="115"/>
      <c r="K60" s="195"/>
      <c r="L60" s="1702"/>
      <c r="M60" s="103"/>
      <c r="N60" s="1702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0"/>
      <c r="AB60" s="3861"/>
    </row>
    <row r="61" spans="1:130" ht="16.350000000000001" customHeight="1" x14ac:dyDescent="0.25">
      <c r="A61" s="4255" t="s">
        <v>2023</v>
      </c>
      <c r="B61" s="4256"/>
      <c r="C61" s="1701">
        <f>SUM(D61+E61)</f>
        <v>0</v>
      </c>
      <c r="D61" s="1257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0"/>
      <c r="AB61" s="3861"/>
    </row>
    <row r="62" spans="1:130" ht="16.350000000000001" customHeight="1" x14ac:dyDescent="0.25">
      <c r="A62" s="4155" t="s">
        <v>2022</v>
      </c>
      <c r="B62" s="4155"/>
      <c r="C62" s="1699">
        <f>SUM(D62+E62)</f>
        <v>0</v>
      </c>
      <c r="D62" s="1190">
        <f t="shared" si="8"/>
        <v>0</v>
      </c>
      <c r="E62" s="1698">
        <f t="shared" si="8"/>
        <v>0</v>
      </c>
      <c r="F62" s="1697"/>
      <c r="G62" s="1696"/>
      <c r="H62" s="1695"/>
      <c r="I62" s="1696"/>
      <c r="J62" s="1695"/>
      <c r="K62" s="1694"/>
      <c r="L62" s="146"/>
      <c r="M62" s="147"/>
      <c r="N62" s="784"/>
      <c r="O62" s="136"/>
      <c r="P62" s="1687"/>
      <c r="Q62" s="1686"/>
      <c r="R62" s="1686"/>
      <c r="S62" s="1686"/>
      <c r="T62" s="1686"/>
      <c r="U62" s="1459"/>
      <c r="V62" s="1459"/>
      <c r="W62" s="1459"/>
      <c r="X62" s="1459"/>
      <c r="Y62" s="1459"/>
      <c r="Z62" s="1459"/>
      <c r="AA62" s="1668"/>
      <c r="AB62" s="3861"/>
    </row>
    <row r="63" spans="1:130" ht="16.350000000000001" customHeight="1" x14ac:dyDescent="0.25">
      <c r="A63" s="4254" t="s">
        <v>2021</v>
      </c>
      <c r="B63" s="4254"/>
      <c r="C63" s="1693">
        <f>SUM(D63+E63)</f>
        <v>0</v>
      </c>
      <c r="D63" s="1692">
        <f>SUM(J63+L63+N63)</f>
        <v>0</v>
      </c>
      <c r="E63" s="1206">
        <f>SUM(K63+M63+O63)</f>
        <v>0</v>
      </c>
      <c r="F63" s="1691"/>
      <c r="G63" s="1443"/>
      <c r="H63" s="1691"/>
      <c r="I63" s="1443"/>
      <c r="J63" s="1690"/>
      <c r="K63" s="1622"/>
      <c r="L63" s="1316"/>
      <c r="M63" s="1689"/>
      <c r="N63" s="1442"/>
      <c r="O63" s="1314"/>
      <c r="P63" s="1687"/>
      <c r="Q63" s="1686"/>
      <c r="R63" s="1686"/>
      <c r="S63" s="1686"/>
      <c r="T63" s="1686"/>
      <c r="U63" s="1459"/>
      <c r="V63" s="1459"/>
      <c r="W63" s="1459"/>
      <c r="X63" s="1459"/>
      <c r="Y63" s="1459"/>
      <c r="Z63" s="1459"/>
      <c r="AA63" s="1678"/>
    </row>
    <row r="64" spans="1:130" s="2257" customFormat="1" ht="31.35" customHeight="1" x14ac:dyDescent="0.25">
      <c r="A64" s="404" t="s">
        <v>2020</v>
      </c>
      <c r="B64" s="398"/>
      <c r="C64" s="398"/>
      <c r="D64" s="398"/>
      <c r="E64" s="398"/>
      <c r="F64" s="398"/>
      <c r="G64" s="398"/>
      <c r="H64" s="1459"/>
      <c r="I64" s="1459"/>
      <c r="J64" s="1459"/>
      <c r="K64" s="1459"/>
      <c r="L64" s="1459"/>
      <c r="M64" s="1459"/>
      <c r="N64" s="1459"/>
      <c r="O64" s="1459"/>
      <c r="P64" s="1459"/>
      <c r="Q64" s="1459"/>
      <c r="R64" s="1459"/>
      <c r="S64" s="1459"/>
      <c r="T64" s="1459"/>
      <c r="U64" s="1688"/>
      <c r="V64" s="1688"/>
      <c r="W64" s="1688"/>
      <c r="X64" s="1688"/>
      <c r="Y64" s="1688"/>
      <c r="Z64" s="1668"/>
      <c r="AA64" s="1668"/>
      <c r="CA64" s="3847"/>
      <c r="CB64" s="3847"/>
      <c r="CC64" s="3847"/>
      <c r="CD64" s="3847"/>
      <c r="CE64" s="3847"/>
      <c r="CF64" s="3847"/>
      <c r="CG64" s="3847"/>
      <c r="CH64" s="3847"/>
      <c r="CI64" s="3847"/>
      <c r="CJ64" s="3847"/>
      <c r="CK64" s="3847"/>
      <c r="CL64" s="3847"/>
      <c r="CM64" s="3847"/>
      <c r="CN64" s="3847"/>
      <c r="CO64" s="3847"/>
      <c r="CP64" s="3847"/>
      <c r="CQ64" s="3847"/>
      <c r="CR64" s="3847"/>
      <c r="CS64" s="3847"/>
      <c r="CT64" s="3847"/>
      <c r="CU64" s="3847"/>
      <c r="CV64" s="3847"/>
      <c r="CW64" s="3847"/>
      <c r="CX64" s="3847"/>
      <c r="CY64" s="3847"/>
      <c r="CZ64" s="3847"/>
    </row>
    <row r="65" spans="1:130" s="2257" customFormat="1" ht="31.35" customHeight="1" x14ac:dyDescent="0.25">
      <c r="A65" s="404" t="s">
        <v>2019</v>
      </c>
      <c r="B65" s="404"/>
      <c r="C65" s="404"/>
      <c r="D65" s="404"/>
      <c r="E65" s="404"/>
      <c r="F65" s="404"/>
      <c r="G65" s="404"/>
      <c r="H65" s="404"/>
      <c r="I65" s="404"/>
      <c r="J65" s="817"/>
      <c r="K65" s="1687"/>
      <c r="L65" s="1687"/>
      <c r="M65" s="1687"/>
      <c r="N65" s="1686"/>
      <c r="O65" s="1686"/>
      <c r="P65" s="1686"/>
      <c r="Q65" s="1686"/>
      <c r="R65" s="1686"/>
      <c r="S65" s="1686"/>
      <c r="T65" s="1686"/>
      <c r="U65" s="1668"/>
      <c r="V65" s="1668"/>
      <c r="W65" s="1668"/>
      <c r="X65" s="1668"/>
      <c r="Y65" s="1668"/>
      <c r="Z65" s="1668"/>
      <c r="AA65" s="1668"/>
      <c r="CA65" s="3847"/>
      <c r="CB65" s="3847"/>
      <c r="CC65" s="3847"/>
      <c r="CD65" s="3847"/>
      <c r="CE65" s="3847"/>
      <c r="CF65" s="3847"/>
      <c r="CG65" s="3847"/>
      <c r="CH65" s="3847"/>
      <c r="CI65" s="3847"/>
      <c r="CJ65" s="3847"/>
      <c r="CK65" s="3847"/>
      <c r="CL65" s="3847"/>
      <c r="CM65" s="3847"/>
      <c r="CN65" s="3847"/>
      <c r="CO65" s="3847"/>
      <c r="CP65" s="3847"/>
      <c r="CQ65" s="3847"/>
      <c r="CR65" s="3847"/>
      <c r="CS65" s="3847"/>
      <c r="CT65" s="3847"/>
      <c r="CU65" s="3847"/>
      <c r="CV65" s="3847"/>
      <c r="CW65" s="3847"/>
      <c r="CX65" s="3847"/>
      <c r="CY65" s="3847"/>
      <c r="CZ65" s="3847"/>
    </row>
    <row r="66" spans="1:130" ht="16.350000000000001" customHeight="1" x14ac:dyDescent="0.25">
      <c r="A66" s="4228" t="s">
        <v>2018</v>
      </c>
      <c r="B66" s="4228"/>
      <c r="C66" s="4228" t="s">
        <v>27</v>
      </c>
      <c r="D66" s="1685"/>
      <c r="E66" s="398"/>
      <c r="F66" s="398"/>
      <c r="G66" s="398"/>
      <c r="H66" s="398"/>
      <c r="I66" s="398"/>
      <c r="J66" s="398"/>
      <c r="K66" s="198"/>
      <c r="L66" s="198"/>
      <c r="M66" s="198"/>
      <c r="N66" s="1459"/>
      <c r="O66" s="1459"/>
      <c r="P66" s="1459"/>
      <c r="Q66" s="1459"/>
      <c r="R66" s="1668"/>
      <c r="S66" s="1668"/>
      <c r="T66" s="1668"/>
      <c r="U66" s="1668"/>
      <c r="V66" s="1668"/>
      <c r="W66" s="1668"/>
      <c r="X66" s="1668"/>
      <c r="Y66" s="1668"/>
      <c r="Z66" s="1668"/>
      <c r="AA66" s="1668"/>
    </row>
    <row r="67" spans="1:130" ht="16.350000000000001" customHeight="1" x14ac:dyDescent="0.25">
      <c r="A67" s="4230"/>
      <c r="B67" s="4230"/>
      <c r="C67" s="4230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59"/>
      <c r="O67" s="1459"/>
      <c r="P67" s="1459"/>
      <c r="Q67" s="1459"/>
      <c r="R67" s="1668"/>
      <c r="S67" s="1668"/>
      <c r="T67" s="1668"/>
      <c r="U67" s="1668"/>
      <c r="V67" s="1668"/>
      <c r="W67" s="1668"/>
      <c r="X67" s="1668"/>
      <c r="Y67" s="1668"/>
      <c r="Z67" s="1668"/>
      <c r="AA67" s="1668"/>
    </row>
    <row r="68" spans="1:130" ht="16.350000000000001" customHeight="1" x14ac:dyDescent="0.25">
      <c r="A68" s="4263" t="s">
        <v>27</v>
      </c>
      <c r="B68" s="4263"/>
      <c r="C68" s="1684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59"/>
      <c r="O68" s="1459"/>
      <c r="P68" s="1459"/>
      <c r="Q68" s="1459"/>
      <c r="R68" s="1668"/>
      <c r="S68" s="1668"/>
      <c r="T68" s="1661"/>
      <c r="U68" s="1661"/>
      <c r="V68" s="1661"/>
      <c r="W68" s="1661"/>
      <c r="X68" s="1661"/>
      <c r="Y68" s="1661"/>
      <c r="Z68" s="1668"/>
      <c r="AA68" s="1668"/>
    </row>
    <row r="69" spans="1:130" ht="16.350000000000001" customHeight="1" x14ac:dyDescent="0.25">
      <c r="A69" s="4264" t="s">
        <v>2017</v>
      </c>
      <c r="B69" s="4264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59"/>
      <c r="O69" s="1459"/>
      <c r="P69" s="1459"/>
      <c r="Q69" s="1459"/>
      <c r="R69" s="1668"/>
      <c r="S69" s="1668"/>
      <c r="T69" s="1661"/>
      <c r="U69" s="1661"/>
      <c r="V69" s="1661"/>
      <c r="W69" s="1661"/>
      <c r="X69" s="1661"/>
      <c r="Y69" s="1661"/>
      <c r="Z69" s="1668"/>
      <c r="AA69" s="1668"/>
    </row>
    <row r="70" spans="1:130" ht="16.350000000000001" customHeight="1" x14ac:dyDescent="0.25">
      <c r="A70" s="4265" t="s">
        <v>1996</v>
      </c>
      <c r="B70" s="4265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59"/>
      <c r="O70" s="1459"/>
      <c r="P70" s="1459"/>
      <c r="Q70" s="1459"/>
      <c r="R70" s="1668"/>
      <c r="S70" s="1668"/>
      <c r="T70" s="1661"/>
      <c r="U70" s="1661"/>
      <c r="V70" s="1661"/>
      <c r="W70" s="1661"/>
      <c r="X70" s="1661"/>
      <c r="Y70" s="1661"/>
      <c r="Z70" s="1668"/>
      <c r="AA70" s="1668"/>
    </row>
    <row r="71" spans="1:130" ht="16.350000000000001" customHeight="1" x14ac:dyDescent="0.25">
      <c r="A71" s="4265" t="s">
        <v>1998</v>
      </c>
      <c r="B71" s="4265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59"/>
      <c r="O71" s="1459"/>
      <c r="P71" s="1459"/>
      <c r="Q71" s="1459"/>
      <c r="R71" s="1668"/>
      <c r="S71" s="1668"/>
      <c r="T71" s="1661"/>
      <c r="U71" s="1661"/>
      <c r="V71" s="1661"/>
      <c r="W71" s="1661"/>
      <c r="X71" s="1661"/>
      <c r="Y71" s="1661"/>
      <c r="Z71" s="1668"/>
      <c r="AA71" s="1668"/>
    </row>
    <row r="72" spans="1:130" ht="16.350000000000001" customHeight="1" x14ac:dyDescent="0.25">
      <c r="A72" s="4266" t="s">
        <v>1997</v>
      </c>
      <c r="B72" s="4266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59"/>
      <c r="O72" s="1459"/>
      <c r="P72" s="1459"/>
      <c r="Q72" s="1459"/>
      <c r="R72" s="1668"/>
      <c r="S72" s="1668"/>
      <c r="T72" s="1661"/>
      <c r="U72" s="1661"/>
      <c r="V72" s="1661"/>
      <c r="W72" s="1661"/>
      <c r="X72" s="1661"/>
      <c r="Y72" s="1661"/>
      <c r="Z72" s="1668"/>
      <c r="AA72" s="1668"/>
    </row>
    <row r="73" spans="1:130" ht="31.35" customHeight="1" x14ac:dyDescent="0.25">
      <c r="A73" s="82" t="s">
        <v>2016</v>
      </c>
      <c r="B73" s="82"/>
      <c r="C73" s="82"/>
      <c r="D73" s="82"/>
      <c r="E73" s="82"/>
      <c r="F73" s="404"/>
      <c r="G73" s="404"/>
      <c r="H73" s="404"/>
      <c r="I73" s="404"/>
      <c r="J73" s="398"/>
      <c r="K73" s="1672"/>
      <c r="L73" s="1672"/>
      <c r="M73" s="1672"/>
      <c r="N73" s="1459"/>
      <c r="O73" s="1459"/>
      <c r="P73" s="1459"/>
      <c r="Q73" s="1459"/>
      <c r="R73" s="1668"/>
      <c r="S73" s="1668"/>
      <c r="T73" s="1668"/>
      <c r="U73" s="1661"/>
      <c r="V73" s="1661"/>
      <c r="W73" s="1661"/>
      <c r="X73" s="1661"/>
      <c r="Y73" s="1661"/>
      <c r="Z73" s="1668"/>
      <c r="AA73" s="1668"/>
      <c r="BA73" s="2257"/>
      <c r="BB73" s="2257"/>
      <c r="BC73" s="2257"/>
      <c r="BD73" s="2257"/>
      <c r="BE73" s="2257"/>
      <c r="BF73" s="2257"/>
      <c r="BG73" s="2257"/>
      <c r="BH73" s="2257"/>
      <c r="BI73" s="2257"/>
      <c r="BJ73" s="2257"/>
      <c r="BK73" s="2257"/>
      <c r="BL73" s="2257"/>
      <c r="BM73" s="2257"/>
      <c r="BN73" s="2257"/>
      <c r="BO73" s="2257"/>
      <c r="BP73" s="2257"/>
      <c r="BQ73" s="2257"/>
      <c r="BR73" s="2257"/>
      <c r="BS73" s="2257"/>
      <c r="BT73" s="2257"/>
      <c r="BU73" s="2257"/>
      <c r="BV73" s="2257"/>
      <c r="BW73" s="2257"/>
      <c r="BX73" s="2257"/>
      <c r="BY73" s="2257"/>
      <c r="BZ73" s="2257"/>
      <c r="DA73" s="1571"/>
      <c r="DB73" s="1571"/>
      <c r="DC73" s="1571"/>
      <c r="DD73" s="1571"/>
      <c r="DE73" s="1571"/>
      <c r="DF73" s="1571"/>
      <c r="DG73" s="1571"/>
      <c r="DH73" s="1571"/>
      <c r="DI73" s="1571"/>
      <c r="DJ73" s="1571"/>
      <c r="DK73" s="1571"/>
      <c r="DL73" s="1571"/>
      <c r="DM73" s="1571"/>
      <c r="DN73" s="1571"/>
      <c r="DO73" s="1571"/>
      <c r="DP73" s="1571"/>
      <c r="DQ73" s="1571"/>
      <c r="DR73" s="1571"/>
      <c r="DS73" s="1571"/>
      <c r="DT73" s="1571"/>
      <c r="DU73" s="1571"/>
      <c r="DV73" s="1571"/>
      <c r="DW73" s="1571"/>
      <c r="DX73" s="1571"/>
      <c r="DY73" s="1571"/>
      <c r="DZ73" s="1571"/>
    </row>
    <row r="74" spans="1:130" ht="36" customHeight="1" x14ac:dyDescent="0.25">
      <c r="A74" s="4215" t="s">
        <v>52</v>
      </c>
      <c r="B74" s="4216"/>
      <c r="C74" s="3080" t="s">
        <v>2012</v>
      </c>
      <c r="D74" s="3080" t="s">
        <v>869</v>
      </c>
      <c r="E74" s="3080" t="s">
        <v>2015</v>
      </c>
      <c r="F74" s="398"/>
      <c r="G74" s="398"/>
      <c r="H74" s="398"/>
      <c r="I74" s="398"/>
      <c r="J74" s="398"/>
      <c r="K74" s="1672"/>
      <c r="L74" s="1672"/>
      <c r="M74" s="1672"/>
      <c r="N74" s="1459"/>
      <c r="O74" s="1459"/>
      <c r="P74" s="1459"/>
      <c r="Q74" s="1459"/>
      <c r="R74" s="1668"/>
      <c r="S74" s="1668"/>
      <c r="T74" s="1668"/>
      <c r="U74" s="1661"/>
      <c r="V74" s="1661"/>
      <c r="W74" s="1661"/>
      <c r="X74" s="1661"/>
      <c r="Y74" s="1661"/>
      <c r="Z74" s="1668"/>
      <c r="AA74" s="1668"/>
    </row>
    <row r="75" spans="1:130" ht="15" customHeight="1" x14ac:dyDescent="0.25">
      <c r="A75" s="4274" t="s">
        <v>2014</v>
      </c>
      <c r="B75" s="4275"/>
      <c r="C75" s="1682"/>
      <c r="D75" s="1682"/>
      <c r="E75" s="1682"/>
      <c r="F75" s="3561"/>
      <c r="G75" s="3854"/>
      <c r="H75" s="3854"/>
      <c r="I75" s="3854"/>
      <c r="J75" s="3854"/>
      <c r="K75" s="3854"/>
      <c r="L75" s="3854"/>
      <c r="M75" s="3854"/>
      <c r="N75" s="3854"/>
      <c r="O75" s="3854"/>
      <c r="P75" s="3854"/>
      <c r="Q75" s="3854"/>
      <c r="R75" s="1668"/>
      <c r="S75" s="1668"/>
      <c r="T75" s="1668"/>
      <c r="U75" s="1668"/>
      <c r="V75" s="1668"/>
      <c r="W75" s="1668"/>
      <c r="X75" s="1668"/>
      <c r="Y75" s="1668"/>
      <c r="Z75" s="1668"/>
      <c r="AA75" s="1668"/>
      <c r="CC75" s="3497" t="str">
        <f>IF(C75&lt;='A05'!C11,"", "* Total de aplicaciones EPSA NO DEBE ser MAYOR que el Total de Gestantes ingresadas en REM A05 Sección A. ")</f>
        <v/>
      </c>
      <c r="CG75" s="3497">
        <v>0</v>
      </c>
      <c r="CH75" s="3497">
        <v>0</v>
      </c>
    </row>
    <row r="76" spans="1:130" ht="31.35" customHeight="1" x14ac:dyDescent="0.25">
      <c r="A76" s="82" t="s">
        <v>2013</v>
      </c>
      <c r="B76" s="82"/>
      <c r="C76" s="82"/>
      <c r="D76" s="82"/>
      <c r="E76" s="82"/>
      <c r="F76" s="404"/>
      <c r="G76" s="404"/>
      <c r="H76" s="404"/>
      <c r="I76" s="1679"/>
      <c r="J76" s="1670"/>
      <c r="K76" s="1679"/>
      <c r="L76" s="1668"/>
      <c r="M76" s="1668"/>
      <c r="N76" s="1668"/>
      <c r="O76" s="1668"/>
      <c r="P76" s="1662"/>
      <c r="Q76" s="1670"/>
      <c r="R76" s="1668"/>
      <c r="S76" s="1668"/>
      <c r="T76" s="1668"/>
      <c r="U76" s="1668"/>
      <c r="V76" s="1668"/>
      <c r="W76" s="1668"/>
      <c r="X76" s="1668"/>
      <c r="Y76" s="1668"/>
      <c r="Z76" s="1668"/>
      <c r="AA76" s="1668"/>
      <c r="BA76" s="2257"/>
      <c r="BB76" s="2257"/>
      <c r="BC76" s="2257"/>
      <c r="BD76" s="2257"/>
      <c r="BE76" s="2257"/>
      <c r="BF76" s="2257"/>
      <c r="BG76" s="2257"/>
      <c r="BH76" s="2257"/>
      <c r="BI76" s="2257"/>
      <c r="BJ76" s="2257"/>
      <c r="BK76" s="2257"/>
      <c r="BL76" s="2257"/>
      <c r="BM76" s="2257"/>
      <c r="BN76" s="2257"/>
      <c r="BO76" s="2257"/>
      <c r="BP76" s="2257"/>
      <c r="BQ76" s="2257"/>
      <c r="BR76" s="2257"/>
      <c r="BS76" s="2257"/>
      <c r="BT76" s="2257"/>
      <c r="BU76" s="2257"/>
      <c r="BV76" s="2257"/>
      <c r="BW76" s="2257"/>
      <c r="BX76" s="2257"/>
      <c r="BY76" s="2257"/>
      <c r="BZ76" s="2257"/>
      <c r="CG76" s="3497">
        <v>0</v>
      </c>
      <c r="DA76" s="1571"/>
      <c r="DB76" s="1571"/>
      <c r="DC76" s="1571"/>
      <c r="DD76" s="1571"/>
      <c r="DE76" s="1571"/>
      <c r="DF76" s="1571"/>
      <c r="DG76" s="1571"/>
      <c r="DH76" s="1571"/>
      <c r="DI76" s="1571"/>
      <c r="DJ76" s="1571"/>
      <c r="DK76" s="1571"/>
      <c r="DL76" s="1571"/>
      <c r="DM76" s="1571"/>
      <c r="DN76" s="1571"/>
      <c r="DO76" s="1571"/>
      <c r="DP76" s="1571"/>
      <c r="DQ76" s="1571"/>
      <c r="DR76" s="1571"/>
      <c r="DS76" s="1571"/>
      <c r="DT76" s="1571"/>
      <c r="DU76" s="1571"/>
      <c r="DV76" s="1571"/>
      <c r="DW76" s="1571"/>
      <c r="DX76" s="1571"/>
      <c r="DY76" s="1571"/>
      <c r="DZ76" s="1571"/>
    </row>
    <row r="77" spans="1:130" ht="51" customHeight="1" x14ac:dyDescent="0.25">
      <c r="A77" s="4219" t="s">
        <v>36</v>
      </c>
      <c r="B77" s="4218"/>
      <c r="C77" s="3089" t="s">
        <v>2012</v>
      </c>
      <c r="D77" s="1681" t="s">
        <v>2011</v>
      </c>
      <c r="E77" s="1681" t="s">
        <v>2010</v>
      </c>
      <c r="F77" s="1681" t="s">
        <v>2009</v>
      </c>
      <c r="G77" s="1478"/>
      <c r="H77" s="1478"/>
      <c r="I77" s="1680"/>
      <c r="J77" s="1680"/>
      <c r="K77" s="1679"/>
      <c r="L77" s="1668"/>
      <c r="M77" s="1668"/>
      <c r="N77" s="1668"/>
      <c r="O77" s="1668"/>
      <c r="P77" s="1668"/>
      <c r="Q77" s="1668"/>
      <c r="R77" s="1678"/>
      <c r="S77" s="1459"/>
      <c r="T77" s="1459"/>
      <c r="U77" s="1459"/>
      <c r="V77" s="1459"/>
      <c r="W77" s="1459"/>
      <c r="X77" s="1459"/>
      <c r="Y77" s="1459"/>
      <c r="Z77" s="1459"/>
      <c r="AA77" s="1459"/>
      <c r="CG77" s="3497">
        <v>0</v>
      </c>
    </row>
    <row r="78" spans="1:130" ht="25.35" customHeight="1" x14ac:dyDescent="0.25">
      <c r="A78" s="4218" t="s">
        <v>2008</v>
      </c>
      <c r="B78" s="3085" t="s">
        <v>2007</v>
      </c>
      <c r="C78" s="1291"/>
      <c r="D78" s="1677"/>
      <c r="E78" s="1291"/>
      <c r="F78" s="1291"/>
      <c r="G78" s="3561"/>
      <c r="H78" s="3854"/>
      <c r="I78" s="3854"/>
      <c r="J78" s="3854"/>
      <c r="K78" s="3854"/>
      <c r="L78" s="3854"/>
      <c r="M78" s="3854"/>
      <c r="N78" s="3854"/>
      <c r="O78" s="3854"/>
      <c r="P78" s="3854"/>
      <c r="Q78" s="3854"/>
      <c r="R78" s="1676"/>
      <c r="S78" s="1459"/>
      <c r="T78" s="1459"/>
      <c r="U78" s="1459"/>
      <c r="V78" s="1459"/>
      <c r="W78" s="1459"/>
      <c r="X78" s="1459"/>
      <c r="Y78" s="1459"/>
      <c r="Z78" s="1459"/>
      <c r="AA78" s="1459"/>
      <c r="CG78" s="3497">
        <v>0</v>
      </c>
    </row>
    <row r="79" spans="1:130" ht="25.35" customHeight="1" thickBot="1" x14ac:dyDescent="0.3">
      <c r="A79" s="4154"/>
      <c r="B79" s="1675" t="s">
        <v>2006</v>
      </c>
      <c r="C79" s="110"/>
      <c r="D79" s="1413"/>
      <c r="E79" s="110"/>
      <c r="F79" s="110"/>
      <c r="G79" s="3561"/>
      <c r="H79" s="3854"/>
      <c r="I79" s="3854"/>
      <c r="J79" s="3854"/>
      <c r="K79" s="3854"/>
      <c r="L79" s="3854"/>
      <c r="M79" s="3854"/>
      <c r="N79" s="3854"/>
      <c r="O79" s="3854"/>
      <c r="P79" s="3854"/>
      <c r="Q79" s="3854"/>
      <c r="R79" s="1668"/>
      <c r="S79" s="1459"/>
      <c r="T79" s="1459"/>
      <c r="U79" s="1459"/>
      <c r="V79" s="1459"/>
      <c r="W79" s="1459"/>
      <c r="X79" s="1459"/>
      <c r="Y79" s="1459"/>
      <c r="Z79" s="1459"/>
      <c r="AA79" s="1459"/>
      <c r="CG79" s="3497">
        <v>0</v>
      </c>
    </row>
    <row r="80" spans="1:130" ht="16.350000000000001" customHeight="1" thickTop="1" x14ac:dyDescent="0.25">
      <c r="A80" s="4261" t="s">
        <v>2005</v>
      </c>
      <c r="B80" s="1674" t="s">
        <v>2004</v>
      </c>
      <c r="C80" s="869"/>
      <c r="D80" s="869"/>
      <c r="E80" s="1492"/>
      <c r="F80" s="1291"/>
      <c r="G80" s="3561"/>
      <c r="H80" s="3854"/>
      <c r="I80" s="3854"/>
      <c r="J80" s="3854"/>
      <c r="K80" s="3854"/>
      <c r="L80" s="3854"/>
      <c r="M80" s="3854"/>
      <c r="N80" s="3854"/>
      <c r="O80" s="3854"/>
      <c r="P80" s="3854"/>
      <c r="Q80" s="3854"/>
      <c r="R80" s="1668"/>
      <c r="S80" s="1459"/>
      <c r="T80" s="1459"/>
      <c r="U80" s="1459"/>
      <c r="V80" s="1459"/>
      <c r="W80" s="1459"/>
      <c r="X80" s="1459"/>
      <c r="Y80" s="1459"/>
      <c r="Z80" s="1459"/>
      <c r="AA80" s="1459"/>
      <c r="CG80" s="3497">
        <v>0</v>
      </c>
    </row>
    <row r="81" spans="1:130" ht="16.350000000000001" customHeight="1" x14ac:dyDescent="0.25">
      <c r="A81" s="4262"/>
      <c r="B81" s="465" t="s">
        <v>2003</v>
      </c>
      <c r="C81" s="98"/>
      <c r="D81" s="98"/>
      <c r="E81" s="143"/>
      <c r="F81" s="98"/>
      <c r="G81" s="3561"/>
      <c r="H81" s="3854"/>
      <c r="I81" s="3854"/>
      <c r="J81" s="3854"/>
      <c r="K81" s="3854"/>
      <c r="L81" s="3854"/>
      <c r="M81" s="3854"/>
      <c r="N81" s="3854"/>
      <c r="O81" s="3854"/>
      <c r="P81" s="3854"/>
      <c r="Q81" s="3854"/>
      <c r="R81" s="1668"/>
      <c r="S81" s="1459"/>
      <c r="T81" s="1459"/>
      <c r="U81" s="1459"/>
      <c r="V81" s="1459"/>
      <c r="W81" s="1459"/>
      <c r="X81" s="1459"/>
      <c r="Y81" s="1459"/>
      <c r="Z81" s="1459"/>
      <c r="AA81" s="1459"/>
      <c r="CG81" s="3497">
        <v>0</v>
      </c>
    </row>
    <row r="82" spans="1:130" ht="31.35" customHeight="1" x14ac:dyDescent="0.25">
      <c r="A82" s="82" t="s">
        <v>2002</v>
      </c>
      <c r="B82" s="1075"/>
      <c r="C82" s="180"/>
      <c r="D82" s="180"/>
      <c r="E82" s="180"/>
      <c r="F82" s="1459"/>
      <c r="G82" s="398"/>
      <c r="H82" s="1672"/>
      <c r="I82" s="1459"/>
      <c r="J82" s="1671"/>
      <c r="K82" s="1670"/>
      <c r="L82" s="1660"/>
      <c r="M82" s="1660"/>
      <c r="N82" s="1668"/>
      <c r="O82" s="1668"/>
      <c r="P82" s="1668"/>
      <c r="Q82" s="1668"/>
      <c r="R82" s="1668"/>
      <c r="S82" s="1459"/>
      <c r="T82" s="1459"/>
      <c r="U82" s="1459"/>
      <c r="V82" s="1459"/>
      <c r="W82" s="1459"/>
      <c r="X82" s="1459"/>
      <c r="Y82" s="1459"/>
      <c r="Z82" s="1459"/>
      <c r="AA82" s="1459"/>
      <c r="BA82" s="2257"/>
      <c r="BB82" s="2257"/>
      <c r="BC82" s="2257"/>
      <c r="BD82" s="2257"/>
      <c r="BE82" s="2257"/>
      <c r="BF82" s="2257"/>
      <c r="BG82" s="2257"/>
      <c r="BH82" s="2257"/>
      <c r="BI82" s="2257"/>
      <c r="BJ82" s="2257"/>
      <c r="BK82" s="2257"/>
      <c r="BL82" s="2257"/>
      <c r="BM82" s="2257"/>
      <c r="BN82" s="2257"/>
      <c r="BO82" s="2257"/>
      <c r="BP82" s="2257"/>
      <c r="BQ82" s="2257"/>
      <c r="BR82" s="2257"/>
      <c r="BS82" s="2257"/>
      <c r="BT82" s="2257"/>
      <c r="BU82" s="2257"/>
      <c r="BV82" s="2257"/>
      <c r="BW82" s="2257"/>
      <c r="BX82" s="2257"/>
      <c r="BY82" s="2257"/>
      <c r="BZ82" s="2257"/>
      <c r="DA82" s="1571"/>
      <c r="DB82" s="1571"/>
      <c r="DC82" s="1571"/>
      <c r="DD82" s="1571"/>
      <c r="DE82" s="1571"/>
      <c r="DF82" s="1571"/>
      <c r="DG82" s="1571"/>
      <c r="DH82" s="1571"/>
      <c r="DI82" s="1571"/>
      <c r="DJ82" s="1571"/>
      <c r="DK82" s="1571"/>
      <c r="DL82" s="1571"/>
      <c r="DM82" s="1571"/>
      <c r="DN82" s="1571"/>
      <c r="DO82" s="1571"/>
      <c r="DP82" s="1571"/>
      <c r="DQ82" s="1571"/>
      <c r="DR82" s="1571"/>
      <c r="DS82" s="1571"/>
      <c r="DT82" s="1571"/>
      <c r="DU82" s="1571"/>
      <c r="DV82" s="1571"/>
      <c r="DW82" s="1571"/>
      <c r="DX82" s="1571"/>
      <c r="DY82" s="1571"/>
      <c r="DZ82" s="1571"/>
    </row>
    <row r="83" spans="1:130" ht="16.350000000000001" customHeight="1" x14ac:dyDescent="0.25">
      <c r="A83" s="4220" t="s">
        <v>2001</v>
      </c>
      <c r="B83" s="4218"/>
      <c r="C83" s="4215" t="s">
        <v>27</v>
      </c>
      <c r="D83" s="4223"/>
      <c r="E83" s="4216"/>
      <c r="F83" s="4215" t="s">
        <v>2000</v>
      </c>
      <c r="G83" s="4216"/>
      <c r="H83" s="4215" t="s">
        <v>1999</v>
      </c>
      <c r="I83" s="4216"/>
      <c r="J83" s="198"/>
      <c r="K83" s="1669"/>
      <c r="L83" s="1661"/>
      <c r="M83" s="1661"/>
      <c r="N83" s="1660"/>
      <c r="O83" s="1660"/>
      <c r="P83" s="1661"/>
      <c r="Q83" s="1661"/>
      <c r="R83" s="1668"/>
      <c r="S83" s="1459"/>
      <c r="T83" s="1459"/>
      <c r="U83" s="1459"/>
      <c r="V83" s="1459"/>
      <c r="W83" s="1459"/>
      <c r="X83" s="1459"/>
      <c r="Y83" s="1459"/>
      <c r="Z83" s="1459"/>
      <c r="AA83" s="1459"/>
    </row>
    <row r="84" spans="1:130" ht="16.350000000000001" customHeight="1" x14ac:dyDescent="0.25">
      <c r="A84" s="4181"/>
      <c r="B84" s="4271"/>
      <c r="C84" s="1667" t="s">
        <v>47</v>
      </c>
      <c r="D84" s="1666" t="s">
        <v>20</v>
      </c>
      <c r="E84" s="3079" t="s">
        <v>21</v>
      </c>
      <c r="F84" s="1332" t="s">
        <v>20</v>
      </c>
      <c r="G84" s="3079" t="s">
        <v>21</v>
      </c>
      <c r="H84" s="1332" t="s">
        <v>20</v>
      </c>
      <c r="I84" s="3079" t="s">
        <v>21</v>
      </c>
      <c r="J84" s="398"/>
      <c r="K84" s="198"/>
      <c r="L84" s="1661"/>
      <c r="M84" s="1661"/>
      <c r="N84" s="1661"/>
      <c r="O84" s="1660"/>
      <c r="P84" s="1660"/>
      <c r="Q84" s="1661"/>
      <c r="R84" s="1661"/>
      <c r="S84" s="1459"/>
      <c r="T84" s="1459"/>
      <c r="U84" s="1459"/>
      <c r="V84" s="1459"/>
      <c r="W84" s="1459"/>
      <c r="X84" s="1459"/>
      <c r="Y84" s="1459"/>
      <c r="Z84" s="1459"/>
      <c r="AA84" s="1459"/>
    </row>
    <row r="85" spans="1:130" ht="16.350000000000001" customHeight="1" x14ac:dyDescent="0.25">
      <c r="A85" s="4215" t="s">
        <v>27</v>
      </c>
      <c r="B85" s="4216"/>
      <c r="C85" s="1665">
        <f t="shared" ref="C85:I85" si="9">SUM(C86:C90)</f>
        <v>0</v>
      </c>
      <c r="D85" s="1664">
        <f t="shared" si="9"/>
        <v>0</v>
      </c>
      <c r="E85" s="1330">
        <f t="shared" si="9"/>
        <v>0</v>
      </c>
      <c r="F85" s="1663">
        <f t="shared" si="9"/>
        <v>0</v>
      </c>
      <c r="G85" s="3244">
        <f t="shared" si="9"/>
        <v>0</v>
      </c>
      <c r="H85" s="1663">
        <f t="shared" si="9"/>
        <v>0</v>
      </c>
      <c r="I85" s="3244">
        <f t="shared" si="9"/>
        <v>0</v>
      </c>
      <c r="J85" s="82"/>
      <c r="K85" s="82"/>
      <c r="L85" s="1662"/>
      <c r="M85" s="1661"/>
      <c r="N85" s="1661"/>
      <c r="O85" s="1660"/>
      <c r="P85" s="1660"/>
      <c r="Q85" s="1659"/>
      <c r="R85" s="1659"/>
      <c r="S85" s="1459"/>
      <c r="T85" s="1459"/>
      <c r="U85" s="1459"/>
      <c r="V85" s="1459"/>
      <c r="W85" s="1459"/>
      <c r="X85" s="1459"/>
      <c r="Y85" s="1459"/>
      <c r="Z85" s="1459"/>
      <c r="AA85" s="1459"/>
    </row>
    <row r="86" spans="1:130" ht="16.350000000000001" customHeight="1" x14ac:dyDescent="0.25">
      <c r="A86" s="4269" t="s">
        <v>1998</v>
      </c>
      <c r="B86" s="4270"/>
      <c r="C86" s="1575">
        <f>SUM(D86+E86)</f>
        <v>0</v>
      </c>
      <c r="D86" s="1658">
        <f t="shared" ref="D86:E90" si="10">SUM(F86+H86)</f>
        <v>0</v>
      </c>
      <c r="E86" s="1574">
        <f t="shared" si="10"/>
        <v>0</v>
      </c>
      <c r="F86" s="1338"/>
      <c r="G86" s="1534"/>
      <c r="H86" s="1338"/>
      <c r="I86" s="1534"/>
      <c r="J86" s="198"/>
      <c r="K86" s="198"/>
      <c r="L86" s="1656"/>
      <c r="M86" s="1656"/>
      <c r="N86" s="1656"/>
      <c r="O86" s="1655"/>
      <c r="P86" s="1655"/>
      <c r="Q86" s="1654"/>
      <c r="R86" s="1654"/>
      <c r="S86" s="1459"/>
      <c r="T86" s="1459"/>
      <c r="U86" s="1459"/>
      <c r="V86" s="1459"/>
      <c r="W86" s="1459"/>
      <c r="X86" s="1459"/>
      <c r="Y86" s="1459"/>
      <c r="Z86" s="1459"/>
      <c r="AA86" s="1459"/>
    </row>
    <row r="87" spans="1:130" ht="16.350000000000001" customHeight="1" x14ac:dyDescent="0.25">
      <c r="A87" s="4267" t="s">
        <v>1997</v>
      </c>
      <c r="B87" s="4268"/>
      <c r="C87" s="3277">
        <f>SUM(D87+E87)</f>
        <v>0</v>
      </c>
      <c r="D87" s="1519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6"/>
      <c r="M87" s="1656"/>
      <c r="N87" s="1656"/>
      <c r="O87" s="1655"/>
      <c r="P87" s="1655"/>
      <c r="Q87" s="1654"/>
      <c r="R87" s="1654"/>
      <c r="S87" s="1459"/>
      <c r="T87" s="1459"/>
      <c r="U87" s="1459"/>
      <c r="V87" s="1459"/>
      <c r="W87" s="1459"/>
      <c r="X87" s="1459"/>
      <c r="Y87" s="1459"/>
      <c r="Z87" s="1459"/>
      <c r="AA87" s="1459"/>
    </row>
    <row r="88" spans="1:130" ht="16.350000000000001" customHeight="1" x14ac:dyDescent="0.25">
      <c r="A88" s="4267" t="s">
        <v>1996</v>
      </c>
      <c r="B88" s="4268"/>
      <c r="C88" s="3277">
        <f>SUM(D88+E88)</f>
        <v>0</v>
      </c>
      <c r="D88" s="1519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6"/>
      <c r="M88" s="1656"/>
      <c r="N88" s="1656"/>
      <c r="O88" s="1655"/>
      <c r="P88" s="1655"/>
      <c r="Q88" s="1654"/>
      <c r="R88" s="1654"/>
      <c r="S88" s="1459"/>
      <c r="T88" s="1459"/>
      <c r="U88" s="1459"/>
      <c r="V88" s="1459"/>
      <c r="W88" s="1459"/>
      <c r="X88" s="1459"/>
      <c r="Y88" s="1459"/>
      <c r="Z88" s="1459"/>
      <c r="AA88" s="1459"/>
    </row>
    <row r="89" spans="1:130" ht="16.350000000000001" customHeight="1" x14ac:dyDescent="0.25">
      <c r="A89" s="4272" t="s">
        <v>1995</v>
      </c>
      <c r="B89" s="4273"/>
      <c r="C89" s="1053">
        <f>SUM(D89+E89)</f>
        <v>0</v>
      </c>
      <c r="D89" s="1657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6"/>
      <c r="M89" s="1656"/>
      <c r="N89" s="1656"/>
      <c r="O89" s="1655"/>
      <c r="P89" s="1655"/>
      <c r="Q89" s="1654"/>
      <c r="R89" s="1654"/>
      <c r="S89" s="1459"/>
      <c r="T89" s="1459"/>
      <c r="U89" s="1459"/>
      <c r="V89" s="1459"/>
      <c r="W89" s="1459"/>
      <c r="X89" s="1459"/>
      <c r="Y89" s="1459"/>
      <c r="Z89" s="1459"/>
      <c r="AA89" s="1459"/>
    </row>
    <row r="90" spans="1:130" ht="16.350000000000001" customHeight="1" x14ac:dyDescent="0.25">
      <c r="A90" s="4276" t="s">
        <v>1994</v>
      </c>
      <c r="B90" s="4277"/>
      <c r="C90" s="3250">
        <f>SUM(D90+E90)</f>
        <v>0</v>
      </c>
      <c r="D90" s="1570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6"/>
      <c r="M90" s="1656"/>
      <c r="N90" s="1656"/>
      <c r="O90" s="1655"/>
      <c r="P90" s="1655"/>
      <c r="Q90" s="1654"/>
      <c r="R90" s="1654"/>
      <c r="S90" s="1459"/>
      <c r="T90" s="1459"/>
      <c r="U90" s="1459"/>
      <c r="V90" s="1459"/>
      <c r="W90" s="1459"/>
      <c r="X90" s="1459"/>
      <c r="Y90" s="1459"/>
      <c r="Z90" s="1459"/>
      <c r="AA90" s="1459"/>
    </row>
    <row r="91" spans="1:130" s="3865" customFormat="1" ht="31.35" customHeight="1" x14ac:dyDescent="0.25">
      <c r="A91" s="4260" t="s">
        <v>1993</v>
      </c>
      <c r="B91" s="4260"/>
      <c r="C91" s="4260"/>
      <c r="D91" s="4260"/>
      <c r="E91" s="4260"/>
      <c r="F91" s="4260"/>
      <c r="G91" s="4260"/>
      <c r="H91" s="4260"/>
      <c r="I91" s="4260"/>
      <c r="J91" s="4260"/>
      <c r="K91" s="4260"/>
      <c r="L91" s="4260"/>
      <c r="M91" s="4260"/>
      <c r="N91" s="4260"/>
      <c r="O91" s="4260"/>
      <c r="P91" s="4260"/>
      <c r="Q91" s="3862"/>
      <c r="R91" s="1459"/>
      <c r="S91" s="1459"/>
      <c r="T91" s="1459"/>
      <c r="U91" s="1459"/>
      <c r="V91" s="1459"/>
      <c r="W91" s="1459"/>
      <c r="X91" s="1459"/>
      <c r="Y91" s="1459"/>
      <c r="Z91" s="1459"/>
      <c r="AA91" s="1459"/>
      <c r="AB91" s="3863"/>
      <c r="AC91" s="3863"/>
      <c r="AD91" s="3863"/>
      <c r="AE91" s="3863"/>
      <c r="AF91" s="3863"/>
      <c r="AG91" s="3863"/>
      <c r="AH91" s="3863"/>
      <c r="AI91" s="3863"/>
      <c r="AJ91" s="3863"/>
      <c r="AK91" s="3863"/>
      <c r="AL91" s="3863"/>
      <c r="AM91" s="3863"/>
      <c r="AN91" s="3863"/>
      <c r="AO91" s="3863"/>
      <c r="AP91" s="3863"/>
      <c r="AQ91" s="3863"/>
      <c r="AR91" s="3863"/>
      <c r="AS91" s="3863"/>
      <c r="AT91" s="3863"/>
      <c r="AU91" s="3863"/>
      <c r="AV91" s="3863"/>
      <c r="AW91" s="3863"/>
      <c r="AX91" s="3863"/>
      <c r="AY91" s="3863"/>
      <c r="AZ91" s="3863"/>
      <c r="BA91" s="3863"/>
      <c r="BB91" s="3863"/>
      <c r="BC91" s="3863"/>
      <c r="BD91" s="3863"/>
      <c r="BE91" s="3863"/>
      <c r="BF91" s="3863"/>
      <c r="BG91" s="3863"/>
      <c r="BH91" s="3863"/>
      <c r="BI91" s="3863"/>
      <c r="BJ91" s="3863"/>
      <c r="BK91" s="3863"/>
      <c r="BL91" s="3863"/>
      <c r="BM91" s="3863"/>
      <c r="BN91" s="3863"/>
      <c r="BO91" s="3863"/>
      <c r="BP91" s="3863"/>
      <c r="BQ91" s="3863"/>
      <c r="BR91" s="3863"/>
      <c r="BS91" s="3863"/>
      <c r="BT91" s="3863"/>
      <c r="BU91" s="3863"/>
      <c r="BV91" s="3863"/>
      <c r="BW91" s="3863"/>
      <c r="BX91" s="3863"/>
      <c r="BY91" s="3863"/>
      <c r="BZ91" s="3863"/>
      <c r="CA91" s="3864"/>
      <c r="CB91" s="3864"/>
      <c r="CC91" s="3864"/>
      <c r="CD91" s="3864"/>
      <c r="CE91" s="3864"/>
      <c r="CF91" s="3864"/>
      <c r="CG91" s="3864"/>
      <c r="CH91" s="3864"/>
      <c r="CI91" s="3864"/>
      <c r="CJ91" s="3864"/>
      <c r="CK91" s="3864"/>
      <c r="CL91" s="3864"/>
      <c r="CM91" s="3864"/>
      <c r="CN91" s="3864"/>
      <c r="CO91" s="3864"/>
      <c r="CP91" s="3864"/>
      <c r="CQ91" s="3864"/>
      <c r="CR91" s="3864"/>
      <c r="CS91" s="3864"/>
      <c r="CT91" s="3864"/>
      <c r="CU91" s="3864"/>
      <c r="CV91" s="3864"/>
      <c r="CW91" s="3864"/>
      <c r="CX91" s="3864"/>
      <c r="CY91" s="3864"/>
      <c r="CZ91" s="3864"/>
    </row>
    <row r="92" spans="1:130" s="3865" customFormat="1" ht="31.35" customHeight="1" x14ac:dyDescent="0.25">
      <c r="A92" s="4298" t="s">
        <v>1992</v>
      </c>
      <c r="B92" s="4298"/>
      <c r="C92" s="4298"/>
      <c r="D92" s="4298"/>
      <c r="E92" s="4298"/>
      <c r="F92" s="4298"/>
      <c r="G92" s="4298"/>
      <c r="H92" s="4298"/>
      <c r="I92" s="4298"/>
      <c r="J92" s="4298"/>
      <c r="K92" s="4298"/>
      <c r="L92" s="4298"/>
      <c r="M92" s="4298"/>
      <c r="N92" s="4298"/>
      <c r="O92" s="4298"/>
      <c r="P92" s="4298"/>
      <c r="Q92" s="4298"/>
      <c r="R92" s="1459"/>
      <c r="S92" s="1459"/>
      <c r="T92" s="1459"/>
      <c r="U92" s="1459"/>
      <c r="V92" s="1459"/>
      <c r="W92" s="1459"/>
      <c r="X92" s="1459"/>
      <c r="Y92" s="1459"/>
      <c r="Z92" s="1459"/>
      <c r="AA92" s="1459"/>
      <c r="AB92" s="3863"/>
      <c r="AC92" s="3863"/>
      <c r="AD92" s="3863"/>
      <c r="AE92" s="3863"/>
      <c r="AF92" s="3863"/>
      <c r="AG92" s="3863"/>
      <c r="AH92" s="3863"/>
      <c r="AI92" s="3863"/>
      <c r="AJ92" s="3863"/>
      <c r="AK92" s="3863"/>
      <c r="AL92" s="3863"/>
      <c r="AM92" s="3863"/>
      <c r="AN92" s="3863"/>
      <c r="AO92" s="3863"/>
      <c r="AP92" s="3863"/>
      <c r="AQ92" s="3863"/>
      <c r="AR92" s="3863"/>
      <c r="AS92" s="3863"/>
      <c r="AT92" s="3863"/>
      <c r="AU92" s="3863"/>
      <c r="AV92" s="3863"/>
      <c r="AW92" s="3863"/>
      <c r="AX92" s="3863"/>
      <c r="AY92" s="3863"/>
      <c r="AZ92" s="3863"/>
      <c r="BA92" s="3863"/>
      <c r="BB92" s="3863"/>
      <c r="BC92" s="3863"/>
      <c r="BD92" s="3863"/>
      <c r="BE92" s="3863"/>
      <c r="BF92" s="3863"/>
      <c r="BG92" s="3863"/>
      <c r="BH92" s="3863"/>
      <c r="BI92" s="3863"/>
      <c r="BJ92" s="3863"/>
      <c r="BK92" s="3863"/>
      <c r="BL92" s="3863"/>
      <c r="BM92" s="3863"/>
      <c r="BN92" s="3863"/>
      <c r="BO92" s="3863"/>
      <c r="BP92" s="3863"/>
      <c r="BQ92" s="3863"/>
      <c r="BR92" s="3863"/>
      <c r="BS92" s="3863"/>
      <c r="BT92" s="3863"/>
      <c r="BU92" s="3863"/>
      <c r="BV92" s="3863"/>
      <c r="BW92" s="3863"/>
      <c r="BX92" s="3863"/>
      <c r="BY92" s="3863"/>
      <c r="BZ92" s="3863"/>
      <c r="CA92" s="3864"/>
      <c r="CB92" s="3864"/>
      <c r="CC92" s="3864"/>
      <c r="CD92" s="3864"/>
      <c r="CE92" s="3864"/>
      <c r="CF92" s="3864"/>
      <c r="CG92" s="3864"/>
      <c r="CH92" s="3864"/>
      <c r="CI92" s="3864"/>
      <c r="CJ92" s="3864"/>
      <c r="CK92" s="3864"/>
      <c r="CL92" s="3864"/>
      <c r="CM92" s="3864"/>
      <c r="CN92" s="3864"/>
      <c r="CO92" s="3864"/>
      <c r="CP92" s="3864"/>
      <c r="CQ92" s="3864"/>
      <c r="CR92" s="3864"/>
      <c r="CS92" s="3864"/>
      <c r="CT92" s="3864"/>
      <c r="CU92" s="3864"/>
      <c r="CV92" s="3864"/>
      <c r="CW92" s="3864"/>
      <c r="CX92" s="3864"/>
      <c r="CY92" s="3864"/>
      <c r="CZ92" s="3864"/>
    </row>
    <row r="93" spans="1:130" s="3867" customFormat="1" ht="31.35" customHeight="1" x14ac:dyDescent="0.25">
      <c r="A93" s="4299" t="s">
        <v>35</v>
      </c>
      <c r="B93" s="4300"/>
      <c r="C93" s="4293" t="s">
        <v>1693</v>
      </c>
      <c r="D93" s="4150"/>
      <c r="E93" s="4151"/>
      <c r="F93" s="4303" t="s">
        <v>2</v>
      </c>
      <c r="G93" s="4165"/>
      <c r="H93" s="4165"/>
      <c r="I93" s="4165"/>
      <c r="J93" s="4165"/>
      <c r="K93" s="4165"/>
      <c r="L93" s="4165"/>
      <c r="M93" s="4165"/>
      <c r="N93" s="4165"/>
      <c r="O93" s="4165"/>
      <c r="P93" s="4165"/>
      <c r="Q93" s="4304"/>
      <c r="R93" s="3866"/>
      <c r="S93" s="3866"/>
      <c r="T93" s="3866"/>
      <c r="U93" s="3866"/>
      <c r="V93" s="3866"/>
      <c r="W93" s="1075"/>
      <c r="X93" s="1075"/>
      <c r="Y93" s="1075"/>
      <c r="Z93" s="1075"/>
      <c r="AA93" s="1075"/>
      <c r="AB93" s="3848"/>
      <c r="AC93" s="3848"/>
      <c r="AD93" s="3848"/>
      <c r="AE93" s="3848"/>
      <c r="AF93" s="3848"/>
      <c r="AG93" s="3848"/>
      <c r="AH93" s="3848"/>
      <c r="AI93" s="3848"/>
      <c r="AJ93" s="3848"/>
      <c r="AK93" s="3848"/>
      <c r="AL93" s="3848"/>
      <c r="AM93" s="3848"/>
      <c r="CA93" s="3868"/>
      <c r="CB93" s="3868"/>
      <c r="CC93" s="3868"/>
      <c r="CD93" s="3868"/>
      <c r="CE93" s="3868"/>
      <c r="CF93" s="3868"/>
      <c r="CG93" s="3868"/>
      <c r="CH93" s="3868"/>
      <c r="CI93" s="3868"/>
      <c r="CJ93" s="3868"/>
      <c r="CK93" s="3868"/>
      <c r="CL93" s="3868"/>
      <c r="CM93" s="3868"/>
      <c r="CN93" s="3868"/>
      <c r="CO93" s="3868"/>
      <c r="CP93" s="3868"/>
      <c r="CQ93" s="3868"/>
      <c r="CR93" s="3868"/>
      <c r="CS93" s="3868"/>
      <c r="CT93" s="3868"/>
      <c r="CU93" s="3868"/>
      <c r="CV93" s="3868"/>
      <c r="CW93" s="3868"/>
      <c r="CX93" s="3868"/>
      <c r="CY93" s="3868"/>
      <c r="CZ93" s="3868"/>
    </row>
    <row r="94" spans="1:130" s="3867" customFormat="1" ht="16.350000000000001" customHeight="1" x14ac:dyDescent="0.25">
      <c r="A94" s="4301"/>
      <c r="B94" s="4250"/>
      <c r="C94" s="4287"/>
      <c r="D94" s="4181"/>
      <c r="E94" s="4271"/>
      <c r="F94" s="4280" t="s">
        <v>53</v>
      </c>
      <c r="G94" s="4146"/>
      <c r="H94" s="4280" t="s">
        <v>54</v>
      </c>
      <c r="I94" s="4281"/>
      <c r="J94" s="4280" t="s">
        <v>55</v>
      </c>
      <c r="K94" s="4281"/>
      <c r="L94" s="4280" t="s">
        <v>56</v>
      </c>
      <c r="M94" s="4281"/>
      <c r="N94" s="4280" t="s">
        <v>57</v>
      </c>
      <c r="O94" s="4281"/>
      <c r="P94" s="4280" t="s">
        <v>58</v>
      </c>
      <c r="Q94" s="4281"/>
      <c r="R94" s="180"/>
      <c r="S94" s="1075"/>
      <c r="T94" s="1653"/>
      <c r="U94" s="1653"/>
      <c r="V94" s="1075"/>
      <c r="W94" s="1075"/>
      <c r="X94" s="1075"/>
      <c r="Y94" s="1075"/>
      <c r="Z94" s="1075"/>
      <c r="AA94" s="1075"/>
      <c r="AB94" s="3848"/>
      <c r="AC94" s="3848"/>
      <c r="AD94" s="3848"/>
      <c r="AE94" s="3848"/>
      <c r="AF94" s="3848"/>
      <c r="AG94" s="3848"/>
      <c r="AH94" s="3848"/>
      <c r="AI94" s="3848"/>
      <c r="AJ94" s="3848"/>
      <c r="AK94" s="3848"/>
      <c r="AL94" s="3848"/>
      <c r="AM94" s="3848"/>
      <c r="BA94" s="3868"/>
      <c r="BB94" s="3868"/>
      <c r="BC94" s="3868"/>
      <c r="BD94" s="3868"/>
      <c r="BE94" s="3868"/>
      <c r="BF94" s="3868"/>
      <c r="BG94" s="3868"/>
      <c r="BH94" s="3868"/>
      <c r="BI94" s="3868"/>
      <c r="BJ94" s="3868"/>
      <c r="BK94" s="3868"/>
      <c r="BL94" s="3868"/>
      <c r="BM94" s="3868"/>
      <c r="BN94" s="3868"/>
      <c r="BO94" s="3868"/>
      <c r="BP94" s="3868"/>
      <c r="BQ94" s="3868"/>
      <c r="BR94" s="3868"/>
      <c r="BS94" s="3868"/>
      <c r="BT94" s="3868"/>
      <c r="BU94" s="3868"/>
      <c r="BV94" s="3868"/>
      <c r="BW94" s="3868"/>
      <c r="BX94" s="3868"/>
      <c r="BY94" s="3868"/>
      <c r="BZ94" s="3868"/>
      <c r="CA94" s="3868"/>
      <c r="CB94" s="3868"/>
      <c r="CC94" s="3868"/>
      <c r="CD94" s="3868"/>
      <c r="CE94" s="3868"/>
      <c r="CF94" s="3868"/>
      <c r="CG94" s="3868"/>
      <c r="CH94" s="3868"/>
      <c r="CI94" s="3868"/>
      <c r="CJ94" s="3868"/>
      <c r="CK94" s="3868"/>
      <c r="CL94" s="3868"/>
      <c r="CM94" s="3868"/>
      <c r="CN94" s="3868"/>
      <c r="CO94" s="3868"/>
      <c r="CP94" s="3868"/>
      <c r="CQ94" s="3868"/>
      <c r="CR94" s="3868"/>
      <c r="CS94" s="3868"/>
      <c r="CT94" s="3868"/>
      <c r="CU94" s="3868"/>
      <c r="CV94" s="3868"/>
      <c r="CW94" s="3868"/>
      <c r="CX94" s="3868"/>
      <c r="CY94" s="3868"/>
      <c r="CZ94" s="3868"/>
      <c r="DA94" s="3868"/>
      <c r="DB94" s="3868"/>
      <c r="DC94" s="3868"/>
      <c r="DD94" s="3868"/>
      <c r="DE94" s="3868"/>
      <c r="DF94" s="3868"/>
      <c r="DG94" s="3868"/>
      <c r="DH94" s="3868"/>
      <c r="DI94" s="3868"/>
      <c r="DJ94" s="3868"/>
      <c r="DK94" s="3868"/>
      <c r="DL94" s="3868"/>
      <c r="DM94" s="3868"/>
      <c r="DN94" s="3868"/>
      <c r="DO94" s="3868"/>
      <c r="DP94" s="3868"/>
      <c r="DQ94" s="3868"/>
      <c r="DR94" s="3868"/>
      <c r="DS94" s="3868"/>
      <c r="DT94" s="3868"/>
      <c r="DU94" s="3868"/>
      <c r="DV94" s="3868"/>
      <c r="DW94" s="3868"/>
      <c r="DX94" s="3868"/>
      <c r="DY94" s="3868"/>
      <c r="DZ94" s="3868"/>
    </row>
    <row r="95" spans="1:130" s="3867" customFormat="1" ht="16.350000000000001" customHeight="1" x14ac:dyDescent="0.25">
      <c r="A95" s="4302"/>
      <c r="B95" s="4290"/>
      <c r="C95" s="1577" t="s">
        <v>47</v>
      </c>
      <c r="D95" s="1630" t="s">
        <v>20</v>
      </c>
      <c r="E95" s="3107" t="s">
        <v>21</v>
      </c>
      <c r="F95" s="1626" t="s">
        <v>20</v>
      </c>
      <c r="G95" s="3056" t="s">
        <v>21</v>
      </c>
      <c r="H95" s="1626" t="s">
        <v>20</v>
      </c>
      <c r="I95" s="3057" t="s">
        <v>21</v>
      </c>
      <c r="J95" s="1626" t="s">
        <v>20</v>
      </c>
      <c r="K95" s="3057" t="s">
        <v>21</v>
      </c>
      <c r="L95" s="1626" t="s">
        <v>20</v>
      </c>
      <c r="M95" s="3057" t="s">
        <v>21</v>
      </c>
      <c r="N95" s="1626" t="s">
        <v>20</v>
      </c>
      <c r="O95" s="3057" t="s">
        <v>21</v>
      </c>
      <c r="P95" s="1626" t="s">
        <v>20</v>
      </c>
      <c r="Q95" s="3057" t="s">
        <v>21</v>
      </c>
      <c r="R95" s="1075"/>
      <c r="S95" s="1075"/>
      <c r="T95" s="1075"/>
      <c r="U95" s="1075"/>
      <c r="V95" s="1075"/>
      <c r="W95" s="1075"/>
      <c r="X95" s="1075"/>
      <c r="Y95" s="1075"/>
      <c r="Z95" s="1075"/>
      <c r="AA95" s="1075"/>
      <c r="AB95" s="3848"/>
      <c r="AC95" s="3848"/>
      <c r="AD95" s="3848"/>
      <c r="AE95" s="3848"/>
      <c r="AF95" s="3848"/>
      <c r="AG95" s="3848"/>
      <c r="AH95" s="3848"/>
      <c r="AI95" s="3848"/>
      <c r="AJ95" s="3848"/>
      <c r="AK95" s="3848"/>
      <c r="AL95" s="3848"/>
      <c r="AM95" s="3848"/>
      <c r="BA95" s="3868"/>
      <c r="BB95" s="3868"/>
      <c r="BC95" s="3868"/>
      <c r="BD95" s="3868"/>
      <c r="BE95" s="3868"/>
      <c r="BF95" s="3868"/>
      <c r="BG95" s="3868"/>
      <c r="BH95" s="3868"/>
      <c r="BI95" s="3868"/>
      <c r="BJ95" s="3868"/>
      <c r="BK95" s="3868"/>
      <c r="BL95" s="3868"/>
      <c r="BM95" s="3868"/>
      <c r="BN95" s="3868"/>
      <c r="BO95" s="3868"/>
      <c r="BP95" s="3868"/>
      <c r="BQ95" s="3868"/>
      <c r="BR95" s="3868"/>
      <c r="BS95" s="3868"/>
      <c r="BT95" s="3868"/>
      <c r="BU95" s="3868"/>
      <c r="BV95" s="3868"/>
      <c r="BW95" s="3868"/>
      <c r="BX95" s="3868"/>
      <c r="BY95" s="3868"/>
      <c r="BZ95" s="3868"/>
      <c r="CA95" s="3868"/>
      <c r="CB95" s="3868"/>
      <c r="CC95" s="3868"/>
      <c r="CD95" s="3868"/>
      <c r="CE95" s="3868"/>
      <c r="CF95" s="3868"/>
      <c r="CG95" s="3868"/>
      <c r="CH95" s="3868"/>
      <c r="CI95" s="3868"/>
      <c r="CJ95" s="3868"/>
      <c r="CK95" s="3868"/>
      <c r="CL95" s="3868"/>
      <c r="CM95" s="3868"/>
      <c r="CN95" s="3868"/>
      <c r="CO95" s="3868"/>
      <c r="CP95" s="3868"/>
      <c r="CQ95" s="3868"/>
      <c r="CR95" s="3868"/>
      <c r="CS95" s="3868"/>
      <c r="CT95" s="3868"/>
      <c r="CU95" s="3868"/>
      <c r="CV95" s="3868"/>
      <c r="CW95" s="3868"/>
      <c r="CX95" s="3868"/>
      <c r="CY95" s="3868"/>
      <c r="CZ95" s="3868"/>
      <c r="DA95" s="3868"/>
      <c r="DB95" s="3868"/>
      <c r="DC95" s="3868"/>
      <c r="DD95" s="3868"/>
      <c r="DE95" s="3868"/>
      <c r="DF95" s="3868"/>
      <c r="DG95" s="3868"/>
      <c r="DH95" s="3868"/>
      <c r="DI95" s="3868"/>
      <c r="DJ95" s="3868"/>
      <c r="DK95" s="3868"/>
      <c r="DL95" s="3868"/>
      <c r="DM95" s="3868"/>
      <c r="DN95" s="3868"/>
      <c r="DO95" s="3868"/>
      <c r="DP95" s="3868"/>
      <c r="DQ95" s="3868"/>
      <c r="DR95" s="3868"/>
      <c r="DS95" s="3868"/>
      <c r="DT95" s="3868"/>
      <c r="DU95" s="3868"/>
      <c r="DV95" s="3868"/>
      <c r="DW95" s="3868"/>
      <c r="DX95" s="3868"/>
      <c r="DY95" s="3868"/>
      <c r="DZ95" s="3868"/>
    </row>
    <row r="96" spans="1:130" s="3867" customFormat="1" ht="16.350000000000001" customHeight="1" x14ac:dyDescent="0.25">
      <c r="A96" s="4305" t="s">
        <v>1991</v>
      </c>
      <c r="B96" s="4305"/>
      <c r="C96" s="1652">
        <f t="shared" ref="C96:C104" si="11">SUM(D96+E96)</f>
        <v>0</v>
      </c>
      <c r="D96" s="1302">
        <f>+H96+J96+L96+N96+P96</f>
        <v>0</v>
      </c>
      <c r="E96" s="1642">
        <f>+I96+K96+M96+O96+Q96</f>
        <v>0</v>
      </c>
      <c r="F96" s="1651"/>
      <c r="G96" s="1650"/>
      <c r="H96" s="1338"/>
      <c r="I96" s="1308"/>
      <c r="J96" s="1338"/>
      <c r="K96" s="1308"/>
      <c r="L96" s="1338"/>
      <c r="M96" s="1308"/>
      <c r="N96" s="1338"/>
      <c r="O96" s="1308"/>
      <c r="P96" s="1600"/>
      <c r="Q96" s="1308"/>
      <c r="R96" s="1075"/>
      <c r="S96" s="1075"/>
      <c r="T96" s="1075"/>
      <c r="U96" s="1075"/>
      <c r="V96" s="1075"/>
      <c r="W96" s="1075"/>
      <c r="X96" s="1075"/>
      <c r="Y96" s="1075"/>
      <c r="Z96" s="1075"/>
      <c r="AA96" s="1075"/>
      <c r="AB96" s="3848"/>
      <c r="AC96" s="3848"/>
      <c r="AD96" s="3848"/>
      <c r="AE96" s="3848"/>
      <c r="AF96" s="3848"/>
      <c r="AG96" s="3848"/>
      <c r="AH96" s="3848"/>
      <c r="AI96" s="3848"/>
      <c r="AJ96" s="3848"/>
      <c r="AK96" s="3848"/>
      <c r="AL96" s="3848"/>
      <c r="AM96" s="3848"/>
      <c r="BA96" s="3868"/>
      <c r="BB96" s="3868"/>
      <c r="BC96" s="3868"/>
      <c r="BD96" s="3868"/>
      <c r="BE96" s="3868"/>
      <c r="BF96" s="3868"/>
      <c r="BG96" s="3868"/>
      <c r="BH96" s="3868"/>
      <c r="BI96" s="3868"/>
      <c r="BJ96" s="3868"/>
      <c r="BK96" s="3868"/>
      <c r="BL96" s="3868"/>
      <c r="BM96" s="3868"/>
      <c r="BN96" s="3868"/>
      <c r="BO96" s="3868"/>
      <c r="BP96" s="3868"/>
      <c r="BQ96" s="3868"/>
      <c r="BR96" s="3868"/>
      <c r="BS96" s="3868"/>
      <c r="BT96" s="3868"/>
      <c r="BU96" s="3868"/>
      <c r="BV96" s="3868"/>
      <c r="BW96" s="3868"/>
      <c r="BX96" s="3868"/>
      <c r="BY96" s="3868"/>
      <c r="BZ96" s="3868"/>
      <c r="CA96" s="3868"/>
      <c r="CB96" s="3868"/>
      <c r="CC96" s="3868"/>
      <c r="CD96" s="3868"/>
      <c r="CE96" s="3868"/>
      <c r="CF96" s="3868"/>
      <c r="CG96" s="3868"/>
      <c r="CH96" s="3868"/>
      <c r="CI96" s="3868"/>
      <c r="CJ96" s="3868"/>
      <c r="CK96" s="3868"/>
      <c r="CL96" s="3868"/>
      <c r="CM96" s="3868"/>
      <c r="CN96" s="3868"/>
      <c r="CO96" s="3868"/>
      <c r="CP96" s="3868"/>
      <c r="CQ96" s="3868"/>
      <c r="CR96" s="3868"/>
      <c r="CS96" s="3868"/>
      <c r="CT96" s="3868"/>
      <c r="CU96" s="3868"/>
      <c r="CV96" s="3868"/>
      <c r="CW96" s="3868"/>
      <c r="CX96" s="3868"/>
      <c r="CY96" s="3868"/>
      <c r="CZ96" s="3868"/>
      <c r="DA96" s="3868"/>
      <c r="DB96" s="3868"/>
      <c r="DC96" s="3868"/>
      <c r="DD96" s="3868"/>
      <c r="DE96" s="3868"/>
      <c r="DF96" s="3868"/>
      <c r="DG96" s="3868"/>
      <c r="DH96" s="3868"/>
      <c r="DI96" s="3868"/>
      <c r="DJ96" s="3868"/>
      <c r="DK96" s="3868"/>
      <c r="DL96" s="3868"/>
      <c r="DM96" s="3868"/>
      <c r="DN96" s="3868"/>
      <c r="DO96" s="3868"/>
      <c r="DP96" s="3868"/>
      <c r="DQ96" s="3868"/>
      <c r="DR96" s="3868"/>
      <c r="DS96" s="3868"/>
      <c r="DT96" s="3868"/>
      <c r="DU96" s="3868"/>
      <c r="DV96" s="3868"/>
      <c r="DW96" s="3868"/>
      <c r="DX96" s="3868"/>
      <c r="DY96" s="3868"/>
      <c r="DZ96" s="3868"/>
    </row>
    <row r="97" spans="1:130" s="3867" customFormat="1" ht="16.350000000000001" customHeight="1" x14ac:dyDescent="0.25">
      <c r="A97" s="4309" t="s">
        <v>1990</v>
      </c>
      <c r="B97" s="4309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1"/>
      <c r="G97" s="1649"/>
      <c r="H97" s="1341"/>
      <c r="I97" s="1440"/>
      <c r="J97" s="125"/>
      <c r="K97" s="137"/>
      <c r="L97" s="125"/>
      <c r="M97" s="137"/>
      <c r="N97" s="125"/>
      <c r="O97" s="137"/>
      <c r="P97" s="184"/>
      <c r="Q97" s="137"/>
      <c r="R97" s="3869"/>
      <c r="S97" s="1075"/>
      <c r="T97" s="1075"/>
      <c r="U97" s="1075"/>
      <c r="V97" s="1075"/>
      <c r="W97" s="1075"/>
      <c r="X97" s="1075"/>
      <c r="Y97" s="1075"/>
      <c r="Z97" s="1075"/>
      <c r="AA97" s="1075"/>
      <c r="AB97" s="3848"/>
      <c r="AC97" s="3848"/>
      <c r="AD97" s="3848"/>
      <c r="AE97" s="3848"/>
      <c r="AF97" s="3848"/>
      <c r="AG97" s="3848"/>
      <c r="AH97" s="3848"/>
      <c r="AI97" s="3848"/>
      <c r="AJ97" s="3848"/>
      <c r="AK97" s="3848"/>
      <c r="AL97" s="3848"/>
      <c r="AM97" s="3848"/>
      <c r="BA97" s="3868"/>
      <c r="BB97" s="3868"/>
      <c r="BC97" s="3868"/>
      <c r="BD97" s="3868"/>
      <c r="BE97" s="3868"/>
      <c r="BF97" s="3868"/>
      <c r="BG97" s="3868"/>
      <c r="BH97" s="3868"/>
      <c r="BI97" s="3868"/>
      <c r="BJ97" s="3868"/>
      <c r="BK97" s="3868"/>
      <c r="BL97" s="3868"/>
      <c r="BM97" s="3868"/>
      <c r="BN97" s="3868"/>
      <c r="BO97" s="3868"/>
      <c r="BP97" s="3868"/>
      <c r="BQ97" s="3868"/>
      <c r="BR97" s="3868"/>
      <c r="BS97" s="3868"/>
      <c r="BT97" s="3868"/>
      <c r="BU97" s="3868"/>
      <c r="BV97" s="3868"/>
      <c r="BW97" s="3868"/>
      <c r="BX97" s="3868"/>
      <c r="BY97" s="3868"/>
      <c r="BZ97" s="3868"/>
      <c r="CA97" s="3868"/>
      <c r="CB97" s="3868"/>
      <c r="CC97" s="3868"/>
      <c r="CD97" s="3868"/>
      <c r="CE97" s="3868"/>
      <c r="CF97" s="3868"/>
      <c r="CG97" s="3868"/>
      <c r="CH97" s="3868"/>
      <c r="CI97" s="3868"/>
      <c r="CJ97" s="3868"/>
      <c r="CK97" s="3868"/>
      <c r="CL97" s="3868"/>
      <c r="CM97" s="3868"/>
      <c r="CN97" s="3868"/>
      <c r="CO97" s="3868"/>
      <c r="CP97" s="3868"/>
      <c r="CQ97" s="3868"/>
      <c r="CR97" s="3868"/>
      <c r="CS97" s="3868"/>
      <c r="CT97" s="3868"/>
      <c r="CU97" s="3868"/>
      <c r="CV97" s="3868"/>
      <c r="CW97" s="3868"/>
      <c r="CX97" s="3868"/>
      <c r="CY97" s="3868"/>
      <c r="CZ97" s="3868"/>
      <c r="DA97" s="3868"/>
      <c r="DB97" s="3868"/>
      <c r="DC97" s="3868"/>
      <c r="DD97" s="3868"/>
      <c r="DE97" s="3868"/>
      <c r="DF97" s="3868"/>
      <c r="DG97" s="3868"/>
      <c r="DH97" s="3868"/>
      <c r="DI97" s="3868"/>
      <c r="DJ97" s="3868"/>
      <c r="DK97" s="3868"/>
      <c r="DL97" s="3868"/>
      <c r="DM97" s="3868"/>
      <c r="DN97" s="3868"/>
      <c r="DO97" s="3868"/>
      <c r="DP97" s="3868"/>
      <c r="DQ97" s="3868"/>
      <c r="DR97" s="3868"/>
      <c r="DS97" s="3868"/>
      <c r="DT97" s="3868"/>
      <c r="DU97" s="3868"/>
      <c r="DV97" s="3868"/>
      <c r="DW97" s="3868"/>
      <c r="DX97" s="3868"/>
      <c r="DY97" s="3868"/>
      <c r="DZ97" s="3868"/>
    </row>
    <row r="98" spans="1:130" s="3867" customFormat="1" ht="16.350000000000001" customHeight="1" x14ac:dyDescent="0.25">
      <c r="A98" s="4309" t="s">
        <v>1989</v>
      </c>
      <c r="B98" s="4309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4"/>
      <c r="G98" s="1412"/>
      <c r="H98" s="1414"/>
      <c r="I98" s="1415"/>
      <c r="J98" s="153"/>
      <c r="K98" s="154"/>
      <c r="L98" s="153"/>
      <c r="M98" s="154"/>
      <c r="N98" s="153"/>
      <c r="O98" s="154"/>
      <c r="P98" s="189"/>
      <c r="Q98" s="154"/>
      <c r="R98" s="3869"/>
      <c r="S98" s="1075"/>
      <c r="T98" s="1075"/>
      <c r="U98" s="1075"/>
      <c r="V98" s="1075"/>
      <c r="W98" s="1075"/>
      <c r="X98" s="1075"/>
      <c r="Y98" s="1075"/>
      <c r="Z98" s="1075"/>
      <c r="AA98" s="1075"/>
      <c r="AB98" s="3848"/>
      <c r="AC98" s="3848"/>
      <c r="AD98" s="3848"/>
      <c r="AE98" s="3848"/>
      <c r="AF98" s="3848"/>
      <c r="AG98" s="3848"/>
      <c r="AH98" s="3848"/>
      <c r="AI98" s="3848"/>
      <c r="AJ98" s="3848"/>
      <c r="AK98" s="3848"/>
      <c r="AL98" s="3848"/>
      <c r="AM98" s="3848"/>
      <c r="BA98" s="3868"/>
      <c r="BB98" s="3868"/>
      <c r="BC98" s="3868"/>
      <c r="BD98" s="3868"/>
      <c r="BE98" s="3868"/>
      <c r="BF98" s="3868"/>
      <c r="BG98" s="3868"/>
      <c r="BH98" s="3868"/>
      <c r="BI98" s="3868"/>
      <c r="BJ98" s="3868"/>
      <c r="BK98" s="3868"/>
      <c r="BL98" s="3868"/>
      <c r="BM98" s="3868"/>
      <c r="BN98" s="3868"/>
      <c r="BO98" s="3868"/>
      <c r="BP98" s="3868"/>
      <c r="BQ98" s="3868"/>
      <c r="BR98" s="3868"/>
      <c r="BS98" s="3868"/>
      <c r="BT98" s="3868"/>
      <c r="BU98" s="3868"/>
      <c r="BV98" s="3868"/>
      <c r="BW98" s="3868"/>
      <c r="BX98" s="3868"/>
      <c r="BY98" s="3868"/>
      <c r="BZ98" s="3868"/>
      <c r="CA98" s="3868"/>
      <c r="CB98" s="3868"/>
      <c r="CC98" s="3868"/>
      <c r="CD98" s="3868"/>
      <c r="CE98" s="3868"/>
      <c r="CF98" s="3868"/>
      <c r="CG98" s="3868"/>
      <c r="CH98" s="3868"/>
      <c r="CI98" s="3868"/>
      <c r="CJ98" s="3868"/>
      <c r="CK98" s="3868"/>
      <c r="CL98" s="3868"/>
      <c r="CM98" s="3868"/>
      <c r="CN98" s="3868"/>
      <c r="CO98" s="3868"/>
      <c r="CP98" s="3868"/>
      <c r="CQ98" s="3868"/>
      <c r="CR98" s="3868"/>
      <c r="CS98" s="3868"/>
      <c r="CT98" s="3868"/>
      <c r="CU98" s="3868"/>
      <c r="CV98" s="3868"/>
      <c r="CW98" s="3868"/>
      <c r="CX98" s="3868"/>
      <c r="CY98" s="3868"/>
      <c r="CZ98" s="3868"/>
      <c r="DA98" s="3868"/>
      <c r="DB98" s="3868"/>
      <c r="DC98" s="3868"/>
      <c r="DD98" s="3868"/>
      <c r="DE98" s="3868"/>
      <c r="DF98" s="3868"/>
      <c r="DG98" s="3868"/>
      <c r="DH98" s="3868"/>
      <c r="DI98" s="3868"/>
      <c r="DJ98" s="3868"/>
      <c r="DK98" s="3868"/>
      <c r="DL98" s="3868"/>
      <c r="DM98" s="3868"/>
      <c r="DN98" s="3868"/>
      <c r="DO98" s="3868"/>
      <c r="DP98" s="3868"/>
      <c r="DQ98" s="3868"/>
      <c r="DR98" s="3868"/>
      <c r="DS98" s="3868"/>
      <c r="DT98" s="3868"/>
      <c r="DU98" s="3868"/>
      <c r="DV98" s="3868"/>
      <c r="DW98" s="3868"/>
      <c r="DX98" s="3868"/>
      <c r="DY98" s="3868"/>
      <c r="DZ98" s="3868"/>
    </row>
    <row r="99" spans="1:130" s="3867" customFormat="1" ht="16.350000000000001" customHeight="1" x14ac:dyDescent="0.25">
      <c r="A99" s="4282" t="s">
        <v>1988</v>
      </c>
      <c r="B99" s="4283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4"/>
      <c r="G99" s="1412"/>
      <c r="H99" s="1414"/>
      <c r="I99" s="1415"/>
      <c r="J99" s="153"/>
      <c r="K99" s="154"/>
      <c r="L99" s="153"/>
      <c r="M99" s="154"/>
      <c r="N99" s="153"/>
      <c r="O99" s="154"/>
      <c r="P99" s="189"/>
      <c r="Q99" s="154"/>
      <c r="R99" s="3869"/>
      <c r="S99" s="1075"/>
      <c r="T99" s="1075"/>
      <c r="U99" s="1075"/>
      <c r="V99" s="1075"/>
      <c r="W99" s="1075"/>
      <c r="X99" s="1075"/>
      <c r="Y99" s="1075"/>
      <c r="Z99" s="1075"/>
      <c r="AA99" s="1075"/>
      <c r="AB99" s="3848"/>
      <c r="AC99" s="3848"/>
      <c r="AD99" s="3848"/>
      <c r="AE99" s="3848"/>
      <c r="AF99" s="3848"/>
      <c r="AG99" s="3848"/>
      <c r="AH99" s="3848"/>
      <c r="AI99" s="3848"/>
      <c r="AJ99" s="3848"/>
      <c r="AK99" s="3848"/>
      <c r="AL99" s="3848"/>
      <c r="AM99" s="3848"/>
      <c r="BA99" s="3868"/>
      <c r="BB99" s="3868"/>
      <c r="BC99" s="3868"/>
      <c r="BD99" s="3868"/>
      <c r="BE99" s="3868"/>
      <c r="BF99" s="3868"/>
      <c r="BG99" s="3868"/>
      <c r="BH99" s="3868"/>
      <c r="BI99" s="3868"/>
      <c r="BJ99" s="3868"/>
      <c r="BK99" s="3868"/>
      <c r="BL99" s="3868"/>
      <c r="BM99" s="3868"/>
      <c r="BN99" s="3868"/>
      <c r="BO99" s="3868"/>
      <c r="BP99" s="3868"/>
      <c r="BQ99" s="3868"/>
      <c r="BR99" s="3868"/>
      <c r="BS99" s="3868"/>
      <c r="BT99" s="3868"/>
      <c r="BU99" s="3868"/>
      <c r="BV99" s="3868"/>
      <c r="BW99" s="3868"/>
      <c r="BX99" s="3868"/>
      <c r="BY99" s="3868"/>
      <c r="BZ99" s="3868"/>
      <c r="CA99" s="3868"/>
      <c r="CB99" s="3868"/>
      <c r="CC99" s="3868"/>
      <c r="CD99" s="3868"/>
      <c r="CE99" s="3868"/>
      <c r="CF99" s="3868"/>
      <c r="CG99" s="3868"/>
      <c r="CH99" s="3868"/>
      <c r="CI99" s="3868"/>
      <c r="CJ99" s="3868"/>
      <c r="CK99" s="3868"/>
      <c r="CL99" s="3868"/>
      <c r="CM99" s="3868"/>
      <c r="CN99" s="3868"/>
      <c r="CO99" s="3868"/>
      <c r="CP99" s="3868"/>
      <c r="CQ99" s="3868"/>
      <c r="CR99" s="3868"/>
      <c r="CS99" s="3868"/>
      <c r="CT99" s="3868"/>
      <c r="CU99" s="3868"/>
      <c r="CV99" s="3868"/>
      <c r="CW99" s="3868"/>
      <c r="CX99" s="3868"/>
      <c r="CY99" s="3868"/>
      <c r="CZ99" s="3868"/>
      <c r="DA99" s="3868"/>
      <c r="DB99" s="3868"/>
      <c r="DC99" s="3868"/>
      <c r="DD99" s="3868"/>
      <c r="DE99" s="3868"/>
      <c r="DF99" s="3868"/>
      <c r="DG99" s="3868"/>
      <c r="DH99" s="3868"/>
      <c r="DI99" s="3868"/>
      <c r="DJ99" s="3868"/>
      <c r="DK99" s="3868"/>
      <c r="DL99" s="3868"/>
      <c r="DM99" s="3868"/>
      <c r="DN99" s="3868"/>
      <c r="DO99" s="3868"/>
      <c r="DP99" s="3868"/>
      <c r="DQ99" s="3868"/>
      <c r="DR99" s="3868"/>
      <c r="DS99" s="3868"/>
      <c r="DT99" s="3868"/>
      <c r="DU99" s="3868"/>
      <c r="DV99" s="3868"/>
      <c r="DW99" s="3868"/>
      <c r="DX99" s="3868"/>
      <c r="DY99" s="3868"/>
      <c r="DZ99" s="3868"/>
    </row>
    <row r="100" spans="1:130" s="3867" customFormat="1" ht="20.25" customHeight="1" x14ac:dyDescent="0.25">
      <c r="A100" s="4282" t="s">
        <v>1987</v>
      </c>
      <c r="B100" s="4283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5"/>
      <c r="H100" s="153"/>
      <c r="I100" s="193"/>
      <c r="J100" s="1341"/>
      <c r="K100" s="1440"/>
      <c r="L100" s="1341"/>
      <c r="M100" s="1440"/>
      <c r="N100" s="1341"/>
      <c r="O100" s="1440"/>
      <c r="P100" s="1538"/>
      <c r="Q100" s="1440"/>
      <c r="R100" s="3869"/>
      <c r="S100" s="1075"/>
      <c r="T100" s="1075"/>
      <c r="U100" s="1075"/>
      <c r="V100" s="1075"/>
      <c r="W100" s="1075"/>
      <c r="X100" s="1075"/>
      <c r="Y100" s="1075"/>
      <c r="Z100" s="1075"/>
      <c r="AA100" s="1075"/>
      <c r="AB100" s="3848"/>
      <c r="AC100" s="3848"/>
      <c r="AD100" s="3848"/>
      <c r="AE100" s="3848"/>
      <c r="AF100" s="3848"/>
      <c r="AG100" s="3848"/>
      <c r="AH100" s="3848"/>
      <c r="AI100" s="3848"/>
      <c r="AJ100" s="3848"/>
      <c r="AK100" s="3848"/>
      <c r="AL100" s="3848"/>
      <c r="AM100" s="3848"/>
      <c r="BA100" s="3868"/>
      <c r="BB100" s="3868"/>
      <c r="BC100" s="3868"/>
      <c r="BD100" s="3868"/>
      <c r="BE100" s="3868"/>
      <c r="BF100" s="3868"/>
      <c r="BG100" s="3868"/>
      <c r="BH100" s="3868"/>
      <c r="BI100" s="3868"/>
      <c r="BJ100" s="3868"/>
      <c r="BK100" s="3868"/>
      <c r="BL100" s="3868"/>
      <c r="BM100" s="3868"/>
      <c r="BN100" s="3868"/>
      <c r="BO100" s="3868"/>
      <c r="BP100" s="3868"/>
      <c r="BQ100" s="3868"/>
      <c r="BR100" s="3868"/>
      <c r="BS100" s="3868"/>
      <c r="BT100" s="3868"/>
      <c r="BU100" s="3868"/>
      <c r="BV100" s="3868"/>
      <c r="BW100" s="3868"/>
      <c r="BX100" s="3868"/>
      <c r="BY100" s="3868"/>
      <c r="BZ100" s="3868"/>
      <c r="CA100" s="3868"/>
      <c r="CB100" s="3868"/>
      <c r="CC100" s="3868"/>
      <c r="CD100" s="3868"/>
      <c r="CE100" s="3868"/>
      <c r="CF100" s="3868"/>
      <c r="CG100" s="3868"/>
      <c r="CH100" s="3868"/>
      <c r="CI100" s="3868"/>
      <c r="CJ100" s="3868"/>
      <c r="CK100" s="3868"/>
      <c r="CL100" s="3868"/>
      <c r="CM100" s="3868"/>
      <c r="CN100" s="3868"/>
      <c r="CO100" s="3868"/>
      <c r="CP100" s="3868"/>
      <c r="CQ100" s="3868"/>
      <c r="CR100" s="3868"/>
      <c r="CS100" s="3868"/>
      <c r="CT100" s="3868"/>
      <c r="CU100" s="3868"/>
      <c r="CV100" s="3868"/>
      <c r="CW100" s="3868"/>
      <c r="CX100" s="3868"/>
      <c r="CY100" s="3868"/>
      <c r="CZ100" s="3868"/>
      <c r="DA100" s="3868"/>
      <c r="DB100" s="3868"/>
      <c r="DC100" s="3868"/>
      <c r="DD100" s="3868"/>
      <c r="DE100" s="3868"/>
      <c r="DF100" s="3868"/>
      <c r="DG100" s="3868"/>
      <c r="DH100" s="3868"/>
      <c r="DI100" s="3868"/>
      <c r="DJ100" s="3868"/>
      <c r="DK100" s="3868"/>
      <c r="DL100" s="3868"/>
      <c r="DM100" s="3868"/>
      <c r="DN100" s="3868"/>
      <c r="DO100" s="3868"/>
      <c r="DP100" s="3868"/>
      <c r="DQ100" s="3868"/>
      <c r="DR100" s="3868"/>
      <c r="DS100" s="3868"/>
      <c r="DT100" s="3868"/>
      <c r="DU100" s="3868"/>
      <c r="DV100" s="3868"/>
      <c r="DW100" s="3868"/>
      <c r="DX100" s="3868"/>
      <c r="DY100" s="3868"/>
      <c r="DZ100" s="3868"/>
    </row>
    <row r="101" spans="1:130" s="3867" customFormat="1" ht="16.350000000000001" customHeight="1" x14ac:dyDescent="0.25">
      <c r="A101" s="4282" t="s">
        <v>1986</v>
      </c>
      <c r="B101" s="4283"/>
      <c r="C101" s="1648">
        <f t="shared" si="11"/>
        <v>0</v>
      </c>
      <c r="D101" s="363">
        <f>+F101+H101</f>
        <v>0</v>
      </c>
      <c r="E101" s="185">
        <f>+G101+I101</f>
        <v>0</v>
      </c>
      <c r="F101" s="153"/>
      <c r="G101" s="945"/>
      <c r="H101" s="153"/>
      <c r="I101" s="193"/>
      <c r="J101" s="1647"/>
      <c r="K101" s="1645"/>
      <c r="L101" s="1647"/>
      <c r="M101" s="1645"/>
      <c r="N101" s="1647"/>
      <c r="O101" s="1645"/>
      <c r="P101" s="1646"/>
      <c r="Q101" s="1645"/>
      <c r="R101" s="3869"/>
      <c r="S101" s="1075"/>
      <c r="T101" s="1075"/>
      <c r="U101" s="1075"/>
      <c r="V101" s="1075"/>
      <c r="W101" s="1075"/>
      <c r="X101" s="1075"/>
      <c r="Y101" s="1075"/>
      <c r="Z101" s="1075"/>
      <c r="AA101" s="1075"/>
      <c r="AB101" s="3848"/>
      <c r="AC101" s="3848"/>
      <c r="AD101" s="3848"/>
      <c r="AE101" s="3848"/>
      <c r="AF101" s="3848"/>
      <c r="AG101" s="3848"/>
      <c r="AH101" s="3848"/>
      <c r="AI101" s="3848"/>
      <c r="AJ101" s="3848"/>
      <c r="AK101" s="3848"/>
      <c r="AL101" s="3848"/>
      <c r="AM101" s="3848"/>
      <c r="BA101" s="3868"/>
      <c r="BB101" s="3868"/>
      <c r="BC101" s="3868"/>
      <c r="BD101" s="3868"/>
      <c r="BE101" s="3868"/>
      <c r="BF101" s="3868"/>
      <c r="BG101" s="3868"/>
      <c r="BH101" s="3868"/>
      <c r="BI101" s="3868"/>
      <c r="BJ101" s="3868"/>
      <c r="BK101" s="3868"/>
      <c r="BL101" s="3868"/>
      <c r="BM101" s="3868"/>
      <c r="BN101" s="3868"/>
      <c r="BO101" s="3868"/>
      <c r="BP101" s="3868"/>
      <c r="BQ101" s="3868"/>
      <c r="BR101" s="3868"/>
      <c r="BS101" s="3868"/>
      <c r="BT101" s="3868"/>
      <c r="BU101" s="3868"/>
      <c r="BV101" s="3868"/>
      <c r="BW101" s="3868"/>
      <c r="BX101" s="3868"/>
      <c r="BY101" s="3868"/>
      <c r="BZ101" s="3868"/>
      <c r="CA101" s="3868"/>
      <c r="CB101" s="3868"/>
      <c r="CC101" s="3868"/>
      <c r="CD101" s="3868"/>
      <c r="CE101" s="3868"/>
      <c r="CF101" s="3868"/>
      <c r="CG101" s="3868"/>
      <c r="CH101" s="3868"/>
      <c r="CI101" s="3868"/>
      <c r="CJ101" s="3868"/>
      <c r="CK101" s="3868"/>
      <c r="CL101" s="3868"/>
      <c r="CM101" s="3868"/>
      <c r="CN101" s="3868"/>
      <c r="CO101" s="3868"/>
      <c r="CP101" s="3868"/>
      <c r="CQ101" s="3868"/>
      <c r="CR101" s="3868"/>
      <c r="CS101" s="3868"/>
      <c r="CT101" s="3868"/>
      <c r="CU101" s="3868"/>
      <c r="CV101" s="3868"/>
      <c r="CW101" s="3868"/>
      <c r="CX101" s="3868"/>
      <c r="CY101" s="3868"/>
      <c r="CZ101" s="3868"/>
      <c r="DA101" s="3868"/>
      <c r="DB101" s="3868"/>
      <c r="DC101" s="3868"/>
      <c r="DD101" s="3868"/>
      <c r="DE101" s="3868"/>
      <c r="DF101" s="3868"/>
      <c r="DG101" s="3868"/>
      <c r="DH101" s="3868"/>
      <c r="DI101" s="3868"/>
      <c r="DJ101" s="3868"/>
      <c r="DK101" s="3868"/>
      <c r="DL101" s="3868"/>
      <c r="DM101" s="3868"/>
      <c r="DN101" s="3868"/>
      <c r="DO101" s="3868"/>
      <c r="DP101" s="3868"/>
      <c r="DQ101" s="3868"/>
      <c r="DR101" s="3868"/>
      <c r="DS101" s="3868"/>
      <c r="DT101" s="3868"/>
      <c r="DU101" s="3868"/>
      <c r="DV101" s="3868"/>
      <c r="DW101" s="3868"/>
      <c r="DX101" s="3868"/>
      <c r="DY101" s="3868"/>
      <c r="DZ101" s="3868"/>
    </row>
    <row r="102" spans="1:130" s="3867" customFormat="1" ht="16.350000000000001" customHeight="1" x14ac:dyDescent="0.25">
      <c r="A102" s="4286" t="s">
        <v>1985</v>
      </c>
      <c r="B102" s="1644" t="s">
        <v>1921</v>
      </c>
      <c r="C102" s="1643">
        <f t="shared" si="11"/>
        <v>0</v>
      </c>
      <c r="D102" s="933">
        <f t="shared" ref="D102:E104" si="12">SUM(F102+H102+J102+L102+N102+P102)</f>
        <v>0</v>
      </c>
      <c r="E102" s="1642">
        <f t="shared" si="12"/>
        <v>0</v>
      </c>
      <c r="F102" s="1338"/>
      <c r="G102" s="1599"/>
      <c r="H102" s="1338"/>
      <c r="I102" s="1534"/>
      <c r="J102" s="1338"/>
      <c r="K102" s="1308"/>
      <c r="L102" s="1338"/>
      <c r="M102" s="1308"/>
      <c r="N102" s="1338"/>
      <c r="O102" s="1534"/>
      <c r="P102" s="1338"/>
      <c r="Q102" s="1534"/>
      <c r="R102" s="3869"/>
      <c r="S102" s="1075"/>
      <c r="T102" s="1075"/>
      <c r="U102" s="1075"/>
      <c r="V102" s="1075"/>
      <c r="W102" s="1075"/>
      <c r="X102" s="1075"/>
      <c r="Y102" s="1075"/>
      <c r="Z102" s="1075"/>
      <c r="AA102" s="1075"/>
      <c r="AB102" s="3848"/>
      <c r="AC102" s="3848"/>
      <c r="AD102" s="3848"/>
      <c r="AE102" s="3848"/>
      <c r="AF102" s="3848"/>
      <c r="AG102" s="3848"/>
      <c r="AH102" s="3848"/>
      <c r="AI102" s="3848"/>
      <c r="AJ102" s="3848"/>
      <c r="AK102" s="3848"/>
      <c r="AL102" s="3848"/>
      <c r="AM102" s="3848"/>
      <c r="BA102" s="3868"/>
      <c r="BB102" s="3868"/>
      <c r="BC102" s="3868"/>
      <c r="BD102" s="3868"/>
      <c r="BE102" s="3868"/>
      <c r="BF102" s="3868"/>
      <c r="BG102" s="3868"/>
      <c r="BH102" s="3868"/>
      <c r="BI102" s="3868"/>
      <c r="BJ102" s="3868"/>
      <c r="BK102" s="3868"/>
      <c r="BL102" s="3868"/>
      <c r="BM102" s="3868"/>
      <c r="BN102" s="3868"/>
      <c r="BO102" s="3868"/>
      <c r="BP102" s="3868"/>
      <c r="BQ102" s="3868"/>
      <c r="BR102" s="3868"/>
      <c r="BS102" s="3868"/>
      <c r="BT102" s="3868"/>
      <c r="BU102" s="3868"/>
      <c r="BV102" s="3868"/>
      <c r="BW102" s="3868"/>
      <c r="BX102" s="3868"/>
      <c r="BY102" s="3868"/>
      <c r="BZ102" s="3868"/>
      <c r="CA102" s="3868"/>
      <c r="CB102" s="3868"/>
      <c r="CC102" s="3868"/>
      <c r="CD102" s="3868"/>
      <c r="CE102" s="3868"/>
      <c r="CF102" s="3868"/>
      <c r="CG102" s="3868"/>
      <c r="CH102" s="3868"/>
      <c r="CI102" s="3868"/>
      <c r="CJ102" s="3868"/>
      <c r="CK102" s="3868"/>
      <c r="CL102" s="3868"/>
      <c r="CM102" s="3868"/>
      <c r="CN102" s="3868"/>
      <c r="CO102" s="3868"/>
      <c r="CP102" s="3868"/>
      <c r="CQ102" s="3868"/>
      <c r="CR102" s="3868"/>
      <c r="CS102" s="3868"/>
      <c r="CT102" s="3868"/>
      <c r="CU102" s="3868"/>
      <c r="CV102" s="3868"/>
      <c r="CW102" s="3868"/>
      <c r="CX102" s="3868"/>
      <c r="CY102" s="3868"/>
      <c r="CZ102" s="3868"/>
      <c r="DA102" s="3868"/>
      <c r="DB102" s="3868"/>
      <c r="DC102" s="3868"/>
      <c r="DD102" s="3868"/>
      <c r="DE102" s="3868"/>
      <c r="DF102" s="3868"/>
      <c r="DG102" s="3868"/>
      <c r="DH102" s="3868"/>
      <c r="DI102" s="3868"/>
      <c r="DJ102" s="3868"/>
      <c r="DK102" s="3868"/>
      <c r="DL102" s="3868"/>
      <c r="DM102" s="3868"/>
      <c r="DN102" s="3868"/>
      <c r="DO102" s="3868"/>
      <c r="DP102" s="3868"/>
      <c r="DQ102" s="3868"/>
      <c r="DR102" s="3868"/>
      <c r="DS102" s="3868"/>
      <c r="DT102" s="3868"/>
      <c r="DU102" s="3868"/>
      <c r="DV102" s="3868"/>
      <c r="DW102" s="3868"/>
      <c r="DX102" s="3868"/>
      <c r="DY102" s="3868"/>
      <c r="DZ102" s="3868"/>
    </row>
    <row r="103" spans="1:130" s="3867" customFormat="1" ht="22.5" customHeight="1" x14ac:dyDescent="0.25">
      <c r="A103" s="4140"/>
      <c r="B103" s="696" t="s">
        <v>1984</v>
      </c>
      <c r="C103" s="1215">
        <f t="shared" si="11"/>
        <v>0</v>
      </c>
      <c r="D103" s="1257">
        <f t="shared" si="12"/>
        <v>0</v>
      </c>
      <c r="E103" s="1243">
        <f t="shared" si="12"/>
        <v>0</v>
      </c>
      <c r="F103" s="153"/>
      <c r="G103" s="945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69"/>
      <c r="S103" s="1075"/>
      <c r="T103" s="1075"/>
      <c r="U103" s="1075"/>
      <c r="V103" s="1075"/>
      <c r="W103" s="1075"/>
      <c r="X103" s="1075"/>
      <c r="Y103" s="1075"/>
      <c r="Z103" s="1075"/>
      <c r="AA103" s="1075"/>
      <c r="AB103" s="3848"/>
      <c r="AC103" s="3848"/>
      <c r="AD103" s="3848"/>
      <c r="AE103" s="3848"/>
      <c r="AF103" s="3848"/>
      <c r="AG103" s="3848"/>
      <c r="AH103" s="3848"/>
      <c r="AI103" s="3848"/>
      <c r="AJ103" s="3848"/>
      <c r="AK103" s="3848"/>
      <c r="AL103" s="3848"/>
      <c r="AM103" s="3848"/>
      <c r="BA103" s="3868"/>
      <c r="BB103" s="3868"/>
      <c r="BC103" s="3868"/>
      <c r="BD103" s="3868"/>
      <c r="BE103" s="3868"/>
      <c r="BF103" s="3868"/>
      <c r="BG103" s="3868"/>
      <c r="BH103" s="3868"/>
      <c r="BI103" s="3868"/>
      <c r="BJ103" s="3868"/>
      <c r="BK103" s="3868"/>
      <c r="BL103" s="3868"/>
      <c r="BM103" s="3868"/>
      <c r="BN103" s="3868"/>
      <c r="BO103" s="3868"/>
      <c r="BP103" s="3868"/>
      <c r="BQ103" s="3868"/>
      <c r="BR103" s="3868"/>
      <c r="BS103" s="3868"/>
      <c r="BT103" s="3868"/>
      <c r="BU103" s="3868"/>
      <c r="BV103" s="3868"/>
      <c r="BW103" s="3868"/>
      <c r="BX103" s="3868"/>
      <c r="BY103" s="3868"/>
      <c r="BZ103" s="3868"/>
      <c r="CA103" s="3868"/>
      <c r="CB103" s="3868"/>
      <c r="CC103" s="3868"/>
      <c r="CD103" s="3868"/>
      <c r="CE103" s="3868"/>
      <c r="CF103" s="3868"/>
      <c r="CG103" s="3868"/>
      <c r="CH103" s="3868"/>
      <c r="CI103" s="3868"/>
      <c r="CJ103" s="3868"/>
      <c r="CK103" s="3868"/>
      <c r="CL103" s="3868"/>
      <c r="CM103" s="3868"/>
      <c r="CN103" s="3868"/>
      <c r="CO103" s="3868"/>
      <c r="CP103" s="3868"/>
      <c r="CQ103" s="3868"/>
      <c r="CR103" s="3868"/>
      <c r="CS103" s="3868"/>
      <c r="CT103" s="3868"/>
      <c r="CU103" s="3868"/>
      <c r="CV103" s="3868"/>
      <c r="CW103" s="3868"/>
      <c r="CX103" s="3868"/>
      <c r="CY103" s="3868"/>
      <c r="CZ103" s="3868"/>
      <c r="DA103" s="3868"/>
      <c r="DB103" s="3868"/>
      <c r="DC103" s="3868"/>
      <c r="DD103" s="3868"/>
      <c r="DE103" s="3868"/>
      <c r="DF103" s="3868"/>
      <c r="DG103" s="3868"/>
      <c r="DH103" s="3868"/>
      <c r="DI103" s="3868"/>
      <c r="DJ103" s="3868"/>
      <c r="DK103" s="3868"/>
      <c r="DL103" s="3868"/>
      <c r="DM103" s="3868"/>
      <c r="DN103" s="3868"/>
      <c r="DO103" s="3868"/>
      <c r="DP103" s="3868"/>
      <c r="DQ103" s="3868"/>
      <c r="DR103" s="3868"/>
      <c r="DS103" s="3868"/>
      <c r="DT103" s="3868"/>
      <c r="DU103" s="3868"/>
      <c r="DV103" s="3868"/>
      <c r="DW103" s="3868"/>
      <c r="DX103" s="3868"/>
      <c r="DY103" s="3868"/>
      <c r="DZ103" s="3868"/>
    </row>
    <row r="104" spans="1:130" s="3867" customFormat="1" ht="25.35" customHeight="1" x14ac:dyDescent="0.25">
      <c r="A104" s="4262"/>
      <c r="B104" s="1641" t="s">
        <v>1983</v>
      </c>
      <c r="C104" s="926">
        <f t="shared" si="11"/>
        <v>0</v>
      </c>
      <c r="D104" s="925">
        <f t="shared" si="12"/>
        <v>0</v>
      </c>
      <c r="E104" s="1206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69"/>
      <c r="S104" s="1075"/>
      <c r="T104" s="1075"/>
      <c r="U104" s="1075"/>
      <c r="V104" s="1075"/>
      <c r="W104" s="1075"/>
      <c r="X104" s="1075"/>
      <c r="Y104" s="1075"/>
      <c r="Z104" s="1075"/>
      <c r="AA104" s="1075"/>
      <c r="AB104" s="3848"/>
      <c r="AC104" s="3848"/>
      <c r="AD104" s="3848"/>
      <c r="AE104" s="3848"/>
      <c r="AF104" s="3848"/>
      <c r="AG104" s="3848"/>
      <c r="AH104" s="3848"/>
      <c r="AI104" s="3848"/>
      <c r="AJ104" s="3848"/>
      <c r="AK104" s="3848"/>
      <c r="AL104" s="3848"/>
      <c r="AM104" s="3848"/>
      <c r="BA104" s="3868"/>
      <c r="BB104" s="3868"/>
      <c r="BC104" s="3868"/>
      <c r="BD104" s="3868"/>
      <c r="BE104" s="3868"/>
      <c r="BF104" s="3868"/>
      <c r="BG104" s="3868"/>
      <c r="BH104" s="3868"/>
      <c r="BI104" s="3868"/>
      <c r="BJ104" s="3868"/>
      <c r="BK104" s="3868"/>
      <c r="BL104" s="3868"/>
      <c r="BM104" s="3868"/>
      <c r="BN104" s="3868"/>
      <c r="BO104" s="3868"/>
      <c r="BP104" s="3868"/>
      <c r="BQ104" s="3868"/>
      <c r="BR104" s="3868"/>
      <c r="BS104" s="3868"/>
      <c r="BT104" s="3868"/>
      <c r="BU104" s="3868"/>
      <c r="BV104" s="3868"/>
      <c r="BW104" s="3868"/>
      <c r="BX104" s="3868"/>
      <c r="BY104" s="3868"/>
      <c r="BZ104" s="3868"/>
      <c r="CA104" s="3868"/>
      <c r="CB104" s="3868"/>
      <c r="CC104" s="3868"/>
      <c r="CD104" s="3868"/>
      <c r="CE104" s="3868"/>
      <c r="CF104" s="3868"/>
      <c r="CG104" s="3868"/>
      <c r="CH104" s="3868"/>
      <c r="CI104" s="3868"/>
      <c r="CJ104" s="3868"/>
      <c r="CK104" s="3868"/>
      <c r="CL104" s="3868"/>
      <c r="CM104" s="3868"/>
      <c r="CN104" s="3868"/>
      <c r="CO104" s="3868"/>
      <c r="CP104" s="3868"/>
      <c r="CQ104" s="3868"/>
      <c r="CR104" s="3868"/>
      <c r="CS104" s="3868"/>
      <c r="CT104" s="3868"/>
      <c r="CU104" s="3868"/>
      <c r="CV104" s="3868"/>
      <c r="CW104" s="3868"/>
      <c r="CX104" s="3868"/>
      <c r="CY104" s="3868"/>
      <c r="CZ104" s="3868"/>
      <c r="DA104" s="3868"/>
      <c r="DB104" s="3868"/>
      <c r="DC104" s="3868"/>
      <c r="DD104" s="3868"/>
      <c r="DE104" s="3868"/>
      <c r="DF104" s="3868"/>
      <c r="DG104" s="3868"/>
      <c r="DH104" s="3868"/>
      <c r="DI104" s="3868"/>
      <c r="DJ104" s="3868"/>
      <c r="DK104" s="3868"/>
      <c r="DL104" s="3868"/>
      <c r="DM104" s="3868"/>
      <c r="DN104" s="3868"/>
      <c r="DO104" s="3868"/>
      <c r="DP104" s="3868"/>
      <c r="DQ104" s="3868"/>
      <c r="DR104" s="3868"/>
      <c r="DS104" s="3868"/>
      <c r="DT104" s="3868"/>
      <c r="DU104" s="3868"/>
      <c r="DV104" s="3868"/>
      <c r="DW104" s="3868"/>
      <c r="DX104" s="3868"/>
      <c r="DY104" s="3868"/>
      <c r="DZ104" s="3868"/>
    </row>
    <row r="105" spans="1:130" ht="31.35" customHeight="1" x14ac:dyDescent="0.25">
      <c r="A105" s="1640" t="s">
        <v>1982</v>
      </c>
      <c r="B105" s="1640"/>
      <c r="C105" s="1640"/>
      <c r="D105" s="1640"/>
      <c r="E105" s="1640"/>
      <c r="F105" s="1635"/>
      <c r="G105" s="1635"/>
      <c r="H105" s="1635"/>
      <c r="I105" s="1639"/>
      <c r="J105" s="1638"/>
      <c r="K105" s="1638"/>
      <c r="L105" s="1637"/>
      <c r="M105" s="1636"/>
      <c r="N105" s="1632"/>
      <c r="O105" s="1635"/>
      <c r="P105" s="1632"/>
      <c r="Q105" s="1634"/>
      <c r="R105" s="1633"/>
      <c r="S105" s="1633"/>
      <c r="T105" s="1632"/>
      <c r="U105" s="1632"/>
      <c r="V105" s="1632"/>
      <c r="W105" s="1290"/>
      <c r="X105" s="1632"/>
      <c r="Y105" s="1290"/>
      <c r="Z105" s="1631"/>
      <c r="AA105" s="1289"/>
      <c r="BA105" s="2257"/>
      <c r="BB105" s="2257"/>
      <c r="BC105" s="2257"/>
      <c r="BD105" s="2257"/>
      <c r="BE105" s="2257"/>
      <c r="BF105" s="2257"/>
      <c r="BG105" s="2257"/>
      <c r="BH105" s="2257"/>
      <c r="BI105" s="2257"/>
      <c r="BJ105" s="2257"/>
      <c r="BK105" s="2257"/>
      <c r="BL105" s="2257"/>
      <c r="BM105" s="2257"/>
      <c r="BN105" s="2257"/>
      <c r="BO105" s="2257"/>
      <c r="BP105" s="2257"/>
      <c r="BQ105" s="2257"/>
      <c r="BR105" s="2257"/>
      <c r="BS105" s="2257"/>
      <c r="BT105" s="2257"/>
      <c r="BU105" s="2257"/>
      <c r="BV105" s="2257"/>
      <c r="BW105" s="2257"/>
      <c r="BX105" s="2257"/>
      <c r="BY105" s="2257"/>
      <c r="BZ105" s="2257"/>
      <c r="DA105" s="1571"/>
      <c r="DB105" s="1571"/>
      <c r="DC105" s="1571"/>
      <c r="DD105" s="1571"/>
      <c r="DE105" s="1571"/>
      <c r="DF105" s="1571"/>
      <c r="DG105" s="1571"/>
      <c r="DH105" s="1571"/>
      <c r="DI105" s="1571"/>
      <c r="DJ105" s="1571"/>
      <c r="DK105" s="1571"/>
      <c r="DL105" s="1571"/>
      <c r="DM105" s="1571"/>
      <c r="DN105" s="1571"/>
      <c r="DO105" s="1571"/>
      <c r="DP105" s="1571"/>
      <c r="DQ105" s="1571"/>
      <c r="DR105" s="1571"/>
      <c r="DS105" s="1571"/>
      <c r="DT105" s="1571"/>
      <c r="DU105" s="1571"/>
      <c r="DV105" s="1571"/>
      <c r="DW105" s="1571"/>
      <c r="DX105" s="1571"/>
      <c r="DY105" s="1571"/>
      <c r="DZ105" s="1571"/>
    </row>
    <row r="106" spans="1:130" ht="16.350000000000001" customHeight="1" x14ac:dyDescent="0.25">
      <c r="A106" s="4140" t="s">
        <v>46</v>
      </c>
      <c r="B106" s="4140" t="s">
        <v>1952</v>
      </c>
      <c r="C106" s="4152" t="s">
        <v>1131</v>
      </c>
      <c r="D106" s="4153"/>
      <c r="E106" s="4154"/>
      <c r="F106" s="4288" t="s">
        <v>2</v>
      </c>
      <c r="G106" s="4288"/>
      <c r="H106" s="4288"/>
      <c r="I106" s="4288"/>
      <c r="J106" s="4288"/>
      <c r="K106" s="4288"/>
      <c r="L106" s="4288"/>
      <c r="M106" s="4288"/>
      <c r="N106" s="4288"/>
      <c r="O106" s="4288"/>
      <c r="P106" s="4288"/>
      <c r="Q106" s="4288"/>
      <c r="R106" s="4288"/>
      <c r="S106" s="4288"/>
      <c r="T106" s="4289"/>
      <c r="U106" s="4289"/>
      <c r="V106" s="4288"/>
      <c r="W106" s="4288"/>
      <c r="X106" s="4288"/>
      <c r="Y106" s="4288"/>
      <c r="Z106" s="4288"/>
      <c r="AA106" s="4290"/>
    </row>
    <row r="107" spans="1:130" ht="16.350000000000001" customHeight="1" x14ac:dyDescent="0.25">
      <c r="A107" s="4140"/>
      <c r="B107" s="4140"/>
      <c r="C107" s="4287"/>
      <c r="D107" s="4181"/>
      <c r="E107" s="4271"/>
      <c r="F107" s="4146" t="s">
        <v>1981</v>
      </c>
      <c r="G107" s="4281"/>
      <c r="H107" s="4280" t="s">
        <v>1916</v>
      </c>
      <c r="I107" s="4281"/>
      <c r="J107" s="4280" t="s">
        <v>1980</v>
      </c>
      <c r="K107" s="4281"/>
      <c r="L107" s="4146" t="s">
        <v>59</v>
      </c>
      <c r="M107" s="4281"/>
      <c r="N107" s="4280" t="s">
        <v>37</v>
      </c>
      <c r="O107" s="4281"/>
      <c r="P107" s="4280" t="s">
        <v>38</v>
      </c>
      <c r="Q107" s="4281"/>
      <c r="R107" s="4280" t="s">
        <v>45</v>
      </c>
      <c r="S107" s="4281"/>
      <c r="T107" s="4280" t="s">
        <v>1979</v>
      </c>
      <c r="U107" s="4281"/>
      <c r="V107" s="4280" t="s">
        <v>1942</v>
      </c>
      <c r="W107" s="4281"/>
      <c r="X107" s="4280" t="s">
        <v>1978</v>
      </c>
      <c r="Y107" s="4281"/>
      <c r="Z107" s="4278" t="s">
        <v>1950</v>
      </c>
      <c r="AA107" s="4279"/>
    </row>
    <row r="108" spans="1:130" ht="16.350000000000001" customHeight="1" x14ac:dyDescent="0.25">
      <c r="A108" s="4262"/>
      <c r="B108" s="4262"/>
      <c r="C108" s="1626" t="s">
        <v>47</v>
      </c>
      <c r="D108" s="1630" t="s">
        <v>20</v>
      </c>
      <c r="E108" s="1629" t="s">
        <v>21</v>
      </c>
      <c r="F108" s="1628" t="s">
        <v>20</v>
      </c>
      <c r="G108" s="3107" t="s">
        <v>21</v>
      </c>
      <c r="H108" s="1626" t="s">
        <v>20</v>
      </c>
      <c r="I108" s="3107" t="s">
        <v>21</v>
      </c>
      <c r="J108" s="1626" t="s">
        <v>20</v>
      </c>
      <c r="K108" s="3107" t="s">
        <v>21</v>
      </c>
      <c r="L108" s="1628" t="s">
        <v>20</v>
      </c>
      <c r="M108" s="3107" t="s">
        <v>21</v>
      </c>
      <c r="N108" s="1626" t="s">
        <v>20</v>
      </c>
      <c r="O108" s="3107" t="s">
        <v>21</v>
      </c>
      <c r="P108" s="1626" t="s">
        <v>20</v>
      </c>
      <c r="Q108" s="3107" t="s">
        <v>21</v>
      </c>
      <c r="R108" s="1626" t="s">
        <v>20</v>
      </c>
      <c r="S108" s="1627" t="s">
        <v>21</v>
      </c>
      <c r="T108" s="1626" t="s">
        <v>20</v>
      </c>
      <c r="U108" s="3107" t="s">
        <v>21</v>
      </c>
      <c r="V108" s="1626" t="s">
        <v>20</v>
      </c>
      <c r="W108" s="3107" t="s">
        <v>21</v>
      </c>
      <c r="X108" s="1626" t="s">
        <v>20</v>
      </c>
      <c r="Y108" s="3107" t="s">
        <v>21</v>
      </c>
      <c r="Z108" s="1625" t="s">
        <v>20</v>
      </c>
      <c r="AA108" s="1624" t="s">
        <v>21</v>
      </c>
      <c r="AB108" s="3870"/>
    </row>
    <row r="109" spans="1:130" ht="16.350000000000001" customHeight="1" x14ac:dyDescent="0.25">
      <c r="A109" s="4294" t="s">
        <v>1977</v>
      </c>
      <c r="B109" s="3221" t="s">
        <v>1969</v>
      </c>
      <c r="C109" s="1575">
        <f t="shared" ref="C109:C138" si="13">SUM(D109+E109)</f>
        <v>0</v>
      </c>
      <c r="D109" s="3246">
        <f t="shared" ref="D109:D138" si="14">SUM(F109+H109+J109+L109+N109+P109+R109+T109+V109+X109+Z109)</f>
        <v>0</v>
      </c>
      <c r="E109" s="3247">
        <f t="shared" ref="E109:E138" si="15">SUM(G109+I109+K109+M109+O109+Q109+S109+U109+W109+Y109+AA109)</f>
        <v>0</v>
      </c>
      <c r="F109" s="1535"/>
      <c r="G109" s="1534"/>
      <c r="H109" s="1338"/>
      <c r="I109" s="1308"/>
      <c r="J109" s="1338"/>
      <c r="K109" s="1308"/>
      <c r="L109" s="1601"/>
      <c r="M109" s="1308"/>
      <c r="N109" s="1338"/>
      <c r="O109" s="1308"/>
      <c r="P109" s="1338"/>
      <c r="Q109" s="1308"/>
      <c r="R109" s="1338"/>
      <c r="S109" s="1308"/>
      <c r="T109" s="1338"/>
      <c r="U109" s="1308"/>
      <c r="V109" s="1600"/>
      <c r="W109" s="1308"/>
      <c r="X109" s="1600"/>
      <c r="Y109" s="1308"/>
      <c r="Z109" s="1599"/>
      <c r="AA109" s="1598"/>
    </row>
    <row r="110" spans="1:130" ht="16.350000000000001" customHeight="1" x14ac:dyDescent="0.25">
      <c r="A110" s="4295"/>
      <c r="B110" s="972" t="s">
        <v>1968</v>
      </c>
      <c r="C110" s="3277">
        <f t="shared" si="13"/>
        <v>0</v>
      </c>
      <c r="D110" s="3278">
        <f t="shared" si="14"/>
        <v>0</v>
      </c>
      <c r="E110" s="1597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0"/>
      <c r="AA110" s="1619"/>
    </row>
    <row r="111" spans="1:130" ht="16.350000000000001" customHeight="1" x14ac:dyDescent="0.25">
      <c r="A111" s="4295"/>
      <c r="B111" s="3060" t="s">
        <v>1967</v>
      </c>
      <c r="C111" s="3277">
        <f t="shared" si="13"/>
        <v>0</v>
      </c>
      <c r="D111" s="3278">
        <f t="shared" si="14"/>
        <v>0</v>
      </c>
      <c r="E111" s="1597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0"/>
      <c r="AA111" s="1619"/>
    </row>
    <row r="112" spans="1:130" ht="16.350000000000001" customHeight="1" x14ac:dyDescent="0.25">
      <c r="A112" s="4296"/>
      <c r="B112" s="3060" t="s">
        <v>1966</v>
      </c>
      <c r="C112" s="472">
        <f t="shared" si="13"/>
        <v>0</v>
      </c>
      <c r="D112" s="473">
        <f t="shared" si="14"/>
        <v>0</v>
      </c>
      <c r="E112" s="1621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0"/>
      <c r="AA112" s="1619"/>
    </row>
    <row r="113" spans="1:27" ht="16.350000000000001" customHeight="1" x14ac:dyDescent="0.25">
      <c r="A113" s="4297"/>
      <c r="B113" s="3160" t="s">
        <v>1965</v>
      </c>
      <c r="C113" s="3250">
        <f t="shared" si="13"/>
        <v>0</v>
      </c>
      <c r="D113" s="3251">
        <f t="shared" si="14"/>
        <v>0</v>
      </c>
      <c r="E113" s="3252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3"/>
      <c r="AA113" s="1622"/>
    </row>
    <row r="114" spans="1:27" ht="16.350000000000001" customHeight="1" x14ac:dyDescent="0.25">
      <c r="A114" s="4294" t="s">
        <v>1976</v>
      </c>
      <c r="B114" s="3221" t="s">
        <v>1969</v>
      </c>
      <c r="C114" s="1575">
        <f t="shared" si="13"/>
        <v>0</v>
      </c>
      <c r="D114" s="3246">
        <f t="shared" si="14"/>
        <v>0</v>
      </c>
      <c r="E114" s="3247">
        <f t="shared" si="15"/>
        <v>0</v>
      </c>
      <c r="F114" s="1535"/>
      <c r="G114" s="1534"/>
      <c r="H114" s="1338"/>
      <c r="I114" s="1308"/>
      <c r="J114" s="1338"/>
      <c r="K114" s="1308"/>
      <c r="L114" s="1601"/>
      <c r="M114" s="1308"/>
      <c r="N114" s="1338"/>
      <c r="O114" s="1308"/>
      <c r="P114" s="1338"/>
      <c r="Q114" s="1308"/>
      <c r="R114" s="1338"/>
      <c r="S114" s="1308"/>
      <c r="T114" s="1338"/>
      <c r="U114" s="1308"/>
      <c r="V114" s="1600"/>
      <c r="W114" s="1308"/>
      <c r="X114" s="1600"/>
      <c r="Y114" s="1308"/>
      <c r="Z114" s="1599"/>
      <c r="AA114" s="1598"/>
    </row>
    <row r="115" spans="1:27" ht="16.350000000000001" customHeight="1" x14ac:dyDescent="0.25">
      <c r="A115" s="4295"/>
      <c r="B115" s="972" t="s">
        <v>1968</v>
      </c>
      <c r="C115" s="3277">
        <f t="shared" si="13"/>
        <v>0</v>
      </c>
      <c r="D115" s="3278">
        <f t="shared" si="14"/>
        <v>0</v>
      </c>
      <c r="E115" s="1597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0"/>
      <c r="AA115" s="1619"/>
    </row>
    <row r="116" spans="1:27" ht="16.350000000000001" customHeight="1" x14ac:dyDescent="0.25">
      <c r="A116" s="4295"/>
      <c r="B116" s="3060" t="s">
        <v>1967</v>
      </c>
      <c r="C116" s="3277">
        <f t="shared" si="13"/>
        <v>0</v>
      </c>
      <c r="D116" s="3278">
        <f t="shared" si="14"/>
        <v>0</v>
      </c>
      <c r="E116" s="1597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0"/>
      <c r="AA116" s="1619"/>
    </row>
    <row r="117" spans="1:27" ht="16.350000000000001" customHeight="1" x14ac:dyDescent="0.25">
      <c r="A117" s="4296"/>
      <c r="B117" s="3060" t="s">
        <v>1966</v>
      </c>
      <c r="C117" s="472">
        <f t="shared" si="13"/>
        <v>0</v>
      </c>
      <c r="D117" s="473">
        <f t="shared" si="14"/>
        <v>0</v>
      </c>
      <c r="E117" s="1621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0"/>
      <c r="AA117" s="1619"/>
    </row>
    <row r="118" spans="1:27" ht="16.350000000000001" customHeight="1" x14ac:dyDescent="0.25">
      <c r="A118" s="4297"/>
      <c r="B118" s="3160" t="s">
        <v>1965</v>
      </c>
      <c r="C118" s="3250">
        <f t="shared" si="13"/>
        <v>0</v>
      </c>
      <c r="D118" s="3251">
        <f t="shared" si="14"/>
        <v>0</v>
      </c>
      <c r="E118" s="3252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3"/>
      <c r="AA118" s="1622"/>
    </row>
    <row r="119" spans="1:27" ht="16.350000000000001" customHeight="1" x14ac:dyDescent="0.25">
      <c r="A119" s="4286" t="s">
        <v>1975</v>
      </c>
      <c r="B119" s="3221" t="s">
        <v>1969</v>
      </c>
      <c r="C119" s="1575">
        <f t="shared" si="13"/>
        <v>0</v>
      </c>
      <c r="D119" s="3246">
        <f t="shared" si="14"/>
        <v>0</v>
      </c>
      <c r="E119" s="3247">
        <f t="shared" si="15"/>
        <v>0</v>
      </c>
      <c r="F119" s="1535"/>
      <c r="G119" s="1534"/>
      <c r="H119" s="1338"/>
      <c r="I119" s="1308"/>
      <c r="J119" s="1338"/>
      <c r="K119" s="1308"/>
      <c r="L119" s="1601"/>
      <c r="M119" s="1308"/>
      <c r="N119" s="1338"/>
      <c r="O119" s="1308"/>
      <c r="P119" s="1338"/>
      <c r="Q119" s="1308"/>
      <c r="R119" s="1338"/>
      <c r="S119" s="1308"/>
      <c r="T119" s="1338"/>
      <c r="U119" s="1308"/>
      <c r="V119" s="1600"/>
      <c r="W119" s="1308"/>
      <c r="X119" s="1600"/>
      <c r="Y119" s="1308"/>
      <c r="Z119" s="1599"/>
      <c r="AA119" s="1598"/>
    </row>
    <row r="120" spans="1:27" ht="16.350000000000001" customHeight="1" x14ac:dyDescent="0.25">
      <c r="A120" s="4140"/>
      <c r="B120" s="972" t="s">
        <v>1968</v>
      </c>
      <c r="C120" s="3277">
        <f t="shared" si="13"/>
        <v>0</v>
      </c>
      <c r="D120" s="3278">
        <f t="shared" si="14"/>
        <v>0</v>
      </c>
      <c r="E120" s="1597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0"/>
      <c r="AA120" s="1619"/>
    </row>
    <row r="121" spans="1:27" ht="16.350000000000001" customHeight="1" x14ac:dyDescent="0.25">
      <c r="A121" s="4140"/>
      <c r="B121" s="3060" t="s">
        <v>1967</v>
      </c>
      <c r="C121" s="3277">
        <f t="shared" si="13"/>
        <v>0</v>
      </c>
      <c r="D121" s="3278">
        <f t="shared" si="14"/>
        <v>0</v>
      </c>
      <c r="E121" s="1597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0"/>
      <c r="AA121" s="1619"/>
    </row>
    <row r="122" spans="1:27" ht="16.350000000000001" customHeight="1" x14ac:dyDescent="0.25">
      <c r="A122" s="4140"/>
      <c r="B122" s="3060" t="s">
        <v>1966</v>
      </c>
      <c r="C122" s="472">
        <f t="shared" si="13"/>
        <v>0</v>
      </c>
      <c r="D122" s="473">
        <f t="shared" si="14"/>
        <v>0</v>
      </c>
      <c r="E122" s="1621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0"/>
      <c r="AA122" s="1619"/>
    </row>
    <row r="123" spans="1:27" ht="16.350000000000001" customHeight="1" x14ac:dyDescent="0.25">
      <c r="A123" s="4262"/>
      <c r="B123" s="3160" t="s">
        <v>1965</v>
      </c>
      <c r="C123" s="3250">
        <f t="shared" si="13"/>
        <v>0</v>
      </c>
      <c r="D123" s="3251">
        <f t="shared" si="14"/>
        <v>0</v>
      </c>
      <c r="E123" s="3252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3"/>
      <c r="AA123" s="1622"/>
    </row>
    <row r="124" spans="1:27" ht="16.350000000000001" customHeight="1" x14ac:dyDescent="0.25">
      <c r="A124" s="4294" t="s">
        <v>1974</v>
      </c>
      <c r="B124" s="3221" t="s">
        <v>1969</v>
      </c>
      <c r="C124" s="1575">
        <f t="shared" si="13"/>
        <v>0</v>
      </c>
      <c r="D124" s="3246">
        <f t="shared" si="14"/>
        <v>0</v>
      </c>
      <c r="E124" s="3247">
        <f t="shared" si="15"/>
        <v>0</v>
      </c>
      <c r="F124" s="1535"/>
      <c r="G124" s="1534"/>
      <c r="H124" s="1338"/>
      <c r="I124" s="1308"/>
      <c r="J124" s="1338"/>
      <c r="K124" s="1308"/>
      <c r="L124" s="1601"/>
      <c r="M124" s="1308"/>
      <c r="N124" s="1338"/>
      <c r="O124" s="1308"/>
      <c r="P124" s="1338"/>
      <c r="Q124" s="1308"/>
      <c r="R124" s="1338"/>
      <c r="S124" s="1308"/>
      <c r="T124" s="1338"/>
      <c r="U124" s="1308"/>
      <c r="V124" s="1600"/>
      <c r="W124" s="1308"/>
      <c r="X124" s="1600"/>
      <c r="Y124" s="1308"/>
      <c r="Z124" s="1599"/>
      <c r="AA124" s="1598"/>
    </row>
    <row r="125" spans="1:27" ht="16.350000000000001" customHeight="1" x14ac:dyDescent="0.25">
      <c r="A125" s="4295"/>
      <c r="B125" s="972" t="s">
        <v>1968</v>
      </c>
      <c r="C125" s="3277">
        <f t="shared" si="13"/>
        <v>0</v>
      </c>
      <c r="D125" s="3278">
        <f t="shared" si="14"/>
        <v>0</v>
      </c>
      <c r="E125" s="1597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0"/>
      <c r="AA125" s="1619"/>
    </row>
    <row r="126" spans="1:27" ht="16.350000000000001" customHeight="1" x14ac:dyDescent="0.25">
      <c r="A126" s="4295"/>
      <c r="B126" s="3060" t="s">
        <v>1967</v>
      </c>
      <c r="C126" s="3277">
        <f t="shared" si="13"/>
        <v>0</v>
      </c>
      <c r="D126" s="3278">
        <f t="shared" si="14"/>
        <v>0</v>
      </c>
      <c r="E126" s="1597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0"/>
      <c r="AA126" s="1619"/>
    </row>
    <row r="127" spans="1:27" ht="16.350000000000001" customHeight="1" x14ac:dyDescent="0.25">
      <c r="A127" s="4296"/>
      <c r="B127" s="3060" t="s">
        <v>1966</v>
      </c>
      <c r="C127" s="472">
        <f t="shared" si="13"/>
        <v>0</v>
      </c>
      <c r="D127" s="473">
        <f t="shared" si="14"/>
        <v>0</v>
      </c>
      <c r="E127" s="1621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0"/>
      <c r="AA127" s="1619"/>
    </row>
    <row r="128" spans="1:27" ht="16.350000000000001" customHeight="1" x14ac:dyDescent="0.25">
      <c r="A128" s="4297"/>
      <c r="B128" s="3160" t="s">
        <v>1965</v>
      </c>
      <c r="C128" s="3250">
        <f t="shared" si="13"/>
        <v>0</v>
      </c>
      <c r="D128" s="3251">
        <f t="shared" si="14"/>
        <v>0</v>
      </c>
      <c r="E128" s="3252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3"/>
      <c r="AA128" s="1622"/>
    </row>
    <row r="129" spans="1:27" ht="16.350000000000001" customHeight="1" x14ac:dyDescent="0.25">
      <c r="A129" s="4294" t="s">
        <v>1973</v>
      </c>
      <c r="B129" s="3221" t="s">
        <v>1969</v>
      </c>
      <c r="C129" s="1575">
        <f t="shared" si="13"/>
        <v>0</v>
      </c>
      <c r="D129" s="3246">
        <f t="shared" si="14"/>
        <v>0</v>
      </c>
      <c r="E129" s="3247">
        <f t="shared" si="15"/>
        <v>0</v>
      </c>
      <c r="F129" s="1535"/>
      <c r="G129" s="1534"/>
      <c r="H129" s="1338"/>
      <c r="I129" s="1308"/>
      <c r="J129" s="1338"/>
      <c r="K129" s="1308"/>
      <c r="L129" s="1601"/>
      <c r="M129" s="1308"/>
      <c r="N129" s="1338"/>
      <c r="O129" s="1308"/>
      <c r="P129" s="1338"/>
      <c r="Q129" s="1308"/>
      <c r="R129" s="1338"/>
      <c r="S129" s="1308"/>
      <c r="T129" s="1338"/>
      <c r="U129" s="1308"/>
      <c r="V129" s="1600"/>
      <c r="W129" s="1308"/>
      <c r="X129" s="1600"/>
      <c r="Y129" s="1308"/>
      <c r="Z129" s="1599"/>
      <c r="AA129" s="1598"/>
    </row>
    <row r="130" spans="1:27" ht="16.350000000000001" customHeight="1" x14ac:dyDescent="0.25">
      <c r="A130" s="4295"/>
      <c r="B130" s="972" t="s">
        <v>1968</v>
      </c>
      <c r="C130" s="3277">
        <f t="shared" si="13"/>
        <v>0</v>
      </c>
      <c r="D130" s="3278">
        <f t="shared" si="14"/>
        <v>0</v>
      </c>
      <c r="E130" s="1597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0"/>
      <c r="AA130" s="1619"/>
    </row>
    <row r="131" spans="1:27" ht="16.350000000000001" customHeight="1" x14ac:dyDescent="0.25">
      <c r="A131" s="4295"/>
      <c r="B131" s="3060" t="s">
        <v>1967</v>
      </c>
      <c r="C131" s="3277">
        <f t="shared" si="13"/>
        <v>0</v>
      </c>
      <c r="D131" s="3278">
        <f t="shared" si="14"/>
        <v>0</v>
      </c>
      <c r="E131" s="1597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0"/>
      <c r="AA131" s="1619"/>
    </row>
    <row r="132" spans="1:27" ht="16.350000000000001" customHeight="1" x14ac:dyDescent="0.25">
      <c r="A132" s="4296"/>
      <c r="B132" s="3060" t="s">
        <v>1966</v>
      </c>
      <c r="C132" s="472">
        <f t="shared" si="13"/>
        <v>0</v>
      </c>
      <c r="D132" s="473">
        <f t="shared" si="14"/>
        <v>0</v>
      </c>
      <c r="E132" s="1621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0"/>
      <c r="AA132" s="1619"/>
    </row>
    <row r="133" spans="1:27" ht="16.350000000000001" customHeight="1" x14ac:dyDescent="0.25">
      <c r="A133" s="4297"/>
      <c r="B133" s="3160" t="s">
        <v>1965</v>
      </c>
      <c r="C133" s="3250">
        <f t="shared" si="13"/>
        <v>0</v>
      </c>
      <c r="D133" s="3251">
        <f t="shared" si="14"/>
        <v>0</v>
      </c>
      <c r="E133" s="3252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3"/>
      <c r="AA133" s="1622"/>
    </row>
    <row r="134" spans="1:27" ht="16.350000000000001" customHeight="1" x14ac:dyDescent="0.25">
      <c r="A134" s="4286" t="s">
        <v>1972</v>
      </c>
      <c r="B134" s="3221" t="s">
        <v>1969</v>
      </c>
      <c r="C134" s="1575">
        <f t="shared" si="13"/>
        <v>0</v>
      </c>
      <c r="D134" s="3246">
        <f t="shared" si="14"/>
        <v>0</v>
      </c>
      <c r="E134" s="3247">
        <f t="shared" si="15"/>
        <v>0</v>
      </c>
      <c r="F134" s="1535"/>
      <c r="G134" s="1534"/>
      <c r="H134" s="1338"/>
      <c r="I134" s="1308"/>
      <c r="J134" s="1338"/>
      <c r="K134" s="1308"/>
      <c r="L134" s="1601"/>
      <c r="M134" s="1308"/>
      <c r="N134" s="1338"/>
      <c r="O134" s="1308"/>
      <c r="P134" s="1338"/>
      <c r="Q134" s="1308"/>
      <c r="R134" s="1338"/>
      <c r="S134" s="1308"/>
      <c r="T134" s="1338"/>
      <c r="U134" s="1308"/>
      <c r="V134" s="1600"/>
      <c r="W134" s="1308"/>
      <c r="X134" s="1600"/>
      <c r="Y134" s="1308"/>
      <c r="Z134" s="1599"/>
      <c r="AA134" s="1598"/>
    </row>
    <row r="135" spans="1:27" ht="16.350000000000001" customHeight="1" x14ac:dyDescent="0.25">
      <c r="A135" s="4140"/>
      <c r="B135" s="972" t="s">
        <v>1968</v>
      </c>
      <c r="C135" s="3277">
        <f t="shared" si="13"/>
        <v>0</v>
      </c>
      <c r="D135" s="3278">
        <f t="shared" si="14"/>
        <v>0</v>
      </c>
      <c r="E135" s="1597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0"/>
      <c r="AA135" s="1619"/>
    </row>
    <row r="136" spans="1:27" ht="16.350000000000001" customHeight="1" x14ac:dyDescent="0.25">
      <c r="A136" s="4140"/>
      <c r="B136" s="3060" t="s">
        <v>1967</v>
      </c>
      <c r="C136" s="3277">
        <f t="shared" si="13"/>
        <v>0</v>
      </c>
      <c r="D136" s="3278">
        <f t="shared" si="14"/>
        <v>0</v>
      </c>
      <c r="E136" s="1597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0"/>
      <c r="AA136" s="1619"/>
    </row>
    <row r="137" spans="1:27" ht="16.350000000000001" customHeight="1" x14ac:dyDescent="0.25">
      <c r="A137" s="4140"/>
      <c r="B137" s="3060" t="s">
        <v>1966</v>
      </c>
      <c r="C137" s="472">
        <f t="shared" si="13"/>
        <v>0</v>
      </c>
      <c r="D137" s="473">
        <f t="shared" si="14"/>
        <v>0</v>
      </c>
      <c r="E137" s="1621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0"/>
      <c r="AA137" s="1619"/>
    </row>
    <row r="138" spans="1:27" ht="16.350000000000001" customHeight="1" x14ac:dyDescent="0.25">
      <c r="A138" s="4140"/>
      <c r="B138" s="3061" t="s">
        <v>1965</v>
      </c>
      <c r="C138" s="1053">
        <f t="shared" si="13"/>
        <v>0</v>
      </c>
      <c r="D138" s="1052">
        <f t="shared" si="14"/>
        <v>0</v>
      </c>
      <c r="E138" s="1618">
        <f t="shared" si="15"/>
        <v>0</v>
      </c>
      <c r="F138" s="128"/>
      <c r="G138" s="193"/>
      <c r="H138" s="153"/>
      <c r="I138" s="154"/>
      <c r="J138" s="153"/>
      <c r="K138" s="154"/>
      <c r="L138" s="945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17"/>
      <c r="AA138" s="1616"/>
    </row>
    <row r="139" spans="1:27" ht="16.350000000000001" customHeight="1" thickBot="1" x14ac:dyDescent="0.3">
      <c r="A139" s="4306" t="s">
        <v>1964</v>
      </c>
      <c r="B139" s="4307"/>
      <c r="C139" s="1615">
        <f t="shared" ref="C139:AA139" si="16">SUM(C109:C138)</f>
        <v>0</v>
      </c>
      <c r="D139" s="1614">
        <f t="shared" si="16"/>
        <v>0</v>
      </c>
      <c r="E139" s="1613">
        <f t="shared" si="16"/>
        <v>0</v>
      </c>
      <c r="F139" s="1612">
        <f t="shared" si="16"/>
        <v>0</v>
      </c>
      <c r="G139" s="1611">
        <f t="shared" si="16"/>
        <v>0</v>
      </c>
      <c r="H139" s="1612">
        <f t="shared" si="16"/>
        <v>0</v>
      </c>
      <c r="I139" s="1611">
        <f t="shared" si="16"/>
        <v>0</v>
      </c>
      <c r="J139" s="1612">
        <f t="shared" si="16"/>
        <v>0</v>
      </c>
      <c r="K139" s="1611">
        <f t="shared" si="16"/>
        <v>0</v>
      </c>
      <c r="L139" s="1612">
        <f t="shared" si="16"/>
        <v>0</v>
      </c>
      <c r="M139" s="1611">
        <f t="shared" si="16"/>
        <v>0</v>
      </c>
      <c r="N139" s="1612">
        <f t="shared" si="16"/>
        <v>0</v>
      </c>
      <c r="O139" s="1611">
        <f t="shared" si="16"/>
        <v>0</v>
      </c>
      <c r="P139" s="1612">
        <f t="shared" si="16"/>
        <v>0</v>
      </c>
      <c r="Q139" s="1611">
        <f t="shared" si="16"/>
        <v>0</v>
      </c>
      <c r="R139" s="1612">
        <f t="shared" si="16"/>
        <v>0</v>
      </c>
      <c r="S139" s="1611">
        <f t="shared" si="16"/>
        <v>0</v>
      </c>
      <c r="T139" s="1612">
        <f t="shared" si="16"/>
        <v>0</v>
      </c>
      <c r="U139" s="1611">
        <f t="shared" si="16"/>
        <v>0</v>
      </c>
      <c r="V139" s="1612">
        <f t="shared" si="16"/>
        <v>0</v>
      </c>
      <c r="W139" s="1611">
        <f t="shared" si="16"/>
        <v>0</v>
      </c>
      <c r="X139" s="1612">
        <f t="shared" si="16"/>
        <v>0</v>
      </c>
      <c r="Y139" s="1611">
        <f t="shared" si="16"/>
        <v>0</v>
      </c>
      <c r="Z139" s="1610">
        <f t="shared" si="16"/>
        <v>0</v>
      </c>
      <c r="AA139" s="1584">
        <f t="shared" si="16"/>
        <v>0</v>
      </c>
    </row>
    <row r="140" spans="1:27" ht="16.350000000000001" customHeight="1" thickTop="1" x14ac:dyDescent="0.25">
      <c r="A140" s="4231" t="s">
        <v>1971</v>
      </c>
      <c r="B140" s="1609" t="s">
        <v>1969</v>
      </c>
      <c r="C140" s="875">
        <f t="shared" ref="C140:C149" si="17">SUM(D140+E140)</f>
        <v>0</v>
      </c>
      <c r="D140" s="874">
        <f t="shared" ref="D140:D149" si="18">SUM(F140+H140+J140+L140+N140+P140+R140+T140+V140+X140+Z140)</f>
        <v>0</v>
      </c>
      <c r="E140" s="1608">
        <f t="shared" ref="E140:E149" si="19">SUM(G140+I140+K140+M140+O140+Q140+S140+U140+W140+Y140+AA140)</f>
        <v>0</v>
      </c>
      <c r="F140" s="871"/>
      <c r="G140" s="868"/>
      <c r="H140" s="870"/>
      <c r="I140" s="1018"/>
      <c r="J140" s="870"/>
      <c r="K140" s="1018"/>
      <c r="L140" s="872"/>
      <c r="M140" s="1018"/>
      <c r="N140" s="870"/>
      <c r="O140" s="1018"/>
      <c r="P140" s="870"/>
      <c r="Q140" s="1018"/>
      <c r="R140" s="870"/>
      <c r="S140" s="1018"/>
      <c r="T140" s="870"/>
      <c r="U140" s="1018"/>
      <c r="V140" s="1019"/>
      <c r="W140" s="1018"/>
      <c r="X140" s="1019"/>
      <c r="Y140" s="1018"/>
      <c r="Z140" s="1607"/>
      <c r="AA140" s="1606"/>
    </row>
    <row r="141" spans="1:27" ht="16.350000000000001" customHeight="1" x14ac:dyDescent="0.25">
      <c r="A141" s="4152"/>
      <c r="B141" s="972" t="s">
        <v>1968</v>
      </c>
      <c r="C141" s="3277">
        <f t="shared" si="17"/>
        <v>0</v>
      </c>
      <c r="D141" s="3278">
        <f t="shared" si="18"/>
        <v>0</v>
      </c>
      <c r="E141" s="1597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6"/>
      <c r="AA141" s="1595"/>
    </row>
    <row r="142" spans="1:27" ht="16.350000000000001" customHeight="1" x14ac:dyDescent="0.25">
      <c r="A142" s="4152"/>
      <c r="B142" s="3060" t="s">
        <v>1967</v>
      </c>
      <c r="C142" s="3277">
        <f t="shared" si="17"/>
        <v>0</v>
      </c>
      <c r="D142" s="3278">
        <f t="shared" si="18"/>
        <v>0</v>
      </c>
      <c r="E142" s="1597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6"/>
      <c r="AA142" s="1595"/>
    </row>
    <row r="143" spans="1:27" ht="16.350000000000001" customHeight="1" x14ac:dyDescent="0.25">
      <c r="A143" s="4152"/>
      <c r="B143" s="3060" t="s">
        <v>1966</v>
      </c>
      <c r="C143" s="3277">
        <f t="shared" si="17"/>
        <v>0</v>
      </c>
      <c r="D143" s="3278">
        <f t="shared" si="18"/>
        <v>0</v>
      </c>
      <c r="E143" s="1597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6"/>
      <c r="AA143" s="1595"/>
    </row>
    <row r="144" spans="1:27" ht="16.350000000000001" customHeight="1" x14ac:dyDescent="0.25">
      <c r="A144" s="4152"/>
      <c r="B144" s="3061" t="s">
        <v>1965</v>
      </c>
      <c r="C144" s="1579">
        <f t="shared" si="17"/>
        <v>0</v>
      </c>
      <c r="D144" s="1381">
        <f t="shared" si="18"/>
        <v>0</v>
      </c>
      <c r="E144" s="1605">
        <f t="shared" si="19"/>
        <v>0</v>
      </c>
      <c r="F144" s="208"/>
      <c r="G144" s="276"/>
      <c r="H144" s="1573"/>
      <c r="I144" s="1312"/>
      <c r="J144" s="1573"/>
      <c r="K144" s="1312"/>
      <c r="L144" s="245"/>
      <c r="M144" s="1312"/>
      <c r="N144" s="1573"/>
      <c r="O144" s="1312"/>
      <c r="P144" s="1573"/>
      <c r="Q144" s="1312"/>
      <c r="R144" s="1573"/>
      <c r="S144" s="1312"/>
      <c r="T144" s="1573"/>
      <c r="U144" s="1312"/>
      <c r="V144" s="236"/>
      <c r="W144" s="1312"/>
      <c r="X144" s="236"/>
      <c r="Y144" s="1312"/>
      <c r="Z144" s="1604"/>
      <c r="AA144" s="1603"/>
    </row>
    <row r="145" spans="1:130" ht="16.350000000000001" customHeight="1" x14ac:dyDescent="0.25">
      <c r="A145" s="4293" t="s">
        <v>1970</v>
      </c>
      <c r="B145" s="3221" t="s">
        <v>1969</v>
      </c>
      <c r="C145" s="1575">
        <f t="shared" si="17"/>
        <v>0</v>
      </c>
      <c r="D145" s="3246">
        <f t="shared" si="18"/>
        <v>0</v>
      </c>
      <c r="E145" s="3247">
        <f t="shared" si="19"/>
        <v>0</v>
      </c>
      <c r="F145" s="1535"/>
      <c r="G145" s="1534"/>
      <c r="H145" s="1338"/>
      <c r="I145" s="1308"/>
      <c r="J145" s="1338"/>
      <c r="K145" s="1308"/>
      <c r="L145" s="1601"/>
      <c r="M145" s="1308"/>
      <c r="N145" s="1338"/>
      <c r="O145" s="1308"/>
      <c r="P145" s="1338"/>
      <c r="Q145" s="1308"/>
      <c r="R145" s="1338"/>
      <c r="S145" s="1308"/>
      <c r="T145" s="1338"/>
      <c r="U145" s="1308"/>
      <c r="V145" s="1600"/>
      <c r="W145" s="1308"/>
      <c r="X145" s="1600"/>
      <c r="Y145" s="1308"/>
      <c r="Z145" s="1599"/>
      <c r="AA145" s="1598"/>
    </row>
    <row r="146" spans="1:130" ht="16.350000000000001" customHeight="1" x14ac:dyDescent="0.25">
      <c r="A146" s="4152"/>
      <c r="B146" s="972" t="s">
        <v>1968</v>
      </c>
      <c r="C146" s="3277">
        <f t="shared" si="17"/>
        <v>0</v>
      </c>
      <c r="D146" s="3278">
        <f t="shared" si="18"/>
        <v>0</v>
      </c>
      <c r="E146" s="1597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6"/>
      <c r="AA146" s="1595"/>
    </row>
    <row r="147" spans="1:130" ht="16.350000000000001" customHeight="1" x14ac:dyDescent="0.25">
      <c r="A147" s="4152"/>
      <c r="B147" s="3060" t="s">
        <v>1967</v>
      </c>
      <c r="C147" s="3277">
        <f t="shared" si="17"/>
        <v>0</v>
      </c>
      <c r="D147" s="3278">
        <f t="shared" si="18"/>
        <v>0</v>
      </c>
      <c r="E147" s="1597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6"/>
      <c r="AA147" s="1595"/>
    </row>
    <row r="148" spans="1:130" ht="16.350000000000001" customHeight="1" x14ac:dyDescent="0.25">
      <c r="A148" s="4152"/>
      <c r="B148" s="3060" t="s">
        <v>1966</v>
      </c>
      <c r="C148" s="3277">
        <f t="shared" si="17"/>
        <v>0</v>
      </c>
      <c r="D148" s="3278">
        <f t="shared" si="18"/>
        <v>0</v>
      </c>
      <c r="E148" s="1597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6"/>
      <c r="AA148" s="1595"/>
    </row>
    <row r="149" spans="1:130" ht="16.350000000000001" customHeight="1" x14ac:dyDescent="0.25">
      <c r="A149" s="4287"/>
      <c r="B149" s="3160" t="s">
        <v>1965</v>
      </c>
      <c r="C149" s="1583">
        <f t="shared" si="17"/>
        <v>0</v>
      </c>
      <c r="D149" s="1582">
        <f t="shared" si="18"/>
        <v>0</v>
      </c>
      <c r="E149" s="1594">
        <f t="shared" si="19"/>
        <v>0</v>
      </c>
      <c r="F149" s="1593"/>
      <c r="G149" s="1315"/>
      <c r="H149" s="1316"/>
      <c r="I149" s="1314"/>
      <c r="J149" s="1316"/>
      <c r="K149" s="1314"/>
      <c r="L149" s="524"/>
      <c r="M149" s="1314"/>
      <c r="N149" s="1316"/>
      <c r="O149" s="1314"/>
      <c r="P149" s="1316"/>
      <c r="Q149" s="1314"/>
      <c r="R149" s="1316"/>
      <c r="S149" s="1314"/>
      <c r="T149" s="1316"/>
      <c r="U149" s="1314"/>
      <c r="V149" s="1592"/>
      <c r="W149" s="1314"/>
      <c r="X149" s="1592"/>
      <c r="Y149" s="1314"/>
      <c r="Z149" s="1591"/>
      <c r="AA149" s="1590"/>
    </row>
    <row r="150" spans="1:130" ht="16.350000000000001" customHeight="1" x14ac:dyDescent="0.25">
      <c r="A150" s="4291" t="s">
        <v>1964</v>
      </c>
      <c r="B150" s="4292"/>
      <c r="C150" s="1587">
        <f t="shared" ref="C150:AA150" si="20">SUM(C140:C149)</f>
        <v>0</v>
      </c>
      <c r="D150" s="1589">
        <f t="shared" si="20"/>
        <v>0</v>
      </c>
      <c r="E150" s="1588">
        <f t="shared" si="20"/>
        <v>0</v>
      </c>
      <c r="F150" s="1587">
        <f t="shared" si="20"/>
        <v>0</v>
      </c>
      <c r="G150" s="1586">
        <f t="shared" si="20"/>
        <v>0</v>
      </c>
      <c r="H150" s="1587">
        <f t="shared" si="20"/>
        <v>0</v>
      </c>
      <c r="I150" s="1586">
        <f t="shared" si="20"/>
        <v>0</v>
      </c>
      <c r="J150" s="1587">
        <f t="shared" si="20"/>
        <v>0</v>
      </c>
      <c r="K150" s="1586">
        <f t="shared" si="20"/>
        <v>0</v>
      </c>
      <c r="L150" s="1587">
        <f t="shared" si="20"/>
        <v>0</v>
      </c>
      <c r="M150" s="1586">
        <f t="shared" si="20"/>
        <v>0</v>
      </c>
      <c r="N150" s="1587">
        <f t="shared" si="20"/>
        <v>0</v>
      </c>
      <c r="O150" s="1586">
        <f t="shared" si="20"/>
        <v>0</v>
      </c>
      <c r="P150" s="1587">
        <f t="shared" si="20"/>
        <v>0</v>
      </c>
      <c r="Q150" s="1586">
        <f t="shared" si="20"/>
        <v>0</v>
      </c>
      <c r="R150" s="1587">
        <f t="shared" si="20"/>
        <v>0</v>
      </c>
      <c r="S150" s="1586">
        <f t="shared" si="20"/>
        <v>0</v>
      </c>
      <c r="T150" s="1587">
        <f t="shared" si="20"/>
        <v>0</v>
      </c>
      <c r="U150" s="1586">
        <f t="shared" si="20"/>
        <v>0</v>
      </c>
      <c r="V150" s="1587">
        <f t="shared" si="20"/>
        <v>0</v>
      </c>
      <c r="W150" s="1586">
        <f t="shared" si="20"/>
        <v>0</v>
      </c>
      <c r="X150" s="1587">
        <f t="shared" si="20"/>
        <v>0</v>
      </c>
      <c r="Y150" s="1586">
        <f t="shared" si="20"/>
        <v>0</v>
      </c>
      <c r="Z150" s="1585">
        <f t="shared" si="20"/>
        <v>0</v>
      </c>
      <c r="AA150" s="1584">
        <f t="shared" si="20"/>
        <v>0</v>
      </c>
    </row>
    <row r="151" spans="1:130" ht="31.35" customHeight="1" x14ac:dyDescent="0.25">
      <c r="A151" s="529" t="s">
        <v>1963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59"/>
      <c r="AA151" s="1459"/>
      <c r="BA151" s="2257"/>
      <c r="BB151" s="2257"/>
      <c r="BC151" s="2257"/>
      <c r="BD151" s="2257"/>
      <c r="BE151" s="2257"/>
      <c r="BF151" s="2257"/>
      <c r="BG151" s="2257"/>
      <c r="BH151" s="2257"/>
      <c r="BI151" s="2257"/>
      <c r="BJ151" s="2257"/>
      <c r="BK151" s="2257"/>
      <c r="BL151" s="2257"/>
      <c r="BM151" s="2257"/>
      <c r="BN151" s="2257"/>
      <c r="BO151" s="2257"/>
      <c r="BP151" s="2257"/>
      <c r="BQ151" s="2257"/>
      <c r="BR151" s="2257"/>
      <c r="BS151" s="2257"/>
      <c r="BT151" s="2257"/>
      <c r="BU151" s="2257"/>
      <c r="BV151" s="2257"/>
      <c r="BW151" s="2257"/>
      <c r="BX151" s="2257"/>
      <c r="BY151" s="2257"/>
      <c r="BZ151" s="2257"/>
      <c r="DA151" s="1571"/>
      <c r="DB151" s="1571"/>
      <c r="DC151" s="1571"/>
      <c r="DD151" s="1571"/>
      <c r="DE151" s="1571"/>
      <c r="DF151" s="1571"/>
      <c r="DG151" s="1571"/>
      <c r="DH151" s="1571"/>
      <c r="DI151" s="1571"/>
      <c r="DJ151" s="1571"/>
      <c r="DK151" s="1571"/>
      <c r="DL151" s="1571"/>
      <c r="DM151" s="1571"/>
      <c r="DN151" s="1571"/>
      <c r="DO151" s="1571"/>
      <c r="DP151" s="1571"/>
      <c r="DQ151" s="1571"/>
      <c r="DR151" s="1571"/>
      <c r="DS151" s="1571"/>
      <c r="DT151" s="1571"/>
      <c r="DU151" s="1571"/>
      <c r="DV151" s="1571"/>
      <c r="DW151" s="1571"/>
      <c r="DX151" s="1571"/>
      <c r="DY151" s="1571"/>
      <c r="DZ151" s="1571"/>
    </row>
    <row r="152" spans="1:130" ht="16.350000000000001" customHeight="1" x14ac:dyDescent="0.25">
      <c r="A152" s="4150" t="s">
        <v>1962</v>
      </c>
      <c r="B152" s="4151"/>
      <c r="C152" s="4293" t="s">
        <v>27</v>
      </c>
      <c r="D152" s="4150"/>
      <c r="E152" s="4151"/>
      <c r="F152" s="4144" t="s">
        <v>2</v>
      </c>
      <c r="G152" s="4146"/>
      <c r="H152" s="4146"/>
      <c r="I152" s="4146"/>
      <c r="J152" s="4146"/>
      <c r="K152" s="4146"/>
      <c r="L152" s="4146"/>
      <c r="M152" s="4146"/>
      <c r="N152" s="4146"/>
      <c r="O152" s="4146"/>
      <c r="P152" s="4146"/>
      <c r="Q152" s="4146"/>
      <c r="R152" s="4146"/>
      <c r="S152" s="4146"/>
      <c r="T152" s="4146"/>
      <c r="U152" s="4146"/>
      <c r="V152" s="4146"/>
      <c r="W152" s="4146"/>
      <c r="X152" s="4146"/>
      <c r="Y152" s="4146"/>
      <c r="Z152" s="4146"/>
      <c r="AA152" s="4146"/>
      <c r="AB152" s="4146"/>
      <c r="AC152" s="4146"/>
      <c r="AD152" s="4146"/>
      <c r="AE152" s="4146"/>
      <c r="AF152" s="4146"/>
      <c r="AG152" s="4146"/>
      <c r="AH152" s="4146"/>
      <c r="AI152" s="4146"/>
      <c r="AJ152" s="4146"/>
      <c r="AK152" s="4146"/>
      <c r="AL152" s="4146"/>
      <c r="AM152" s="4145"/>
    </row>
    <row r="153" spans="1:130" ht="16.350000000000001" customHeight="1" x14ac:dyDescent="0.25">
      <c r="A153" s="4153"/>
      <c r="B153" s="4154"/>
      <c r="C153" s="4287"/>
      <c r="D153" s="4181"/>
      <c r="E153" s="4271"/>
      <c r="F153" s="4144" t="s">
        <v>1961</v>
      </c>
      <c r="G153" s="4145"/>
      <c r="H153" s="4144" t="s">
        <v>1960</v>
      </c>
      <c r="I153" s="4145"/>
      <c r="J153" s="4144" t="s">
        <v>37</v>
      </c>
      <c r="K153" s="4145"/>
      <c r="L153" s="4310" t="s">
        <v>38</v>
      </c>
      <c r="M153" s="4311"/>
      <c r="N153" s="4311" t="s">
        <v>45</v>
      </c>
      <c r="O153" s="4318"/>
      <c r="P153" s="4144" t="s">
        <v>130</v>
      </c>
      <c r="Q153" s="4145"/>
      <c r="R153" s="4146" t="s">
        <v>131</v>
      </c>
      <c r="S153" s="4145"/>
      <c r="T153" s="4146" t="s">
        <v>132</v>
      </c>
      <c r="U153" s="4145"/>
      <c r="V153" s="4144" t="s">
        <v>133</v>
      </c>
      <c r="W153" s="4145"/>
      <c r="X153" s="4146" t="s">
        <v>134</v>
      </c>
      <c r="Y153" s="4145"/>
      <c r="Z153" s="4284" t="s">
        <v>135</v>
      </c>
      <c r="AA153" s="4285"/>
      <c r="AB153" s="4284" t="s">
        <v>1959</v>
      </c>
      <c r="AC153" s="4285"/>
      <c r="AD153" s="4284" t="s">
        <v>1951</v>
      </c>
      <c r="AE153" s="4285"/>
      <c r="AF153" s="4284" t="s">
        <v>1942</v>
      </c>
      <c r="AG153" s="4285"/>
      <c r="AH153" s="4284" t="s">
        <v>1941</v>
      </c>
      <c r="AI153" s="4285"/>
      <c r="AJ153" s="4284" t="s">
        <v>1940</v>
      </c>
      <c r="AK153" s="4285"/>
      <c r="AL153" s="4278" t="s">
        <v>1950</v>
      </c>
      <c r="AM153" s="4285"/>
    </row>
    <row r="154" spans="1:130" ht="16.350000000000001" customHeight="1" x14ac:dyDescent="0.25">
      <c r="A154" s="4181"/>
      <c r="B154" s="4271"/>
      <c r="C154" s="1577" t="s">
        <v>47</v>
      </c>
      <c r="D154" s="1115" t="s">
        <v>20</v>
      </c>
      <c r="E154" s="3095" t="s">
        <v>21</v>
      </c>
      <c r="F154" s="1576" t="s">
        <v>20</v>
      </c>
      <c r="G154" s="3095" t="s">
        <v>21</v>
      </c>
      <c r="H154" s="1576" t="s">
        <v>20</v>
      </c>
      <c r="I154" s="3095" t="s">
        <v>21</v>
      </c>
      <c r="J154" s="1576" t="s">
        <v>20</v>
      </c>
      <c r="K154" s="3095" t="s">
        <v>21</v>
      </c>
      <c r="L154" s="897" t="s">
        <v>20</v>
      </c>
      <c r="M154" s="3262" t="s">
        <v>21</v>
      </c>
      <c r="N154" s="923" t="s">
        <v>20</v>
      </c>
      <c r="O154" s="3125" t="s">
        <v>21</v>
      </c>
      <c r="P154" s="923" t="s">
        <v>20</v>
      </c>
      <c r="Q154" s="3125" t="s">
        <v>21</v>
      </c>
      <c r="R154" s="3124" t="s">
        <v>20</v>
      </c>
      <c r="S154" s="3107" t="s">
        <v>21</v>
      </c>
      <c r="T154" s="3124" t="s">
        <v>20</v>
      </c>
      <c r="U154" s="3107" t="s">
        <v>21</v>
      </c>
      <c r="V154" s="897" t="s">
        <v>20</v>
      </c>
      <c r="W154" s="3107" t="s">
        <v>21</v>
      </c>
      <c r="X154" s="3124" t="s">
        <v>20</v>
      </c>
      <c r="Y154" s="3107" t="s">
        <v>21</v>
      </c>
      <c r="Z154" s="3871" t="s">
        <v>20</v>
      </c>
      <c r="AA154" s="3872" t="s">
        <v>21</v>
      </c>
      <c r="AB154" s="3871" t="s">
        <v>20</v>
      </c>
      <c r="AC154" s="3872" t="s">
        <v>21</v>
      </c>
      <c r="AD154" s="3871" t="s">
        <v>20</v>
      </c>
      <c r="AE154" s="3872" t="s">
        <v>21</v>
      </c>
      <c r="AF154" s="3871" t="s">
        <v>20</v>
      </c>
      <c r="AG154" s="3872" t="s">
        <v>21</v>
      </c>
      <c r="AH154" s="3871" t="s">
        <v>20</v>
      </c>
      <c r="AI154" s="3872" t="s">
        <v>21</v>
      </c>
      <c r="AJ154" s="3871" t="s">
        <v>20</v>
      </c>
      <c r="AK154" s="3872" t="s">
        <v>21</v>
      </c>
      <c r="AL154" s="3873" t="s">
        <v>20</v>
      </c>
      <c r="AM154" s="3872" t="s">
        <v>21</v>
      </c>
    </row>
    <row r="155" spans="1:130" ht="16.350000000000001" customHeight="1" x14ac:dyDescent="0.25">
      <c r="A155" s="4300" t="s">
        <v>1958</v>
      </c>
      <c r="B155" s="1580" t="s">
        <v>1956</v>
      </c>
      <c r="C155" s="1575">
        <f t="shared" ref="C155:C160" si="21">SUM(D155+E155)</f>
        <v>0</v>
      </c>
      <c r="D155" s="3246">
        <f t="shared" ref="D155:E160" si="22">SUM(F155+H155+J155+L155+N155+P155+R155+T155+V155+X155+Z155+AB155+AD155+AF155+AH155+AJ155+AL155)</f>
        <v>0</v>
      </c>
      <c r="E155" s="1574">
        <f t="shared" si="22"/>
        <v>0</v>
      </c>
      <c r="F155" s="1535"/>
      <c r="G155" s="1308"/>
      <c r="H155" s="1338"/>
      <c r="I155" s="1308"/>
      <c r="J155" s="1338"/>
      <c r="K155" s="1308"/>
      <c r="L155" s="1338"/>
      <c r="M155" s="1326"/>
      <c r="N155" s="1326"/>
      <c r="O155" s="1308"/>
      <c r="P155" s="1338"/>
      <c r="Q155" s="1308"/>
      <c r="R155" s="1535"/>
      <c r="S155" s="1308"/>
      <c r="T155" s="1535"/>
      <c r="U155" s="1308"/>
      <c r="V155" s="1338"/>
      <c r="W155" s="1308"/>
      <c r="X155" s="1535"/>
      <c r="Y155" s="1308"/>
      <c r="Z155" s="3874"/>
      <c r="AA155" s="1598"/>
      <c r="AB155" s="3874"/>
      <c r="AC155" s="1598"/>
      <c r="AD155" s="3874"/>
      <c r="AE155" s="1598"/>
      <c r="AF155" s="3874"/>
      <c r="AG155" s="1598"/>
      <c r="AH155" s="3874"/>
      <c r="AI155" s="1598"/>
      <c r="AJ155" s="3874"/>
      <c r="AK155" s="1598"/>
      <c r="AL155" s="3875"/>
      <c r="AM155" s="1598"/>
    </row>
    <row r="156" spans="1:130" ht="16.350000000000001" customHeight="1" x14ac:dyDescent="0.25">
      <c r="A156" s="4250"/>
      <c r="B156" s="151" t="s">
        <v>1955</v>
      </c>
      <c r="C156" s="3277">
        <f t="shared" si="21"/>
        <v>0</v>
      </c>
      <c r="D156" s="3278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6"/>
      <c r="AA156" s="1619"/>
      <c r="AB156" s="3876"/>
      <c r="AC156" s="1619"/>
      <c r="AD156" s="3876"/>
      <c r="AE156" s="1619"/>
      <c r="AF156" s="3876"/>
      <c r="AG156" s="1619"/>
      <c r="AH156" s="3876"/>
      <c r="AI156" s="1619"/>
      <c r="AJ156" s="3876"/>
      <c r="AK156" s="1619"/>
      <c r="AL156" s="3877"/>
      <c r="AM156" s="1619"/>
    </row>
    <row r="157" spans="1:130" ht="16.350000000000001" customHeight="1" x14ac:dyDescent="0.25">
      <c r="A157" s="4290"/>
      <c r="B157" s="3150" t="s">
        <v>1954</v>
      </c>
      <c r="C157" s="1583">
        <f t="shared" si="21"/>
        <v>0</v>
      </c>
      <c r="D157" s="1582">
        <f t="shared" si="22"/>
        <v>0</v>
      </c>
      <c r="E157" s="1581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0"/>
      <c r="AA157" s="1622"/>
      <c r="AB157" s="1690"/>
      <c r="AC157" s="1622"/>
      <c r="AD157" s="1690"/>
      <c r="AE157" s="1622"/>
      <c r="AF157" s="1690"/>
      <c r="AG157" s="1622"/>
      <c r="AH157" s="1690"/>
      <c r="AI157" s="1622"/>
      <c r="AJ157" s="1690"/>
      <c r="AK157" s="1622"/>
      <c r="AL157" s="3878"/>
      <c r="AM157" s="1622"/>
    </row>
    <row r="158" spans="1:130" ht="16.350000000000001" customHeight="1" x14ac:dyDescent="0.25">
      <c r="A158" s="4300" t="s">
        <v>1957</v>
      </c>
      <c r="B158" s="1580" t="s">
        <v>1956</v>
      </c>
      <c r="C158" s="1575">
        <f t="shared" si="21"/>
        <v>0</v>
      </c>
      <c r="D158" s="3246">
        <f t="shared" si="22"/>
        <v>0</v>
      </c>
      <c r="E158" s="1574">
        <f t="shared" si="22"/>
        <v>0</v>
      </c>
      <c r="F158" s="1535"/>
      <c r="G158" s="1308"/>
      <c r="H158" s="1338"/>
      <c r="I158" s="1308"/>
      <c r="J158" s="1338"/>
      <c r="K158" s="1308"/>
      <c r="L158" s="1338"/>
      <c r="M158" s="1326"/>
      <c r="N158" s="1326"/>
      <c r="O158" s="1308"/>
      <c r="P158" s="1338"/>
      <c r="Q158" s="1308"/>
      <c r="R158" s="1535"/>
      <c r="S158" s="1308"/>
      <c r="T158" s="1535"/>
      <c r="U158" s="1308"/>
      <c r="V158" s="1338"/>
      <c r="W158" s="1308"/>
      <c r="X158" s="1535"/>
      <c r="Y158" s="1308"/>
      <c r="Z158" s="3874"/>
      <c r="AA158" s="1598"/>
      <c r="AB158" s="3874"/>
      <c r="AC158" s="1598"/>
      <c r="AD158" s="3874"/>
      <c r="AE158" s="1598"/>
      <c r="AF158" s="3874"/>
      <c r="AG158" s="1598"/>
      <c r="AH158" s="3874"/>
      <c r="AI158" s="1598"/>
      <c r="AJ158" s="3874"/>
      <c r="AK158" s="1598"/>
      <c r="AL158" s="3875"/>
      <c r="AM158" s="1598"/>
    </row>
    <row r="159" spans="1:130" ht="16.350000000000001" customHeight="1" x14ac:dyDescent="0.25">
      <c r="A159" s="4250"/>
      <c r="B159" s="151" t="s">
        <v>1955</v>
      </c>
      <c r="C159" s="3277">
        <f t="shared" si="21"/>
        <v>0</v>
      </c>
      <c r="D159" s="3278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6"/>
      <c r="AA159" s="1619"/>
      <c r="AB159" s="3876"/>
      <c r="AC159" s="1619"/>
      <c r="AD159" s="3876"/>
      <c r="AE159" s="1619"/>
      <c r="AF159" s="3876"/>
      <c r="AG159" s="1619"/>
      <c r="AH159" s="3876"/>
      <c r="AI159" s="1619"/>
      <c r="AJ159" s="3876"/>
      <c r="AK159" s="1619"/>
      <c r="AL159" s="3877"/>
      <c r="AM159" s="1619"/>
    </row>
    <row r="160" spans="1:130" ht="16.350000000000001" customHeight="1" x14ac:dyDescent="0.25">
      <c r="A160" s="4290"/>
      <c r="B160" s="3150" t="s">
        <v>1954</v>
      </c>
      <c r="C160" s="1583">
        <f t="shared" si="21"/>
        <v>0</v>
      </c>
      <c r="D160" s="1582">
        <f t="shared" si="22"/>
        <v>0</v>
      </c>
      <c r="E160" s="1581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0"/>
      <c r="AA160" s="1622"/>
      <c r="AB160" s="1690"/>
      <c r="AC160" s="1622"/>
      <c r="AD160" s="1690"/>
      <c r="AE160" s="1622"/>
      <c r="AF160" s="1690"/>
      <c r="AG160" s="1622"/>
      <c r="AH160" s="1690"/>
      <c r="AI160" s="1622"/>
      <c r="AJ160" s="1690"/>
      <c r="AK160" s="1622"/>
      <c r="AL160" s="3878"/>
      <c r="AM160" s="1622"/>
    </row>
    <row r="161" spans="1:130" ht="31.35" customHeight="1" x14ac:dyDescent="0.25">
      <c r="A161" s="529" t="s">
        <v>1953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59"/>
      <c r="O161" s="1459"/>
      <c r="P161" s="1459"/>
      <c r="Q161" s="1459"/>
      <c r="R161" s="1459"/>
      <c r="S161" s="1459"/>
      <c r="T161" s="1459"/>
      <c r="U161" s="1459"/>
      <c r="V161" s="1459"/>
      <c r="W161" s="1459"/>
      <c r="X161" s="1459"/>
      <c r="Y161" s="1459"/>
      <c r="Z161" s="1459"/>
      <c r="AA161" s="1459"/>
      <c r="BA161" s="2257"/>
      <c r="BB161" s="2257"/>
      <c r="BC161" s="2257"/>
      <c r="BD161" s="2257"/>
      <c r="BE161" s="2257"/>
      <c r="BF161" s="2257"/>
      <c r="BG161" s="2257"/>
      <c r="BH161" s="2257"/>
      <c r="BI161" s="2257"/>
      <c r="BJ161" s="2257"/>
      <c r="BK161" s="2257"/>
      <c r="BL161" s="2257"/>
      <c r="BM161" s="2257"/>
      <c r="BN161" s="2257"/>
      <c r="BO161" s="2257"/>
      <c r="BP161" s="2257"/>
      <c r="BQ161" s="2257"/>
      <c r="BR161" s="2257"/>
      <c r="BS161" s="2257"/>
      <c r="BT161" s="2257"/>
      <c r="BU161" s="2257"/>
      <c r="BV161" s="2257"/>
      <c r="BW161" s="2257"/>
      <c r="BX161" s="2257"/>
      <c r="BY161" s="2257"/>
      <c r="BZ161" s="2257"/>
      <c r="DA161" s="1571"/>
      <c r="DB161" s="1571"/>
      <c r="DC161" s="1571"/>
      <c r="DD161" s="1571"/>
      <c r="DE161" s="1571"/>
      <c r="DF161" s="1571"/>
      <c r="DG161" s="1571"/>
      <c r="DH161" s="1571"/>
      <c r="DI161" s="1571"/>
      <c r="DJ161" s="1571"/>
      <c r="DK161" s="1571"/>
      <c r="DL161" s="1571"/>
      <c r="DM161" s="1571"/>
      <c r="DN161" s="1571"/>
      <c r="DO161" s="1571"/>
      <c r="DP161" s="1571"/>
      <c r="DQ161" s="1571"/>
      <c r="DR161" s="1571"/>
      <c r="DS161" s="1571"/>
      <c r="DT161" s="1571"/>
      <c r="DU161" s="1571"/>
      <c r="DV161" s="1571"/>
      <c r="DW161" s="1571"/>
      <c r="DX161" s="1571"/>
      <c r="DY161" s="1571"/>
      <c r="DZ161" s="1571"/>
    </row>
    <row r="162" spans="1:130" ht="16.350000000000001" customHeight="1" x14ac:dyDescent="0.25">
      <c r="A162" s="4286" t="s">
        <v>46</v>
      </c>
      <c r="B162" s="4286" t="s">
        <v>1952</v>
      </c>
      <c r="C162" s="4293" t="s">
        <v>27</v>
      </c>
      <c r="D162" s="4150"/>
      <c r="E162" s="4151"/>
      <c r="F162" s="4144" t="s">
        <v>2</v>
      </c>
      <c r="G162" s="4146"/>
      <c r="H162" s="4146"/>
      <c r="I162" s="4146"/>
      <c r="J162" s="4146"/>
      <c r="K162" s="4146"/>
      <c r="L162" s="4146"/>
      <c r="M162" s="4146"/>
      <c r="N162" s="4146"/>
      <c r="O162" s="4145"/>
      <c r="P162" s="1459"/>
      <c r="Q162" s="1459"/>
      <c r="R162" s="1459"/>
      <c r="S162" s="1459"/>
      <c r="T162" s="1459"/>
      <c r="U162" s="1459"/>
      <c r="V162" s="1459"/>
      <c r="W162" s="1459"/>
      <c r="X162" s="1459"/>
      <c r="Y162" s="1459"/>
      <c r="Z162" s="1459"/>
      <c r="AA162" s="1459"/>
    </row>
    <row r="163" spans="1:130" ht="16.350000000000001" customHeight="1" x14ac:dyDescent="0.25">
      <c r="A163" s="4140"/>
      <c r="B163" s="4140"/>
      <c r="C163" s="4287"/>
      <c r="D163" s="4181"/>
      <c r="E163" s="4271"/>
      <c r="F163" s="4144" t="s">
        <v>1951</v>
      </c>
      <c r="G163" s="4145"/>
      <c r="H163" s="4144" t="s">
        <v>1942</v>
      </c>
      <c r="I163" s="4145"/>
      <c r="J163" s="4144" t="s">
        <v>1941</v>
      </c>
      <c r="K163" s="4145"/>
      <c r="L163" s="4144" t="s">
        <v>1940</v>
      </c>
      <c r="M163" s="4145"/>
      <c r="N163" s="4144" t="s">
        <v>1950</v>
      </c>
      <c r="O163" s="4145"/>
      <c r="P163" s="1459"/>
      <c r="Q163" s="398"/>
      <c r="R163" s="398"/>
      <c r="S163" s="1459"/>
      <c r="T163" s="1459"/>
      <c r="U163" s="1459"/>
      <c r="V163" s="1459"/>
      <c r="W163" s="1459"/>
      <c r="X163" s="1459"/>
      <c r="Y163" s="1459"/>
      <c r="Z163" s="1459"/>
      <c r="AA163" s="1459"/>
    </row>
    <row r="164" spans="1:130" ht="16.350000000000001" customHeight="1" x14ac:dyDescent="0.25">
      <c r="A164" s="4262"/>
      <c r="B164" s="4262"/>
      <c r="C164" s="1577" t="s">
        <v>47</v>
      </c>
      <c r="D164" s="1115" t="s">
        <v>20</v>
      </c>
      <c r="E164" s="3095" t="s">
        <v>21</v>
      </c>
      <c r="F164" s="1576" t="s">
        <v>20</v>
      </c>
      <c r="G164" s="3095" t="s">
        <v>21</v>
      </c>
      <c r="H164" s="1576" t="s">
        <v>20</v>
      </c>
      <c r="I164" s="3095" t="s">
        <v>21</v>
      </c>
      <c r="J164" s="1576" t="s">
        <v>20</v>
      </c>
      <c r="K164" s="3095" t="s">
        <v>21</v>
      </c>
      <c r="L164" s="1576" t="s">
        <v>20</v>
      </c>
      <c r="M164" s="3095" t="s">
        <v>21</v>
      </c>
      <c r="N164" s="1576" t="s">
        <v>20</v>
      </c>
      <c r="O164" s="3095" t="s">
        <v>21</v>
      </c>
      <c r="P164" s="1459"/>
      <c r="Q164" s="1459"/>
      <c r="R164" s="1459"/>
      <c r="S164" s="1459"/>
      <c r="T164" s="1459"/>
      <c r="U164" s="1459"/>
      <c r="V164" s="1459"/>
      <c r="W164" s="1459"/>
      <c r="X164" s="1459"/>
      <c r="Y164" s="1459"/>
      <c r="Z164" s="1459"/>
      <c r="AA164" s="1459"/>
      <c r="CG164" s="3497">
        <v>0</v>
      </c>
      <c r="CH164" s="3497">
        <v>0</v>
      </c>
    </row>
    <row r="165" spans="1:130" ht="16.350000000000001" customHeight="1" x14ac:dyDescent="0.25">
      <c r="A165" s="4286" t="s">
        <v>1949</v>
      </c>
      <c r="B165" s="1580" t="s">
        <v>1947</v>
      </c>
      <c r="C165" s="1575">
        <f t="shared" ref="C165:C170" si="23">SUM(D165+E165)</f>
        <v>0</v>
      </c>
      <c r="D165" s="3246">
        <f t="shared" ref="D165:E170" si="24">SUM(F165+H165+J165+L165+N165)</f>
        <v>0</v>
      </c>
      <c r="E165" s="1574">
        <f t="shared" si="24"/>
        <v>0</v>
      </c>
      <c r="F165" s="1535"/>
      <c r="G165" s="1400"/>
      <c r="H165" s="1338"/>
      <c r="I165" s="1308"/>
      <c r="J165" s="1535"/>
      <c r="K165" s="1400"/>
      <c r="L165" s="1338"/>
      <c r="M165" s="1308"/>
      <c r="N165" s="1535"/>
      <c r="O165" s="1308"/>
      <c r="P165" s="3499"/>
      <c r="Q165" s="3854"/>
      <c r="R165" s="3854"/>
      <c r="S165" s="3854"/>
      <c r="T165" s="3854"/>
      <c r="U165" s="3854"/>
      <c r="V165" s="3854"/>
      <c r="W165" s="3854"/>
      <c r="X165" s="3854"/>
      <c r="Y165" s="3854"/>
      <c r="Z165" s="3854"/>
      <c r="AA165" s="3854"/>
      <c r="CG165" s="3497">
        <v>0</v>
      </c>
      <c r="CH165" s="3497">
        <v>0</v>
      </c>
    </row>
    <row r="166" spans="1:130" ht="16.350000000000001" customHeight="1" x14ac:dyDescent="0.25">
      <c r="A166" s="4140"/>
      <c r="B166" s="124" t="s">
        <v>1946</v>
      </c>
      <c r="C166" s="1579">
        <f t="shared" si="23"/>
        <v>0</v>
      </c>
      <c r="D166" s="1381">
        <f t="shared" si="24"/>
        <v>0</v>
      </c>
      <c r="E166" s="214">
        <f t="shared" si="24"/>
        <v>0</v>
      </c>
      <c r="F166" s="208"/>
      <c r="G166" s="1399"/>
      <c r="H166" s="1573"/>
      <c r="I166" s="1312"/>
      <c r="J166" s="208"/>
      <c r="K166" s="1399"/>
      <c r="L166" s="1573"/>
      <c r="M166" s="1312"/>
      <c r="N166" s="208"/>
      <c r="O166" s="1312"/>
      <c r="P166" s="3499"/>
      <c r="Q166" s="3854"/>
      <c r="R166" s="3854"/>
      <c r="S166" s="3854"/>
      <c r="T166" s="3854"/>
      <c r="U166" s="3854"/>
      <c r="V166" s="3854"/>
      <c r="W166" s="3854"/>
      <c r="X166" s="3854"/>
      <c r="Y166" s="3854"/>
      <c r="Z166" s="3854"/>
      <c r="AA166" s="3854"/>
      <c r="CG166" s="3497">
        <v>0</v>
      </c>
      <c r="CH166" s="3497">
        <v>0</v>
      </c>
    </row>
    <row r="167" spans="1:130" ht="16.350000000000001" customHeight="1" x14ac:dyDescent="0.25">
      <c r="A167" s="4262"/>
      <c r="B167" s="1311" t="s">
        <v>1945</v>
      </c>
      <c r="C167" s="947">
        <f t="shared" si="23"/>
        <v>0</v>
      </c>
      <c r="D167" s="1052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499"/>
      <c r="Q167" s="3854"/>
      <c r="R167" s="3854"/>
      <c r="S167" s="3854"/>
      <c r="T167" s="3854"/>
      <c r="U167" s="3854"/>
      <c r="V167" s="3854"/>
      <c r="W167" s="3854"/>
      <c r="X167" s="3854"/>
      <c r="Y167" s="3854"/>
      <c r="Z167" s="3854"/>
      <c r="AA167" s="3854"/>
      <c r="CG167" s="3497">
        <v>0</v>
      </c>
      <c r="CH167" s="3497">
        <v>0</v>
      </c>
    </row>
    <row r="168" spans="1:130" ht="16.350000000000001" customHeight="1" x14ac:dyDescent="0.25">
      <c r="A168" s="4286" t="s">
        <v>1948</v>
      </c>
      <c r="B168" s="1578" t="s">
        <v>1947</v>
      </c>
      <c r="C168" s="1575">
        <f t="shared" si="23"/>
        <v>0</v>
      </c>
      <c r="D168" s="3246">
        <f t="shared" si="24"/>
        <v>0</v>
      </c>
      <c r="E168" s="1574">
        <f t="shared" si="24"/>
        <v>0</v>
      </c>
      <c r="F168" s="1338"/>
      <c r="G168" s="1308"/>
      <c r="H168" s="1338"/>
      <c r="I168" s="1400"/>
      <c r="J168" s="1338"/>
      <c r="K168" s="1308"/>
      <c r="L168" s="1535"/>
      <c r="M168" s="1400"/>
      <c r="N168" s="1338"/>
      <c r="O168" s="1308"/>
      <c r="P168" s="3499"/>
      <c r="Q168" s="3854"/>
      <c r="R168" s="3854"/>
      <c r="S168" s="3854"/>
      <c r="T168" s="3854"/>
      <c r="U168" s="3854"/>
      <c r="V168" s="3854"/>
      <c r="W168" s="3854"/>
      <c r="X168" s="3854"/>
      <c r="Y168" s="3854"/>
      <c r="Z168" s="3854"/>
      <c r="AA168" s="3854"/>
      <c r="CG168" s="3497">
        <v>0</v>
      </c>
      <c r="CH168" s="3497">
        <v>0</v>
      </c>
    </row>
    <row r="169" spans="1:130" ht="16.350000000000001" customHeight="1" x14ac:dyDescent="0.25">
      <c r="A169" s="4140"/>
      <c r="B169" s="124" t="s">
        <v>1946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3"/>
      <c r="G169" s="1312"/>
      <c r="H169" s="125"/>
      <c r="I169" s="197"/>
      <c r="J169" s="125"/>
      <c r="K169" s="137"/>
      <c r="L169" s="152"/>
      <c r="M169" s="197"/>
      <c r="N169" s="125"/>
      <c r="O169" s="137"/>
      <c r="P169" s="3499"/>
      <c r="Q169" s="3854"/>
      <c r="R169" s="3854"/>
      <c r="S169" s="3854"/>
      <c r="T169" s="3854"/>
      <c r="U169" s="3854"/>
      <c r="V169" s="3854"/>
      <c r="W169" s="3854"/>
      <c r="X169" s="3854"/>
      <c r="Y169" s="3854"/>
      <c r="Z169" s="3854"/>
      <c r="AA169" s="3854"/>
      <c r="CG169" s="3497">
        <v>0</v>
      </c>
      <c r="CH169" s="3497">
        <v>0</v>
      </c>
    </row>
    <row r="170" spans="1:130" ht="16.350000000000001" customHeight="1" x14ac:dyDescent="0.25">
      <c r="A170" s="4262"/>
      <c r="B170" s="93" t="s">
        <v>1945</v>
      </c>
      <c r="C170" s="3250">
        <f t="shared" si="23"/>
        <v>0</v>
      </c>
      <c r="D170" s="3251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59"/>
      <c r="Q170" s="1459"/>
      <c r="R170" s="1459"/>
      <c r="S170" s="1459"/>
      <c r="T170" s="1459"/>
      <c r="U170" s="1459"/>
      <c r="V170" s="1459"/>
      <c r="W170" s="1459"/>
      <c r="X170" s="1459"/>
      <c r="Y170" s="1459"/>
      <c r="Z170" s="1459"/>
      <c r="AA170" s="1459"/>
    </row>
    <row r="171" spans="1:130" ht="31.35" customHeight="1" x14ac:dyDescent="0.25">
      <c r="A171" s="4317" t="s">
        <v>1944</v>
      </c>
      <c r="B171" s="4317"/>
      <c r="C171" s="4317"/>
      <c r="D171" s="4317"/>
      <c r="E171" s="4317"/>
      <c r="F171" s="4317"/>
      <c r="G171" s="4317"/>
      <c r="H171" s="4317"/>
      <c r="I171" s="4317"/>
      <c r="J171" s="4317"/>
      <c r="K171" s="4317"/>
      <c r="L171" s="4317"/>
      <c r="M171" s="4317"/>
      <c r="N171" s="4317"/>
      <c r="O171" s="4317"/>
      <c r="P171" s="1459"/>
      <c r="Q171" s="1459"/>
      <c r="R171" s="1459"/>
      <c r="S171" s="1459"/>
      <c r="T171" s="1459"/>
      <c r="U171" s="1459"/>
      <c r="V171" s="1459"/>
      <c r="W171" s="1459"/>
      <c r="X171" s="1459"/>
      <c r="Y171" s="1459"/>
      <c r="Z171" s="1459"/>
      <c r="AA171" s="1459"/>
      <c r="BA171" s="2257"/>
      <c r="BB171" s="2257"/>
      <c r="BC171" s="2257"/>
      <c r="BD171" s="2257"/>
      <c r="BE171" s="2257"/>
      <c r="BF171" s="2257"/>
      <c r="BG171" s="2257"/>
      <c r="BH171" s="2257"/>
      <c r="BI171" s="2257"/>
      <c r="BJ171" s="2257"/>
      <c r="BK171" s="2257"/>
      <c r="BL171" s="2257"/>
      <c r="BM171" s="2257"/>
      <c r="BN171" s="2257"/>
      <c r="BO171" s="2257"/>
      <c r="BP171" s="2257"/>
      <c r="BQ171" s="2257"/>
      <c r="BR171" s="2257"/>
      <c r="BS171" s="2257"/>
      <c r="BT171" s="2257"/>
      <c r="BU171" s="2257"/>
      <c r="BV171" s="2257"/>
      <c r="BW171" s="2257"/>
      <c r="BX171" s="2257"/>
      <c r="BY171" s="2257"/>
      <c r="BZ171" s="2257"/>
      <c r="DA171" s="1571"/>
      <c r="DB171" s="1571"/>
      <c r="DC171" s="1571"/>
      <c r="DD171" s="1571"/>
      <c r="DE171" s="1571"/>
      <c r="DF171" s="1571"/>
      <c r="DG171" s="1571"/>
      <c r="DH171" s="1571"/>
      <c r="DI171" s="1571"/>
      <c r="DJ171" s="1571"/>
      <c r="DK171" s="1571"/>
      <c r="DL171" s="1571"/>
      <c r="DM171" s="1571"/>
      <c r="DN171" s="1571"/>
      <c r="DO171" s="1571"/>
      <c r="DP171" s="1571"/>
      <c r="DQ171" s="1571"/>
      <c r="DR171" s="1571"/>
      <c r="DS171" s="1571"/>
      <c r="DT171" s="1571"/>
      <c r="DU171" s="1571"/>
      <c r="DV171" s="1571"/>
      <c r="DW171" s="1571"/>
      <c r="DX171" s="1571"/>
      <c r="DY171" s="1571"/>
      <c r="DZ171" s="1571"/>
    </row>
    <row r="172" spans="1:130" ht="16.350000000000001" customHeight="1" x14ac:dyDescent="0.25">
      <c r="A172" s="4293" t="s">
        <v>1943</v>
      </c>
      <c r="B172" s="4151"/>
      <c r="C172" s="4293" t="s">
        <v>27</v>
      </c>
      <c r="D172" s="4150"/>
      <c r="E172" s="4151"/>
      <c r="F172" s="4144" t="s">
        <v>2</v>
      </c>
      <c r="G172" s="4146"/>
      <c r="H172" s="4146"/>
      <c r="I172" s="4146"/>
      <c r="J172" s="4146"/>
      <c r="K172" s="4146"/>
      <c r="L172" s="4146"/>
      <c r="M172" s="4146"/>
      <c r="N172" s="4146"/>
      <c r="O172" s="4146"/>
      <c r="P172" s="4146"/>
      <c r="Q172" s="4145"/>
      <c r="R172" s="1459"/>
      <c r="S172" s="1459"/>
      <c r="T172" s="1459"/>
      <c r="U172" s="1459"/>
      <c r="V172" s="1459"/>
      <c r="W172" s="1459"/>
      <c r="X172" s="1459"/>
      <c r="Y172" s="1459"/>
      <c r="Z172" s="1459"/>
      <c r="AA172" s="1459"/>
    </row>
    <row r="173" spans="1:130" ht="16.350000000000001" customHeight="1" x14ac:dyDescent="0.25">
      <c r="A173" s="4152"/>
      <c r="B173" s="4154"/>
      <c r="C173" s="4287"/>
      <c r="D173" s="4181"/>
      <c r="E173" s="4271"/>
      <c r="F173" s="4144" t="s">
        <v>1942</v>
      </c>
      <c r="G173" s="4145"/>
      <c r="H173" s="4144" t="s">
        <v>1941</v>
      </c>
      <c r="I173" s="4145"/>
      <c r="J173" s="4144" t="s">
        <v>1940</v>
      </c>
      <c r="K173" s="4145"/>
      <c r="L173" s="4144" t="s">
        <v>1939</v>
      </c>
      <c r="M173" s="4145"/>
      <c r="N173" s="4144" t="s">
        <v>1938</v>
      </c>
      <c r="O173" s="4145"/>
      <c r="P173" s="4144" t="s">
        <v>1937</v>
      </c>
      <c r="Q173" s="4145"/>
      <c r="R173" s="1459"/>
      <c r="S173" s="1459"/>
      <c r="T173" s="1459"/>
      <c r="U173" s="1459"/>
      <c r="V173" s="1459"/>
      <c r="W173" s="1459"/>
      <c r="X173" s="1459"/>
      <c r="Y173" s="1459"/>
      <c r="Z173" s="1459"/>
      <c r="AA173" s="1459"/>
    </row>
    <row r="174" spans="1:130" ht="16.350000000000001" customHeight="1" x14ac:dyDescent="0.25">
      <c r="A174" s="4287"/>
      <c r="B174" s="4271"/>
      <c r="C174" s="1577" t="s">
        <v>47</v>
      </c>
      <c r="D174" s="1115" t="s">
        <v>20</v>
      </c>
      <c r="E174" s="3095" t="s">
        <v>21</v>
      </c>
      <c r="F174" s="1576" t="s">
        <v>20</v>
      </c>
      <c r="G174" s="3095" t="s">
        <v>21</v>
      </c>
      <c r="H174" s="1576" t="s">
        <v>20</v>
      </c>
      <c r="I174" s="3095" t="s">
        <v>21</v>
      </c>
      <c r="J174" s="1576" t="s">
        <v>20</v>
      </c>
      <c r="K174" s="3115" t="s">
        <v>21</v>
      </c>
      <c r="L174" s="1576" t="s">
        <v>20</v>
      </c>
      <c r="M174" s="3095" t="s">
        <v>21</v>
      </c>
      <c r="N174" s="1576" t="s">
        <v>20</v>
      </c>
      <c r="O174" s="3095" t="s">
        <v>21</v>
      </c>
      <c r="P174" s="1576" t="s">
        <v>20</v>
      </c>
      <c r="Q174" s="3115" t="s">
        <v>21</v>
      </c>
      <c r="R174" s="1459"/>
      <c r="S174" s="1459"/>
      <c r="T174" s="1459"/>
      <c r="U174" s="1459"/>
      <c r="V174" s="1459"/>
      <c r="W174" s="1459"/>
      <c r="X174" s="1459"/>
      <c r="Y174" s="1459"/>
      <c r="Z174" s="1459"/>
      <c r="AA174" s="1459"/>
    </row>
    <row r="175" spans="1:130" ht="16.350000000000001" customHeight="1" x14ac:dyDescent="0.25">
      <c r="A175" s="4339" t="s">
        <v>1936</v>
      </c>
      <c r="B175" s="4340"/>
      <c r="C175" s="1575">
        <f>SUM(D175+E175)</f>
        <v>0</v>
      </c>
      <c r="D175" s="3246">
        <f t="shared" ref="D175:E177" si="25">SUM(F175+H175+J175+L175+N175+P175)</f>
        <v>0</v>
      </c>
      <c r="E175" s="1574">
        <f t="shared" si="25"/>
        <v>0</v>
      </c>
      <c r="F175" s="1535"/>
      <c r="G175" s="1400"/>
      <c r="H175" s="1338"/>
      <c r="I175" s="1308"/>
      <c r="J175" s="1535"/>
      <c r="K175" s="1308"/>
      <c r="L175" s="1535"/>
      <c r="M175" s="1400"/>
      <c r="N175" s="1338"/>
      <c r="O175" s="1308"/>
      <c r="P175" s="1535"/>
      <c r="Q175" s="1308"/>
      <c r="R175" s="1459"/>
      <c r="S175" s="1459"/>
      <c r="T175" s="1459"/>
      <c r="U175" s="1459"/>
      <c r="V175" s="1459"/>
      <c r="W175" s="1459"/>
      <c r="X175" s="1459"/>
      <c r="Y175" s="1459"/>
      <c r="Z175" s="1459"/>
      <c r="AA175" s="1459"/>
    </row>
    <row r="176" spans="1:130" ht="16.350000000000001" customHeight="1" x14ac:dyDescent="0.25">
      <c r="A176" s="4341" t="s">
        <v>1935</v>
      </c>
      <c r="B176" s="4268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399"/>
      <c r="H176" s="1573"/>
      <c r="I176" s="1312"/>
      <c r="J176" s="208"/>
      <c r="K176" s="1312"/>
      <c r="L176" s="208"/>
      <c r="M176" s="1399"/>
      <c r="N176" s="1573"/>
      <c r="O176" s="1312"/>
      <c r="P176" s="208"/>
      <c r="Q176" s="1312"/>
      <c r="R176" s="1459"/>
      <c r="S176" s="1459"/>
      <c r="T176" s="1459"/>
      <c r="U176" s="1459"/>
      <c r="V176" s="1459"/>
      <c r="W176" s="1459"/>
      <c r="X176" s="1459"/>
      <c r="Y176" s="1459"/>
      <c r="Z176" s="1459"/>
      <c r="AA176" s="1459"/>
    </row>
    <row r="177" spans="1:130" ht="16.350000000000001" customHeight="1" x14ac:dyDescent="0.25">
      <c r="A177" s="4329" t="s">
        <v>1934</v>
      </c>
      <c r="B177" s="4330"/>
      <c r="C177" s="1572">
        <f>SUM(D177+E177)</f>
        <v>0</v>
      </c>
      <c r="D177" s="3251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59"/>
      <c r="S177" s="1459"/>
      <c r="T177" s="1459"/>
      <c r="U177" s="1459"/>
      <c r="V177" s="1459"/>
      <c r="W177" s="1459"/>
      <c r="X177" s="1459"/>
      <c r="Y177" s="1459"/>
      <c r="Z177" s="1459"/>
      <c r="AA177" s="1459"/>
    </row>
    <row r="178" spans="1:130" ht="16.350000000000001" customHeight="1" x14ac:dyDescent="0.25">
      <c r="A178" s="4144" t="s">
        <v>27</v>
      </c>
      <c r="B178" s="4145"/>
      <c r="C178" s="977">
        <f t="shared" ref="C178:Q178" si="26">SUM(C175:C177)</f>
        <v>0</v>
      </c>
      <c r="D178" s="976">
        <f t="shared" si="26"/>
        <v>0</v>
      </c>
      <c r="E178" s="3260">
        <f t="shared" si="26"/>
        <v>0</v>
      </c>
      <c r="F178" s="977">
        <f t="shared" si="26"/>
        <v>0</v>
      </c>
      <c r="G178" s="3260">
        <f t="shared" si="26"/>
        <v>0</v>
      </c>
      <c r="H178" s="705">
        <f t="shared" si="26"/>
        <v>0</v>
      </c>
      <c r="I178" s="1253">
        <f t="shared" si="26"/>
        <v>0</v>
      </c>
      <c r="J178" s="977">
        <f t="shared" si="26"/>
        <v>0</v>
      </c>
      <c r="K178" s="3260">
        <f t="shared" si="26"/>
        <v>0</v>
      </c>
      <c r="L178" s="977">
        <f t="shared" si="26"/>
        <v>0</v>
      </c>
      <c r="M178" s="3260">
        <f t="shared" si="26"/>
        <v>0</v>
      </c>
      <c r="N178" s="705">
        <f t="shared" si="26"/>
        <v>0</v>
      </c>
      <c r="O178" s="1253">
        <f t="shared" si="26"/>
        <v>0</v>
      </c>
      <c r="P178" s="977">
        <f t="shared" si="26"/>
        <v>0</v>
      </c>
      <c r="Q178" s="3260">
        <f t="shared" si="26"/>
        <v>0</v>
      </c>
      <c r="R178" s="1459"/>
      <c r="S178" s="1459"/>
      <c r="T178" s="1459"/>
      <c r="U178" s="1459"/>
      <c r="V178" s="1459"/>
      <c r="W178" s="1459"/>
      <c r="X178" s="1459"/>
      <c r="Y178" s="1459"/>
      <c r="Z178" s="1459"/>
      <c r="AA178" s="1459"/>
    </row>
    <row r="179" spans="1:130" ht="16.350000000000001" customHeight="1" x14ac:dyDescent="0.25">
      <c r="A179" s="1571" t="s">
        <v>1933</v>
      </c>
      <c r="M179" s="3879"/>
      <c r="N179" s="3879"/>
      <c r="O179" s="3879"/>
      <c r="P179" s="3879"/>
    </row>
    <row r="180" spans="1:130" ht="31.35" customHeight="1" x14ac:dyDescent="0.25">
      <c r="A180" s="149" t="s">
        <v>1932</v>
      </c>
      <c r="B180" s="3880"/>
      <c r="C180" s="3880"/>
      <c r="D180" s="3880"/>
      <c r="E180" s="3880"/>
      <c r="F180" s="1459"/>
      <c r="G180" s="1459"/>
      <c r="H180" s="1459"/>
      <c r="I180" s="1459"/>
      <c r="J180" s="1459"/>
      <c r="K180" s="1459"/>
      <c r="L180" s="1459"/>
      <c r="M180" s="1459"/>
      <c r="N180" s="1459"/>
      <c r="O180" s="1459"/>
      <c r="P180" s="1459"/>
      <c r="Q180" s="1459"/>
      <c r="BA180" s="2257"/>
      <c r="BB180" s="2257"/>
      <c r="BC180" s="2257"/>
      <c r="BD180" s="2257"/>
      <c r="BE180" s="2257"/>
      <c r="BF180" s="2257"/>
      <c r="BG180" s="2257"/>
      <c r="BH180" s="2257"/>
      <c r="BI180" s="2257"/>
      <c r="BJ180" s="2257"/>
      <c r="BK180" s="2257"/>
      <c r="BL180" s="2257"/>
      <c r="BM180" s="2257"/>
      <c r="BN180" s="2257"/>
      <c r="BO180" s="2257"/>
      <c r="BP180" s="2257"/>
      <c r="BQ180" s="2257"/>
      <c r="BR180" s="2257"/>
      <c r="BS180" s="2257"/>
      <c r="BT180" s="2257"/>
      <c r="BU180" s="2257"/>
      <c r="BV180" s="2257"/>
      <c r="BW180" s="2257"/>
      <c r="BX180" s="2257"/>
      <c r="BY180" s="2257"/>
      <c r="BZ180" s="2257"/>
      <c r="DA180" s="1571"/>
      <c r="DB180" s="1571"/>
      <c r="DC180" s="1571"/>
      <c r="DD180" s="1571"/>
      <c r="DE180" s="1571"/>
      <c r="DF180" s="1571"/>
      <c r="DG180" s="1571"/>
      <c r="DH180" s="1571"/>
      <c r="DI180" s="1571"/>
      <c r="DJ180" s="1571"/>
      <c r="DK180" s="1571"/>
      <c r="DL180" s="1571"/>
      <c r="DM180" s="1571"/>
      <c r="DN180" s="1571"/>
      <c r="DO180" s="1571"/>
      <c r="DP180" s="1571"/>
      <c r="DQ180" s="1571"/>
      <c r="DR180" s="1571"/>
      <c r="DS180" s="1571"/>
      <c r="DT180" s="1571"/>
      <c r="DU180" s="1571"/>
      <c r="DV180" s="1571"/>
      <c r="DW180" s="1571"/>
      <c r="DX180" s="1571"/>
      <c r="DY180" s="1571"/>
      <c r="DZ180" s="1571"/>
    </row>
    <row r="181" spans="1:130" ht="16.350000000000001" customHeight="1" x14ac:dyDescent="0.25">
      <c r="A181" s="4293" t="s">
        <v>1931</v>
      </c>
      <c r="B181" s="4151"/>
      <c r="C181" s="4319" t="s">
        <v>1693</v>
      </c>
      <c r="D181" s="4320"/>
      <c r="E181" s="4321"/>
      <c r="F181" s="4325" t="s">
        <v>2</v>
      </c>
      <c r="G181" s="4326"/>
      <c r="H181" s="4326"/>
      <c r="I181" s="4326"/>
      <c r="J181" s="4326"/>
      <c r="K181" s="4326"/>
      <c r="L181" s="4326"/>
      <c r="M181" s="4326"/>
      <c r="N181" s="4326"/>
      <c r="O181" s="4326"/>
      <c r="P181" s="4326"/>
      <c r="Q181" s="4327"/>
    </row>
    <row r="182" spans="1:130" ht="16.350000000000001" customHeight="1" x14ac:dyDescent="0.25">
      <c r="A182" s="4152"/>
      <c r="B182" s="4154"/>
      <c r="C182" s="4322"/>
      <c r="D182" s="4323"/>
      <c r="E182" s="4324"/>
      <c r="F182" s="4328" t="s">
        <v>53</v>
      </c>
      <c r="G182" s="4318"/>
      <c r="H182" s="4328" t="s">
        <v>54</v>
      </c>
      <c r="I182" s="4318"/>
      <c r="J182" s="4328" t="s">
        <v>55</v>
      </c>
      <c r="K182" s="4318"/>
      <c r="L182" s="4328" t="s">
        <v>56</v>
      </c>
      <c r="M182" s="4318"/>
      <c r="N182" s="4328" t="s">
        <v>57</v>
      </c>
      <c r="O182" s="4318"/>
      <c r="P182" s="4352" t="s">
        <v>58</v>
      </c>
      <c r="Q182" s="4353"/>
    </row>
    <row r="183" spans="1:130" ht="16.350000000000001" customHeight="1" x14ac:dyDescent="0.25">
      <c r="A183" s="4287"/>
      <c r="B183" s="4271"/>
      <c r="C183" s="897" t="s">
        <v>47</v>
      </c>
      <c r="D183" s="923" t="s">
        <v>20</v>
      </c>
      <c r="E183" s="3053" t="s">
        <v>21</v>
      </c>
      <c r="F183" s="3124" t="s">
        <v>20</v>
      </c>
      <c r="G183" s="3125" t="s">
        <v>21</v>
      </c>
      <c r="H183" s="3124" t="s">
        <v>20</v>
      </c>
      <c r="I183" s="3125" t="s">
        <v>21</v>
      </c>
      <c r="J183" s="3124" t="s">
        <v>20</v>
      </c>
      <c r="K183" s="3125" t="s">
        <v>21</v>
      </c>
      <c r="L183" s="3124" t="s">
        <v>20</v>
      </c>
      <c r="M183" s="3125" t="s">
        <v>21</v>
      </c>
      <c r="N183" s="3124" t="s">
        <v>20</v>
      </c>
      <c r="O183" s="3125" t="s">
        <v>21</v>
      </c>
      <c r="P183" s="3124" t="s">
        <v>20</v>
      </c>
      <c r="Q183" s="3125" t="s">
        <v>21</v>
      </c>
    </row>
    <row r="184" spans="1:130" ht="16.350000000000001" customHeight="1" x14ac:dyDescent="0.25">
      <c r="A184" s="4350" t="s">
        <v>1930</v>
      </c>
      <c r="B184" s="4351"/>
      <c r="C184" s="302">
        <f>SUM(D184+E184)</f>
        <v>0</v>
      </c>
      <c r="D184" s="355">
        <f t="shared" ref="D184:E186" si="27">SUM(F184+H184+J184+L184+N184+P184)</f>
        <v>0</v>
      </c>
      <c r="E184" s="1232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48" t="s">
        <v>1929</v>
      </c>
      <c r="B185" s="4349"/>
      <c r="C185" s="303">
        <f>SUM(D185+E185)</f>
        <v>0</v>
      </c>
      <c r="D185" s="1190">
        <f t="shared" si="27"/>
        <v>0</v>
      </c>
      <c r="E185" s="1336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29" t="s">
        <v>1928</v>
      </c>
      <c r="B186" s="4330"/>
      <c r="C186" s="926">
        <f>SUM(D186+E186)</f>
        <v>0</v>
      </c>
      <c r="D186" s="925">
        <f t="shared" si="27"/>
        <v>0</v>
      </c>
      <c r="E186" s="1206">
        <f t="shared" si="27"/>
        <v>0</v>
      </c>
      <c r="F186" s="1570">
        <f t="shared" ref="F186:Q186" si="28">SUM(F184:F185)</f>
        <v>0</v>
      </c>
      <c r="G186" s="3252">
        <f t="shared" si="28"/>
        <v>0</v>
      </c>
      <c r="H186" s="1570">
        <f t="shared" si="28"/>
        <v>0</v>
      </c>
      <c r="I186" s="3252">
        <f t="shared" si="28"/>
        <v>0</v>
      </c>
      <c r="J186" s="1570">
        <f t="shared" si="28"/>
        <v>0</v>
      </c>
      <c r="K186" s="3252">
        <f t="shared" si="28"/>
        <v>0</v>
      </c>
      <c r="L186" s="1570">
        <f t="shared" si="28"/>
        <v>0</v>
      </c>
      <c r="M186" s="3252">
        <f t="shared" si="28"/>
        <v>0</v>
      </c>
      <c r="N186" s="1570">
        <f t="shared" si="28"/>
        <v>0</v>
      </c>
      <c r="O186" s="3252">
        <f t="shared" si="28"/>
        <v>0</v>
      </c>
      <c r="P186" s="1570">
        <f t="shared" si="28"/>
        <v>0</v>
      </c>
      <c r="Q186" s="3252">
        <f t="shared" si="28"/>
        <v>0</v>
      </c>
    </row>
    <row r="187" spans="1:130" ht="31.35" customHeight="1" x14ac:dyDescent="0.25">
      <c r="A187" s="149" t="s">
        <v>1927</v>
      </c>
      <c r="B187" s="149"/>
      <c r="C187" s="149"/>
      <c r="D187" s="149"/>
      <c r="E187" s="149"/>
      <c r="F187" s="149"/>
      <c r="G187" s="149"/>
      <c r="H187" s="149"/>
      <c r="I187" s="1459"/>
      <c r="J187" s="1459"/>
      <c r="K187" s="1459"/>
      <c r="L187" s="1459"/>
      <c r="M187" s="1459"/>
      <c r="N187" s="1459"/>
      <c r="O187" s="1459"/>
      <c r="P187" s="1459"/>
      <c r="Q187" s="1459"/>
      <c r="BA187" s="2257"/>
      <c r="BB187" s="2257"/>
      <c r="BC187" s="2257"/>
      <c r="BD187" s="2257"/>
      <c r="BE187" s="2257"/>
      <c r="BF187" s="2257"/>
      <c r="BG187" s="2257"/>
      <c r="BH187" s="2257"/>
      <c r="BI187" s="2257"/>
      <c r="BJ187" s="2257"/>
      <c r="BK187" s="2257"/>
      <c r="BL187" s="2257"/>
      <c r="BM187" s="2257"/>
      <c r="BN187" s="2257"/>
      <c r="BO187" s="2257"/>
      <c r="BP187" s="2257"/>
      <c r="BQ187" s="2257"/>
      <c r="BR187" s="2257"/>
      <c r="BS187" s="2257"/>
      <c r="BT187" s="2257"/>
      <c r="BU187" s="2257"/>
      <c r="BV187" s="2257"/>
      <c r="BW187" s="2257"/>
      <c r="BX187" s="2257"/>
      <c r="BY187" s="2257"/>
      <c r="BZ187" s="2257"/>
      <c r="DA187" s="1571"/>
      <c r="DB187" s="1571"/>
      <c r="DC187" s="1571"/>
      <c r="DD187" s="1571"/>
      <c r="DE187" s="1571"/>
      <c r="DF187" s="1571"/>
      <c r="DG187" s="1571"/>
      <c r="DH187" s="1571"/>
      <c r="DI187" s="1571"/>
      <c r="DJ187" s="1571"/>
      <c r="DK187" s="1571"/>
      <c r="DL187" s="1571"/>
      <c r="DM187" s="1571"/>
      <c r="DN187" s="1571"/>
      <c r="DO187" s="1571"/>
      <c r="DP187" s="1571"/>
      <c r="DQ187" s="1571"/>
      <c r="DR187" s="1571"/>
      <c r="DS187" s="1571"/>
      <c r="DT187" s="1571"/>
      <c r="DU187" s="1571"/>
      <c r="DV187" s="1571"/>
      <c r="DW187" s="1571"/>
      <c r="DX187" s="1571"/>
      <c r="DY187" s="1571"/>
      <c r="DZ187" s="1571"/>
    </row>
    <row r="188" spans="1:130" ht="16.350000000000001" customHeight="1" x14ac:dyDescent="0.25">
      <c r="A188" s="4202" t="s">
        <v>1926</v>
      </c>
      <c r="B188" s="4203"/>
      <c r="C188" s="4342" t="s">
        <v>27</v>
      </c>
      <c r="D188" s="4343"/>
      <c r="E188" s="4344"/>
      <c r="F188" s="4199" t="s">
        <v>2</v>
      </c>
      <c r="G188" s="4200"/>
      <c r="H188" s="4200"/>
      <c r="I188" s="4200"/>
      <c r="J188" s="4200"/>
      <c r="K188" s="4200"/>
      <c r="L188" s="4200"/>
      <c r="M188" s="4200"/>
      <c r="N188" s="4200"/>
      <c r="O188" s="4200"/>
      <c r="P188" s="4200"/>
      <c r="Q188" s="4200"/>
      <c r="R188" s="4200"/>
      <c r="S188" s="4201"/>
      <c r="T188" s="4209" t="s">
        <v>1925</v>
      </c>
      <c r="U188" s="4210"/>
    </row>
    <row r="189" spans="1:130" ht="16.350000000000001" customHeight="1" x14ac:dyDescent="0.25">
      <c r="A189" s="4314"/>
      <c r="B189" s="4315"/>
      <c r="C189" s="4345"/>
      <c r="D189" s="4346"/>
      <c r="E189" s="4347"/>
      <c r="F189" s="4142" t="s">
        <v>1924</v>
      </c>
      <c r="G189" s="4143"/>
      <c r="H189" s="4204" t="s">
        <v>1448</v>
      </c>
      <c r="I189" s="4205"/>
      <c r="J189" s="4204" t="s">
        <v>1447</v>
      </c>
      <c r="K189" s="4205"/>
      <c r="L189" s="4204" t="s">
        <v>1923</v>
      </c>
      <c r="M189" s="4205"/>
      <c r="N189" s="4204" t="s">
        <v>1445</v>
      </c>
      <c r="O189" s="4205"/>
      <c r="P189" s="4204" t="s">
        <v>1444</v>
      </c>
      <c r="Q189" s="4205"/>
      <c r="R189" s="4204" t="s">
        <v>1404</v>
      </c>
      <c r="S189" s="4205"/>
      <c r="T189" s="4211"/>
      <c r="U189" s="4212"/>
    </row>
    <row r="190" spans="1:130" ht="16.350000000000001" customHeight="1" x14ac:dyDescent="0.25">
      <c r="A190" s="4204"/>
      <c r="B190" s="4205"/>
      <c r="C190" s="1568" t="s">
        <v>1909</v>
      </c>
      <c r="D190" s="1567" t="s">
        <v>20</v>
      </c>
      <c r="E190" s="3119" t="s">
        <v>21</v>
      </c>
      <c r="F190" s="1566" t="s">
        <v>20</v>
      </c>
      <c r="G190" s="1565" t="s">
        <v>21</v>
      </c>
      <c r="H190" s="1566" t="s">
        <v>20</v>
      </c>
      <c r="I190" s="1565" t="s">
        <v>21</v>
      </c>
      <c r="J190" s="1566" t="s">
        <v>20</v>
      </c>
      <c r="K190" s="1565" t="s">
        <v>21</v>
      </c>
      <c r="L190" s="1566" t="s">
        <v>20</v>
      </c>
      <c r="M190" s="1565" t="s">
        <v>21</v>
      </c>
      <c r="N190" s="1566" t="s">
        <v>20</v>
      </c>
      <c r="O190" s="1565" t="s">
        <v>21</v>
      </c>
      <c r="P190" s="1566" t="s">
        <v>20</v>
      </c>
      <c r="Q190" s="1565" t="s">
        <v>21</v>
      </c>
      <c r="R190" s="1566" t="s">
        <v>20</v>
      </c>
      <c r="S190" s="1565" t="s">
        <v>21</v>
      </c>
      <c r="T190" s="3881" t="s">
        <v>20</v>
      </c>
      <c r="U190" s="3882" t="s">
        <v>21</v>
      </c>
    </row>
    <row r="191" spans="1:130" ht="16.350000000000001" customHeight="1" x14ac:dyDescent="0.25">
      <c r="A191" s="4197" t="s">
        <v>1922</v>
      </c>
      <c r="B191" s="1564" t="s">
        <v>1921</v>
      </c>
      <c r="C191" s="1563">
        <f>SUM(D191+E191)</f>
        <v>0</v>
      </c>
      <c r="D191" s="1562">
        <f>SUM(F191+H191+J191+L191+N191+P191+R191)</f>
        <v>0</v>
      </c>
      <c r="E191" s="1561">
        <f>SUM(G191+I191+K191+M191+O191+Q191+S191)</f>
        <v>0</v>
      </c>
      <c r="F191" s="1559"/>
      <c r="G191" s="1560"/>
      <c r="H191" s="1559"/>
      <c r="I191" s="1560"/>
      <c r="J191" s="1559"/>
      <c r="K191" s="1560"/>
      <c r="L191" s="1559"/>
      <c r="M191" s="1560"/>
      <c r="N191" s="1559"/>
      <c r="O191" s="1560"/>
      <c r="P191" s="1559"/>
      <c r="Q191" s="1558"/>
      <c r="R191" s="1559"/>
      <c r="S191" s="1558"/>
      <c r="T191" s="1559"/>
      <c r="U191" s="1558"/>
      <c r="V191" s="2166"/>
      <c r="CG191" s="3497">
        <v>0</v>
      </c>
      <c r="CH191" s="3497">
        <v>0</v>
      </c>
      <c r="CI191" s="3497">
        <v>0</v>
      </c>
      <c r="CJ191" s="3497">
        <v>0</v>
      </c>
    </row>
    <row r="192" spans="1:130" ht="16.350000000000001" customHeight="1" x14ac:dyDescent="0.25">
      <c r="A192" s="4198"/>
      <c r="B192" s="1557" t="s">
        <v>1920</v>
      </c>
      <c r="C192" s="1556">
        <f>SUM(D192+E192)</f>
        <v>0</v>
      </c>
      <c r="D192" s="1555">
        <f>SUM(F192+H192+J192+L192+N192+P192+R192)</f>
        <v>0</v>
      </c>
      <c r="E192" s="1554">
        <f>SUM(G192+I192+K192+M192+O192+Q192+S192)</f>
        <v>0</v>
      </c>
      <c r="F192" s="1552"/>
      <c r="G192" s="1553"/>
      <c r="H192" s="1552"/>
      <c r="I192" s="1553"/>
      <c r="J192" s="1552"/>
      <c r="K192" s="1553"/>
      <c r="L192" s="1552"/>
      <c r="M192" s="1553"/>
      <c r="N192" s="1552"/>
      <c r="O192" s="1553"/>
      <c r="P192" s="1552"/>
      <c r="Q192" s="1551"/>
      <c r="R192" s="1552"/>
      <c r="S192" s="1551"/>
      <c r="T192" s="1552"/>
      <c r="U192" s="1551"/>
      <c r="V192" s="2166"/>
      <c r="CG192" s="3497">
        <v>0</v>
      </c>
      <c r="CH192" s="3497">
        <v>0</v>
      </c>
      <c r="CI192" s="3497">
        <v>0</v>
      </c>
      <c r="CJ192" s="3497">
        <v>0</v>
      </c>
    </row>
    <row r="193" spans="1:130" ht="16.350000000000001" customHeight="1" x14ac:dyDescent="0.25">
      <c r="A193" s="4335" t="s">
        <v>44</v>
      </c>
      <c r="B193" s="4336"/>
      <c r="C193" s="1548">
        <f t="shared" ref="C193:U193" si="29">SUM(C191+C192)</f>
        <v>0</v>
      </c>
      <c r="D193" s="1550">
        <f t="shared" si="29"/>
        <v>0</v>
      </c>
      <c r="E193" s="1549">
        <f t="shared" si="29"/>
        <v>0</v>
      </c>
      <c r="F193" s="1548">
        <f t="shared" si="29"/>
        <v>0</v>
      </c>
      <c r="G193" s="1547">
        <f t="shared" si="29"/>
        <v>0</v>
      </c>
      <c r="H193" s="1548">
        <f t="shared" si="29"/>
        <v>0</v>
      </c>
      <c r="I193" s="1547">
        <f t="shared" si="29"/>
        <v>0</v>
      </c>
      <c r="J193" s="1548">
        <f t="shared" si="29"/>
        <v>0</v>
      </c>
      <c r="K193" s="1547">
        <f t="shared" si="29"/>
        <v>0</v>
      </c>
      <c r="L193" s="1548">
        <f t="shared" si="29"/>
        <v>0</v>
      </c>
      <c r="M193" s="1547">
        <f t="shared" si="29"/>
        <v>0</v>
      </c>
      <c r="N193" s="1548">
        <f t="shared" si="29"/>
        <v>0</v>
      </c>
      <c r="O193" s="1547">
        <f t="shared" si="29"/>
        <v>0</v>
      </c>
      <c r="P193" s="1548">
        <f t="shared" si="29"/>
        <v>0</v>
      </c>
      <c r="Q193" s="1547">
        <f t="shared" si="29"/>
        <v>0</v>
      </c>
      <c r="R193" s="1548">
        <f t="shared" si="29"/>
        <v>0</v>
      </c>
      <c r="S193" s="1547">
        <f t="shared" si="29"/>
        <v>0</v>
      </c>
      <c r="T193" s="1548">
        <f t="shared" si="29"/>
        <v>0</v>
      </c>
      <c r="U193" s="1547">
        <f t="shared" si="29"/>
        <v>0</v>
      </c>
    </row>
    <row r="194" spans="1:130" ht="24" customHeight="1" x14ac:dyDescent="0.25">
      <c r="A194" s="149" t="s">
        <v>1919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02" t="s">
        <v>516</v>
      </c>
      <c r="B195" s="4203"/>
      <c r="C195" s="4342" t="s">
        <v>27</v>
      </c>
      <c r="D195" s="4343"/>
      <c r="E195" s="4344"/>
      <c r="F195" s="4199" t="s">
        <v>2</v>
      </c>
      <c r="G195" s="4200"/>
      <c r="H195" s="4200"/>
      <c r="I195" s="4200"/>
      <c r="J195" s="4200"/>
      <c r="K195" s="4200"/>
      <c r="L195" s="4200"/>
      <c r="M195" s="4200"/>
      <c r="N195" s="4200"/>
      <c r="O195" s="4201"/>
      <c r="P195" s="4202" t="s">
        <v>1918</v>
      </c>
      <c r="Q195" s="4203"/>
      <c r="R195" s="4206" t="s">
        <v>429</v>
      </c>
      <c r="S195" s="4203"/>
      <c r="T195" s="4199" t="s">
        <v>217</v>
      </c>
      <c r="U195" s="4200"/>
      <c r="V195" s="4200"/>
      <c r="W195" s="4201"/>
    </row>
    <row r="196" spans="1:130" ht="15.75" customHeight="1" x14ac:dyDescent="0.25">
      <c r="A196" s="4314"/>
      <c r="B196" s="4315"/>
      <c r="C196" s="4345"/>
      <c r="D196" s="4346"/>
      <c r="E196" s="4347"/>
      <c r="F196" s="4208" t="s">
        <v>1128</v>
      </c>
      <c r="G196" s="4208"/>
      <c r="H196" s="4208" t="s">
        <v>1917</v>
      </c>
      <c r="I196" s="4208"/>
      <c r="J196" s="4208" t="s">
        <v>1916</v>
      </c>
      <c r="K196" s="4208"/>
      <c r="L196" s="4208" t="s">
        <v>1915</v>
      </c>
      <c r="M196" s="4208"/>
      <c r="N196" s="4208" t="s">
        <v>1914</v>
      </c>
      <c r="O196" s="4208"/>
      <c r="P196" s="4204"/>
      <c r="Q196" s="4205"/>
      <c r="R196" s="4207"/>
      <c r="S196" s="4205"/>
      <c r="T196" s="4197" t="s">
        <v>1913</v>
      </c>
      <c r="U196" s="4213" t="s">
        <v>1912</v>
      </c>
      <c r="V196" s="4197" t="s">
        <v>1911</v>
      </c>
      <c r="W196" s="4197" t="s">
        <v>1910</v>
      </c>
    </row>
    <row r="197" spans="1:130" s="3532" customFormat="1" ht="30.75" customHeight="1" x14ac:dyDescent="0.25">
      <c r="A197" s="4204"/>
      <c r="B197" s="4205"/>
      <c r="C197" s="1568" t="s">
        <v>1909</v>
      </c>
      <c r="D197" s="1567" t="s">
        <v>20</v>
      </c>
      <c r="E197" s="3119" t="s">
        <v>21</v>
      </c>
      <c r="F197" s="1566" t="s">
        <v>20</v>
      </c>
      <c r="G197" s="1565" t="s">
        <v>21</v>
      </c>
      <c r="H197" s="1566" t="s">
        <v>20</v>
      </c>
      <c r="I197" s="1565" t="s">
        <v>21</v>
      </c>
      <c r="J197" s="1566" t="s">
        <v>20</v>
      </c>
      <c r="K197" s="1565" t="s">
        <v>21</v>
      </c>
      <c r="L197" s="1566" t="s">
        <v>20</v>
      </c>
      <c r="M197" s="1565" t="s">
        <v>21</v>
      </c>
      <c r="N197" s="1566" t="s">
        <v>20</v>
      </c>
      <c r="O197" s="1565" t="s">
        <v>21</v>
      </c>
      <c r="P197" s="1566" t="s">
        <v>20</v>
      </c>
      <c r="Q197" s="1565" t="s">
        <v>21</v>
      </c>
      <c r="R197" s="3883" t="s">
        <v>20</v>
      </c>
      <c r="S197" s="1565" t="s">
        <v>21</v>
      </c>
      <c r="T197" s="4198"/>
      <c r="U197" s="4214"/>
      <c r="V197" s="4198"/>
      <c r="W197" s="4198"/>
      <c r="X197" s="1571"/>
      <c r="Y197" s="1571"/>
      <c r="Z197" s="1571"/>
      <c r="AA197" s="1571"/>
      <c r="AB197" s="1571"/>
      <c r="AC197" s="1571"/>
      <c r="AD197" s="1571"/>
      <c r="AE197" s="1571"/>
      <c r="AF197" s="1571"/>
      <c r="AG197" s="1571"/>
      <c r="AH197" s="1571"/>
      <c r="AI197" s="1571"/>
      <c r="AJ197" s="1571"/>
      <c r="AK197" s="1571"/>
      <c r="AL197" s="1571"/>
      <c r="AM197" s="1571"/>
      <c r="AN197" s="1571"/>
      <c r="AO197" s="1571"/>
      <c r="AP197" s="1571"/>
      <c r="AQ197" s="1571"/>
      <c r="AR197" s="1571"/>
      <c r="AS197" s="1571"/>
      <c r="AT197" s="1571"/>
      <c r="AU197" s="1571"/>
      <c r="AV197" s="1571"/>
      <c r="AW197" s="1571"/>
      <c r="AX197" s="1571"/>
      <c r="AY197" s="1571"/>
      <c r="AZ197" s="1571"/>
      <c r="BA197" s="1571"/>
      <c r="BB197" s="1571"/>
      <c r="BC197" s="1571"/>
      <c r="BD197" s="1571"/>
      <c r="BE197" s="1571"/>
      <c r="BF197" s="1571"/>
      <c r="BG197" s="1571"/>
      <c r="BH197" s="1571"/>
      <c r="BI197" s="1571"/>
      <c r="BJ197" s="1571"/>
      <c r="BK197" s="1571"/>
      <c r="BL197" s="1571"/>
      <c r="BM197" s="1571"/>
      <c r="BN197" s="1571"/>
      <c r="BO197" s="1571"/>
      <c r="BP197" s="1571"/>
      <c r="BQ197" s="1571"/>
      <c r="BR197" s="1571"/>
      <c r="BS197" s="1571"/>
      <c r="BT197" s="1571"/>
      <c r="BU197" s="1571"/>
      <c r="BV197" s="1571"/>
      <c r="BW197" s="1571"/>
      <c r="BX197" s="1571"/>
      <c r="BY197" s="1571"/>
      <c r="BZ197" s="1571"/>
      <c r="CA197" s="1571"/>
      <c r="CB197" s="1571"/>
      <c r="CC197" s="1571"/>
      <c r="CD197" s="1571"/>
      <c r="CE197" s="1571"/>
      <c r="CF197" s="1571"/>
      <c r="CG197" s="1571"/>
      <c r="CH197" s="1571"/>
      <c r="CI197" s="1571"/>
      <c r="CJ197" s="1571"/>
      <c r="CK197" s="1571"/>
      <c r="CL197" s="1571"/>
      <c r="CM197" s="1571"/>
      <c r="CN197" s="1571"/>
      <c r="CO197" s="1571"/>
      <c r="CP197" s="1571"/>
      <c r="CQ197" s="1571"/>
      <c r="CR197" s="1571"/>
      <c r="CS197" s="1571"/>
      <c r="CT197" s="1571"/>
      <c r="CU197" s="1571"/>
      <c r="CV197" s="1571"/>
      <c r="CW197" s="1571"/>
      <c r="CX197" s="1571"/>
      <c r="CY197" s="1571"/>
      <c r="CZ197" s="1571"/>
      <c r="DA197" s="1571"/>
      <c r="DB197" s="1571"/>
      <c r="DC197" s="1571"/>
      <c r="DD197" s="1571"/>
      <c r="DE197" s="1571"/>
      <c r="DF197" s="1571"/>
      <c r="DG197" s="1571"/>
      <c r="DH197" s="1571"/>
      <c r="DI197" s="1571"/>
      <c r="DJ197" s="1571"/>
      <c r="DK197" s="1571"/>
      <c r="DL197" s="1571"/>
      <c r="DM197" s="1571"/>
      <c r="DN197" s="1571"/>
      <c r="DO197" s="1571"/>
      <c r="DP197" s="1571"/>
      <c r="DQ197" s="1571"/>
      <c r="DR197" s="1571"/>
      <c r="DS197" s="1571"/>
      <c r="DT197" s="1571"/>
      <c r="DU197" s="1571"/>
      <c r="DV197" s="1571"/>
      <c r="DW197" s="1571"/>
      <c r="DX197" s="1571"/>
      <c r="DY197" s="1571"/>
      <c r="DZ197" s="1571"/>
    </row>
    <row r="198" spans="1:130" ht="21.75" customHeight="1" x14ac:dyDescent="0.25">
      <c r="A198" s="4337" t="s">
        <v>1908</v>
      </c>
      <c r="B198" s="4338"/>
      <c r="C198" s="1548">
        <f>SUM(D198+E198)</f>
        <v>0</v>
      </c>
      <c r="D198" s="1550">
        <f>SUM(F198+H198+J198+L198+N198)</f>
        <v>0</v>
      </c>
      <c r="E198" s="1549">
        <f>SUM(G198+I198+K198+M198+O198)</f>
        <v>0</v>
      </c>
      <c r="F198" s="3884"/>
      <c r="G198" s="3885"/>
      <c r="H198" s="3884"/>
      <c r="I198" s="3885"/>
      <c r="J198" s="3884"/>
      <c r="K198" s="3885"/>
      <c r="L198" s="3884"/>
      <c r="M198" s="3885"/>
      <c r="N198" s="3884"/>
      <c r="O198" s="3885"/>
      <c r="P198" s="3884"/>
      <c r="Q198" s="3886"/>
      <c r="R198" s="3885"/>
      <c r="S198" s="3886"/>
      <c r="T198" s="3887"/>
      <c r="U198" s="3886"/>
      <c r="V198" s="3887"/>
      <c r="W198" s="3887"/>
      <c r="X198" s="3857"/>
      <c r="CG198" s="3497">
        <v>0</v>
      </c>
      <c r="CH198" s="3497">
        <v>0</v>
      </c>
      <c r="CI198" s="3497">
        <v>0</v>
      </c>
      <c r="CJ198" s="3497">
        <v>0</v>
      </c>
      <c r="CK198" s="3497">
        <v>0</v>
      </c>
      <c r="CL198" s="3497">
        <v>0</v>
      </c>
    </row>
    <row r="199" spans="1:130" ht="28.5" customHeight="1" x14ac:dyDescent="0.25">
      <c r="A199" s="149" t="s">
        <v>1907</v>
      </c>
      <c r="B199" s="149"/>
      <c r="C199" s="149"/>
    </row>
    <row r="200" spans="1:130" x14ac:dyDescent="0.25">
      <c r="A200" s="4316" t="s">
        <v>516</v>
      </c>
      <c r="B200" s="4203"/>
      <c r="C200" s="4144" t="s">
        <v>1125</v>
      </c>
      <c r="D200" s="4145"/>
    </row>
    <row r="201" spans="1:130" ht="23.25" customHeight="1" x14ac:dyDescent="0.25">
      <c r="A201" s="4204"/>
      <c r="B201" s="4205"/>
      <c r="C201" s="1566" t="s">
        <v>20</v>
      </c>
      <c r="D201" s="1565" t="s">
        <v>21</v>
      </c>
    </row>
    <row r="202" spans="1:130" ht="22.5" customHeight="1" x14ac:dyDescent="0.25">
      <c r="A202" s="4333" t="s">
        <v>1906</v>
      </c>
      <c r="B202" s="4334"/>
      <c r="C202" s="1559"/>
      <c r="D202" s="1558"/>
    </row>
    <row r="203" spans="1:130" ht="24" customHeight="1" x14ac:dyDescent="0.25">
      <c r="A203" s="4312" t="s">
        <v>1905</v>
      </c>
      <c r="B203" s="4313"/>
      <c r="C203" s="3888"/>
      <c r="D203" s="3889"/>
    </row>
    <row r="204" spans="1:130" ht="27.75" customHeight="1" x14ac:dyDescent="0.25">
      <c r="A204" s="4312" t="s">
        <v>1904</v>
      </c>
      <c r="B204" s="4313"/>
      <c r="C204" s="3888"/>
      <c r="D204" s="3889"/>
    </row>
    <row r="205" spans="1:130" ht="27.75" customHeight="1" x14ac:dyDescent="0.25">
      <c r="A205" s="4331" t="s">
        <v>1903</v>
      </c>
      <c r="B205" s="4332"/>
      <c r="C205" s="3890"/>
      <c r="D205" s="3891"/>
    </row>
    <row r="249" spans="1:130" hidden="1" x14ac:dyDescent="0.25"/>
    <row r="250" spans="1:130" hidden="1" x14ac:dyDescent="0.25"/>
    <row r="251" spans="1:130" s="3892" customFormat="1" ht="19.5" hidden="1" customHeight="1" x14ac:dyDescent="0.25">
      <c r="A251" s="3892">
        <f>SUM(F12:Y14,F20:R38,F43:Q46,F52:I54,F59:O63,C69:C72,C75:E75,C78:E81,F86:I90,F97:Q104,F109:AA138,F140:AA149,F155:AM160,F165:O170,F175:Q177,F184:Q185,F191:S192,F198:W198,C202:D205)</f>
        <v>2</v>
      </c>
      <c r="B251" s="3892">
        <f>SUM(DF13:DY13,CG20:CN205)</f>
        <v>0</v>
      </c>
      <c r="BA251" s="3893"/>
      <c r="BB251" s="3893"/>
      <c r="BC251" s="3893"/>
      <c r="BD251" s="3893"/>
      <c r="BE251" s="3893"/>
      <c r="BF251" s="3893"/>
      <c r="BG251" s="3893"/>
      <c r="BH251" s="3893"/>
      <c r="BI251" s="3893"/>
      <c r="BJ251" s="3893"/>
      <c r="BK251" s="3893"/>
      <c r="BL251" s="3893"/>
      <c r="BM251" s="3893"/>
      <c r="BN251" s="3893"/>
      <c r="BO251" s="3893"/>
      <c r="BP251" s="3893"/>
      <c r="BQ251" s="3893"/>
      <c r="BR251" s="3893"/>
      <c r="BS251" s="3893"/>
      <c r="BT251" s="3893"/>
      <c r="BU251" s="3893"/>
      <c r="BV251" s="3893"/>
      <c r="BW251" s="3893"/>
      <c r="BX251" s="3893"/>
      <c r="BY251" s="3893"/>
      <c r="BZ251" s="3893"/>
      <c r="CA251" s="3893"/>
      <c r="CB251" s="3893"/>
      <c r="CC251" s="3893"/>
      <c r="CD251" s="3893"/>
      <c r="CE251" s="3893"/>
      <c r="CF251" s="3893"/>
      <c r="CG251" s="3893"/>
      <c r="CH251" s="3893"/>
      <c r="CI251" s="3893"/>
      <c r="CJ251" s="3893"/>
      <c r="CK251" s="3893"/>
      <c r="CL251" s="3893"/>
      <c r="CM251" s="3893"/>
      <c r="CN251" s="3893"/>
      <c r="CO251" s="3893"/>
      <c r="CP251" s="3893"/>
      <c r="CQ251" s="3893"/>
      <c r="CR251" s="3893"/>
      <c r="CS251" s="3893"/>
      <c r="CT251" s="3893"/>
      <c r="CU251" s="3893"/>
      <c r="CV251" s="3893"/>
      <c r="CW251" s="3893"/>
      <c r="CX251" s="3893"/>
      <c r="CY251" s="3893"/>
      <c r="CZ251" s="3893"/>
      <c r="DA251" s="3893"/>
      <c r="DB251" s="3893"/>
      <c r="DC251" s="3893"/>
      <c r="DD251" s="3893"/>
      <c r="DE251" s="3893"/>
      <c r="DF251" s="3893"/>
      <c r="DG251" s="3893"/>
      <c r="DH251" s="3893"/>
      <c r="DI251" s="3893"/>
      <c r="DJ251" s="3893"/>
      <c r="DK251" s="3893"/>
      <c r="DL251" s="3893"/>
      <c r="DM251" s="3893"/>
      <c r="DN251" s="3893"/>
      <c r="DO251" s="3893"/>
      <c r="DP251" s="3893"/>
      <c r="DQ251" s="3893"/>
      <c r="DR251" s="3893"/>
      <c r="DS251" s="3893"/>
      <c r="DT251" s="3893"/>
      <c r="DU251" s="3893"/>
      <c r="DV251" s="3893"/>
      <c r="DW251" s="3893"/>
      <c r="DX251" s="3893"/>
      <c r="DY251" s="3893"/>
      <c r="DZ251" s="3893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topLeftCell="A94" workbookViewId="0">
      <selection activeCell="B105" sqref="B105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5" customWidth="1"/>
    <col min="77" max="77" width="11.85546875" style="3395" customWidth="1"/>
    <col min="78" max="78" width="10.85546875" style="3466" hidden="1" customWidth="1"/>
    <col min="79" max="103" width="10.85546875" style="3394" hidden="1" customWidth="1"/>
    <col min="104" max="104" width="6.42578125" style="3394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64" t="s">
        <v>704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67"/>
      <c r="B7" s="3067"/>
      <c r="C7" s="3067"/>
      <c r="D7" s="3067"/>
      <c r="E7" s="3067"/>
      <c r="F7" s="3067"/>
      <c r="G7" s="3067"/>
      <c r="H7" s="3067"/>
      <c r="I7" s="3067"/>
      <c r="J7" s="3067"/>
      <c r="K7" s="3067"/>
      <c r="L7" s="3067"/>
      <c r="M7" s="3067"/>
      <c r="N7" s="3067"/>
      <c r="O7" s="3067"/>
      <c r="P7" s="3067"/>
      <c r="Q7" s="3067"/>
      <c r="R7" s="3067"/>
      <c r="S7" s="3067"/>
      <c r="T7" s="3067"/>
      <c r="U7" s="3067"/>
      <c r="V7" s="3067"/>
      <c r="W7" s="3067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705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426" t="s">
        <v>706</v>
      </c>
      <c r="B9" s="4432" t="s">
        <v>1</v>
      </c>
      <c r="C9" s="4433"/>
      <c r="D9" s="4434"/>
      <c r="E9" s="4370" t="s">
        <v>60</v>
      </c>
      <c r="F9" s="4424"/>
      <c r="G9" s="4424"/>
      <c r="H9" s="4424"/>
      <c r="I9" s="4424"/>
      <c r="J9" s="4424"/>
      <c r="K9" s="4424"/>
      <c r="L9" s="4424"/>
      <c r="M9" s="4424"/>
      <c r="N9" s="4424"/>
      <c r="O9" s="4424"/>
      <c r="P9" s="4424"/>
      <c r="Q9" s="4424"/>
      <c r="R9" s="4424"/>
      <c r="S9" s="4424"/>
      <c r="T9" s="4424"/>
      <c r="U9" s="4424"/>
      <c r="V9" s="4424"/>
      <c r="W9" s="4424"/>
      <c r="X9" s="4424"/>
      <c r="Y9" s="4424"/>
      <c r="Z9" s="4424"/>
      <c r="AA9" s="4424"/>
      <c r="AB9" s="4424"/>
      <c r="AC9" s="4424"/>
      <c r="AD9" s="4424"/>
      <c r="AE9" s="4424"/>
      <c r="AF9" s="4424"/>
      <c r="AG9" s="4424"/>
      <c r="AH9" s="4424"/>
      <c r="AI9" s="4424"/>
      <c r="AJ9" s="4424"/>
      <c r="AK9" s="4424"/>
      <c r="AL9" s="4424"/>
      <c r="AM9" s="4424"/>
      <c r="AN9" s="4425"/>
      <c r="AO9" s="4438" t="s">
        <v>428</v>
      </c>
      <c r="AP9" s="4435" t="s">
        <v>430</v>
      </c>
      <c r="AQ9" s="4435" t="s">
        <v>429</v>
      </c>
      <c r="AR9" s="4434" t="s">
        <v>467</v>
      </c>
      <c r="AS9" s="4434" t="s">
        <v>550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5"/>
      <c r="BY9" s="3466"/>
      <c r="CZ9" s="194"/>
    </row>
    <row r="10" spans="1:104" ht="20.100000000000001" customHeight="1" x14ac:dyDescent="0.2">
      <c r="A10" s="4159"/>
      <c r="B10" s="4381"/>
      <c r="C10" s="4181"/>
      <c r="D10" s="4163"/>
      <c r="E10" s="4370" t="s">
        <v>707</v>
      </c>
      <c r="F10" s="4425"/>
      <c r="G10" s="4428" t="s">
        <v>708</v>
      </c>
      <c r="H10" s="4430"/>
      <c r="I10" s="4428" t="s">
        <v>61</v>
      </c>
      <c r="J10" s="4430"/>
      <c r="K10" s="4428" t="s">
        <v>596</v>
      </c>
      <c r="L10" s="4430"/>
      <c r="M10" s="4428" t="s">
        <v>5</v>
      </c>
      <c r="N10" s="4430"/>
      <c r="O10" s="4428" t="s">
        <v>597</v>
      </c>
      <c r="P10" s="4430"/>
      <c r="Q10" s="4428" t="s">
        <v>7</v>
      </c>
      <c r="R10" s="4430"/>
      <c r="S10" s="4428" t="s">
        <v>8</v>
      </c>
      <c r="T10" s="4430"/>
      <c r="U10" s="4428" t="s">
        <v>9</v>
      </c>
      <c r="V10" s="4430"/>
      <c r="W10" s="4428" t="s">
        <v>10</v>
      </c>
      <c r="X10" s="4430"/>
      <c r="Y10" s="4428" t="s">
        <v>11</v>
      </c>
      <c r="Z10" s="4430"/>
      <c r="AA10" s="4428" t="s">
        <v>12</v>
      </c>
      <c r="AB10" s="4430"/>
      <c r="AC10" s="4428" t="s">
        <v>13</v>
      </c>
      <c r="AD10" s="4430"/>
      <c r="AE10" s="4428" t="s">
        <v>14</v>
      </c>
      <c r="AF10" s="4430"/>
      <c r="AG10" s="4428" t="s">
        <v>15</v>
      </c>
      <c r="AH10" s="4430"/>
      <c r="AI10" s="4428" t="s">
        <v>16</v>
      </c>
      <c r="AJ10" s="4430"/>
      <c r="AK10" s="4428" t="s">
        <v>17</v>
      </c>
      <c r="AL10" s="4430"/>
      <c r="AM10" s="4370" t="s">
        <v>18</v>
      </c>
      <c r="AN10" s="4425"/>
      <c r="AO10" s="4439"/>
      <c r="AP10" s="4436"/>
      <c r="AQ10" s="4436"/>
      <c r="AR10" s="4154"/>
      <c r="AS10" s="4154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5"/>
      <c r="BY10" s="3466"/>
      <c r="CZ10" s="194"/>
    </row>
    <row r="11" spans="1:104" ht="20.100000000000001" customHeight="1" x14ac:dyDescent="0.2">
      <c r="A11" s="4409"/>
      <c r="B11" s="3275" t="s">
        <v>47</v>
      </c>
      <c r="C11" s="3276" t="s">
        <v>20</v>
      </c>
      <c r="D11" s="3133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440"/>
      <c r="AP11" s="4437"/>
      <c r="AQ11" s="4437"/>
      <c r="AR11" s="4163"/>
      <c r="AS11" s="4163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5"/>
      <c r="BY11" s="3466"/>
      <c r="CZ11" s="194"/>
    </row>
    <row r="12" spans="1:104" ht="16.350000000000001" customHeight="1" x14ac:dyDescent="0.2">
      <c r="A12" s="3274" t="s">
        <v>27</v>
      </c>
      <c r="B12" s="558">
        <f>SUM(B13:B26)</f>
        <v>0</v>
      </c>
      <c r="C12" s="559">
        <f>SUM(C13:C26)</f>
        <v>0</v>
      </c>
      <c r="D12" s="196">
        <f>SUM(D13:D26)</f>
        <v>0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0</v>
      </c>
      <c r="L12" s="560">
        <f t="shared" si="0"/>
        <v>0</v>
      </c>
      <c r="M12" s="556">
        <f t="shared" si="0"/>
        <v>0</v>
      </c>
      <c r="N12" s="560">
        <f t="shared" si="0"/>
        <v>0</v>
      </c>
      <c r="O12" s="556">
        <f t="shared" si="0"/>
        <v>0</v>
      </c>
      <c r="P12" s="560">
        <f t="shared" si="0"/>
        <v>0</v>
      </c>
      <c r="Q12" s="556">
        <f t="shared" si="0"/>
        <v>0</v>
      </c>
      <c r="R12" s="560">
        <f t="shared" si="0"/>
        <v>0</v>
      </c>
      <c r="S12" s="556">
        <f t="shared" si="0"/>
        <v>0</v>
      </c>
      <c r="T12" s="560">
        <f t="shared" si="0"/>
        <v>0</v>
      </c>
      <c r="U12" s="556">
        <f>SUM(U13:U26)</f>
        <v>0</v>
      </c>
      <c r="V12" s="560">
        <f>SUM(V13:V26)</f>
        <v>0</v>
      </c>
      <c r="W12" s="556">
        <f t="shared" si="0"/>
        <v>0</v>
      </c>
      <c r="X12" s="560">
        <f t="shared" si="0"/>
        <v>0</v>
      </c>
      <c r="Y12" s="556">
        <f t="shared" si="0"/>
        <v>0</v>
      </c>
      <c r="Z12" s="560">
        <f t="shared" si="0"/>
        <v>0</v>
      </c>
      <c r="AA12" s="556">
        <f t="shared" si="0"/>
        <v>0</v>
      </c>
      <c r="AB12" s="560">
        <f t="shared" si="0"/>
        <v>0</v>
      </c>
      <c r="AC12" s="556">
        <f t="shared" si="0"/>
        <v>0</v>
      </c>
      <c r="AD12" s="560">
        <f t="shared" si="0"/>
        <v>0</v>
      </c>
      <c r="AE12" s="556">
        <f t="shared" si="0"/>
        <v>0</v>
      </c>
      <c r="AF12" s="560">
        <f t="shared" si="0"/>
        <v>0</v>
      </c>
      <c r="AG12" s="561">
        <f t="shared" si="0"/>
        <v>0</v>
      </c>
      <c r="AH12" s="561">
        <f t="shared" si="0"/>
        <v>0</v>
      </c>
      <c r="AI12" s="561">
        <f t="shared" si="0"/>
        <v>0</v>
      </c>
      <c r="AJ12" s="561">
        <f t="shared" si="0"/>
        <v>0</v>
      </c>
      <c r="AK12" s="561">
        <f t="shared" si="0"/>
        <v>0</v>
      </c>
      <c r="AL12" s="561">
        <f t="shared" si="0"/>
        <v>0</v>
      </c>
      <c r="AM12" s="561">
        <f t="shared" si="0"/>
        <v>0</v>
      </c>
      <c r="AN12" s="561">
        <f t="shared" si="0"/>
        <v>0</v>
      </c>
      <c r="AO12" s="562">
        <f t="shared" si="0"/>
        <v>0</v>
      </c>
      <c r="AP12" s="563">
        <f>SUM(AP13:AP26)</f>
        <v>0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5"/>
      <c r="BY12" s="3466"/>
      <c r="CZ12" s="194"/>
    </row>
    <row r="13" spans="1:104" ht="16.350000000000001" customHeight="1" x14ac:dyDescent="0.2">
      <c r="A13" s="112" t="s">
        <v>709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2"/>
      <c r="AU13" s="1482"/>
      <c r="AV13" s="1482"/>
      <c r="AW13" s="1482"/>
      <c r="AX13" s="1482"/>
      <c r="AY13" s="1482"/>
      <c r="AZ13" s="1482"/>
      <c r="BA13" s="1482"/>
      <c r="BB13" s="1482"/>
      <c r="BC13" s="1482"/>
      <c r="BD13" s="402"/>
      <c r="BE13" s="402"/>
      <c r="BF13" s="402"/>
      <c r="BW13" s="3395"/>
      <c r="BY13" s="3466"/>
      <c r="CA13" s="3758"/>
      <c r="CG13" s="3409">
        <v>0</v>
      </c>
      <c r="CH13" s="3409"/>
      <c r="CI13" s="3409">
        <v>0</v>
      </c>
      <c r="CJ13" s="3409">
        <v>0</v>
      </c>
      <c r="CZ13" s="194"/>
    </row>
    <row r="14" spans="1:104" ht="16.350000000000001" customHeight="1" x14ac:dyDescent="0.2">
      <c r="A14" s="151" t="s">
        <v>710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2"/>
      <c r="AU14" s="1482"/>
      <c r="AV14" s="1482"/>
      <c r="AW14" s="1482"/>
      <c r="AX14" s="1482"/>
      <c r="AY14" s="1482"/>
      <c r="AZ14" s="1482"/>
      <c r="BA14" s="1482"/>
      <c r="BB14" s="1482"/>
      <c r="BC14" s="1482"/>
      <c r="BD14" s="402"/>
      <c r="BE14" s="402"/>
      <c r="BF14" s="402"/>
      <c r="BW14" s="3395"/>
      <c r="BY14" s="3466"/>
      <c r="CA14" s="3758"/>
      <c r="CG14" s="3409">
        <v>0</v>
      </c>
      <c r="CH14" s="3409"/>
      <c r="CI14" s="3409">
        <v>0</v>
      </c>
      <c r="CJ14" s="3409">
        <v>0</v>
      </c>
      <c r="CZ14" s="194"/>
    </row>
    <row r="15" spans="1:104" ht="16.350000000000001" customHeight="1" x14ac:dyDescent="0.2">
      <c r="A15" s="3108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2"/>
      <c r="AU15" s="1482"/>
      <c r="AV15" s="1482"/>
      <c r="AW15" s="1482"/>
      <c r="AX15" s="1482"/>
      <c r="AY15" s="1482"/>
      <c r="AZ15" s="1482"/>
      <c r="BA15" s="1482"/>
      <c r="BB15" s="1482"/>
      <c r="BC15" s="1482"/>
      <c r="BD15" s="402"/>
      <c r="BE15" s="402"/>
      <c r="BF15" s="402"/>
      <c r="BW15" s="3395"/>
      <c r="BY15" s="3466"/>
      <c r="CA15" s="3758"/>
      <c r="CG15" s="3409">
        <v>0</v>
      </c>
      <c r="CH15" s="3409"/>
      <c r="CI15" s="3409">
        <v>0</v>
      </c>
      <c r="CJ15" s="3409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2"/>
      <c r="AU16" s="1482"/>
      <c r="AV16" s="1482"/>
      <c r="AW16" s="1482"/>
      <c r="AX16" s="1482"/>
      <c r="AY16" s="1482"/>
      <c r="AZ16" s="1482"/>
      <c r="BA16" s="1482"/>
      <c r="BB16" s="1482"/>
      <c r="BC16" s="1482"/>
      <c r="BD16" s="402"/>
      <c r="BE16" s="402"/>
      <c r="BF16" s="402"/>
      <c r="BW16" s="3395"/>
      <c r="BY16" s="3466"/>
      <c r="CA16" s="3758"/>
      <c r="CG16" s="3409">
        <v>0</v>
      </c>
      <c r="CH16" s="3409"/>
      <c r="CI16" s="3409">
        <v>0</v>
      </c>
      <c r="CJ16" s="3409">
        <v>0</v>
      </c>
      <c r="CZ16" s="194"/>
    </row>
    <row r="17" spans="1:104" ht="16.350000000000001" customHeight="1" x14ac:dyDescent="0.2">
      <c r="A17" s="3105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2"/>
      <c r="AU17" s="1482"/>
      <c r="AV17" s="1482"/>
      <c r="AW17" s="1482"/>
      <c r="AX17" s="1482"/>
      <c r="AY17" s="1482"/>
      <c r="AZ17" s="1482"/>
      <c r="BA17" s="1482"/>
      <c r="BB17" s="1482"/>
      <c r="BC17" s="1482"/>
      <c r="BD17" s="402"/>
      <c r="BE17" s="402"/>
      <c r="BF17" s="402"/>
      <c r="BW17" s="3395"/>
      <c r="BY17" s="3466"/>
      <c r="CA17" s="3758"/>
      <c r="CG17" s="3409">
        <v>0</v>
      </c>
      <c r="CH17" s="3409"/>
      <c r="CI17" s="3409">
        <v>0</v>
      </c>
      <c r="CJ17" s="3409">
        <v>0</v>
      </c>
      <c r="CZ17" s="194"/>
    </row>
    <row r="18" spans="1:104" ht="16.350000000000001" customHeight="1" x14ac:dyDescent="0.2">
      <c r="A18" s="3265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62"/>
      <c r="AU18" s="1482"/>
      <c r="AV18" s="1482"/>
      <c r="AW18" s="1482"/>
      <c r="AX18" s="1482"/>
      <c r="AY18" s="1482"/>
      <c r="AZ18" s="1482"/>
      <c r="BA18" s="1482"/>
      <c r="BB18" s="1482"/>
      <c r="BC18" s="1482"/>
      <c r="BD18" s="402"/>
      <c r="BE18" s="402"/>
      <c r="BF18" s="402"/>
      <c r="BW18" s="3395"/>
      <c r="BY18" s="3466"/>
      <c r="CA18" s="3758"/>
      <c r="CG18" s="3409">
        <v>0</v>
      </c>
      <c r="CH18" s="3409"/>
      <c r="CI18" s="3409">
        <v>0</v>
      </c>
      <c r="CJ18" s="3409">
        <v>0</v>
      </c>
      <c r="CZ18" s="194"/>
    </row>
    <row r="19" spans="1:104" ht="16.350000000000001" customHeight="1" x14ac:dyDescent="0.2">
      <c r="A19" s="570" t="s">
        <v>810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2"/>
      <c r="AU19" s="1482"/>
      <c r="AV19" s="1482"/>
      <c r="AW19" s="1482"/>
      <c r="AX19" s="1482"/>
      <c r="AY19" s="1482"/>
      <c r="AZ19" s="1482"/>
      <c r="BA19" s="1482"/>
      <c r="BB19" s="1482"/>
      <c r="BC19" s="1482"/>
      <c r="BD19" s="402"/>
      <c r="BE19" s="402"/>
      <c r="BF19" s="402"/>
      <c r="BW19" s="3395"/>
      <c r="BY19" s="3466"/>
      <c r="CA19" s="3758"/>
      <c r="CG19" s="3409">
        <v>0</v>
      </c>
      <c r="CH19" s="3409"/>
      <c r="CI19" s="3409">
        <v>0</v>
      </c>
      <c r="CJ19" s="3409">
        <v>0</v>
      </c>
      <c r="CZ19" s="194"/>
    </row>
    <row r="20" spans="1:104" ht="16.350000000000001" customHeight="1" x14ac:dyDescent="0.2">
      <c r="A20" s="570" t="s">
        <v>711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2"/>
      <c r="AU20" s="1482"/>
      <c r="AV20" s="1482"/>
      <c r="AW20" s="1482"/>
      <c r="AX20" s="1482"/>
      <c r="AY20" s="1482"/>
      <c r="AZ20" s="1482"/>
      <c r="BA20" s="1482"/>
      <c r="BB20" s="1482"/>
      <c r="BC20" s="1482"/>
      <c r="BD20" s="402"/>
      <c r="BE20" s="402"/>
      <c r="BF20" s="402"/>
      <c r="BW20" s="3395"/>
      <c r="BY20" s="3466"/>
      <c r="CA20" s="3758"/>
      <c r="CG20" s="3409">
        <v>0</v>
      </c>
      <c r="CH20" s="3409"/>
      <c r="CI20" s="3409">
        <v>0</v>
      </c>
      <c r="CJ20" s="3409">
        <v>0</v>
      </c>
      <c r="CZ20" s="194"/>
    </row>
    <row r="21" spans="1:104" ht="16.350000000000001" customHeight="1" x14ac:dyDescent="0.2">
      <c r="A21" s="570" t="s">
        <v>712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2"/>
      <c r="AU21" s="1482"/>
      <c r="AV21" s="1482"/>
      <c r="AW21" s="1482"/>
      <c r="AX21" s="1482"/>
      <c r="AY21" s="1482"/>
      <c r="AZ21" s="1482"/>
      <c r="BA21" s="1482"/>
      <c r="BB21" s="1482"/>
      <c r="BC21" s="1482"/>
      <c r="BD21" s="402"/>
      <c r="BE21" s="402"/>
      <c r="BF21" s="402"/>
      <c r="BW21" s="3395"/>
      <c r="BY21" s="3466"/>
      <c r="CA21" s="3758"/>
      <c r="CG21" s="3409">
        <v>0</v>
      </c>
      <c r="CH21" s="3409"/>
      <c r="CI21" s="3409">
        <v>0</v>
      </c>
      <c r="CJ21" s="3409">
        <v>0</v>
      </c>
      <c r="CZ21" s="194"/>
    </row>
    <row r="22" spans="1:104" ht="16.350000000000001" customHeight="1" x14ac:dyDescent="0.2">
      <c r="A22" s="570" t="s">
        <v>713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2"/>
      <c r="AU22" s="1482"/>
      <c r="AV22" s="1482"/>
      <c r="AW22" s="1482"/>
      <c r="AX22" s="1482"/>
      <c r="AY22" s="1482"/>
      <c r="AZ22" s="1482"/>
      <c r="BA22" s="1482"/>
      <c r="BB22" s="1482"/>
      <c r="BC22" s="1482"/>
      <c r="BD22" s="402"/>
      <c r="BE22" s="402"/>
      <c r="BF22" s="402"/>
      <c r="BW22" s="3395"/>
      <c r="BY22" s="3466"/>
      <c r="CG22" s="3409">
        <v>0</v>
      </c>
      <c r="CH22" s="3409"/>
      <c r="CI22" s="3409">
        <v>0</v>
      </c>
      <c r="CJ22" s="3409">
        <v>0</v>
      </c>
      <c r="CZ22" s="194"/>
    </row>
    <row r="23" spans="1:104" ht="16.350000000000001" customHeight="1" x14ac:dyDescent="0.2">
      <c r="A23" s="3105" t="s">
        <v>714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2"/>
      <c r="AU23" s="1482"/>
      <c r="AV23" s="1482"/>
      <c r="AW23" s="1482"/>
      <c r="AX23" s="1482"/>
      <c r="AY23" s="1482"/>
      <c r="AZ23" s="1482"/>
      <c r="BA23" s="1482"/>
      <c r="BB23" s="1482"/>
      <c r="BC23" s="1482"/>
      <c r="BD23" s="402"/>
      <c r="BE23" s="402"/>
      <c r="BF23" s="402"/>
      <c r="BW23" s="3395"/>
      <c r="BY23" s="3466"/>
      <c r="CG23" s="3409">
        <v>0</v>
      </c>
      <c r="CH23" s="3409"/>
      <c r="CI23" s="3409">
        <v>0</v>
      </c>
      <c r="CJ23" s="3409">
        <v>0</v>
      </c>
      <c r="CZ23" s="194"/>
    </row>
    <row r="24" spans="1:104" ht="16.350000000000001" customHeight="1" x14ac:dyDescent="0.2">
      <c r="A24" s="3105" t="s">
        <v>715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/>
      <c r="AP24" s="574"/>
      <c r="AQ24" s="574"/>
      <c r="AR24" s="575"/>
      <c r="AS24" s="575"/>
      <c r="AT24" s="3562"/>
      <c r="AU24" s="1482"/>
      <c r="AV24" s="1482"/>
      <c r="AW24" s="1482"/>
      <c r="AX24" s="1482"/>
      <c r="AY24" s="1482"/>
      <c r="AZ24" s="1482"/>
      <c r="BA24" s="1482"/>
      <c r="BB24" s="1482"/>
      <c r="BC24" s="1482"/>
      <c r="BD24" s="402"/>
      <c r="BE24" s="402"/>
      <c r="BF24" s="402"/>
      <c r="BW24" s="3395"/>
      <c r="BY24" s="3466"/>
      <c r="CG24" s="3409">
        <v>0</v>
      </c>
      <c r="CH24" s="3409"/>
      <c r="CI24" s="3409">
        <v>0</v>
      </c>
      <c r="CJ24" s="3409">
        <v>0</v>
      </c>
      <c r="CZ24" s="194"/>
    </row>
    <row r="25" spans="1:104" ht="16.350000000000001" customHeight="1" x14ac:dyDescent="0.2">
      <c r="A25" s="3105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4"/>
      <c r="AQ25" s="574"/>
      <c r="AR25" s="575"/>
      <c r="AS25" s="575"/>
      <c r="AT25" s="3562"/>
      <c r="AU25" s="1482"/>
      <c r="AV25" s="1482"/>
      <c r="AW25" s="1482"/>
      <c r="AX25" s="1482"/>
      <c r="AY25" s="1482"/>
      <c r="AZ25" s="1482"/>
      <c r="BA25" s="1482"/>
      <c r="BB25" s="1482"/>
      <c r="BC25" s="1482"/>
      <c r="BD25" s="402"/>
      <c r="BE25" s="402"/>
      <c r="BF25" s="402"/>
      <c r="BW25" s="3395"/>
      <c r="BY25" s="3466"/>
      <c r="CG25" s="3409">
        <v>0</v>
      </c>
      <c r="CH25" s="3409"/>
      <c r="CI25" s="3409">
        <v>0</v>
      </c>
      <c r="CJ25" s="3409">
        <v>0</v>
      </c>
      <c r="CZ25" s="194"/>
    </row>
    <row r="26" spans="1:104" ht="16.350000000000001" customHeight="1" x14ac:dyDescent="0.2">
      <c r="A26" s="465" t="s">
        <v>716</v>
      </c>
      <c r="B26" s="260">
        <f t="shared" si="1"/>
        <v>0</v>
      </c>
      <c r="C26" s="359">
        <f>SUM(E26+G26+I26+K26+M26+O26+Q26+S26+U26+W26+Y26+AA26+AC26+AE26+AG26+AI26+AK26+AM26)</f>
        <v>0</v>
      </c>
      <c r="D26" s="576">
        <f>SUM(F26+H26+J26+L26+N26+P26+R26+T26+V26+X26+Z26+AB26+AD26+AF26+AH26+AJ26+AL26+AN26)</f>
        <v>0</v>
      </c>
      <c r="E26" s="577"/>
      <c r="F26" s="116"/>
      <c r="G26" s="140"/>
      <c r="H26" s="142"/>
      <c r="I26" s="140"/>
      <c r="J26" s="116"/>
      <c r="K26" s="169"/>
      <c r="L26" s="116"/>
      <c r="M26" s="140"/>
      <c r="N26" s="116"/>
      <c r="O26" s="140"/>
      <c r="P26" s="116"/>
      <c r="Q26" s="140"/>
      <c r="R26" s="116"/>
      <c r="S26" s="140"/>
      <c r="T26" s="116"/>
      <c r="U26" s="140"/>
      <c r="V26" s="116"/>
      <c r="W26" s="140"/>
      <c r="X26" s="116"/>
      <c r="Y26" s="140"/>
      <c r="Z26" s="116"/>
      <c r="AA26" s="140"/>
      <c r="AB26" s="116"/>
      <c r="AC26" s="140"/>
      <c r="AD26" s="116"/>
      <c r="AE26" s="140"/>
      <c r="AF26" s="116"/>
      <c r="AG26" s="140"/>
      <c r="AH26" s="116"/>
      <c r="AI26" s="140"/>
      <c r="AJ26" s="116"/>
      <c r="AK26" s="140"/>
      <c r="AL26" s="116"/>
      <c r="AM26" s="186"/>
      <c r="AN26" s="116"/>
      <c r="AO26" s="249"/>
      <c r="AP26" s="578"/>
      <c r="AQ26" s="578"/>
      <c r="AR26" s="218"/>
      <c r="AS26" s="218"/>
      <c r="AT26" s="3562"/>
      <c r="AU26" s="1482"/>
      <c r="AV26" s="1482"/>
      <c r="AW26" s="1482"/>
      <c r="AX26" s="1482"/>
      <c r="AY26" s="1482"/>
      <c r="AZ26" s="1482"/>
      <c r="BA26" s="1482"/>
      <c r="BB26" s="1482"/>
      <c r="BC26" s="1482"/>
      <c r="BD26" s="402"/>
      <c r="BE26" s="402"/>
      <c r="BF26" s="402"/>
      <c r="BW26" s="3395"/>
      <c r="BY26" s="3466"/>
      <c r="CG26" s="3409">
        <v>0</v>
      </c>
      <c r="CH26" s="3409"/>
      <c r="CI26" s="3409">
        <v>0</v>
      </c>
      <c r="CJ26" s="3409">
        <v>0</v>
      </c>
      <c r="CZ26" s="194"/>
    </row>
    <row r="27" spans="1:104" ht="31.35" customHeight="1" x14ac:dyDescent="0.2">
      <c r="A27" s="149" t="s">
        <v>717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4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09"/>
      <c r="CH27" s="3409"/>
      <c r="CI27" s="3409"/>
      <c r="CJ27" s="3409"/>
    </row>
    <row r="28" spans="1:104" ht="20.100000000000001" customHeight="1" x14ac:dyDescent="0.2">
      <c r="A28" s="4426" t="s">
        <v>0</v>
      </c>
      <c r="B28" s="4432" t="s">
        <v>1</v>
      </c>
      <c r="C28" s="4433"/>
      <c r="D28" s="4434"/>
      <c r="E28" s="4370" t="s">
        <v>60</v>
      </c>
      <c r="F28" s="4424"/>
      <c r="G28" s="4424"/>
      <c r="H28" s="4424"/>
      <c r="I28" s="4424"/>
      <c r="J28" s="4424"/>
      <c r="K28" s="4424"/>
      <c r="L28" s="4424"/>
      <c r="M28" s="4424"/>
      <c r="N28" s="4424"/>
      <c r="O28" s="4424"/>
      <c r="P28" s="4424"/>
      <c r="Q28" s="4424"/>
      <c r="R28" s="4424"/>
      <c r="S28" s="4424"/>
      <c r="T28" s="4424"/>
      <c r="U28" s="4424"/>
      <c r="V28" s="4424"/>
      <c r="W28" s="4424"/>
      <c r="X28" s="4424"/>
      <c r="Y28" s="4424"/>
      <c r="Z28" s="4424"/>
      <c r="AA28" s="4424"/>
      <c r="AB28" s="4424"/>
      <c r="AC28" s="4424"/>
      <c r="AD28" s="4424"/>
      <c r="AE28" s="4424"/>
      <c r="AF28" s="4424"/>
      <c r="AG28" s="4424"/>
      <c r="AH28" s="4424"/>
      <c r="AI28" s="4424"/>
      <c r="AJ28" s="4424"/>
      <c r="AK28" s="4424"/>
      <c r="AL28" s="4424"/>
      <c r="AM28" s="4424"/>
      <c r="AN28" s="4425"/>
      <c r="AO28" s="4438" t="s">
        <v>428</v>
      </c>
      <c r="AP28" s="4435" t="s">
        <v>430</v>
      </c>
      <c r="AQ28" s="4435" t="s">
        <v>429</v>
      </c>
      <c r="AR28" s="4435" t="s">
        <v>517</v>
      </c>
      <c r="AS28" s="4434" t="s">
        <v>467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09"/>
      <c r="CH28" s="3409"/>
      <c r="CI28" s="3409"/>
      <c r="CJ28" s="3409"/>
    </row>
    <row r="29" spans="1:104" ht="20.100000000000001" customHeight="1" x14ac:dyDescent="0.2">
      <c r="A29" s="4159"/>
      <c r="B29" s="4381"/>
      <c r="C29" s="4181"/>
      <c r="D29" s="4163"/>
      <c r="E29" s="4370" t="s">
        <v>707</v>
      </c>
      <c r="F29" s="4425"/>
      <c r="G29" s="4370" t="s">
        <v>708</v>
      </c>
      <c r="H29" s="4425"/>
      <c r="I29" s="4370" t="s">
        <v>61</v>
      </c>
      <c r="J29" s="4425"/>
      <c r="K29" s="4370" t="s">
        <v>596</v>
      </c>
      <c r="L29" s="4425"/>
      <c r="M29" s="4370" t="s">
        <v>5</v>
      </c>
      <c r="N29" s="4425"/>
      <c r="O29" s="4370" t="s">
        <v>597</v>
      </c>
      <c r="P29" s="4425"/>
      <c r="Q29" s="4424" t="s">
        <v>7</v>
      </c>
      <c r="R29" s="4425"/>
      <c r="S29" s="4370" t="s">
        <v>8</v>
      </c>
      <c r="T29" s="4425"/>
      <c r="U29" s="4424" t="s">
        <v>9</v>
      </c>
      <c r="V29" s="4441"/>
      <c r="W29" s="4442" t="s">
        <v>10</v>
      </c>
      <c r="X29" s="4441"/>
      <c r="Y29" s="4442" t="s">
        <v>11</v>
      </c>
      <c r="Z29" s="4424"/>
      <c r="AA29" s="4370" t="s">
        <v>12</v>
      </c>
      <c r="AB29" s="4425"/>
      <c r="AC29" s="4424" t="s">
        <v>13</v>
      </c>
      <c r="AD29" s="4424"/>
      <c r="AE29" s="4370" t="s">
        <v>14</v>
      </c>
      <c r="AF29" s="4425"/>
      <c r="AG29" s="4370" t="s">
        <v>15</v>
      </c>
      <c r="AH29" s="4425"/>
      <c r="AI29" s="4370" t="s">
        <v>16</v>
      </c>
      <c r="AJ29" s="4425"/>
      <c r="AK29" s="4370" t="s">
        <v>17</v>
      </c>
      <c r="AL29" s="4425"/>
      <c r="AM29" s="4424" t="s">
        <v>18</v>
      </c>
      <c r="AN29" s="4425"/>
      <c r="AO29" s="4439"/>
      <c r="AP29" s="4436"/>
      <c r="AQ29" s="4436"/>
      <c r="AR29" s="4436"/>
      <c r="AS29" s="4154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09"/>
      <c r="CH29" s="3409"/>
      <c r="CI29" s="3409"/>
      <c r="CJ29" s="3409"/>
    </row>
    <row r="30" spans="1:104" ht="20.100000000000001" customHeight="1" x14ac:dyDescent="0.2">
      <c r="A30" s="4409"/>
      <c r="B30" s="3275" t="s">
        <v>47</v>
      </c>
      <c r="C30" s="3276" t="s">
        <v>20</v>
      </c>
      <c r="D30" s="3066" t="s">
        <v>21</v>
      </c>
      <c r="E30" s="3134" t="s">
        <v>20</v>
      </c>
      <c r="F30" s="3136" t="s">
        <v>21</v>
      </c>
      <c r="G30" s="3134" t="s">
        <v>20</v>
      </c>
      <c r="H30" s="3136" t="s">
        <v>21</v>
      </c>
      <c r="I30" s="3134" t="s">
        <v>20</v>
      </c>
      <c r="J30" s="3136" t="s">
        <v>21</v>
      </c>
      <c r="K30" s="3134" t="s">
        <v>20</v>
      </c>
      <c r="L30" s="3136" t="s">
        <v>21</v>
      </c>
      <c r="M30" s="3134" t="s">
        <v>20</v>
      </c>
      <c r="N30" s="3136" t="s">
        <v>21</v>
      </c>
      <c r="O30" s="3134" t="s">
        <v>20</v>
      </c>
      <c r="P30" s="3136" t="s">
        <v>21</v>
      </c>
      <c r="Q30" s="3135" t="s">
        <v>20</v>
      </c>
      <c r="R30" s="3136" t="s">
        <v>21</v>
      </c>
      <c r="S30" s="3134" t="s">
        <v>20</v>
      </c>
      <c r="T30" s="3136" t="s">
        <v>21</v>
      </c>
      <c r="U30" s="3135" t="s">
        <v>20</v>
      </c>
      <c r="V30" s="3154" t="s">
        <v>21</v>
      </c>
      <c r="W30" s="3134" t="s">
        <v>20</v>
      </c>
      <c r="X30" s="3154" t="s">
        <v>21</v>
      </c>
      <c r="Y30" s="3134" t="s">
        <v>20</v>
      </c>
      <c r="Z30" s="3154" t="s">
        <v>21</v>
      </c>
      <c r="AA30" s="3134" t="s">
        <v>20</v>
      </c>
      <c r="AB30" s="3154" t="s">
        <v>21</v>
      </c>
      <c r="AC30" s="3134" t="s">
        <v>20</v>
      </c>
      <c r="AD30" s="3154" t="s">
        <v>21</v>
      </c>
      <c r="AE30" s="3134" t="s">
        <v>20</v>
      </c>
      <c r="AF30" s="3154" t="s">
        <v>21</v>
      </c>
      <c r="AG30" s="3134" t="s">
        <v>20</v>
      </c>
      <c r="AH30" s="3154" t="s">
        <v>21</v>
      </c>
      <c r="AI30" s="3134" t="s">
        <v>20</v>
      </c>
      <c r="AJ30" s="3154" t="s">
        <v>21</v>
      </c>
      <c r="AK30" s="3134" t="s">
        <v>20</v>
      </c>
      <c r="AL30" s="3154" t="s">
        <v>21</v>
      </c>
      <c r="AM30" s="3134" t="s">
        <v>20</v>
      </c>
      <c r="AN30" s="3136" t="s">
        <v>21</v>
      </c>
      <c r="AO30" s="4440"/>
      <c r="AP30" s="4437"/>
      <c r="AQ30" s="4437"/>
      <c r="AR30" s="4437"/>
      <c r="AS30" s="4163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09"/>
      <c r="CH30" s="3409"/>
      <c r="CI30" s="3409"/>
      <c r="CJ30" s="3409"/>
    </row>
    <row r="31" spans="1:104" ht="16.350000000000001" customHeight="1" x14ac:dyDescent="0.2">
      <c r="A31" s="88" t="s">
        <v>26</v>
      </c>
      <c r="B31" s="360">
        <f t="shared" ref="B31:B44" si="2">SUM(C31:D31)</f>
        <v>0</v>
      </c>
      <c r="C31" s="361">
        <f t="shared" ref="C31:D33" si="3">SUM(E31+G31+I31+K31+M31+O31+Q31+S31+U31+W31+Y31+AA31+AC31+AE31+AG31+AI31+AK31+AM31)</f>
        <v>0</v>
      </c>
      <c r="D31" s="565">
        <f t="shared" si="3"/>
        <v>0</v>
      </c>
      <c r="E31" s="121"/>
      <c r="F31" s="435"/>
      <c r="G31" s="121"/>
      <c r="H31" s="114"/>
      <c r="I31" s="121"/>
      <c r="J31" s="114"/>
      <c r="K31" s="121"/>
      <c r="L31" s="114"/>
      <c r="M31" s="121"/>
      <c r="N31" s="114"/>
      <c r="O31" s="121"/>
      <c r="P31" s="114"/>
      <c r="Q31" s="150"/>
      <c r="R31" s="114"/>
      <c r="S31" s="121"/>
      <c r="T31" s="114"/>
      <c r="U31" s="150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204"/>
      <c r="AM31" s="204"/>
      <c r="AN31" s="114"/>
      <c r="AO31" s="582"/>
      <c r="AP31" s="566"/>
      <c r="AQ31" s="566"/>
      <c r="AR31" s="566"/>
      <c r="AS31" s="567"/>
      <c r="AT31" s="3562"/>
      <c r="AU31" s="1482"/>
      <c r="AV31" s="1482"/>
      <c r="AW31" s="1482"/>
      <c r="AX31" s="1482"/>
      <c r="AY31" s="1482"/>
      <c r="AZ31" s="1482"/>
      <c r="BA31" s="1482"/>
      <c r="BB31" s="1482"/>
      <c r="BC31" s="402"/>
      <c r="BD31" s="402"/>
      <c r="BE31" s="402"/>
      <c r="BF31" s="402"/>
      <c r="BG31" s="402"/>
      <c r="BX31" s="194"/>
      <c r="CA31" s="3758"/>
      <c r="CB31" s="3758"/>
      <c r="CG31" s="3409">
        <v>0</v>
      </c>
      <c r="CH31" s="3409">
        <v>0</v>
      </c>
      <c r="CI31" s="3409"/>
      <c r="CJ31" s="3409"/>
    </row>
    <row r="32" spans="1:104" ht="16.350000000000001" customHeight="1" x14ac:dyDescent="0.2">
      <c r="A32" s="124" t="s">
        <v>718</v>
      </c>
      <c r="B32" s="362">
        <f t="shared" si="2"/>
        <v>0</v>
      </c>
      <c r="C32" s="363">
        <f t="shared" si="3"/>
        <v>0</v>
      </c>
      <c r="D32" s="215">
        <f t="shared" si="3"/>
        <v>0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/>
      <c r="O32" s="125"/>
      <c r="P32" s="137"/>
      <c r="Q32" s="152"/>
      <c r="R32" s="137"/>
      <c r="S32" s="125"/>
      <c r="T32" s="137"/>
      <c r="U32" s="152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97"/>
      <c r="AM32" s="197"/>
      <c r="AN32" s="137"/>
      <c r="AO32" s="583"/>
      <c r="AP32" s="584"/>
      <c r="AQ32" s="584"/>
      <c r="AR32" s="584"/>
      <c r="AS32" s="217"/>
      <c r="AT32" s="3562"/>
      <c r="AU32" s="1482"/>
      <c r="AV32" s="1482"/>
      <c r="AW32" s="1482"/>
      <c r="AX32" s="1482"/>
      <c r="AY32" s="1482"/>
      <c r="AZ32" s="1482"/>
      <c r="BA32" s="1482"/>
      <c r="BB32" s="1482"/>
      <c r="BC32" s="402"/>
      <c r="BD32" s="402"/>
      <c r="BE32" s="402"/>
      <c r="BF32" s="402"/>
      <c r="BG32" s="402"/>
      <c r="BX32" s="194"/>
      <c r="CB32" s="3758"/>
      <c r="CG32" s="3409">
        <v>0</v>
      </c>
      <c r="CH32" s="3409">
        <v>0</v>
      </c>
      <c r="CI32" s="3409"/>
      <c r="CJ32" s="3409"/>
    </row>
    <row r="33" spans="1:88" ht="16.350000000000001" customHeight="1" x14ac:dyDescent="0.2">
      <c r="A33" s="99" t="s">
        <v>719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2"/>
      <c r="AU33" s="1482"/>
      <c r="AV33" s="1482"/>
      <c r="AW33" s="1482"/>
      <c r="AX33" s="1482"/>
      <c r="AY33" s="1482"/>
      <c r="AZ33" s="1482"/>
      <c r="BA33" s="1482"/>
      <c r="BB33" s="1482"/>
      <c r="BC33" s="402"/>
      <c r="BD33" s="402"/>
      <c r="BE33" s="402"/>
      <c r="BF33" s="402"/>
      <c r="BG33" s="402"/>
      <c r="BX33" s="194"/>
      <c r="CB33" s="3758"/>
      <c r="CG33" s="3409">
        <v>0</v>
      </c>
      <c r="CH33" s="3409">
        <v>0</v>
      </c>
      <c r="CI33" s="3409"/>
      <c r="CJ33" s="3409"/>
    </row>
    <row r="34" spans="1:88" ht="16.350000000000001" customHeight="1" x14ac:dyDescent="0.2">
      <c r="A34" s="99" t="s">
        <v>720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2"/>
      <c r="AU34" s="1482"/>
      <c r="AV34" s="1482"/>
      <c r="AW34" s="1482"/>
      <c r="AX34" s="1482"/>
      <c r="AY34" s="1482"/>
      <c r="AZ34" s="1482"/>
      <c r="BA34" s="1482"/>
      <c r="BB34" s="1482"/>
      <c r="BC34" s="402"/>
      <c r="BD34" s="402"/>
      <c r="BE34" s="402"/>
      <c r="BF34" s="402"/>
      <c r="BG34" s="402"/>
      <c r="BX34" s="194"/>
      <c r="CB34" s="3758"/>
      <c r="CG34" s="3409"/>
      <c r="CH34" s="3409"/>
      <c r="CI34" s="3409"/>
      <c r="CJ34" s="3409"/>
    </row>
    <row r="35" spans="1:88" ht="16.350000000000001" customHeight="1" x14ac:dyDescent="0.2">
      <c r="A35" s="99" t="s">
        <v>721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/>
      <c r="AP35" s="584"/>
      <c r="AQ35" s="584"/>
      <c r="AR35" s="584"/>
      <c r="AS35" s="217"/>
      <c r="AT35" s="3562"/>
      <c r="AU35" s="1482"/>
      <c r="AV35" s="1482"/>
      <c r="AW35" s="1482"/>
      <c r="AX35" s="1482"/>
      <c r="AY35" s="1482"/>
      <c r="AZ35" s="1482"/>
      <c r="BA35" s="1482"/>
      <c r="BB35" s="1482"/>
      <c r="BC35" s="402"/>
      <c r="BD35" s="402"/>
      <c r="BE35" s="402"/>
      <c r="BF35" s="402"/>
      <c r="BG35" s="402"/>
      <c r="BX35" s="194"/>
      <c r="CB35" s="3758"/>
      <c r="CG35" s="3409"/>
      <c r="CH35" s="3409"/>
      <c r="CI35" s="3409"/>
      <c r="CJ35" s="3409"/>
    </row>
    <row r="36" spans="1:88" ht="16.350000000000001" customHeight="1" x14ac:dyDescent="0.2">
      <c r="A36" s="99" t="s">
        <v>722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29"/>
      <c r="F36" s="3930"/>
      <c r="G36" s="3929"/>
      <c r="H36" s="3931"/>
      <c r="I36" s="3929"/>
      <c r="J36" s="3931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/>
      <c r="AP36" s="584"/>
      <c r="AQ36" s="584"/>
      <c r="AR36" s="584"/>
      <c r="AS36" s="217"/>
      <c r="AT36" s="3562"/>
      <c r="AU36" s="1482"/>
      <c r="AV36" s="1482"/>
      <c r="AW36" s="1482"/>
      <c r="AX36" s="1482"/>
      <c r="AY36" s="1482"/>
      <c r="AZ36" s="1482"/>
      <c r="BA36" s="1482"/>
      <c r="BB36" s="1482"/>
      <c r="BC36" s="402"/>
      <c r="BD36" s="402"/>
      <c r="BE36" s="402"/>
      <c r="BF36" s="402"/>
      <c r="BG36" s="402"/>
      <c r="BX36" s="194"/>
      <c r="CB36" s="3758"/>
      <c r="CG36" s="3409">
        <v>0</v>
      </c>
      <c r="CH36" s="3409">
        <v>0</v>
      </c>
      <c r="CI36" s="3409"/>
      <c r="CJ36" s="3409"/>
    </row>
    <row r="37" spans="1:88" ht="16.350000000000001" customHeight="1" x14ac:dyDescent="0.2">
      <c r="A37" s="3105" t="s">
        <v>723</v>
      </c>
      <c r="B37" s="362">
        <f t="shared" si="2"/>
        <v>0</v>
      </c>
      <c r="C37" s="363">
        <f t="shared" si="4"/>
        <v>0</v>
      </c>
      <c r="D37" s="215">
        <f t="shared" si="4"/>
        <v>0</v>
      </c>
      <c r="E37" s="125"/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/>
      <c r="AP37" s="568"/>
      <c r="AQ37" s="568"/>
      <c r="AR37" s="568"/>
      <c r="AS37" s="216"/>
      <c r="AT37" s="3562"/>
      <c r="AU37" s="1482"/>
      <c r="AV37" s="1482"/>
      <c r="AW37" s="1482"/>
      <c r="AX37" s="1482"/>
      <c r="AY37" s="1482"/>
      <c r="AZ37" s="1482"/>
      <c r="BA37" s="1482"/>
      <c r="BB37" s="1482"/>
      <c r="BC37" s="402"/>
      <c r="BD37" s="402"/>
      <c r="BE37" s="402"/>
      <c r="BF37" s="402"/>
      <c r="BG37" s="402"/>
      <c r="BX37" s="194"/>
      <c r="CG37" s="3409"/>
      <c r="CH37" s="3409"/>
      <c r="CI37" s="3409"/>
      <c r="CJ37" s="3409"/>
    </row>
    <row r="38" spans="1:88" ht="16.350000000000001" customHeight="1" x14ac:dyDescent="0.2">
      <c r="A38" s="3105" t="s">
        <v>724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5"/>
      <c r="AP38" s="568"/>
      <c r="AQ38" s="568"/>
      <c r="AR38" s="568"/>
      <c r="AS38" s="216"/>
      <c r="AT38" s="3562"/>
      <c r="AU38" s="1482"/>
      <c r="AV38" s="1482"/>
      <c r="AW38" s="1482"/>
      <c r="AX38" s="1482"/>
      <c r="AY38" s="1482"/>
      <c r="AZ38" s="1482"/>
      <c r="BA38" s="1482"/>
      <c r="BB38" s="1482"/>
      <c r="BC38" s="402"/>
      <c r="BD38" s="402"/>
      <c r="BE38" s="402"/>
      <c r="BF38" s="402"/>
      <c r="BG38" s="402"/>
      <c r="BX38" s="194"/>
      <c r="CG38" s="3409"/>
      <c r="CH38" s="3409"/>
      <c r="CI38" s="3409"/>
      <c r="CJ38" s="3409"/>
    </row>
    <row r="39" spans="1:88" ht="16.350000000000001" customHeight="1" x14ac:dyDescent="0.2">
      <c r="A39" s="3105" t="s">
        <v>811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/>
      <c r="AP39" s="568"/>
      <c r="AQ39" s="568"/>
      <c r="AR39" s="568"/>
      <c r="AS39" s="216"/>
      <c r="AT39" s="3562"/>
      <c r="AU39" s="1482"/>
      <c r="AV39" s="1482"/>
      <c r="AW39" s="1482"/>
      <c r="AX39" s="1482"/>
      <c r="AY39" s="1482"/>
      <c r="AZ39" s="1482"/>
      <c r="BA39" s="1482"/>
      <c r="BB39" s="1482"/>
      <c r="BC39" s="402"/>
      <c r="BD39" s="402"/>
      <c r="BE39" s="402"/>
      <c r="BF39" s="402"/>
      <c r="BG39" s="402"/>
      <c r="BX39" s="194"/>
      <c r="CG39" s="3409"/>
      <c r="CH39" s="3409"/>
      <c r="CI39" s="3409"/>
      <c r="CJ39" s="3409"/>
    </row>
    <row r="40" spans="1:88" ht="16.350000000000001" customHeight="1" x14ac:dyDescent="0.2">
      <c r="A40" s="3105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5"/>
      <c r="AP40" s="568"/>
      <c r="AQ40" s="568"/>
      <c r="AR40" s="568"/>
      <c r="AS40" s="216"/>
      <c r="AT40" s="3562"/>
      <c r="AU40" s="1482"/>
      <c r="AV40" s="1482"/>
      <c r="AW40" s="1482"/>
      <c r="AX40" s="1482"/>
      <c r="AY40" s="1482"/>
      <c r="AZ40" s="1482"/>
      <c r="BA40" s="1482"/>
      <c r="BB40" s="1482"/>
      <c r="BC40" s="402"/>
      <c r="BD40" s="402"/>
      <c r="BE40" s="402"/>
      <c r="BF40" s="402"/>
      <c r="BG40" s="402"/>
      <c r="BX40" s="194"/>
      <c r="CG40" s="3409"/>
      <c r="CH40" s="3409"/>
      <c r="CI40" s="3409"/>
      <c r="CJ40" s="3409"/>
    </row>
    <row r="41" spans="1:88" ht="16.350000000000001" customHeight="1" x14ac:dyDescent="0.2">
      <c r="A41" s="3105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2"/>
      <c r="AU41" s="1482"/>
      <c r="AV41" s="1482"/>
      <c r="AW41" s="1482"/>
      <c r="AX41" s="1482"/>
      <c r="AY41" s="1482"/>
      <c r="AZ41" s="1482"/>
      <c r="BA41" s="1482"/>
      <c r="BB41" s="1482"/>
      <c r="BC41" s="402"/>
      <c r="BD41" s="402"/>
      <c r="BE41" s="402"/>
      <c r="BF41" s="402"/>
      <c r="BG41" s="402"/>
      <c r="BX41" s="194"/>
      <c r="CG41" s="3409"/>
      <c r="CH41" s="3409"/>
      <c r="CI41" s="3409"/>
      <c r="CJ41" s="3409"/>
    </row>
    <row r="42" spans="1:88" ht="16.350000000000001" customHeight="1" x14ac:dyDescent="0.2">
      <c r="A42" s="3105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2"/>
      <c r="AU42" s="1482"/>
      <c r="AV42" s="1482"/>
      <c r="AW42" s="1482"/>
      <c r="AX42" s="1482"/>
      <c r="AY42" s="1482"/>
      <c r="AZ42" s="1482"/>
      <c r="BA42" s="1482"/>
      <c r="BB42" s="1482"/>
      <c r="BC42" s="402"/>
      <c r="BD42" s="402"/>
      <c r="BE42" s="402"/>
      <c r="BF42" s="402"/>
      <c r="BG42" s="402"/>
      <c r="BX42" s="194"/>
      <c r="CG42" s="3409"/>
      <c r="CH42" s="3409"/>
      <c r="CI42" s="3409"/>
      <c r="CJ42" s="3409"/>
    </row>
    <row r="43" spans="1:88" ht="16.350000000000001" customHeight="1" x14ac:dyDescent="0.2">
      <c r="A43" s="3105" t="s">
        <v>725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2"/>
      <c r="AU43" s="1482"/>
      <c r="AV43" s="1482"/>
      <c r="AW43" s="1482"/>
      <c r="AX43" s="1482"/>
      <c r="AY43" s="1482"/>
      <c r="AZ43" s="1482"/>
      <c r="BA43" s="1482"/>
      <c r="BB43" s="1482"/>
      <c r="BC43" s="402"/>
      <c r="BD43" s="402"/>
      <c r="BE43" s="402"/>
      <c r="BF43" s="402"/>
      <c r="BG43" s="402"/>
      <c r="BX43" s="194"/>
      <c r="CG43" s="3409"/>
      <c r="CH43" s="3409"/>
      <c r="CI43" s="3409"/>
      <c r="CJ43" s="3409"/>
    </row>
    <row r="44" spans="1:88" ht="16.350000000000001" customHeight="1" x14ac:dyDescent="0.2">
      <c r="A44" s="3106" t="s">
        <v>69</v>
      </c>
      <c r="B44" s="300">
        <f t="shared" si="2"/>
        <v>0</v>
      </c>
      <c r="C44" s="364">
        <f t="shared" si="4"/>
        <v>0</v>
      </c>
      <c r="D44" s="587">
        <f t="shared" si="4"/>
        <v>0</v>
      </c>
      <c r="E44" s="140"/>
      <c r="F44" s="142"/>
      <c r="G44" s="140"/>
      <c r="H44" s="116"/>
      <c r="I44" s="140"/>
      <c r="J44" s="116"/>
      <c r="K44" s="140"/>
      <c r="L44" s="116"/>
      <c r="M44" s="140"/>
      <c r="N44" s="116"/>
      <c r="O44" s="140"/>
      <c r="P44" s="116"/>
      <c r="Q44" s="117"/>
      <c r="R44" s="116"/>
      <c r="S44" s="140"/>
      <c r="T44" s="116"/>
      <c r="U44" s="117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205"/>
      <c r="AM44" s="205"/>
      <c r="AN44" s="116"/>
      <c r="AO44" s="588"/>
      <c r="AP44" s="578"/>
      <c r="AQ44" s="578"/>
      <c r="AR44" s="578"/>
      <c r="AS44" s="218"/>
      <c r="AT44" s="3562"/>
      <c r="AU44" s="1482"/>
      <c r="AV44" s="1482"/>
      <c r="AW44" s="1482"/>
      <c r="AX44" s="1482"/>
      <c r="AY44" s="1482"/>
      <c r="AZ44" s="1482"/>
      <c r="BA44" s="1482"/>
      <c r="BB44" s="1482"/>
      <c r="BC44" s="402"/>
      <c r="BD44" s="402"/>
      <c r="BE44" s="402"/>
      <c r="BF44" s="402"/>
      <c r="BG44" s="402"/>
      <c r="BX44" s="194"/>
      <c r="CG44" s="3409"/>
      <c r="CH44" s="3409"/>
      <c r="CI44" s="3409"/>
      <c r="CJ44" s="3409"/>
    </row>
    <row r="45" spans="1:88" ht="31.35" customHeight="1" x14ac:dyDescent="0.2">
      <c r="A45" s="149" t="s">
        <v>726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09"/>
      <c r="CH45" s="3409"/>
      <c r="CI45" s="3409"/>
      <c r="CJ45" s="3409"/>
    </row>
    <row r="46" spans="1:88" ht="16.350000000000001" customHeight="1" x14ac:dyDescent="0.25">
      <c r="A46" s="4426" t="s">
        <v>0</v>
      </c>
      <c r="B46" s="4427" t="s">
        <v>1</v>
      </c>
      <c r="C46" s="4428" t="s">
        <v>727</v>
      </c>
      <c r="D46" s="4429"/>
      <c r="E46" s="4429"/>
      <c r="F46" s="4430"/>
      <c r="G46" s="4428" t="s">
        <v>728</v>
      </c>
      <c r="H46" s="4429"/>
      <c r="I46" s="4429"/>
      <c r="J46" s="4430"/>
      <c r="K46" s="161"/>
      <c r="L46" s="4431"/>
      <c r="M46" s="4431"/>
      <c r="N46" s="4431"/>
      <c r="O46" s="4431"/>
      <c r="P46" s="4431"/>
      <c r="Q46" s="4431"/>
      <c r="R46" s="443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09"/>
      <c r="CH46" s="3409"/>
      <c r="CI46" s="3409"/>
      <c r="CJ46" s="3409"/>
    </row>
    <row r="47" spans="1:88" ht="27.75" customHeight="1" x14ac:dyDescent="0.2">
      <c r="A47" s="4409"/>
      <c r="B47" s="4356"/>
      <c r="C47" s="439" t="s">
        <v>37</v>
      </c>
      <c r="D47" s="439" t="s">
        <v>38</v>
      </c>
      <c r="E47" s="3276" t="s">
        <v>45</v>
      </c>
      <c r="F47" s="3133" t="s">
        <v>729</v>
      </c>
      <c r="G47" s="439" t="s">
        <v>37</v>
      </c>
      <c r="H47" s="439" t="s">
        <v>38</v>
      </c>
      <c r="I47" s="3276" t="s">
        <v>45</v>
      </c>
      <c r="J47" s="3133" t="s">
        <v>729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09"/>
      <c r="CH47" s="3409"/>
      <c r="CI47" s="3409"/>
      <c r="CJ47" s="3409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09"/>
      <c r="CH48" s="3409"/>
      <c r="CI48" s="3409"/>
      <c r="CJ48" s="3409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09"/>
      <c r="CH49" s="3409"/>
      <c r="CI49" s="3409"/>
      <c r="CJ49" s="3409"/>
    </row>
    <row r="50" spans="1:88" ht="31.35" customHeight="1" x14ac:dyDescent="0.2">
      <c r="A50" s="598" t="s">
        <v>730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09"/>
      <c r="CH50" s="3409"/>
      <c r="CI50" s="3409"/>
      <c r="CJ50" s="3409"/>
    </row>
    <row r="51" spans="1:88" ht="16.350000000000001" customHeight="1" x14ac:dyDescent="0.2">
      <c r="A51" s="4415" t="s">
        <v>731</v>
      </c>
      <c r="B51" s="4416" t="s">
        <v>27</v>
      </c>
      <c r="C51" s="4417"/>
      <c r="D51" s="4418"/>
      <c r="E51" s="4370" t="s">
        <v>60</v>
      </c>
      <c r="F51" s="4361"/>
      <c r="G51" s="4361"/>
      <c r="H51" s="4361"/>
      <c r="I51" s="4361"/>
      <c r="J51" s="4361"/>
      <c r="K51" s="4361"/>
      <c r="L51" s="4361"/>
      <c r="M51" s="4361"/>
      <c r="N51" s="4361"/>
      <c r="O51" s="4361"/>
      <c r="P51" s="4361"/>
      <c r="Q51" s="4361"/>
      <c r="R51" s="4361"/>
      <c r="S51" s="4361"/>
      <c r="T51" s="4361"/>
      <c r="U51" s="4361"/>
      <c r="V51" s="4371"/>
      <c r="W51" s="4354" t="s">
        <v>428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09"/>
      <c r="CH51" s="3409"/>
      <c r="CI51" s="3409"/>
      <c r="CJ51" s="3409"/>
    </row>
    <row r="52" spans="1:88" ht="16.350000000000001" customHeight="1" x14ac:dyDescent="0.2">
      <c r="A52" s="4159"/>
      <c r="B52" s="4381"/>
      <c r="C52" s="4181"/>
      <c r="D52" s="4163"/>
      <c r="E52" s="4354" t="s">
        <v>707</v>
      </c>
      <c r="F52" s="4417" t="s">
        <v>708</v>
      </c>
      <c r="G52" s="4354" t="s">
        <v>61</v>
      </c>
      <c r="H52" s="4417" t="s">
        <v>596</v>
      </c>
      <c r="I52" s="4354" t="s">
        <v>5</v>
      </c>
      <c r="J52" s="4417" t="s">
        <v>597</v>
      </c>
      <c r="K52" s="4354" t="s">
        <v>7</v>
      </c>
      <c r="L52" s="4417" t="s">
        <v>8</v>
      </c>
      <c r="M52" s="4354" t="s">
        <v>9</v>
      </c>
      <c r="N52" s="4417" t="s">
        <v>10</v>
      </c>
      <c r="O52" s="4354" t="s">
        <v>11</v>
      </c>
      <c r="P52" s="4417" t="s">
        <v>12</v>
      </c>
      <c r="Q52" s="4354" t="s">
        <v>13</v>
      </c>
      <c r="R52" s="4417" t="s">
        <v>14</v>
      </c>
      <c r="S52" s="4354" t="s">
        <v>15</v>
      </c>
      <c r="T52" s="4417" t="s">
        <v>16</v>
      </c>
      <c r="U52" s="4354" t="s">
        <v>17</v>
      </c>
      <c r="V52" s="4418" t="s">
        <v>18</v>
      </c>
      <c r="W52" s="4140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09"/>
      <c r="CH52" s="3409"/>
      <c r="CI52" s="3409"/>
      <c r="CJ52" s="3409"/>
    </row>
    <row r="53" spans="1:88" ht="16.350000000000001" customHeight="1" x14ac:dyDescent="0.2">
      <c r="A53" s="4409"/>
      <c r="B53" s="3273" t="s">
        <v>47</v>
      </c>
      <c r="C53" s="3071" t="s">
        <v>20</v>
      </c>
      <c r="D53" s="3273" t="s">
        <v>21</v>
      </c>
      <c r="E53" s="4356"/>
      <c r="F53" s="4181"/>
      <c r="G53" s="4356"/>
      <c r="H53" s="4181"/>
      <c r="I53" s="4356"/>
      <c r="J53" s="4181"/>
      <c r="K53" s="4356"/>
      <c r="L53" s="4181"/>
      <c r="M53" s="4356"/>
      <c r="N53" s="4181"/>
      <c r="O53" s="4356"/>
      <c r="P53" s="4181"/>
      <c r="Q53" s="4356"/>
      <c r="R53" s="4181"/>
      <c r="S53" s="4356"/>
      <c r="T53" s="4181"/>
      <c r="U53" s="4356"/>
      <c r="V53" s="4163"/>
      <c r="W53" s="4356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09"/>
      <c r="CH53" s="3409"/>
      <c r="CI53" s="3409"/>
      <c r="CJ53" s="3409"/>
    </row>
    <row r="54" spans="1:88" ht="16.350000000000001" customHeight="1" x14ac:dyDescent="0.2">
      <c r="A54" s="602" t="s">
        <v>732</v>
      </c>
      <c r="B54" s="603">
        <f>SUM(B55:B56)</f>
        <v>0</v>
      </c>
      <c r="C54" s="604">
        <f>SUM(C55:C56)</f>
        <v>0</v>
      </c>
      <c r="D54" s="445">
        <f t="shared" ref="D54:W54" si="5">SUM(D55:D56)</f>
        <v>0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0</v>
      </c>
      <c r="S54" s="88">
        <f t="shared" si="5"/>
        <v>0</v>
      </c>
      <c r="T54" s="605">
        <f t="shared" si="5"/>
        <v>0</v>
      </c>
      <c r="U54" s="88">
        <f t="shared" si="5"/>
        <v>0</v>
      </c>
      <c r="V54" s="605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09"/>
      <c r="CH54" s="3409"/>
      <c r="CI54" s="3409"/>
      <c r="CJ54" s="3409"/>
    </row>
    <row r="55" spans="1:88" ht="16.350000000000001" customHeight="1" x14ac:dyDescent="0.2">
      <c r="A55" s="3108" t="s">
        <v>22</v>
      </c>
      <c r="B55" s="606">
        <f>SUM(E55:V55)</f>
        <v>0</v>
      </c>
      <c r="C55" s="607"/>
      <c r="D55" s="608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499"/>
      <c r="Y55" s="1482"/>
      <c r="Z55" s="1482"/>
      <c r="AA55" s="1482"/>
      <c r="AB55" s="1482"/>
      <c r="AC55" s="1482"/>
      <c r="AD55" s="1482"/>
      <c r="AE55" s="1482"/>
      <c r="AF55" s="1482"/>
      <c r="AG55" s="1482"/>
      <c r="AH55" s="1482"/>
      <c r="AI55" s="1482"/>
      <c r="AJ55" s="402"/>
      <c r="AK55" s="402"/>
      <c r="CA55" s="3758"/>
      <c r="CC55" s="3758"/>
      <c r="CG55" s="3409">
        <v>0</v>
      </c>
      <c r="CH55" s="3409">
        <v>0</v>
      </c>
      <c r="CI55" s="3409">
        <v>0</v>
      </c>
      <c r="CJ55" s="3409"/>
    </row>
    <row r="56" spans="1:88" ht="16.350000000000001" customHeight="1" x14ac:dyDescent="0.2">
      <c r="A56" s="3193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499"/>
      <c r="Y56" s="1482"/>
      <c r="Z56" s="1482"/>
      <c r="AA56" s="1482"/>
      <c r="AB56" s="1482"/>
      <c r="AC56" s="1482"/>
      <c r="AD56" s="1482"/>
      <c r="AE56" s="1482"/>
      <c r="AF56" s="1482"/>
      <c r="AG56" s="1482"/>
      <c r="AH56" s="1482"/>
      <c r="AI56" s="1482"/>
      <c r="AJ56" s="402"/>
      <c r="AK56" s="402"/>
      <c r="CG56" s="3409">
        <v>0</v>
      </c>
      <c r="CH56" s="3409">
        <v>0</v>
      </c>
      <c r="CI56" s="3409">
        <v>0</v>
      </c>
      <c r="CJ56" s="3409"/>
    </row>
    <row r="57" spans="1:88" ht="16.350000000000001" customHeight="1" x14ac:dyDescent="0.2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09">
        <v>0</v>
      </c>
      <c r="CH57" s="3409">
        <v>0</v>
      </c>
      <c r="CI57" s="3409">
        <v>0</v>
      </c>
      <c r="CJ57" s="3409"/>
    </row>
    <row r="58" spans="1:88" ht="16.350000000000001" customHeight="1" x14ac:dyDescent="0.2">
      <c r="A58" s="3108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499"/>
      <c r="Y58" s="1482"/>
      <c r="Z58" s="1482"/>
      <c r="AA58" s="1482"/>
      <c r="AB58" s="1482"/>
      <c r="AC58" s="1482"/>
      <c r="AD58" s="1482"/>
      <c r="AE58" s="1482"/>
      <c r="AF58" s="1482"/>
      <c r="AG58" s="1482"/>
      <c r="AH58" s="1482"/>
      <c r="AI58" s="1482"/>
      <c r="AJ58" s="402"/>
      <c r="AK58" s="402"/>
      <c r="CG58" s="3409">
        <v>0</v>
      </c>
      <c r="CH58" s="3409">
        <v>0</v>
      </c>
      <c r="CI58" s="3409">
        <v>0</v>
      </c>
      <c r="CJ58" s="3409"/>
    </row>
    <row r="59" spans="1:88" ht="16.350000000000001" customHeight="1" x14ac:dyDescent="0.2">
      <c r="A59" s="3193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499"/>
      <c r="Y59" s="1482"/>
      <c r="Z59" s="1482"/>
      <c r="AA59" s="1482"/>
      <c r="AB59" s="1482"/>
      <c r="AC59" s="1482"/>
      <c r="AD59" s="1482"/>
      <c r="AE59" s="1482"/>
      <c r="AF59" s="1482"/>
      <c r="AG59" s="1482"/>
      <c r="AH59" s="1482"/>
      <c r="AI59" s="1482"/>
      <c r="AJ59" s="402"/>
      <c r="AK59" s="402"/>
      <c r="CG59" s="3409">
        <v>0</v>
      </c>
      <c r="CH59" s="3409">
        <v>0</v>
      </c>
      <c r="CI59" s="3409">
        <v>0</v>
      </c>
      <c r="CJ59" s="3409"/>
    </row>
    <row r="60" spans="1:88" ht="31.35" customHeight="1" x14ac:dyDescent="0.2">
      <c r="A60" s="598" t="s">
        <v>733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09"/>
      <c r="CH60" s="3409"/>
      <c r="CI60" s="3409"/>
      <c r="CJ60" s="3409"/>
    </row>
    <row r="61" spans="1:88" ht="16.350000000000001" customHeight="1" x14ac:dyDescent="0.2">
      <c r="A61" s="4410" t="s">
        <v>731</v>
      </c>
      <c r="B61" s="4420" t="s">
        <v>734</v>
      </c>
      <c r="C61" s="4421"/>
      <c r="D61" s="4420" t="s">
        <v>735</v>
      </c>
      <c r="E61" s="4422"/>
      <c r="F61" s="4423" t="s">
        <v>72</v>
      </c>
      <c r="G61" s="4423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09"/>
      <c r="CH61" s="3409"/>
      <c r="CI61" s="3409"/>
      <c r="CJ61" s="3409"/>
    </row>
    <row r="62" spans="1:88" ht="36" customHeight="1" x14ac:dyDescent="0.2">
      <c r="A62" s="4356"/>
      <c r="B62" s="628" t="s">
        <v>736</v>
      </c>
      <c r="C62" s="629" t="s">
        <v>737</v>
      </c>
      <c r="D62" s="628" t="s">
        <v>736</v>
      </c>
      <c r="E62" s="630" t="s">
        <v>737</v>
      </c>
      <c r="F62" s="631" t="s">
        <v>736</v>
      </c>
      <c r="G62" s="632" t="s">
        <v>737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09"/>
      <c r="CH62" s="3409"/>
      <c r="CI62" s="3409"/>
      <c r="CJ62" s="3409"/>
    </row>
    <row r="63" spans="1:88" ht="16.350000000000001" customHeight="1" x14ac:dyDescent="0.2">
      <c r="A63" s="3279" t="s">
        <v>738</v>
      </c>
      <c r="B63" s="121"/>
      <c r="C63" s="114"/>
      <c r="D63" s="121"/>
      <c r="E63" s="114"/>
      <c r="F63" s="144"/>
      <c r="G63" s="164"/>
      <c r="H63" s="3499"/>
      <c r="I63" s="1482"/>
      <c r="J63" s="1482"/>
      <c r="K63" s="1482"/>
      <c r="L63" s="1482"/>
      <c r="M63" s="1482"/>
      <c r="N63" s="1482"/>
      <c r="O63" s="1482"/>
      <c r="P63" s="1482"/>
      <c r="Q63" s="1482"/>
      <c r="R63" s="1482"/>
      <c r="S63" s="1482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58"/>
      <c r="CB63" s="3758"/>
      <c r="CC63" s="3758"/>
      <c r="CG63" s="3409"/>
      <c r="CH63" s="3409"/>
      <c r="CI63" s="3409"/>
      <c r="CJ63" s="3409"/>
    </row>
    <row r="64" spans="1:88" ht="25.35" customHeight="1" x14ac:dyDescent="0.2">
      <c r="A64" s="635" t="s">
        <v>739</v>
      </c>
      <c r="B64" s="169"/>
      <c r="C64" s="170"/>
      <c r="D64" s="169"/>
      <c r="E64" s="170"/>
      <c r="F64" s="169"/>
      <c r="G64" s="493"/>
      <c r="H64" s="3499"/>
      <c r="I64" s="1482"/>
      <c r="J64" s="1482"/>
      <c r="K64" s="1482"/>
      <c r="L64" s="1482"/>
      <c r="M64" s="1482"/>
      <c r="N64" s="1482"/>
      <c r="O64" s="1482"/>
      <c r="P64" s="1482"/>
      <c r="Q64" s="1482"/>
      <c r="R64" s="1482"/>
      <c r="S64" s="1482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58"/>
      <c r="CB64" s="3758"/>
      <c r="CC64" s="3758"/>
      <c r="CG64" s="3409"/>
      <c r="CH64" s="3409"/>
      <c r="CI64" s="3409"/>
      <c r="CJ64" s="3409"/>
    </row>
    <row r="65" spans="1:88" ht="31.35" customHeight="1" x14ac:dyDescent="0.2">
      <c r="A65" s="598" t="s">
        <v>740</v>
      </c>
      <c r="B65" s="636"/>
      <c r="C65" s="636"/>
      <c r="D65" s="636"/>
      <c r="E65" s="3102"/>
      <c r="F65" s="3102"/>
      <c r="G65" s="3102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09"/>
      <c r="CH65" s="3409"/>
      <c r="CI65" s="3409"/>
      <c r="CJ65" s="3409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09"/>
      <c r="CH66" s="3409"/>
      <c r="CI66" s="3409"/>
      <c r="CJ66" s="3409"/>
    </row>
    <row r="67" spans="1:88" ht="16.350000000000001" customHeight="1" x14ac:dyDescent="0.2">
      <c r="A67" s="463" t="s">
        <v>22</v>
      </c>
      <c r="B67" s="640"/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09"/>
      <c r="CH67" s="3409"/>
      <c r="CI67" s="3409"/>
      <c r="CJ67" s="3409"/>
    </row>
    <row r="68" spans="1:88" ht="16.350000000000001" customHeight="1" x14ac:dyDescent="0.2">
      <c r="A68" s="465" t="s">
        <v>73</v>
      </c>
      <c r="B68" s="220"/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09"/>
      <c r="CH68" s="3409"/>
      <c r="CI68" s="3409"/>
      <c r="CJ68" s="3409"/>
    </row>
    <row r="69" spans="1:88" ht="31.35" customHeight="1" x14ac:dyDescent="0.2">
      <c r="A69" s="149" t="s">
        <v>812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09"/>
      <c r="CH69" s="3409"/>
      <c r="CI69" s="3409"/>
      <c r="CJ69" s="3409"/>
    </row>
    <row r="70" spans="1:88" ht="16.350000000000001" customHeight="1" x14ac:dyDescent="0.2">
      <c r="A70" s="4408" t="s">
        <v>35</v>
      </c>
      <c r="B70" s="4410" t="s">
        <v>27</v>
      </c>
      <c r="C70" s="4411" t="s">
        <v>3</v>
      </c>
      <c r="D70" s="4413" t="s">
        <v>741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09"/>
      <c r="CH70" s="3409"/>
      <c r="CI70" s="3409"/>
      <c r="CJ70" s="3409"/>
    </row>
    <row r="71" spans="1:88" ht="16.350000000000001" customHeight="1" x14ac:dyDescent="0.2">
      <c r="A71" s="4409"/>
      <c r="B71" s="4356"/>
      <c r="C71" s="4412"/>
      <c r="D71" s="4414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09"/>
      <c r="CH71" s="3409"/>
      <c r="CI71" s="3409"/>
      <c r="CJ71" s="3409"/>
    </row>
    <row r="72" spans="1:88" ht="25.5" customHeight="1" x14ac:dyDescent="0.2">
      <c r="A72" s="649" t="s">
        <v>813</v>
      </c>
      <c r="B72" s="93">
        <f>SUM(C72:D72)</f>
        <v>0</v>
      </c>
      <c r="C72" s="650"/>
      <c r="D72" s="65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09"/>
      <c r="CH72" s="3409"/>
      <c r="CI72" s="3409"/>
      <c r="CJ72" s="3409"/>
    </row>
    <row r="73" spans="1:88" ht="31.35" customHeight="1" x14ac:dyDescent="0.2">
      <c r="A73" s="4419" t="s">
        <v>742</v>
      </c>
      <c r="B73" s="4419"/>
      <c r="C73" s="4419"/>
      <c r="D73" s="4419"/>
      <c r="E73" s="4419"/>
      <c r="F73" s="4419"/>
      <c r="G73" s="4419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5"/>
      <c r="AB73" s="3785"/>
      <c r="AC73" s="3785"/>
      <c r="AD73" s="3785"/>
      <c r="AE73" s="3786"/>
      <c r="AF73" s="3786"/>
      <c r="AG73" s="3786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09"/>
      <c r="CH73" s="3409"/>
      <c r="CI73" s="3409"/>
      <c r="CJ73" s="3409"/>
    </row>
    <row r="74" spans="1:88" ht="16.350000000000001" customHeight="1" x14ac:dyDescent="0.2">
      <c r="A74" s="4397" t="s">
        <v>0</v>
      </c>
      <c r="B74" s="4400" t="s">
        <v>814</v>
      </c>
      <c r="C74" s="4400" t="s">
        <v>27</v>
      </c>
      <c r="D74" s="4401"/>
      <c r="E74" s="4396"/>
      <c r="F74" s="4402" t="s">
        <v>60</v>
      </c>
      <c r="G74" s="4403"/>
      <c r="H74" s="4403"/>
      <c r="I74" s="4403"/>
      <c r="J74" s="4403"/>
      <c r="K74" s="4403"/>
      <c r="L74" s="4403"/>
      <c r="M74" s="4403"/>
      <c r="N74" s="4403"/>
      <c r="O74" s="4403"/>
      <c r="P74" s="4403"/>
      <c r="Q74" s="4403"/>
      <c r="R74" s="4403"/>
      <c r="S74" s="4403"/>
      <c r="T74" s="4403"/>
      <c r="U74" s="4403"/>
      <c r="V74" s="4403"/>
      <c r="W74" s="4403"/>
      <c r="X74" s="4403"/>
      <c r="Y74" s="4403"/>
      <c r="Z74" s="4403"/>
      <c r="AA74" s="4403"/>
      <c r="AB74" s="4403"/>
      <c r="AC74" s="4403"/>
      <c r="AD74" s="4403"/>
      <c r="AE74" s="4403"/>
      <c r="AF74" s="4403"/>
      <c r="AG74" s="4403"/>
      <c r="AH74" s="4403"/>
      <c r="AI74" s="4404"/>
      <c r="AJ74" s="4405" t="s">
        <v>86</v>
      </c>
      <c r="AK74" s="4396" t="s">
        <v>655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5"/>
      <c r="CG74" s="3409"/>
      <c r="CH74" s="3409"/>
      <c r="CI74" s="3409"/>
      <c r="CJ74" s="3409"/>
    </row>
    <row r="75" spans="1:88" ht="16.350000000000001" customHeight="1" x14ac:dyDescent="0.2">
      <c r="A75" s="4398"/>
      <c r="B75" s="4152"/>
      <c r="C75" s="4381"/>
      <c r="D75" s="4181"/>
      <c r="E75" s="4163"/>
      <c r="F75" s="4370" t="s">
        <v>743</v>
      </c>
      <c r="G75" s="4371"/>
      <c r="H75" s="4370" t="s">
        <v>657</v>
      </c>
      <c r="I75" s="4371"/>
      <c r="J75" s="4370" t="s">
        <v>61</v>
      </c>
      <c r="K75" s="4371"/>
      <c r="L75" s="4370" t="s">
        <v>596</v>
      </c>
      <c r="M75" s="4371"/>
      <c r="N75" s="4370" t="s">
        <v>744</v>
      </c>
      <c r="O75" s="4371"/>
      <c r="P75" s="4370">
        <v>19</v>
      </c>
      <c r="Q75" s="4371"/>
      <c r="R75" s="4370" t="s">
        <v>597</v>
      </c>
      <c r="S75" s="4371"/>
      <c r="T75" s="4370" t="s">
        <v>7</v>
      </c>
      <c r="U75" s="4371"/>
      <c r="V75" s="4370" t="s">
        <v>8</v>
      </c>
      <c r="W75" s="4371"/>
      <c r="X75" s="4370" t="s">
        <v>9</v>
      </c>
      <c r="Y75" s="4371"/>
      <c r="Z75" s="4370" t="s">
        <v>10</v>
      </c>
      <c r="AA75" s="4371"/>
      <c r="AB75" s="4370" t="s">
        <v>11</v>
      </c>
      <c r="AC75" s="4371"/>
      <c r="AD75" s="4370" t="s">
        <v>12</v>
      </c>
      <c r="AE75" s="4371"/>
      <c r="AF75" s="4370" t="s">
        <v>13</v>
      </c>
      <c r="AG75" s="4371"/>
      <c r="AH75" s="4370" t="s">
        <v>14</v>
      </c>
      <c r="AI75" s="4362"/>
      <c r="AJ75" s="4406"/>
      <c r="AK75" s="4154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5"/>
      <c r="CG75" s="3409"/>
      <c r="CH75" s="3409"/>
      <c r="CI75" s="3409"/>
      <c r="CJ75" s="3409"/>
    </row>
    <row r="76" spans="1:88" ht="16.350000000000001" customHeight="1" x14ac:dyDescent="0.2">
      <c r="A76" s="4399"/>
      <c r="B76" s="4381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7"/>
      <c r="AK76" s="4163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5"/>
      <c r="CG76" s="3409"/>
      <c r="CH76" s="3409"/>
      <c r="CI76" s="3409"/>
      <c r="CJ76" s="3409"/>
    </row>
    <row r="77" spans="1:88" ht="16.350000000000001" customHeight="1" x14ac:dyDescent="0.2">
      <c r="A77" s="3787" t="s">
        <v>815</v>
      </c>
      <c r="B77" s="3788" t="s">
        <v>516</v>
      </c>
      <c r="C77" s="3789">
        <f>SUM(D77:E77)</f>
        <v>0</v>
      </c>
      <c r="D77" s="3790">
        <f t="shared" ref="D77:E80" si="7">SUM(F77,H77,J77,L77,N77,P77,R77,T77,V77,X77,Z77,AB77,AD77,AF77,AH77)</f>
        <v>0</v>
      </c>
      <c r="E77" s="3791">
        <f t="shared" si="7"/>
        <v>0</v>
      </c>
      <c r="F77" s="3792"/>
      <c r="G77" s="653"/>
      <c r="H77" s="3793"/>
      <c r="I77" s="653"/>
      <c r="J77" s="3792"/>
      <c r="K77" s="3794"/>
      <c r="L77" s="3792"/>
      <c r="M77" s="3794"/>
      <c r="N77" s="3792"/>
      <c r="O77" s="3794"/>
      <c r="P77" s="3792"/>
      <c r="Q77" s="3794"/>
      <c r="R77" s="3792"/>
      <c r="S77" s="3794"/>
      <c r="T77" s="3792"/>
      <c r="U77" s="3794"/>
      <c r="V77" s="3792"/>
      <c r="W77" s="3794"/>
      <c r="X77" s="3792"/>
      <c r="Y77" s="3794"/>
      <c r="Z77" s="3792"/>
      <c r="AA77" s="3794"/>
      <c r="AB77" s="3792"/>
      <c r="AC77" s="3794"/>
      <c r="AD77" s="3792"/>
      <c r="AE77" s="3794"/>
      <c r="AF77" s="3792"/>
      <c r="AG77" s="3794"/>
      <c r="AH77" s="3792"/>
      <c r="AI77" s="3795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5"/>
      <c r="CG77" s="3409"/>
      <c r="CH77" s="3409"/>
      <c r="CI77" s="3409"/>
      <c r="CJ77" s="3409"/>
    </row>
    <row r="78" spans="1:88" ht="16.350000000000001" customHeight="1" x14ac:dyDescent="0.2">
      <c r="A78" s="4394" t="s">
        <v>31</v>
      </c>
      <c r="B78" s="3184" t="s">
        <v>745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1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5"/>
      <c r="CG78" s="3409"/>
      <c r="CH78" s="3409"/>
      <c r="CI78" s="3409"/>
      <c r="CJ78" s="3409"/>
    </row>
    <row r="79" spans="1:88" ht="25.35" customHeight="1" x14ac:dyDescent="0.2">
      <c r="A79" s="4394"/>
      <c r="B79" s="3113" t="s">
        <v>746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5"/>
      <c r="G79" s="226"/>
      <c r="H79" s="3573"/>
      <c r="I79" s="226"/>
      <c r="J79" s="3695"/>
      <c r="K79" s="3574"/>
      <c r="L79" s="3695"/>
      <c r="M79" s="3574"/>
      <c r="N79" s="3695"/>
      <c r="O79" s="3574"/>
      <c r="P79" s="3695"/>
      <c r="Q79" s="3574"/>
      <c r="R79" s="3695"/>
      <c r="S79" s="3574"/>
      <c r="T79" s="3695"/>
      <c r="U79" s="3574"/>
      <c r="V79" s="3695"/>
      <c r="W79" s="3574"/>
      <c r="X79" s="3695"/>
      <c r="Y79" s="3574"/>
      <c r="Z79" s="3695"/>
      <c r="AA79" s="3574"/>
      <c r="AB79" s="3695"/>
      <c r="AC79" s="3574"/>
      <c r="AD79" s="3695"/>
      <c r="AE79" s="3574"/>
      <c r="AF79" s="3695"/>
      <c r="AG79" s="3574"/>
      <c r="AH79" s="3695"/>
      <c r="AI79" s="3796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5"/>
      <c r="CG79" s="3409"/>
      <c r="CH79" s="3409"/>
      <c r="CI79" s="3409"/>
      <c r="CJ79" s="3409"/>
    </row>
    <row r="80" spans="1:88" ht="16.350000000000001" customHeight="1" x14ac:dyDescent="0.2">
      <c r="A80" s="3797" t="s">
        <v>66</v>
      </c>
      <c r="B80" s="3798" t="s">
        <v>747</v>
      </c>
      <c r="C80" s="3789">
        <f>SUM(D80:E80)</f>
        <v>0</v>
      </c>
      <c r="D80" s="3790">
        <f t="shared" si="7"/>
        <v>0</v>
      </c>
      <c r="E80" s="3791">
        <f t="shared" si="7"/>
        <v>0</v>
      </c>
      <c r="F80" s="3799"/>
      <c r="G80" s="658"/>
      <c r="H80" s="3800"/>
      <c r="I80" s="658"/>
      <c r="J80" s="3799"/>
      <c r="K80" s="3801"/>
      <c r="L80" s="3799"/>
      <c r="M80" s="3801"/>
      <c r="N80" s="3799"/>
      <c r="O80" s="3801"/>
      <c r="P80" s="3799"/>
      <c r="Q80" s="3801"/>
      <c r="R80" s="3799"/>
      <c r="S80" s="3801"/>
      <c r="T80" s="3799"/>
      <c r="U80" s="3801"/>
      <c r="V80" s="3799"/>
      <c r="W80" s="3801"/>
      <c r="X80" s="3799"/>
      <c r="Y80" s="3801"/>
      <c r="Z80" s="3799"/>
      <c r="AA80" s="3801"/>
      <c r="AB80" s="3799"/>
      <c r="AC80" s="3801"/>
      <c r="AD80" s="3799"/>
      <c r="AE80" s="3801"/>
      <c r="AF80" s="3799"/>
      <c r="AG80" s="3801"/>
      <c r="AH80" s="3799"/>
      <c r="AI80" s="3802"/>
      <c r="AJ80" s="657"/>
      <c r="AK80" s="658"/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5"/>
      <c r="CG80" s="3409"/>
      <c r="CH80" s="3409"/>
      <c r="CI80" s="3409"/>
      <c r="CJ80" s="3409"/>
    </row>
    <row r="81" spans="1:104" ht="31.35" customHeight="1" x14ac:dyDescent="0.2">
      <c r="A81" s="149" t="s">
        <v>816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09"/>
      <c r="CH81" s="3409"/>
      <c r="CI81" s="3409"/>
      <c r="CJ81" s="3409"/>
    </row>
    <row r="82" spans="1:104" ht="16.350000000000001" customHeight="1" x14ac:dyDescent="0.2">
      <c r="A82" s="4394" t="s">
        <v>35</v>
      </c>
      <c r="B82" s="4395" t="s">
        <v>27</v>
      </c>
      <c r="C82" s="4395" t="s">
        <v>817</v>
      </c>
      <c r="D82" s="4395" t="s">
        <v>818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09"/>
      <c r="CH82" s="3409"/>
      <c r="CI82" s="3409"/>
      <c r="CJ82" s="3409"/>
    </row>
    <row r="83" spans="1:104" ht="16.350000000000001" customHeight="1" x14ac:dyDescent="0.2">
      <c r="A83" s="4394"/>
      <c r="B83" s="4395"/>
      <c r="C83" s="4395"/>
      <c r="D83" s="4395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09"/>
      <c r="CH83" s="3409"/>
      <c r="CI83" s="3409"/>
      <c r="CJ83" s="3409"/>
    </row>
    <row r="84" spans="1:104" ht="16.350000000000001" customHeight="1" x14ac:dyDescent="0.2">
      <c r="A84" s="4382" t="s">
        <v>748</v>
      </c>
      <c r="B84" s="4383"/>
      <c r="C84" s="4383"/>
      <c r="D84" s="4384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09"/>
      <c r="CH84" s="3409"/>
      <c r="CI84" s="3409"/>
      <c r="CJ84" s="3409"/>
    </row>
    <row r="85" spans="1:104" ht="16.350000000000001" customHeight="1" x14ac:dyDescent="0.2">
      <c r="A85" s="3803" t="s">
        <v>749</v>
      </c>
      <c r="B85" s="3804">
        <f>SUM(C85:D85)</f>
        <v>0</v>
      </c>
      <c r="C85" s="3805"/>
      <c r="D85" s="3805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09"/>
      <c r="CH85" s="3409"/>
      <c r="CI85" s="3409"/>
      <c r="CJ85" s="3409"/>
    </row>
    <row r="86" spans="1:104" ht="16.350000000000001" customHeight="1" x14ac:dyDescent="0.2">
      <c r="A86" s="3118" t="s">
        <v>750</v>
      </c>
      <c r="B86" s="3113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09"/>
      <c r="CH86" s="3409"/>
      <c r="CI86" s="3409"/>
      <c r="CJ86" s="3409"/>
    </row>
    <row r="87" spans="1:104" ht="16.350000000000001" customHeight="1" x14ac:dyDescent="0.2">
      <c r="A87" s="3118" t="s">
        <v>751</v>
      </c>
      <c r="B87" s="3113">
        <f t="shared" si="8"/>
        <v>0</v>
      </c>
      <c r="C87" s="138"/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09"/>
      <c r="CH87" s="3409"/>
      <c r="CI87" s="3409"/>
      <c r="CJ87" s="3409"/>
    </row>
    <row r="88" spans="1:104" ht="16.350000000000001" customHeight="1" x14ac:dyDescent="0.2">
      <c r="A88" s="3118" t="s">
        <v>752</v>
      </c>
      <c r="B88" s="3113">
        <f t="shared" si="8"/>
        <v>0</v>
      </c>
      <c r="C88" s="138"/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09"/>
      <c r="CH88" s="3409"/>
      <c r="CI88" s="3409"/>
      <c r="CJ88" s="3409"/>
    </row>
    <row r="89" spans="1:104" ht="16.350000000000001" customHeight="1" x14ac:dyDescent="0.2">
      <c r="A89" s="3806" t="s">
        <v>753</v>
      </c>
      <c r="B89" s="3048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09"/>
      <c r="CH89" s="3409"/>
      <c r="CI89" s="3409"/>
      <c r="CJ89" s="3409"/>
    </row>
    <row r="90" spans="1:104" ht="16.350000000000001" customHeight="1" x14ac:dyDescent="0.2">
      <c r="A90" s="4382" t="s">
        <v>754</v>
      </c>
      <c r="B90" s="4383"/>
      <c r="C90" s="4383"/>
      <c r="D90" s="4384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09"/>
      <c r="CH90" s="3409"/>
      <c r="CI90" s="3409"/>
      <c r="CJ90" s="3409"/>
    </row>
    <row r="91" spans="1:104" ht="16.350000000000001" customHeight="1" x14ac:dyDescent="0.2">
      <c r="A91" s="3279" t="s">
        <v>755</v>
      </c>
      <c r="B91" s="3807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09"/>
      <c r="CH91" s="3409"/>
      <c r="CI91" s="3409"/>
      <c r="CJ91" s="3409"/>
    </row>
    <row r="92" spans="1:104" ht="16.350000000000001" customHeight="1" x14ac:dyDescent="0.2">
      <c r="A92" s="695" t="s">
        <v>756</v>
      </c>
      <c r="B92" s="3808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09"/>
      <c r="CH92" s="3409"/>
      <c r="CI92" s="3409"/>
      <c r="CJ92" s="3409"/>
    </row>
    <row r="93" spans="1:104" ht="24.75" customHeight="1" x14ac:dyDescent="0.2">
      <c r="A93" s="635" t="s">
        <v>757</v>
      </c>
      <c r="B93" s="3809">
        <f t="shared" si="9"/>
        <v>0</v>
      </c>
      <c r="C93" s="3810"/>
      <c r="D93" s="3810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09"/>
      <c r="CH93" s="3409"/>
      <c r="CI93" s="3409"/>
      <c r="CJ93" s="3409"/>
    </row>
    <row r="94" spans="1:104" s="402" customFormat="1" ht="31.35" customHeight="1" x14ac:dyDescent="0.2">
      <c r="A94" s="4385" t="s">
        <v>758</v>
      </c>
      <c r="B94" s="4385"/>
      <c r="C94" s="4385"/>
      <c r="D94" s="4385"/>
      <c r="E94" s="4385"/>
      <c r="F94" s="4385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6"/>
      <c r="BY94" s="3466"/>
      <c r="BZ94" s="3466"/>
      <c r="CA94" s="3394"/>
      <c r="CB94" s="3394"/>
      <c r="CC94" s="3394"/>
      <c r="CD94" s="3394"/>
      <c r="CE94" s="3394"/>
      <c r="CF94" s="3394"/>
      <c r="CG94" s="3409"/>
      <c r="CH94" s="3409"/>
      <c r="CI94" s="3409"/>
      <c r="CJ94" s="3409"/>
      <c r="CK94" s="3394"/>
      <c r="CL94" s="3394"/>
      <c r="CM94" s="3394"/>
      <c r="CN94" s="3394"/>
      <c r="CO94" s="3394"/>
      <c r="CP94" s="3394"/>
      <c r="CQ94" s="3394"/>
      <c r="CR94" s="3394"/>
      <c r="CS94" s="3394"/>
      <c r="CT94" s="3394"/>
      <c r="CU94" s="3394"/>
      <c r="CV94" s="3394"/>
      <c r="CW94" s="3394"/>
      <c r="CX94" s="3394"/>
      <c r="CY94" s="3394"/>
      <c r="CZ94" s="3466"/>
    </row>
    <row r="95" spans="1:104" ht="16.350000000000001" customHeight="1" x14ac:dyDescent="0.2">
      <c r="A95" s="4374" t="s">
        <v>759</v>
      </c>
      <c r="B95" s="4387" t="s">
        <v>760</v>
      </c>
      <c r="C95" s="4388"/>
      <c r="D95" s="4387" t="s">
        <v>761</v>
      </c>
      <c r="E95" s="4388"/>
      <c r="F95" s="4391" t="s">
        <v>762</v>
      </c>
      <c r="G95" s="4357" t="s">
        <v>805</v>
      </c>
      <c r="H95" s="4358"/>
      <c r="I95" s="4357" t="s">
        <v>806</v>
      </c>
      <c r="J95" s="4358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09"/>
      <c r="CH95" s="3409"/>
      <c r="CI95" s="3409"/>
      <c r="CJ95" s="3409"/>
    </row>
    <row r="96" spans="1:104" ht="16.350000000000001" customHeight="1" x14ac:dyDescent="0.2">
      <c r="A96" s="4386"/>
      <c r="B96" s="4389"/>
      <c r="C96" s="4390"/>
      <c r="D96" s="4389"/>
      <c r="E96" s="4390"/>
      <c r="F96" s="4392"/>
      <c r="G96" s="4359"/>
      <c r="H96" s="4360"/>
      <c r="I96" s="4359"/>
      <c r="J96" s="4360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09"/>
      <c r="CH96" s="3409"/>
      <c r="CI96" s="3409"/>
      <c r="CJ96" s="3409"/>
    </row>
    <row r="97" spans="1:88" ht="40.5" customHeight="1" x14ac:dyDescent="0.2">
      <c r="A97" s="4375"/>
      <c r="B97" s="3811" t="s">
        <v>763</v>
      </c>
      <c r="C97" s="3812" t="s">
        <v>764</v>
      </c>
      <c r="D97" s="3813" t="s">
        <v>2793</v>
      </c>
      <c r="E97" s="3814" t="s">
        <v>820</v>
      </c>
      <c r="F97" s="4393"/>
      <c r="G97" s="3811" t="s">
        <v>763</v>
      </c>
      <c r="H97" s="3812" t="s">
        <v>764</v>
      </c>
      <c r="I97" s="3811" t="s">
        <v>2793</v>
      </c>
      <c r="J97" s="3812" t="s">
        <v>765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09"/>
      <c r="CH97" s="3409"/>
      <c r="CI97" s="3409"/>
      <c r="CJ97" s="3409"/>
    </row>
    <row r="98" spans="1:88" ht="16.350000000000001" customHeight="1" x14ac:dyDescent="0.2">
      <c r="A98" s="3815" t="s">
        <v>766</v>
      </c>
      <c r="B98" s="3816"/>
      <c r="C98" s="3817"/>
      <c r="D98" s="3816"/>
      <c r="E98" s="3817"/>
      <c r="F98" s="3817"/>
      <c r="G98" s="3816"/>
      <c r="H98" s="3817"/>
      <c r="I98" s="3816"/>
      <c r="J98" s="3817"/>
      <c r="K98" s="3818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69" t="str">
        <f>IF(CG98=1,"* Las recetas totales despachadas a pacientes del PSC, deben ser menores o iguales al total de Recetas con Despacho Total. ","")</f>
        <v/>
      </c>
      <c r="CB98" s="3469" t="str">
        <f>IF(CH98=1,"* Las recetas parciales despachadas a pacientes del PSC, deben ser menores o iguales al total de Recetas con Despacho Parcial. ","")</f>
        <v/>
      </c>
      <c r="CC98" s="3469" t="str">
        <f>IF(CI98=1,"* Las prescripciones emitidas a pacientes del PSC, deben ser menores o iguales a las Prescripciones totales emitidas. ","")</f>
        <v/>
      </c>
      <c r="CD98" s="3469" t="str">
        <f>IF(CJ98=1,"* Las prescripciones rechazadas a pacientes del PSC, deben ser menores o iguales a las Prescripciones totales rechazadas. ","")</f>
        <v/>
      </c>
      <c r="CG98" s="3470">
        <f>IF(B98&lt;G98,1,0)</f>
        <v>0</v>
      </c>
      <c r="CH98" s="3470">
        <f t="shared" ref="CH98:CJ100" si="10">IF(C98&lt;H98,1,0)</f>
        <v>0</v>
      </c>
      <c r="CI98" s="3470">
        <f>IF(D98&lt;I98,1,0)</f>
        <v>0</v>
      </c>
      <c r="CJ98" s="3470">
        <f>IF(E98&lt;J98,1,0)</f>
        <v>0</v>
      </c>
    </row>
    <row r="99" spans="1:88" ht="16.350000000000001" customHeight="1" x14ac:dyDescent="0.2">
      <c r="A99" s="3819" t="s">
        <v>767</v>
      </c>
      <c r="B99" s="3820"/>
      <c r="C99" s="3821"/>
      <c r="D99" s="3820"/>
      <c r="E99" s="3821"/>
      <c r="F99" s="3821"/>
      <c r="G99" s="3932"/>
      <c r="H99" s="3933"/>
      <c r="I99" s="3932"/>
      <c r="J99" s="3933"/>
      <c r="K99" s="3818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69" t="str">
        <f t="shared" ref="CA99:CA100" si="12">IF(CG99=1,"* Las recetas totales despachadas a pacientes del PSC, deben ser menores o iguales al total de Recetas con Despacho Total. ","")</f>
        <v/>
      </c>
      <c r="CB99" s="3469" t="str">
        <f t="shared" ref="CB99:CB100" si="13">IF(CH99=1,"* Las recetas parciales despachadas a pacientes del PSC, deben ser menores o iguales al total de Recetas con Despacho Parcial. ","")</f>
        <v/>
      </c>
      <c r="CC99" s="3469" t="str">
        <f t="shared" ref="CC99:CC100" si="14">IF(CI99=1,"* Las prescripciones emitidas a pacientes del PSC, deben ser menores o iguales a las Prescripciones totales emitidas. ","")</f>
        <v/>
      </c>
      <c r="CD99" s="3469" t="str">
        <f t="shared" ref="CD99:CD100" si="15">IF(CJ99=1,"* Las prescripciones rechazadas a pacientes del PSC, deben ser menores o iguales a las Prescripciones totales rechazadas. ","")</f>
        <v/>
      </c>
      <c r="CG99" s="3470">
        <f t="shared" ref="CG99:CG100" si="16">IF(B99&lt;G99,1,0)</f>
        <v>0</v>
      </c>
      <c r="CH99" s="3470">
        <f t="shared" si="10"/>
        <v>0</v>
      </c>
      <c r="CI99" s="3470">
        <f t="shared" si="10"/>
        <v>0</v>
      </c>
      <c r="CJ99" s="3470">
        <f t="shared" si="10"/>
        <v>0</v>
      </c>
    </row>
    <row r="100" spans="1:88" ht="16.350000000000001" customHeight="1" x14ac:dyDescent="0.2">
      <c r="A100" s="3822" t="s">
        <v>768</v>
      </c>
      <c r="B100" s="3823"/>
      <c r="C100" s="3824"/>
      <c r="D100" s="3823"/>
      <c r="E100" s="3824"/>
      <c r="F100" s="3824"/>
      <c r="G100" s="3934"/>
      <c r="H100" s="3935"/>
      <c r="I100" s="3934"/>
      <c r="J100" s="3935"/>
      <c r="K100" s="3818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69" t="str">
        <f t="shared" si="12"/>
        <v/>
      </c>
      <c r="CB100" s="3469" t="str">
        <f t="shared" si="13"/>
        <v/>
      </c>
      <c r="CC100" s="3469" t="str">
        <f t="shared" si="14"/>
        <v/>
      </c>
      <c r="CD100" s="3469" t="str">
        <f t="shared" si="15"/>
        <v/>
      </c>
      <c r="CG100" s="3470">
        <f t="shared" si="16"/>
        <v>0</v>
      </c>
      <c r="CH100" s="3470">
        <f t="shared" si="10"/>
        <v>0</v>
      </c>
      <c r="CI100" s="3470">
        <f t="shared" si="10"/>
        <v>0</v>
      </c>
      <c r="CJ100" s="3470">
        <f t="shared" si="10"/>
        <v>0</v>
      </c>
    </row>
    <row r="101" spans="1:88" ht="16.350000000000001" customHeight="1" x14ac:dyDescent="0.2">
      <c r="A101" s="3825" t="s">
        <v>27</v>
      </c>
      <c r="B101" s="3826">
        <f t="shared" ref="B101:J101" si="17">SUM(B98:B100)</f>
        <v>0</v>
      </c>
      <c r="C101" s="3827">
        <f t="shared" si="17"/>
        <v>0</v>
      </c>
      <c r="D101" s="3826">
        <f t="shared" si="17"/>
        <v>0</v>
      </c>
      <c r="E101" s="3827">
        <f t="shared" si="17"/>
        <v>0</v>
      </c>
      <c r="F101" s="3827">
        <f t="shared" si="17"/>
        <v>0</v>
      </c>
      <c r="G101" s="3826">
        <f t="shared" si="17"/>
        <v>0</v>
      </c>
      <c r="H101" s="3827">
        <f t="shared" si="17"/>
        <v>0</v>
      </c>
      <c r="I101" s="3826">
        <f t="shared" si="17"/>
        <v>0</v>
      </c>
      <c r="J101" s="3827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09"/>
      <c r="CH101" s="3409"/>
      <c r="CI101" s="3409"/>
      <c r="CJ101" s="3409"/>
    </row>
    <row r="102" spans="1:88" ht="31.35" customHeight="1" x14ac:dyDescent="0.2">
      <c r="A102" s="149" t="s">
        <v>769</v>
      </c>
      <c r="B102" s="3828"/>
      <c r="C102" s="3829"/>
      <c r="D102" s="3830"/>
      <c r="E102" s="3831"/>
      <c r="F102" s="3831"/>
      <c r="G102" s="3832"/>
      <c r="H102" s="3832"/>
      <c r="I102" s="3833"/>
      <c r="J102" s="233"/>
      <c r="K102" s="3833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09"/>
      <c r="CH102" s="3409"/>
      <c r="CI102" s="3409"/>
      <c r="CJ102" s="3409"/>
    </row>
    <row r="103" spans="1:88" ht="31.35" customHeight="1" x14ac:dyDescent="0.2">
      <c r="A103" s="4372" t="s">
        <v>770</v>
      </c>
      <c r="B103" s="4374" t="s">
        <v>771</v>
      </c>
      <c r="C103" s="4372" t="s">
        <v>772</v>
      </c>
      <c r="D103" s="4376"/>
      <c r="E103" s="4376"/>
      <c r="F103" s="4376"/>
      <c r="G103" s="4376"/>
      <c r="H103" s="4376"/>
      <c r="I103" s="4376"/>
      <c r="J103" s="4376"/>
      <c r="K103" s="4377"/>
      <c r="L103" s="4374" t="s">
        <v>773</v>
      </c>
      <c r="M103" s="161"/>
      <c r="N103" s="3830"/>
      <c r="O103" s="3830"/>
      <c r="P103" s="3830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09"/>
      <c r="CH103" s="3409"/>
      <c r="CI103" s="3409"/>
      <c r="CJ103" s="3409"/>
    </row>
    <row r="104" spans="1:88" ht="28.5" customHeight="1" x14ac:dyDescent="0.2">
      <c r="A104" s="4373"/>
      <c r="B104" s="4375"/>
      <c r="C104" s="3797" t="s">
        <v>74</v>
      </c>
      <c r="D104" s="3797" t="s">
        <v>774</v>
      </c>
      <c r="E104" s="3797" t="s">
        <v>775</v>
      </c>
      <c r="F104" s="3797" t="s">
        <v>776</v>
      </c>
      <c r="G104" s="3797" t="s">
        <v>51</v>
      </c>
      <c r="H104" s="3797" t="s">
        <v>777</v>
      </c>
      <c r="I104" s="3797" t="s">
        <v>778</v>
      </c>
      <c r="J104" s="3127" t="s">
        <v>75</v>
      </c>
      <c r="K104" s="3797" t="s">
        <v>150</v>
      </c>
      <c r="L104" s="4375"/>
      <c r="M104" s="161"/>
      <c r="N104" s="3830"/>
      <c r="O104" s="3830"/>
      <c r="P104" s="3830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09"/>
      <c r="CH104" s="3409"/>
      <c r="CI104" s="3409"/>
      <c r="CJ104" s="3409"/>
    </row>
    <row r="105" spans="1:88" ht="16.350000000000001" customHeight="1" x14ac:dyDescent="0.2">
      <c r="A105" s="88" t="s">
        <v>128</v>
      </c>
      <c r="B105" s="666"/>
      <c r="C105" s="666"/>
      <c r="D105" s="666"/>
      <c r="E105" s="666"/>
      <c r="F105" s="666"/>
      <c r="G105" s="666"/>
      <c r="H105" s="666"/>
      <c r="I105" s="666"/>
      <c r="J105" s="666"/>
      <c r="K105" s="666"/>
      <c r="L105" s="667"/>
      <c r="M105" s="161"/>
      <c r="N105" s="3830"/>
      <c r="O105" s="3830"/>
      <c r="P105" s="3830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09"/>
      <c r="CH105" s="3409"/>
      <c r="CI105" s="3409"/>
      <c r="CJ105" s="3409"/>
    </row>
    <row r="106" spans="1:88" ht="16.350000000000001" customHeight="1" x14ac:dyDescent="0.2">
      <c r="A106" s="124" t="s">
        <v>779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30"/>
      <c r="O106" s="3830"/>
      <c r="P106" s="3830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09"/>
      <c r="CH106" s="3409"/>
      <c r="CI106" s="3409"/>
      <c r="CJ106" s="3409"/>
    </row>
    <row r="107" spans="1:88" ht="16.350000000000001" customHeight="1" x14ac:dyDescent="0.2">
      <c r="A107" s="93" t="s">
        <v>780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30"/>
      <c r="O107" s="3830"/>
      <c r="P107" s="3830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09"/>
      <c r="CH107" s="3409"/>
      <c r="CI107" s="3409"/>
      <c r="CJ107" s="3409"/>
    </row>
    <row r="108" spans="1:88" ht="31.35" customHeight="1" x14ac:dyDescent="0.2">
      <c r="A108" s="82" t="s">
        <v>819</v>
      </c>
      <c r="B108" s="3465"/>
      <c r="C108" s="3465"/>
      <c r="D108" s="3465"/>
      <c r="E108" s="3465"/>
      <c r="F108" s="3465"/>
      <c r="G108" s="3465"/>
      <c r="H108" s="3465"/>
      <c r="I108" s="3465"/>
      <c r="J108" s="3465"/>
      <c r="K108" s="3465"/>
      <c r="L108" s="3465"/>
      <c r="M108" s="3465"/>
      <c r="N108" s="3465"/>
      <c r="O108" s="3465"/>
      <c r="P108" s="3465"/>
      <c r="Q108" s="3465"/>
      <c r="R108" s="3465"/>
      <c r="S108" s="3465"/>
      <c r="T108" s="3465"/>
      <c r="U108" s="3465"/>
      <c r="V108" s="3465"/>
      <c r="W108" s="3465"/>
      <c r="X108" s="3465"/>
      <c r="Y108" s="3465"/>
      <c r="Z108" s="3465"/>
      <c r="AA108" s="3465"/>
      <c r="AB108" s="3465"/>
      <c r="AC108" s="3465"/>
      <c r="AD108" s="3465"/>
      <c r="AE108" s="3465"/>
      <c r="AF108" s="3465"/>
      <c r="AG108" s="3465"/>
      <c r="AH108" s="3465"/>
      <c r="AI108" s="3465"/>
      <c r="AJ108" s="3465"/>
      <c r="AK108" s="3465"/>
      <c r="AL108" s="3465"/>
      <c r="AM108" s="3465"/>
      <c r="AN108" s="3465"/>
      <c r="AO108" s="3834"/>
      <c r="AP108" s="3834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09"/>
      <c r="CH108" s="3409"/>
      <c r="CI108" s="3409"/>
      <c r="CJ108" s="3409"/>
    </row>
    <row r="109" spans="1:88" ht="16.350000000000001" customHeight="1" x14ac:dyDescent="0.2">
      <c r="A109" s="4378" t="s">
        <v>821</v>
      </c>
      <c r="B109" s="4152" t="s">
        <v>1</v>
      </c>
      <c r="C109" s="4153"/>
      <c r="D109" s="4154"/>
      <c r="E109" s="4370" t="s">
        <v>60</v>
      </c>
      <c r="F109" s="4361"/>
      <c r="G109" s="4361"/>
      <c r="H109" s="4361"/>
      <c r="I109" s="4361"/>
      <c r="J109" s="4361"/>
      <c r="K109" s="4361"/>
      <c r="L109" s="4361"/>
      <c r="M109" s="4361"/>
      <c r="N109" s="4361"/>
      <c r="O109" s="4361"/>
      <c r="P109" s="4361"/>
      <c r="Q109" s="4361"/>
      <c r="R109" s="4361"/>
      <c r="S109" s="4361"/>
      <c r="T109" s="4361"/>
      <c r="U109" s="4361"/>
      <c r="V109" s="4361"/>
      <c r="W109" s="4361"/>
      <c r="X109" s="4361"/>
      <c r="Y109" s="4361"/>
      <c r="Z109" s="4361"/>
      <c r="AA109" s="4361"/>
      <c r="AB109" s="4361"/>
      <c r="AC109" s="4361"/>
      <c r="AD109" s="4361"/>
      <c r="AE109" s="4361"/>
      <c r="AF109" s="4361"/>
      <c r="AG109" s="4361"/>
      <c r="AH109" s="4361"/>
      <c r="AI109" s="4361"/>
      <c r="AJ109" s="4361"/>
      <c r="AK109" s="4361"/>
      <c r="AL109" s="4361"/>
      <c r="AM109" s="4361"/>
      <c r="AN109" s="4362"/>
      <c r="AO109" s="4154" t="s">
        <v>428</v>
      </c>
      <c r="AP109" s="4140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09"/>
      <c r="CH109" s="3409"/>
      <c r="CI109" s="3409"/>
      <c r="CJ109" s="3409"/>
    </row>
    <row r="110" spans="1:88" ht="16.350000000000001" customHeight="1" x14ac:dyDescent="0.2">
      <c r="A110" s="4379"/>
      <c r="B110" s="4381"/>
      <c r="C110" s="4181"/>
      <c r="D110" s="4163"/>
      <c r="E110" s="4370" t="s">
        <v>707</v>
      </c>
      <c r="F110" s="4371"/>
      <c r="G110" s="4370" t="s">
        <v>708</v>
      </c>
      <c r="H110" s="4371"/>
      <c r="I110" s="4370" t="s">
        <v>61</v>
      </c>
      <c r="J110" s="4371"/>
      <c r="K110" s="4370" t="s">
        <v>596</v>
      </c>
      <c r="L110" s="4371"/>
      <c r="M110" s="4370" t="s">
        <v>5</v>
      </c>
      <c r="N110" s="4371"/>
      <c r="O110" s="4370" t="s">
        <v>597</v>
      </c>
      <c r="P110" s="4371"/>
      <c r="Q110" s="4361" t="s">
        <v>7</v>
      </c>
      <c r="R110" s="4371"/>
      <c r="S110" s="4370" t="s">
        <v>8</v>
      </c>
      <c r="T110" s="4371"/>
      <c r="U110" s="4370" t="s">
        <v>9</v>
      </c>
      <c r="V110" s="4371"/>
      <c r="W110" s="4370" t="s">
        <v>10</v>
      </c>
      <c r="X110" s="4371"/>
      <c r="Y110" s="4370" t="s">
        <v>11</v>
      </c>
      <c r="Z110" s="4371"/>
      <c r="AA110" s="4370" t="s">
        <v>12</v>
      </c>
      <c r="AB110" s="4371"/>
      <c r="AC110" s="4370" t="s">
        <v>13</v>
      </c>
      <c r="AD110" s="4371"/>
      <c r="AE110" s="4370" t="s">
        <v>14</v>
      </c>
      <c r="AF110" s="4371"/>
      <c r="AG110" s="4370" t="s">
        <v>15</v>
      </c>
      <c r="AH110" s="4371"/>
      <c r="AI110" s="4370" t="s">
        <v>16</v>
      </c>
      <c r="AJ110" s="4371"/>
      <c r="AK110" s="4370" t="s">
        <v>17</v>
      </c>
      <c r="AL110" s="4371"/>
      <c r="AM110" s="4361" t="s">
        <v>18</v>
      </c>
      <c r="AN110" s="4362"/>
      <c r="AO110" s="4154"/>
      <c r="AP110" s="4140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09"/>
      <c r="CH110" s="3409"/>
      <c r="CI110" s="3409"/>
      <c r="CJ110" s="3409"/>
    </row>
    <row r="111" spans="1:88" ht="16.350000000000001" customHeight="1" x14ac:dyDescent="0.2">
      <c r="A111" s="4380"/>
      <c r="B111" s="628" t="s">
        <v>47</v>
      </c>
      <c r="C111" s="673" t="s">
        <v>20</v>
      </c>
      <c r="D111" s="3066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63"/>
      <c r="AP111" s="4356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09"/>
      <c r="CH111" s="3409"/>
      <c r="CI111" s="3409"/>
      <c r="CJ111" s="3409"/>
    </row>
    <row r="112" spans="1:88" ht="16.350000000000001" customHeight="1" x14ac:dyDescent="0.2">
      <c r="A112" s="166" t="s">
        <v>781</v>
      </c>
      <c r="B112" s="472">
        <f>SUM(C112:D112)</f>
        <v>0</v>
      </c>
      <c r="C112" s="473">
        <f t="shared" ref="C112:D114" si="18">SUM(E112+G112+I112+K112+M112+O112+Q112+S112+U112+W112+Y112+AA112+AC112+AE112+AG112+AI112+AK112+AM112)</f>
        <v>0</v>
      </c>
      <c r="D112" s="229">
        <f t="shared" si="18"/>
        <v>0</v>
      </c>
      <c r="E112" s="144"/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/>
      <c r="AP112" s="217"/>
      <c r="AQ112" s="3499"/>
      <c r="AR112" s="1482"/>
      <c r="AS112" s="1482"/>
      <c r="AT112" s="1482"/>
      <c r="AU112" s="1482"/>
      <c r="AV112" s="1482"/>
      <c r="AW112" s="1482"/>
      <c r="AX112" s="1482"/>
      <c r="AY112" s="1482"/>
      <c r="AZ112" s="1482"/>
      <c r="BA112" s="1482"/>
      <c r="BB112" s="1482"/>
      <c r="BC112" s="402"/>
      <c r="BD112" s="402"/>
      <c r="BE112" s="402"/>
      <c r="BF112" s="402"/>
      <c r="CA112" s="3758"/>
      <c r="CB112" s="3758"/>
      <c r="CC112" s="3758"/>
      <c r="CG112" s="3409">
        <v>0</v>
      </c>
      <c r="CH112" s="3409">
        <v>0</v>
      </c>
      <c r="CI112" s="3409">
        <v>0</v>
      </c>
      <c r="CJ112" s="3409"/>
    </row>
    <row r="113" spans="1:88" ht="16.350000000000001" customHeight="1" x14ac:dyDescent="0.2">
      <c r="A113" s="166" t="s">
        <v>782</v>
      </c>
      <c r="B113" s="472">
        <f>SUM(C113:D113)</f>
        <v>0</v>
      </c>
      <c r="C113" s="473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499"/>
      <c r="AR113" s="1482"/>
      <c r="AS113" s="1482"/>
      <c r="AT113" s="1482"/>
      <c r="AU113" s="1482"/>
      <c r="AV113" s="1482"/>
      <c r="AW113" s="1482"/>
      <c r="AX113" s="1482"/>
      <c r="AY113" s="1482"/>
      <c r="AZ113" s="1482"/>
      <c r="BA113" s="1482"/>
      <c r="BB113" s="1482"/>
      <c r="BC113" s="402"/>
      <c r="BD113" s="402"/>
      <c r="BE113" s="402"/>
      <c r="BF113" s="402"/>
      <c r="CG113" s="3409">
        <v>0</v>
      </c>
      <c r="CH113" s="3409">
        <v>0</v>
      </c>
      <c r="CI113" s="3409">
        <v>0</v>
      </c>
      <c r="CJ113" s="3409"/>
    </row>
    <row r="114" spans="1:88" ht="16.350000000000001" customHeight="1" x14ac:dyDescent="0.2">
      <c r="A114" s="752" t="s">
        <v>783</v>
      </c>
      <c r="B114" s="3250">
        <f>SUM(C114:D114)</f>
        <v>0</v>
      </c>
      <c r="C114" s="3251">
        <f t="shared" si="18"/>
        <v>0</v>
      </c>
      <c r="D114" s="675">
        <f t="shared" si="18"/>
        <v>0</v>
      </c>
      <c r="E114" s="140"/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/>
      <c r="AP114" s="218"/>
      <c r="AQ114" s="3499"/>
      <c r="AR114" s="1482"/>
      <c r="AS114" s="1482"/>
      <c r="AT114" s="1482"/>
      <c r="AU114" s="1482"/>
      <c r="AV114" s="1482"/>
      <c r="AW114" s="1482"/>
      <c r="AX114" s="1482"/>
      <c r="AY114" s="1482"/>
      <c r="AZ114" s="1482"/>
      <c r="BA114" s="1482"/>
      <c r="BB114" s="1482"/>
      <c r="BC114" s="402"/>
      <c r="BD114" s="402"/>
      <c r="BE114" s="402"/>
      <c r="BF114" s="402"/>
      <c r="CG114" s="3409">
        <v>0</v>
      </c>
      <c r="CH114" s="3409">
        <v>0</v>
      </c>
      <c r="CI114" s="3409">
        <v>0</v>
      </c>
      <c r="CJ114" s="3409"/>
    </row>
    <row r="115" spans="1:88" ht="31.35" customHeight="1" x14ac:dyDescent="0.2">
      <c r="A115" s="598" t="s">
        <v>784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09"/>
      <c r="CH115" s="3409"/>
      <c r="CI115" s="3409"/>
      <c r="CJ115" s="3409"/>
    </row>
    <row r="116" spans="1:88" ht="16.350000000000001" customHeight="1" x14ac:dyDescent="0.2">
      <c r="A116" s="4363" t="s">
        <v>46</v>
      </c>
      <c r="B116" s="4364"/>
      <c r="C116" s="4363" t="s">
        <v>49</v>
      </c>
      <c r="D116" s="4367"/>
      <c r="E116" s="4364"/>
      <c r="F116" s="4363" t="s">
        <v>2</v>
      </c>
      <c r="G116" s="4367"/>
      <c r="H116" s="4367"/>
      <c r="I116" s="4367"/>
      <c r="J116" s="4367"/>
      <c r="K116" s="4367"/>
      <c r="L116" s="4367"/>
      <c r="M116" s="4367"/>
      <c r="N116" s="4367"/>
      <c r="O116" s="4364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09"/>
      <c r="CH116" s="3409"/>
      <c r="CI116" s="3409"/>
      <c r="CJ116" s="3409"/>
    </row>
    <row r="117" spans="1:88" ht="16.350000000000001" customHeight="1" x14ac:dyDescent="0.2">
      <c r="A117" s="4301"/>
      <c r="B117" s="4250"/>
      <c r="C117" s="4301"/>
      <c r="D117" s="4289"/>
      <c r="E117" s="4250"/>
      <c r="F117" s="4365"/>
      <c r="G117" s="4288"/>
      <c r="H117" s="4288"/>
      <c r="I117" s="4288"/>
      <c r="J117" s="4288"/>
      <c r="K117" s="4288"/>
      <c r="L117" s="4288"/>
      <c r="M117" s="4288"/>
      <c r="N117" s="4288"/>
      <c r="O117" s="4366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09"/>
      <c r="CH117" s="3409"/>
      <c r="CI117" s="3409"/>
      <c r="CJ117" s="3409"/>
    </row>
    <row r="118" spans="1:88" ht="24" customHeight="1" x14ac:dyDescent="0.2">
      <c r="A118" s="4301"/>
      <c r="B118" s="4250"/>
      <c r="C118" s="4365"/>
      <c r="D118" s="4288"/>
      <c r="E118" s="4366"/>
      <c r="F118" s="4368" t="s">
        <v>393</v>
      </c>
      <c r="G118" s="4369"/>
      <c r="H118" s="4368" t="s">
        <v>392</v>
      </c>
      <c r="I118" s="4369"/>
      <c r="J118" s="4368" t="s">
        <v>391</v>
      </c>
      <c r="K118" s="4369"/>
      <c r="L118" s="4368" t="s">
        <v>394</v>
      </c>
      <c r="M118" s="4369"/>
      <c r="N118" s="4368" t="s">
        <v>785</v>
      </c>
      <c r="O118" s="4369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09"/>
      <c r="CH118" s="3409"/>
      <c r="CI118" s="3409"/>
      <c r="CJ118" s="3409"/>
    </row>
    <row r="119" spans="1:88" ht="22.5" customHeight="1" x14ac:dyDescent="0.2">
      <c r="A119" s="4365"/>
      <c r="B119" s="4366"/>
      <c r="C119" s="3835" t="s">
        <v>47</v>
      </c>
      <c r="D119" s="3836" t="s">
        <v>20</v>
      </c>
      <c r="E119" s="3127" t="s">
        <v>21</v>
      </c>
      <c r="F119" s="3835" t="s">
        <v>20</v>
      </c>
      <c r="G119" s="3127" t="s">
        <v>21</v>
      </c>
      <c r="H119" s="3835" t="s">
        <v>20</v>
      </c>
      <c r="I119" s="3127" t="s">
        <v>21</v>
      </c>
      <c r="J119" s="3835" t="s">
        <v>20</v>
      </c>
      <c r="K119" s="3127" t="s">
        <v>21</v>
      </c>
      <c r="L119" s="3835" t="s">
        <v>20</v>
      </c>
      <c r="M119" s="3127" t="s">
        <v>21</v>
      </c>
      <c r="N119" s="3835" t="s">
        <v>20</v>
      </c>
      <c r="O119" s="3127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09"/>
      <c r="CH119" s="3409"/>
      <c r="CI119" s="3409"/>
      <c r="CJ119" s="3409"/>
    </row>
    <row r="120" spans="1:88" ht="16.350000000000001" customHeight="1" x14ac:dyDescent="0.2">
      <c r="A120" s="4354" t="s">
        <v>786</v>
      </c>
      <c r="B120" s="3837" t="s">
        <v>787</v>
      </c>
      <c r="C120" s="3838">
        <f t="shared" ref="C120:C126" si="19">SUM(D120:E120)</f>
        <v>0</v>
      </c>
      <c r="D120" s="3839">
        <f t="shared" ref="D120:E126" si="20">SUM(F120+H120+J120+L120+N120)</f>
        <v>0</v>
      </c>
      <c r="E120" s="1597">
        <f t="shared" si="20"/>
        <v>0</v>
      </c>
      <c r="F120" s="3840"/>
      <c r="G120" s="3841"/>
      <c r="H120" s="3840"/>
      <c r="I120" s="3841"/>
      <c r="J120" s="3840"/>
      <c r="K120" s="3841"/>
      <c r="L120" s="3840"/>
      <c r="M120" s="3841"/>
      <c r="N120" s="3840"/>
      <c r="O120" s="3841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09"/>
      <c r="CH120" s="3409"/>
      <c r="CI120" s="3409"/>
      <c r="CJ120" s="3409"/>
    </row>
    <row r="121" spans="1:88" ht="16.350000000000001" customHeight="1" x14ac:dyDescent="0.2">
      <c r="A121" s="4152"/>
      <c r="B121" s="105" t="s">
        <v>788</v>
      </c>
      <c r="C121" s="472">
        <f t="shared" si="19"/>
        <v>0</v>
      </c>
      <c r="D121" s="473">
        <f t="shared" si="20"/>
        <v>0</v>
      </c>
      <c r="E121" s="1621">
        <f t="shared" si="20"/>
        <v>0</v>
      </c>
      <c r="F121" s="812"/>
      <c r="G121" s="811"/>
      <c r="H121" s="812"/>
      <c r="I121" s="811"/>
      <c r="J121" s="812"/>
      <c r="K121" s="811"/>
      <c r="L121" s="812"/>
      <c r="M121" s="811"/>
      <c r="N121" s="812"/>
      <c r="O121" s="811"/>
      <c r="CG121" s="3409"/>
      <c r="CH121" s="3409"/>
      <c r="CI121" s="3409"/>
      <c r="CJ121" s="3409"/>
    </row>
    <row r="122" spans="1:88" ht="16.350000000000001" customHeight="1" thickBot="1" x14ac:dyDescent="0.3">
      <c r="A122" s="4355"/>
      <c r="B122" s="3842" t="s">
        <v>789</v>
      </c>
      <c r="C122" s="3843">
        <f t="shared" si="19"/>
        <v>0</v>
      </c>
      <c r="D122" s="1511">
        <f t="shared" si="20"/>
        <v>0</v>
      </c>
      <c r="E122" s="3844">
        <f t="shared" si="20"/>
        <v>0</v>
      </c>
      <c r="F122" s="3845"/>
      <c r="G122" s="3846"/>
      <c r="H122" s="3845"/>
      <c r="I122" s="3846"/>
      <c r="J122" s="3845"/>
      <c r="K122" s="3846"/>
      <c r="L122" s="3845"/>
      <c r="M122" s="3846"/>
      <c r="N122" s="3845"/>
      <c r="O122" s="3846"/>
      <c r="CG122" s="3409"/>
      <c r="CH122" s="3409"/>
      <c r="CI122" s="3409"/>
      <c r="CJ122" s="3409"/>
    </row>
    <row r="123" spans="1:88" ht="16.350000000000001" customHeight="1" thickTop="1" x14ac:dyDescent="0.2">
      <c r="A123" s="4261" t="s">
        <v>790</v>
      </c>
      <c r="B123" s="112" t="s">
        <v>22</v>
      </c>
      <c r="C123" s="3277">
        <f t="shared" si="19"/>
        <v>0</v>
      </c>
      <c r="D123" s="3278">
        <f t="shared" si="20"/>
        <v>0</v>
      </c>
      <c r="E123" s="1597">
        <f t="shared" si="20"/>
        <v>0</v>
      </c>
      <c r="F123" s="3840"/>
      <c r="G123" s="3841"/>
      <c r="H123" s="3840"/>
      <c r="I123" s="3841"/>
      <c r="J123" s="3840"/>
      <c r="K123" s="3841"/>
      <c r="L123" s="3840"/>
      <c r="M123" s="3841"/>
      <c r="N123" s="3840"/>
      <c r="O123" s="3841"/>
      <c r="CG123" s="3409"/>
      <c r="CH123" s="3409"/>
      <c r="CI123" s="3409"/>
      <c r="CJ123" s="3409"/>
    </row>
    <row r="124" spans="1:88" ht="16.350000000000001" customHeight="1" x14ac:dyDescent="0.2">
      <c r="A124" s="4140"/>
      <c r="B124" s="112" t="s">
        <v>791</v>
      </c>
      <c r="C124" s="3277">
        <f t="shared" si="19"/>
        <v>0</v>
      </c>
      <c r="D124" s="3278">
        <f t="shared" si="20"/>
        <v>0</v>
      </c>
      <c r="E124" s="1597">
        <f t="shared" si="20"/>
        <v>0</v>
      </c>
      <c r="F124" s="3840"/>
      <c r="G124" s="3841"/>
      <c r="H124" s="3840"/>
      <c r="I124" s="3841"/>
      <c r="J124" s="3840"/>
      <c r="K124" s="3841"/>
      <c r="L124" s="3840"/>
      <c r="M124" s="3841"/>
      <c r="N124" s="3840"/>
      <c r="O124" s="3841"/>
      <c r="CG124" s="3409"/>
      <c r="CH124" s="3409"/>
      <c r="CI124" s="3409"/>
      <c r="CJ124" s="3409"/>
    </row>
    <row r="125" spans="1:88" ht="16.350000000000001" customHeight="1" x14ac:dyDescent="0.2">
      <c r="A125" s="4140"/>
      <c r="B125" s="151" t="s">
        <v>111</v>
      </c>
      <c r="C125" s="472">
        <f t="shared" si="19"/>
        <v>0</v>
      </c>
      <c r="D125" s="473">
        <f t="shared" si="20"/>
        <v>0</v>
      </c>
      <c r="E125" s="1621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09"/>
      <c r="CH125" s="3409"/>
      <c r="CI125" s="3409"/>
      <c r="CJ125" s="3409"/>
    </row>
    <row r="126" spans="1:88" ht="16.350000000000001" customHeight="1" x14ac:dyDescent="0.2">
      <c r="A126" s="4356"/>
      <c r="B126" s="867" t="s">
        <v>31</v>
      </c>
      <c r="C126" s="3250">
        <f t="shared" si="19"/>
        <v>0</v>
      </c>
      <c r="D126" s="3251">
        <f t="shared" si="20"/>
        <v>0</v>
      </c>
      <c r="E126" s="3252">
        <f t="shared" si="20"/>
        <v>0</v>
      </c>
      <c r="F126" s="810"/>
      <c r="G126" s="809"/>
      <c r="H126" s="810"/>
      <c r="I126" s="809"/>
      <c r="J126" s="810"/>
      <c r="K126" s="809"/>
      <c r="L126" s="810"/>
      <c r="M126" s="809"/>
      <c r="N126" s="810"/>
      <c r="O126" s="809"/>
      <c r="CG126" s="3409"/>
      <c r="CH126" s="3409"/>
      <c r="CI126" s="3409"/>
      <c r="CJ126" s="3409"/>
    </row>
    <row r="127" spans="1:88" x14ac:dyDescent="0.2">
      <c r="CG127" s="3409"/>
      <c r="CH127" s="3409"/>
      <c r="CI127" s="3409"/>
      <c r="CJ127" s="3409"/>
    </row>
    <row r="128" spans="1:88" x14ac:dyDescent="0.2">
      <c r="CG128" s="3409"/>
      <c r="CH128" s="3409"/>
      <c r="CI128" s="3409"/>
      <c r="CJ128" s="3409"/>
    </row>
    <row r="129" spans="85:88" x14ac:dyDescent="0.2">
      <c r="CG129" s="3409"/>
      <c r="CH129" s="3409"/>
      <c r="CI129" s="3409"/>
      <c r="CJ129" s="3409"/>
    </row>
    <row r="208" spans="1:104" s="3371" customFormat="1" ht="18.75" customHeight="1" x14ac:dyDescent="0.2">
      <c r="A208" s="3371">
        <f>SUM(B12:D12,B31:B44,B48:B49,B54,B57,C77:E77,B91:B93,B101:F101,B105:B107,B112:B114,C120:C126,C78:C80,B72,B67:B68,B63:G64)</f>
        <v>0</v>
      </c>
      <c r="B208" s="3371">
        <f>SUM(CG13:CJ129)</f>
        <v>0</v>
      </c>
      <c r="BX208" s="3372"/>
      <c r="BY208" s="3372"/>
      <c r="BZ208" s="3372"/>
      <c r="CA208" s="3372"/>
      <c r="CB208" s="3372"/>
      <c r="CC208" s="3372"/>
      <c r="CD208" s="3372"/>
      <c r="CE208" s="3372"/>
      <c r="CF208" s="3372"/>
      <c r="CG208" s="3372"/>
      <c r="CH208" s="3372"/>
      <c r="CI208" s="3372"/>
      <c r="CJ208" s="3372"/>
      <c r="CK208" s="3372"/>
      <c r="CL208" s="3372"/>
      <c r="CM208" s="3372"/>
      <c r="CN208" s="3372"/>
      <c r="CO208" s="3372"/>
      <c r="CP208" s="3372"/>
      <c r="CQ208" s="3372"/>
      <c r="CR208" s="3372"/>
      <c r="CS208" s="3372"/>
      <c r="CT208" s="3372"/>
      <c r="CU208" s="3372"/>
      <c r="CV208" s="3372"/>
      <c r="CW208" s="3372"/>
      <c r="CX208" s="3372"/>
      <c r="CY208" s="3372"/>
      <c r="CZ208" s="3372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workbookViewId="0"/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5" hidden="1" customWidth="1"/>
    <col min="79" max="104" width="11.140625" style="3394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57"/>
      <c r="AF4" s="3757"/>
      <c r="AG4" s="3757"/>
      <c r="AH4" s="3757"/>
      <c r="AI4" s="3757"/>
      <c r="AJ4" s="3757"/>
      <c r="AK4" s="3757"/>
      <c r="AL4" s="3757"/>
      <c r="AM4" s="3757"/>
      <c r="AN4" s="3757"/>
      <c r="AO4" s="3757"/>
      <c r="AP4" s="3757"/>
      <c r="AQ4" s="3757"/>
      <c r="AR4" s="3757"/>
      <c r="AS4" s="3757"/>
      <c r="AT4" s="3757"/>
      <c r="AU4" s="3757"/>
      <c r="AV4" s="3757"/>
      <c r="AW4" s="3757"/>
    </row>
    <row r="5" spans="1:92" ht="16.350000000000001" customHeight="1" x14ac:dyDescent="0.2">
      <c r="A5" s="171" t="str">
        <f>CONCATENATE("AÑO: ",NOMBRE!B7)</f>
        <v>AÑO: 2020</v>
      </c>
      <c r="AE5" s="3757"/>
      <c r="AF5" s="3757"/>
      <c r="AG5" s="3757"/>
      <c r="AH5" s="3757"/>
      <c r="AI5" s="3757"/>
      <c r="AJ5" s="3757"/>
      <c r="AK5" s="3757"/>
      <c r="AL5" s="3757"/>
      <c r="AM5" s="3757"/>
      <c r="AN5" s="3757"/>
      <c r="AO5" s="3757"/>
      <c r="AP5" s="3757"/>
      <c r="AQ5" s="3757"/>
      <c r="AR5" s="3757"/>
      <c r="AS5" s="3757"/>
      <c r="AT5" s="3757"/>
      <c r="AU5" s="3757"/>
      <c r="AV5" s="3757"/>
      <c r="AW5" s="3757"/>
    </row>
    <row r="6" spans="1:92" ht="15" x14ac:dyDescent="0.2">
      <c r="A6" s="4164" t="s">
        <v>1187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1112"/>
      <c r="R6" s="1112"/>
      <c r="S6" s="1112"/>
      <c r="T6" s="1112"/>
      <c r="U6" s="1112"/>
      <c r="V6" s="1112"/>
      <c r="W6" s="171"/>
      <c r="X6" s="81"/>
      <c r="Y6" s="81"/>
      <c r="Z6" s="81"/>
      <c r="AA6" s="81"/>
      <c r="AB6" s="81"/>
      <c r="AC6" s="81"/>
      <c r="AD6" s="81"/>
      <c r="AE6" s="1047"/>
      <c r="AF6" s="1047"/>
      <c r="AG6" s="1047"/>
      <c r="AH6" s="1047"/>
      <c r="AI6" s="1047"/>
      <c r="AJ6" s="1047"/>
      <c r="AK6" s="1047"/>
      <c r="AL6" s="1047"/>
      <c r="AM6" s="1047"/>
      <c r="AN6" s="1047"/>
      <c r="AO6" s="1047"/>
      <c r="AP6" s="1047"/>
      <c r="AQ6" s="1047"/>
      <c r="AR6" s="1047"/>
      <c r="AS6" s="1047"/>
      <c r="AT6" s="1047"/>
      <c r="AU6" s="1047"/>
      <c r="AV6" s="1047"/>
      <c r="AW6" s="3757"/>
    </row>
    <row r="7" spans="1:92" ht="15" x14ac:dyDescent="0.2">
      <c r="A7" s="3067"/>
      <c r="B7" s="3067"/>
      <c r="C7" s="3067"/>
      <c r="D7" s="3067"/>
      <c r="E7" s="3067"/>
      <c r="F7" s="3067"/>
      <c r="G7" s="3067"/>
      <c r="H7" s="3067"/>
      <c r="I7" s="3067"/>
      <c r="J7" s="3067"/>
      <c r="K7" s="3067"/>
      <c r="L7" s="3067"/>
      <c r="M7" s="3067"/>
      <c r="N7" s="3067"/>
      <c r="O7" s="3067"/>
      <c r="P7" s="3067"/>
      <c r="Q7" s="1112"/>
      <c r="R7" s="1112"/>
      <c r="S7" s="1112"/>
      <c r="T7" s="1112"/>
      <c r="U7" s="1112"/>
      <c r="V7" s="1112"/>
      <c r="W7" s="171"/>
      <c r="X7" s="81"/>
      <c r="Y7" s="81"/>
      <c r="Z7" s="81"/>
      <c r="AA7" s="81"/>
      <c r="AB7" s="81"/>
      <c r="AC7" s="81"/>
      <c r="AD7" s="81"/>
      <c r="AE7" s="1047"/>
      <c r="AF7" s="1047"/>
      <c r="AG7" s="1047"/>
      <c r="AH7" s="1047"/>
      <c r="AI7" s="1047"/>
      <c r="AJ7" s="1047"/>
      <c r="AK7" s="1047"/>
      <c r="AL7" s="1047"/>
      <c r="AM7" s="1047"/>
      <c r="AN7" s="1047"/>
      <c r="AO7" s="1047"/>
      <c r="AP7" s="1047"/>
      <c r="AQ7" s="1047"/>
      <c r="AR7" s="1047"/>
      <c r="AS7" s="1047"/>
      <c r="AT7" s="1047"/>
      <c r="AU7" s="1047"/>
      <c r="AV7" s="1047"/>
      <c r="AW7" s="3757"/>
    </row>
    <row r="8" spans="1:92" ht="31.35" customHeight="1" x14ac:dyDescent="0.2">
      <c r="A8" s="82" t="s">
        <v>1186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47"/>
      <c r="AF8" s="1047"/>
      <c r="AG8" s="1047"/>
      <c r="AH8" s="1047"/>
      <c r="AI8" s="1047"/>
      <c r="AJ8" s="1047"/>
      <c r="AK8" s="1047"/>
      <c r="AL8" s="1047"/>
      <c r="AM8" s="1047"/>
      <c r="AN8" s="1047"/>
      <c r="AO8" s="1047"/>
      <c r="AP8" s="1047"/>
      <c r="AQ8" s="1047"/>
      <c r="AR8" s="1047"/>
      <c r="AS8" s="1047"/>
      <c r="AT8" s="1047"/>
      <c r="AU8" s="1047"/>
      <c r="AV8" s="1047"/>
      <c r="AW8" s="3757"/>
      <c r="BZ8" s="194"/>
      <c r="CG8" s="3409"/>
      <c r="CH8" s="3409"/>
      <c r="CI8" s="3409"/>
      <c r="CJ8" s="3409"/>
      <c r="CK8" s="3409"/>
      <c r="CL8" s="3409"/>
      <c r="CM8" s="3409"/>
      <c r="CN8" s="3409"/>
    </row>
    <row r="9" spans="1:92" ht="16.350000000000001" customHeight="1" x14ac:dyDescent="0.2">
      <c r="A9" s="4463" t="s">
        <v>1079</v>
      </c>
      <c r="B9" s="4300"/>
      <c r="C9" s="4139" t="s">
        <v>1</v>
      </c>
      <c r="D9" s="4142" t="s">
        <v>60</v>
      </c>
      <c r="E9" s="4165"/>
      <c r="F9" s="4165"/>
      <c r="G9" s="4165"/>
      <c r="H9" s="4165"/>
      <c r="I9" s="4165"/>
      <c r="J9" s="4165"/>
      <c r="K9" s="4165"/>
      <c r="L9" s="4165"/>
      <c r="M9" s="4488"/>
      <c r="N9" s="4151" t="s">
        <v>1185</v>
      </c>
      <c r="O9" s="4139" t="s">
        <v>430</v>
      </c>
      <c r="P9" s="4139" t="s">
        <v>429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47"/>
      <c r="AG9" s="1047"/>
      <c r="AH9" s="1047"/>
      <c r="AI9" s="1047"/>
      <c r="AJ9" s="1047"/>
      <c r="AK9" s="1047"/>
      <c r="AL9" s="1047"/>
      <c r="AM9" s="1047"/>
      <c r="AN9" s="1047"/>
      <c r="AO9" s="1047"/>
      <c r="AP9" s="1033"/>
      <c r="AQ9" s="1033"/>
      <c r="AR9" s="1033"/>
      <c r="AS9" s="1033"/>
      <c r="AT9" s="1033"/>
      <c r="AU9" s="1033"/>
      <c r="AV9" s="1033"/>
      <c r="AW9" s="1033"/>
      <c r="AX9" s="3757"/>
      <c r="CG9" s="3409"/>
      <c r="CH9" s="3409"/>
      <c r="CI9" s="3409"/>
      <c r="CJ9" s="3409"/>
      <c r="CK9" s="3409"/>
      <c r="CL9" s="3409"/>
      <c r="CM9" s="3409"/>
      <c r="CN9" s="3409"/>
    </row>
    <row r="10" spans="1:92" ht="25.35" customHeight="1" x14ac:dyDescent="0.2">
      <c r="A10" s="4464"/>
      <c r="B10" s="4366"/>
      <c r="C10" s="4141"/>
      <c r="D10" s="897" t="s">
        <v>1164</v>
      </c>
      <c r="E10" s="3122" t="s">
        <v>76</v>
      </c>
      <c r="F10" s="3122" t="s">
        <v>6</v>
      </c>
      <c r="G10" s="3122" t="s">
        <v>7</v>
      </c>
      <c r="H10" s="3122" t="s">
        <v>8</v>
      </c>
      <c r="I10" s="3122" t="s">
        <v>9</v>
      </c>
      <c r="J10" s="3122" t="s">
        <v>10</v>
      </c>
      <c r="K10" s="3122" t="s">
        <v>11</v>
      </c>
      <c r="L10" s="3122" t="s">
        <v>12</v>
      </c>
      <c r="M10" s="1101" t="s">
        <v>1163</v>
      </c>
      <c r="N10" s="4163"/>
      <c r="O10" s="4141"/>
      <c r="P10" s="4141"/>
      <c r="Q10" s="402"/>
      <c r="R10" s="1111"/>
      <c r="S10" s="1111"/>
      <c r="T10" s="1111"/>
      <c r="U10" s="1111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57"/>
      <c r="CG10" s="3409"/>
      <c r="CH10" s="3409"/>
      <c r="CI10" s="3409"/>
      <c r="CJ10" s="3409"/>
      <c r="CK10" s="3409"/>
      <c r="CL10" s="3409"/>
      <c r="CM10" s="3409"/>
      <c r="CN10" s="3409"/>
    </row>
    <row r="11" spans="1:92" ht="16.350000000000001" customHeight="1" x14ac:dyDescent="0.2">
      <c r="A11" s="4467" t="s">
        <v>1184</v>
      </c>
      <c r="B11" s="4467"/>
      <c r="C11" s="1110">
        <f>SUM(D11:M11)</f>
        <v>0</v>
      </c>
      <c r="D11" s="893"/>
      <c r="E11" s="959"/>
      <c r="F11" s="959"/>
      <c r="G11" s="959"/>
      <c r="H11" s="959"/>
      <c r="I11" s="959"/>
      <c r="J11" s="959"/>
      <c r="K11" s="959"/>
      <c r="L11" s="1109"/>
      <c r="M11" s="960"/>
      <c r="N11" s="891"/>
      <c r="O11" s="958"/>
      <c r="P11" s="958"/>
      <c r="Q11" s="3499" t="str">
        <f>CA11&amp;CB11&amp;CC11&amp;CD11</f>
        <v/>
      </c>
      <c r="R11" s="1482"/>
      <c r="S11" s="1482"/>
      <c r="T11" s="1482"/>
      <c r="U11" s="1482"/>
      <c r="V11" s="1482"/>
      <c r="W11" s="1482"/>
      <c r="X11" s="1482"/>
      <c r="Y11" s="1482"/>
      <c r="Z11" s="1482"/>
      <c r="AA11" s="1482"/>
      <c r="AB11" s="1482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57"/>
      <c r="CA11" s="3469" t="str">
        <f>IF(CH11=1,"* El número de víctima de Violencia de Género NO DEBE ser diferente al Total. ","")</f>
        <v/>
      </c>
      <c r="CB11" s="3469" t="str">
        <f>IF(AND(C11&lt;&gt;0,OR(O11="",P11="")),"* No olvide digitar los campos Pueblo Originario y/o Migrantes (Digite CEROS si no tiene). ","")</f>
        <v/>
      </c>
      <c r="CC11" s="3469" t="str">
        <f>IF(CJ11=1,"* Pueblo Originario y/o Migrantes NO DEBEN ser Mayor al Total. ","")</f>
        <v/>
      </c>
      <c r="CD11" s="3469" t="str">
        <f>IF(CK11=1,"* Total Gestantes Ingresadas a control prenatal debe ser Mayor o Igual que el Total de Evaluaciones a Gestantes de REM A03 Sección B2. ","")</f>
        <v/>
      </c>
      <c r="CG11" s="3409"/>
      <c r="CH11" s="3470">
        <f>IF(C11&lt;N11,1,0)</f>
        <v>0</v>
      </c>
      <c r="CI11" s="3409"/>
      <c r="CJ11" s="3470">
        <f>IF(OR(C11&lt;O11,C11&lt;P11),1,0)</f>
        <v>0</v>
      </c>
      <c r="CK11" s="3470">
        <f>IF(C11&lt;'A03'!C75,1,0)</f>
        <v>0</v>
      </c>
      <c r="CL11" s="3409"/>
      <c r="CM11" s="3409"/>
      <c r="CN11" s="3409"/>
    </row>
    <row r="12" spans="1:92" ht="16.350000000000001" customHeight="1" x14ac:dyDescent="0.2">
      <c r="A12" s="4265" t="s">
        <v>1183</v>
      </c>
      <c r="B12" s="4265"/>
      <c r="C12" s="162">
        <f>SUM(D12:M12)</f>
        <v>0</v>
      </c>
      <c r="D12" s="125"/>
      <c r="E12" s="126"/>
      <c r="F12" s="126"/>
      <c r="G12" s="126"/>
      <c r="H12" s="126"/>
      <c r="I12" s="126"/>
      <c r="J12" s="126"/>
      <c r="K12" s="126"/>
      <c r="L12" s="197"/>
      <c r="M12" s="231"/>
      <c r="N12" s="165"/>
      <c r="O12" s="137"/>
      <c r="P12" s="137"/>
      <c r="Q12" s="3499" t="str">
        <f>CA12&amp;CB12&amp;CC12&amp;CD12</f>
        <v/>
      </c>
      <c r="R12" s="1482"/>
      <c r="S12" s="1482"/>
      <c r="T12" s="1482"/>
      <c r="U12" s="1482"/>
      <c r="V12" s="1482"/>
      <c r="W12" s="1482"/>
      <c r="X12" s="1482"/>
      <c r="Y12" s="1482"/>
      <c r="Z12" s="1482"/>
      <c r="AA12" s="1482"/>
      <c r="AB12" s="1482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57"/>
      <c r="CA12" s="3469" t="str">
        <f>IF(CH12=1,"* El número de víctima de Violencia de Género NO DEBE ser diferente al Total. ","")</f>
        <v/>
      </c>
      <c r="CB12" s="3469" t="str">
        <f>IF(AND(C12&lt;&gt;0,OR(O12="",P12="")),"* No olvide digitar los campos Pueblo Originario y/o Migrantes (Digite CEROS si no tiene). ","")</f>
        <v/>
      </c>
      <c r="CC12" s="3469" t="str">
        <f>IF(CJ12=1,"* Pueblo Originario y/o Migrantes NO DEBEN ser Mayor al Total. ","")</f>
        <v/>
      </c>
      <c r="CD12" s="3469" t="str">
        <f>IF(CK12=1,"* Total Gestantes debe ser Mayor o Igual a "&amp;A12&amp;".","")</f>
        <v/>
      </c>
      <c r="CG12" s="3409"/>
      <c r="CH12" s="3470">
        <f>IF(C12&lt;N12,1,0)</f>
        <v>0</v>
      </c>
      <c r="CI12" s="3409"/>
      <c r="CJ12" s="3470">
        <f>IF(OR(C12&lt;O12,C12&lt;P12),1,0)</f>
        <v>0</v>
      </c>
      <c r="CK12" s="3470">
        <f>IF($C$11&lt;C12,1,0)</f>
        <v>0</v>
      </c>
      <c r="CL12" s="3409"/>
      <c r="CM12" s="3409"/>
      <c r="CN12" s="3409"/>
    </row>
    <row r="13" spans="1:92" ht="16.350000000000001" customHeight="1" x14ac:dyDescent="0.2">
      <c r="A13" s="4348" t="s">
        <v>1182</v>
      </c>
      <c r="B13" s="4349"/>
      <c r="C13" s="162">
        <f>SUM(D13:M13)</f>
        <v>0</v>
      </c>
      <c r="D13" s="125"/>
      <c r="E13" s="126"/>
      <c r="F13" s="126"/>
      <c r="G13" s="126"/>
      <c r="H13" s="126"/>
      <c r="I13" s="126"/>
      <c r="J13" s="126"/>
      <c r="K13" s="126"/>
      <c r="L13" s="197"/>
      <c r="M13" s="231"/>
      <c r="N13" s="165"/>
      <c r="O13" s="137"/>
      <c r="P13" s="137"/>
      <c r="Q13" s="3499" t="str">
        <f>CA13&amp;CB13&amp;CC13&amp;CD13</f>
        <v/>
      </c>
      <c r="R13" s="1482"/>
      <c r="S13" s="1482"/>
      <c r="T13" s="1482"/>
      <c r="U13" s="1482"/>
      <c r="V13" s="1482"/>
      <c r="W13" s="1482"/>
      <c r="X13" s="1482"/>
      <c r="Y13" s="1482"/>
      <c r="Z13" s="1482"/>
      <c r="AA13" s="1482"/>
      <c r="AB13" s="1482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57"/>
      <c r="CA13" s="3469" t="str">
        <f>IF(CH13=1,"* El número de víctima de Violencia de Género NO DEBE ser diferente al Total. ","")</f>
        <v/>
      </c>
      <c r="CB13" s="3469" t="str">
        <f>IF(AND(C13&lt;&gt;0,OR(O13="",P13="")),"* No olvide digitar los campos Pueblo Originario y/o Migrantes (Digite CEROS si no tiene). ","")</f>
        <v/>
      </c>
      <c r="CC13" s="3469" t="str">
        <f>IF(CJ13=1,"* Pueblo Originario y/o Migrantes NO DEBEN ser Mayor al Total. ","")</f>
        <v/>
      </c>
      <c r="CD13" s="3469" t="str">
        <f>IF(CK13=1,"* Total Gestantes debe ser Mayor o Igual a "&amp;A13&amp;".","")</f>
        <v/>
      </c>
      <c r="CG13" s="3409"/>
      <c r="CH13" s="3470">
        <f>IF(C13&lt;N13,1,0)</f>
        <v>0</v>
      </c>
      <c r="CI13" s="3409"/>
      <c r="CJ13" s="3470">
        <f>IF(OR(C13&lt;O13,C13&lt;P13),1,0)</f>
        <v>0</v>
      </c>
      <c r="CK13" s="3470">
        <f>IF($C$11&lt;C13,1,0)</f>
        <v>0</v>
      </c>
      <c r="CL13" s="3409"/>
      <c r="CM13" s="3409"/>
      <c r="CN13" s="3409"/>
    </row>
    <row r="14" spans="1:92" ht="16.350000000000001" customHeight="1" x14ac:dyDescent="0.2">
      <c r="A14" s="4477" t="s">
        <v>1181</v>
      </c>
      <c r="B14" s="4478"/>
      <c r="C14" s="1108">
        <f>SUM(D14:M14)</f>
        <v>0</v>
      </c>
      <c r="D14" s="153"/>
      <c r="E14" s="130"/>
      <c r="F14" s="130"/>
      <c r="G14" s="130"/>
      <c r="H14" s="130"/>
      <c r="I14" s="130"/>
      <c r="J14" s="130"/>
      <c r="K14" s="130"/>
      <c r="L14" s="131"/>
      <c r="M14" s="321"/>
      <c r="N14" s="193"/>
      <c r="O14" s="154"/>
      <c r="P14" s="154"/>
      <c r="Q14" s="3499" t="str">
        <f>CA14&amp;CB14&amp;CC14&amp;CD14</f>
        <v/>
      </c>
      <c r="R14" s="1482"/>
      <c r="S14" s="1482"/>
      <c r="T14" s="1482"/>
      <c r="U14" s="1482"/>
      <c r="V14" s="1482"/>
      <c r="W14" s="1482"/>
      <c r="X14" s="1482"/>
      <c r="Y14" s="1482"/>
      <c r="Z14" s="1482"/>
      <c r="AA14" s="1482"/>
      <c r="AB14" s="1482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57"/>
      <c r="CA14" s="3469" t="str">
        <f>IF(CH14=1,"* El número de víctima de Violencia de Género NO DEBE ser diferente al Total. ","")</f>
        <v/>
      </c>
      <c r="CB14" s="3469" t="str">
        <f>IF(AND(C14&lt;&gt;0,OR(O14="",P14="")),"* No olvide digitar los campos Pueblo Originario y/o Migrantes (Digite CEROS si no tiene). ","")</f>
        <v/>
      </c>
      <c r="CC14" s="3469" t="str">
        <f>IF(CJ14=1,"* Pueblo Originario y/o Migrantes NO DEBEN ser Mayor al Total. ","")</f>
        <v/>
      </c>
      <c r="CD14" s="3469" t="str">
        <f>IF(CK14=1,"* Total Gestantes debe ser Mayor o Igual a "&amp;A14&amp;".","")</f>
        <v/>
      </c>
      <c r="CG14" s="3409"/>
      <c r="CH14" s="3470">
        <f>IF(C14&lt;N14,1,0)</f>
        <v>0</v>
      </c>
      <c r="CI14" s="3409"/>
      <c r="CJ14" s="3470">
        <f>IF(OR(C14&lt;O14,C14&lt;P14),1,0)</f>
        <v>0</v>
      </c>
      <c r="CK14" s="3470">
        <f>IF($C$11&lt;C14,1,0)</f>
        <v>0</v>
      </c>
      <c r="CL14" s="3409"/>
      <c r="CM14" s="3409"/>
      <c r="CN14" s="3409"/>
    </row>
    <row r="15" spans="1:92" ht="16.350000000000001" customHeight="1" x14ac:dyDescent="0.2">
      <c r="A15" s="4479" t="s">
        <v>1180</v>
      </c>
      <c r="B15" s="4480"/>
      <c r="C15" s="1107">
        <f>SUM(D15:M15)</f>
        <v>0</v>
      </c>
      <c r="D15" s="973"/>
      <c r="E15" s="1106"/>
      <c r="F15" s="1106"/>
      <c r="G15" s="1106"/>
      <c r="H15" s="1106"/>
      <c r="I15" s="1106"/>
      <c r="J15" s="1106"/>
      <c r="K15" s="1106"/>
      <c r="L15" s="1105"/>
      <c r="M15" s="1104"/>
      <c r="N15" s="693"/>
      <c r="O15" s="1066"/>
      <c r="P15" s="1066"/>
      <c r="Q15" s="3499" t="str">
        <f>CA15&amp;CB15&amp;CC15&amp;CD15</f>
        <v/>
      </c>
      <c r="R15" s="1482"/>
      <c r="S15" s="1482"/>
      <c r="T15" s="1482"/>
      <c r="U15" s="1482"/>
      <c r="V15" s="1482"/>
      <c r="W15" s="1482"/>
      <c r="X15" s="1482"/>
      <c r="Y15" s="1482"/>
      <c r="Z15" s="1482"/>
      <c r="AA15" s="1482"/>
      <c r="AB15" s="1482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57"/>
      <c r="CA15" s="3469" t="str">
        <f>IF(CH15=1,"* El número de víctima de Violencia de Género NO DEBE ser diferente al Total. ","")</f>
        <v/>
      </c>
      <c r="CB15" s="3469" t="str">
        <f>IF(AND(C15&lt;&gt;0,OR(O15="",P15="")),"* No olvide digitar los campos Pueblo Originario y/o Migrantes (Digite CEROS si no tiene). ","")</f>
        <v/>
      </c>
      <c r="CC15" s="3469" t="str">
        <f>IF(CJ15=1,"* Pueblo Originario y/o Migrantes NO DEBEN ser Mayor al Total. ","")</f>
        <v/>
      </c>
      <c r="CD15" s="3469" t="str">
        <f>IF(CK15=1,"* Total Gestantes debe ser Mayor o Igual a "&amp;A15&amp;".","")</f>
        <v/>
      </c>
      <c r="CG15" s="3409"/>
      <c r="CH15" s="3470">
        <f>IF(C15&lt;N15,1,0)</f>
        <v>0</v>
      </c>
      <c r="CI15" s="3409"/>
      <c r="CJ15" s="3470">
        <f>IF(OR(C15&lt;O15,C15&lt;P15),1,0)</f>
        <v>0</v>
      </c>
      <c r="CK15" s="3470">
        <f>IF($C$11&lt;C15,1,0)</f>
        <v>0</v>
      </c>
      <c r="CL15" s="3409"/>
      <c r="CM15" s="3409"/>
      <c r="CN15" s="3409"/>
    </row>
    <row r="16" spans="1:92" ht="31.35" customHeight="1" x14ac:dyDescent="0.2">
      <c r="A16" s="82" t="s">
        <v>1179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57"/>
      <c r="BZ16" s="194"/>
      <c r="CG16" s="3409"/>
      <c r="CH16" s="3409"/>
      <c r="CI16" s="3409"/>
      <c r="CJ16" s="3409"/>
      <c r="CK16" s="3409"/>
      <c r="CL16" s="3409"/>
      <c r="CM16" s="3409"/>
      <c r="CN16" s="3409"/>
    </row>
    <row r="17" spans="1:92" ht="16.350000000000001" customHeight="1" x14ac:dyDescent="0.2">
      <c r="A17" s="4149" t="s">
        <v>1178</v>
      </c>
      <c r="B17" s="4151"/>
      <c r="C17" s="4139" t="s">
        <v>1177</v>
      </c>
      <c r="D17" s="4139" t="s">
        <v>1176</v>
      </c>
      <c r="E17" s="4139" t="s">
        <v>430</v>
      </c>
      <c r="F17" s="4139" t="s">
        <v>429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57"/>
      <c r="CG17" s="3409"/>
      <c r="CH17" s="3409"/>
      <c r="CI17" s="3409"/>
      <c r="CJ17" s="3409"/>
      <c r="CK17" s="3409"/>
      <c r="CL17" s="3409"/>
      <c r="CM17" s="3409"/>
      <c r="CN17" s="3409"/>
    </row>
    <row r="18" spans="1:92" ht="25.35" customHeight="1" x14ac:dyDescent="0.2">
      <c r="A18" s="4162"/>
      <c r="B18" s="4163"/>
      <c r="C18" s="4141"/>
      <c r="D18" s="4141"/>
      <c r="E18" s="4141"/>
      <c r="F18" s="4141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57"/>
      <c r="CG18" s="3409"/>
      <c r="CH18" s="3409"/>
      <c r="CI18" s="3409"/>
      <c r="CJ18" s="3409"/>
      <c r="CK18" s="3409"/>
      <c r="CL18" s="3409"/>
      <c r="CM18" s="3409"/>
      <c r="CN18" s="3409"/>
    </row>
    <row r="19" spans="1:92" ht="16.350000000000001" customHeight="1" x14ac:dyDescent="0.2">
      <c r="A19" s="4475" t="s">
        <v>1175</v>
      </c>
      <c r="B19" s="4476"/>
      <c r="C19" s="974"/>
      <c r="D19" s="974"/>
      <c r="E19" s="974"/>
      <c r="F19" s="974"/>
      <c r="G19" s="3499" t="str">
        <f t="shared" ref="G19:G29" si="0">CA19&amp;CB19&amp;CC19&amp;CD19</f>
        <v/>
      </c>
      <c r="H19" s="1482"/>
      <c r="I19" s="1482"/>
      <c r="J19" s="1482"/>
      <c r="K19" s="1482"/>
      <c r="L19" s="1482"/>
      <c r="M19" s="1482"/>
      <c r="N19" s="1482"/>
      <c r="O19" s="1482"/>
      <c r="P19" s="1482"/>
      <c r="Q19" s="1482"/>
      <c r="R19" s="1482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57"/>
      <c r="CA19" s="3758"/>
      <c r="CB19" s="3758"/>
      <c r="CC19" s="3758"/>
      <c r="CD19" s="3469" t="str">
        <f>IF(AND(SUM(C20:C29)&lt;&gt;0,C19=0),"* No olvide registrar número de gestantes ingresadas. ","")</f>
        <v/>
      </c>
      <c r="CG19" s="3409">
        <v>0</v>
      </c>
      <c r="CH19" s="3409"/>
      <c r="CI19" s="3409">
        <v>0</v>
      </c>
      <c r="CJ19" s="3409"/>
      <c r="CK19" s="3409"/>
      <c r="CL19" s="3409"/>
      <c r="CM19" s="3409"/>
      <c r="CN19" s="3409"/>
    </row>
    <row r="20" spans="1:92" ht="16.350000000000001" customHeight="1" x14ac:dyDescent="0.2">
      <c r="A20" s="4457" t="s">
        <v>1174</v>
      </c>
      <c r="B20" s="4458"/>
      <c r="C20" s="104"/>
      <c r="D20" s="104"/>
      <c r="E20" s="104"/>
      <c r="F20" s="104"/>
      <c r="G20" s="3499" t="str">
        <f t="shared" si="0"/>
        <v/>
      </c>
      <c r="H20" s="1482"/>
      <c r="I20" s="1482"/>
      <c r="J20" s="1482"/>
      <c r="K20" s="1482"/>
      <c r="L20" s="1482"/>
      <c r="M20" s="1482"/>
      <c r="N20" s="1482"/>
      <c r="O20" s="1482"/>
      <c r="P20" s="1482"/>
      <c r="Q20" s="1482"/>
      <c r="R20" s="1482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57"/>
      <c r="CG20" s="3409">
        <v>0</v>
      </c>
      <c r="CH20" s="3409"/>
      <c r="CI20" s="3409">
        <v>0</v>
      </c>
      <c r="CJ20" s="3409"/>
      <c r="CK20" s="3409"/>
      <c r="CL20" s="3409"/>
      <c r="CM20" s="3409"/>
      <c r="CN20" s="3409"/>
    </row>
    <row r="21" spans="1:92" ht="16.350000000000001" customHeight="1" x14ac:dyDescent="0.2">
      <c r="A21" s="4348" t="s">
        <v>1173</v>
      </c>
      <c r="B21" s="4349"/>
      <c r="C21" s="138"/>
      <c r="D21" s="138"/>
      <c r="E21" s="138"/>
      <c r="F21" s="138"/>
      <c r="G21" s="3499" t="str">
        <f t="shared" si="0"/>
        <v/>
      </c>
      <c r="H21" s="1482"/>
      <c r="I21" s="1482"/>
      <c r="J21" s="1482"/>
      <c r="K21" s="1482"/>
      <c r="L21" s="1482"/>
      <c r="M21" s="1482"/>
      <c r="N21" s="1482"/>
      <c r="O21" s="1482"/>
      <c r="P21" s="1482"/>
      <c r="Q21" s="1482"/>
      <c r="R21" s="1482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57"/>
      <c r="CA21" s="3758"/>
      <c r="CB21" s="3758"/>
      <c r="CC21" s="3758"/>
      <c r="CG21" s="3409">
        <v>0</v>
      </c>
      <c r="CH21" s="3409"/>
      <c r="CI21" s="3409">
        <v>0</v>
      </c>
      <c r="CJ21" s="3409"/>
      <c r="CK21" s="3409"/>
      <c r="CL21" s="3409"/>
      <c r="CM21" s="3409"/>
      <c r="CN21" s="3409"/>
    </row>
    <row r="22" spans="1:92" ht="16.350000000000001" customHeight="1" x14ac:dyDescent="0.2">
      <c r="A22" s="4348" t="s">
        <v>1172</v>
      </c>
      <c r="B22" s="4349"/>
      <c r="C22" s="138"/>
      <c r="D22" s="138"/>
      <c r="E22" s="138"/>
      <c r="F22" s="138"/>
      <c r="G22" s="3499" t="str">
        <f t="shared" si="0"/>
        <v/>
      </c>
      <c r="H22" s="1482"/>
      <c r="I22" s="1482"/>
      <c r="J22" s="1482"/>
      <c r="K22" s="1482"/>
      <c r="L22" s="1482"/>
      <c r="M22" s="1482"/>
      <c r="N22" s="1482"/>
      <c r="O22" s="1482"/>
      <c r="P22" s="1482"/>
      <c r="Q22" s="1482"/>
      <c r="R22" s="1482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57"/>
      <c r="CG22" s="3409">
        <v>0</v>
      </c>
      <c r="CH22" s="3409"/>
      <c r="CI22" s="3409">
        <v>0</v>
      </c>
      <c r="CJ22" s="3409"/>
      <c r="CK22" s="3409"/>
      <c r="CL22" s="3409"/>
      <c r="CM22" s="3409"/>
      <c r="CN22" s="3409"/>
    </row>
    <row r="23" spans="1:92" ht="16.350000000000001" customHeight="1" x14ac:dyDescent="0.2">
      <c r="A23" s="4468" t="s">
        <v>1171</v>
      </c>
      <c r="B23" s="4469"/>
      <c r="C23" s="138"/>
      <c r="D23" s="138"/>
      <c r="E23" s="138"/>
      <c r="F23" s="138"/>
      <c r="G23" s="3499" t="str">
        <f t="shared" si="0"/>
        <v/>
      </c>
      <c r="H23" s="1482"/>
      <c r="I23" s="1482"/>
      <c r="J23" s="1482"/>
      <c r="K23" s="1482"/>
      <c r="L23" s="1482"/>
      <c r="M23" s="1482"/>
      <c r="N23" s="1482"/>
      <c r="O23" s="1482"/>
      <c r="P23" s="1482"/>
      <c r="Q23" s="1482"/>
      <c r="R23" s="1482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57"/>
      <c r="CG23" s="3409">
        <v>0</v>
      </c>
      <c r="CH23" s="3409"/>
      <c r="CI23" s="3409">
        <v>0</v>
      </c>
      <c r="CJ23" s="3409"/>
      <c r="CK23" s="3409"/>
      <c r="CL23" s="3409"/>
      <c r="CM23" s="3409"/>
      <c r="CN23" s="3409"/>
    </row>
    <row r="24" spans="1:92" ht="16.350000000000001" customHeight="1" x14ac:dyDescent="0.2">
      <c r="A24" s="4468" t="s">
        <v>984</v>
      </c>
      <c r="B24" s="4469"/>
      <c r="C24" s="138"/>
      <c r="D24" s="138"/>
      <c r="E24" s="138"/>
      <c r="F24" s="138"/>
      <c r="G24" s="3499" t="str">
        <f t="shared" si="0"/>
        <v/>
      </c>
      <c r="H24" s="1482"/>
      <c r="I24" s="1482"/>
      <c r="J24" s="1482"/>
      <c r="K24" s="1482"/>
      <c r="L24" s="1482"/>
      <c r="M24" s="1482"/>
      <c r="N24" s="1482"/>
      <c r="O24" s="1482"/>
      <c r="P24" s="1482"/>
      <c r="Q24" s="1482"/>
      <c r="R24" s="1482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57"/>
      <c r="CG24" s="3409">
        <v>0</v>
      </c>
      <c r="CH24" s="3409"/>
      <c r="CI24" s="3409">
        <v>0</v>
      </c>
      <c r="CJ24" s="3409"/>
      <c r="CK24" s="3409"/>
      <c r="CL24" s="3409"/>
      <c r="CM24" s="3409"/>
      <c r="CN24" s="3409"/>
    </row>
    <row r="25" spans="1:92" ht="16.350000000000001" customHeight="1" x14ac:dyDescent="0.2">
      <c r="A25" s="4468" t="s">
        <v>1170</v>
      </c>
      <c r="B25" s="4469"/>
      <c r="C25" s="138"/>
      <c r="D25" s="138"/>
      <c r="E25" s="138"/>
      <c r="F25" s="138"/>
      <c r="G25" s="3499" t="str">
        <f t="shared" si="0"/>
        <v/>
      </c>
      <c r="H25" s="1482"/>
      <c r="I25" s="1482"/>
      <c r="J25" s="1482"/>
      <c r="K25" s="1482"/>
      <c r="L25" s="1482"/>
      <c r="M25" s="1482"/>
      <c r="N25" s="1482"/>
      <c r="O25" s="1482"/>
      <c r="P25" s="1482"/>
      <c r="Q25" s="1482"/>
      <c r="R25" s="1482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57"/>
      <c r="CG25" s="3409">
        <v>0</v>
      </c>
      <c r="CH25" s="3409"/>
      <c r="CI25" s="3409">
        <v>0</v>
      </c>
      <c r="CJ25" s="3409"/>
      <c r="CK25" s="3409"/>
      <c r="CL25" s="3409"/>
      <c r="CM25" s="3409"/>
      <c r="CN25" s="3409"/>
    </row>
    <row r="26" spans="1:92" ht="16.350000000000001" customHeight="1" x14ac:dyDescent="0.2">
      <c r="A26" s="4468" t="s">
        <v>292</v>
      </c>
      <c r="B26" s="4469"/>
      <c r="C26" s="138"/>
      <c r="D26" s="138"/>
      <c r="E26" s="138"/>
      <c r="F26" s="138"/>
      <c r="G26" s="3499" t="str">
        <f t="shared" si="0"/>
        <v/>
      </c>
      <c r="H26" s="1482"/>
      <c r="I26" s="1482"/>
      <c r="J26" s="1482"/>
      <c r="K26" s="1482"/>
      <c r="L26" s="1482"/>
      <c r="M26" s="1482"/>
      <c r="N26" s="1482"/>
      <c r="O26" s="1482"/>
      <c r="P26" s="1482"/>
      <c r="Q26" s="1482"/>
      <c r="R26" s="1482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57"/>
      <c r="CG26" s="3409">
        <v>0</v>
      </c>
      <c r="CH26" s="3409"/>
      <c r="CI26" s="3409">
        <v>0</v>
      </c>
      <c r="CJ26" s="3409"/>
      <c r="CK26" s="3409"/>
      <c r="CL26" s="3409"/>
      <c r="CM26" s="3409"/>
      <c r="CN26" s="3409"/>
    </row>
    <row r="27" spans="1:92" ht="16.350000000000001" customHeight="1" x14ac:dyDescent="0.2">
      <c r="A27" s="4468" t="s">
        <v>1169</v>
      </c>
      <c r="B27" s="4469"/>
      <c r="C27" s="138"/>
      <c r="D27" s="138"/>
      <c r="E27" s="138"/>
      <c r="F27" s="138"/>
      <c r="G27" s="3499" t="str">
        <f t="shared" si="0"/>
        <v/>
      </c>
      <c r="H27" s="1482"/>
      <c r="I27" s="1482"/>
      <c r="J27" s="1482"/>
      <c r="K27" s="1482"/>
      <c r="L27" s="1482"/>
      <c r="M27" s="1482"/>
      <c r="N27" s="1482"/>
      <c r="O27" s="1482"/>
      <c r="P27" s="1482"/>
      <c r="Q27" s="1482"/>
      <c r="R27" s="1482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57"/>
      <c r="CG27" s="3409">
        <v>0</v>
      </c>
      <c r="CH27" s="3409"/>
      <c r="CI27" s="3409">
        <v>0</v>
      </c>
      <c r="CJ27" s="3409"/>
      <c r="CK27" s="3409"/>
      <c r="CL27" s="3409"/>
      <c r="CM27" s="3409"/>
      <c r="CN27" s="3409"/>
    </row>
    <row r="28" spans="1:92" ht="16.350000000000001" customHeight="1" x14ac:dyDescent="0.2">
      <c r="A28" s="4468" t="s">
        <v>1168</v>
      </c>
      <c r="B28" s="4469"/>
      <c r="C28" s="138"/>
      <c r="D28" s="138"/>
      <c r="E28" s="138"/>
      <c r="F28" s="138"/>
      <c r="G28" s="3499" t="str">
        <f t="shared" si="0"/>
        <v/>
      </c>
      <c r="H28" s="1482"/>
      <c r="I28" s="1482"/>
      <c r="J28" s="1482"/>
      <c r="K28" s="1482"/>
      <c r="L28" s="1482"/>
      <c r="M28" s="1482"/>
      <c r="N28" s="1482"/>
      <c r="O28" s="1482"/>
      <c r="P28" s="1482"/>
      <c r="Q28" s="1482"/>
      <c r="R28" s="1482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57"/>
      <c r="CG28" s="3409">
        <v>0</v>
      </c>
      <c r="CH28" s="3409"/>
      <c r="CI28" s="3409">
        <v>0</v>
      </c>
      <c r="CJ28" s="3409"/>
      <c r="CK28" s="3409"/>
      <c r="CL28" s="3409"/>
      <c r="CM28" s="3409"/>
      <c r="CN28" s="3409"/>
    </row>
    <row r="29" spans="1:92" ht="16.350000000000001" customHeight="1" x14ac:dyDescent="0.2">
      <c r="A29" s="4465" t="s">
        <v>1167</v>
      </c>
      <c r="B29" s="4466"/>
      <c r="C29" s="98"/>
      <c r="D29" s="98"/>
      <c r="E29" s="98"/>
      <c r="F29" s="98"/>
      <c r="G29" s="3499" t="str">
        <f t="shared" si="0"/>
        <v/>
      </c>
      <c r="H29" s="1482"/>
      <c r="I29" s="1482"/>
      <c r="J29" s="1482"/>
      <c r="K29" s="1482"/>
      <c r="L29" s="1482"/>
      <c r="M29" s="1482"/>
      <c r="N29" s="1482"/>
      <c r="O29" s="1482"/>
      <c r="P29" s="1482"/>
      <c r="Q29" s="1482"/>
      <c r="R29" s="1482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47"/>
      <c r="AF29" s="1047"/>
      <c r="AG29" s="1047"/>
      <c r="AH29" s="1102"/>
      <c r="AI29" s="1047"/>
      <c r="AJ29" s="1047"/>
      <c r="AK29" s="1047"/>
      <c r="AL29" s="1047"/>
      <c r="AM29" s="1047"/>
      <c r="AN29" s="1047"/>
      <c r="AO29" s="1047"/>
      <c r="AP29" s="1047"/>
      <c r="AQ29" s="1047"/>
      <c r="AR29" s="1047"/>
      <c r="AS29" s="1047"/>
      <c r="AT29" s="1047"/>
      <c r="AU29" s="1047"/>
      <c r="AV29" s="1047"/>
      <c r="AW29" s="3759"/>
      <c r="CG29" s="3409">
        <v>0</v>
      </c>
      <c r="CH29" s="3409"/>
      <c r="CI29" s="3409">
        <v>0</v>
      </c>
      <c r="CJ29" s="3409"/>
      <c r="CK29" s="3409"/>
      <c r="CL29" s="3409"/>
      <c r="CM29" s="3409"/>
      <c r="CN29" s="3409"/>
    </row>
    <row r="30" spans="1:92" ht="31.35" customHeight="1" x14ac:dyDescent="0.2">
      <c r="A30" s="82" t="s">
        <v>1166</v>
      </c>
      <c r="B30" s="831"/>
      <c r="C30" s="1103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47"/>
      <c r="AF30" s="1047"/>
      <c r="AG30" s="1047"/>
      <c r="AH30" s="1102"/>
      <c r="AI30" s="1047"/>
      <c r="AJ30" s="1047"/>
      <c r="AK30" s="1047"/>
      <c r="AL30" s="1047"/>
      <c r="AM30" s="1047"/>
      <c r="AN30" s="1047"/>
      <c r="AO30" s="1047"/>
      <c r="AP30" s="1047"/>
      <c r="AQ30" s="1047"/>
      <c r="AR30" s="1047"/>
      <c r="AS30" s="1047"/>
      <c r="AT30" s="1047"/>
      <c r="AU30" s="1047"/>
      <c r="AV30" s="1047"/>
      <c r="AW30" s="3759"/>
      <c r="BZ30" s="194"/>
      <c r="CG30" s="3409"/>
      <c r="CH30" s="3409"/>
      <c r="CI30" s="3409"/>
      <c r="CJ30" s="3409"/>
      <c r="CK30" s="3409"/>
      <c r="CL30" s="3409"/>
      <c r="CM30" s="3409"/>
      <c r="CN30" s="3409"/>
    </row>
    <row r="31" spans="1:92" ht="16.350000000000001" customHeight="1" x14ac:dyDescent="0.2">
      <c r="A31" s="4463" t="s">
        <v>1165</v>
      </c>
      <c r="B31" s="4300"/>
      <c r="C31" s="4139" t="s">
        <v>1</v>
      </c>
      <c r="D31" s="4142" t="s">
        <v>60</v>
      </c>
      <c r="E31" s="4165"/>
      <c r="F31" s="4165"/>
      <c r="G31" s="4165"/>
      <c r="H31" s="4165"/>
      <c r="I31" s="4165"/>
      <c r="J31" s="4165"/>
      <c r="K31" s="4165"/>
      <c r="L31" s="4165"/>
      <c r="M31" s="4165"/>
      <c r="N31" s="4143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47"/>
      <c r="AG31" s="1047"/>
      <c r="AH31" s="1047"/>
      <c r="AI31" s="1102"/>
      <c r="AJ31" s="1047"/>
      <c r="AK31" s="1047"/>
      <c r="AL31" s="1033"/>
      <c r="AM31" s="1033"/>
      <c r="AN31" s="1033"/>
      <c r="AO31" s="1033"/>
      <c r="AP31" s="1033"/>
      <c r="AQ31" s="1033"/>
      <c r="AR31" s="1033"/>
      <c r="AS31" s="1033"/>
      <c r="AT31" s="1033"/>
      <c r="AU31" s="1033"/>
      <c r="AV31" s="1033"/>
      <c r="AW31" s="1033"/>
      <c r="AX31" s="3759"/>
      <c r="BZ31" s="194"/>
      <c r="CG31" s="3409"/>
      <c r="CH31" s="3409"/>
      <c r="CI31" s="3409"/>
      <c r="CJ31" s="3409"/>
      <c r="CK31" s="3409"/>
      <c r="CL31" s="3409"/>
      <c r="CM31" s="3409"/>
      <c r="CN31" s="3409"/>
    </row>
    <row r="32" spans="1:92" ht="25.35" customHeight="1" x14ac:dyDescent="0.2">
      <c r="A32" s="4464"/>
      <c r="B32" s="4366"/>
      <c r="C32" s="4141"/>
      <c r="D32" s="897" t="s">
        <v>1164</v>
      </c>
      <c r="E32" s="3122" t="s">
        <v>76</v>
      </c>
      <c r="F32" s="3122" t="s">
        <v>6</v>
      </c>
      <c r="G32" s="3122" t="s">
        <v>7</v>
      </c>
      <c r="H32" s="3122" t="s">
        <v>8</v>
      </c>
      <c r="I32" s="3122" t="s">
        <v>9</v>
      </c>
      <c r="J32" s="3122" t="s">
        <v>10</v>
      </c>
      <c r="K32" s="3122" t="s">
        <v>11</v>
      </c>
      <c r="L32" s="3122" t="s">
        <v>12</v>
      </c>
      <c r="M32" s="1101" t="s">
        <v>1163</v>
      </c>
      <c r="N32" s="3053" t="s">
        <v>517</v>
      </c>
      <c r="O32" s="1100"/>
      <c r="P32" s="233"/>
      <c r="Q32" s="234"/>
      <c r="R32" s="1099"/>
      <c r="S32" s="1099"/>
      <c r="T32" s="234"/>
      <c r="U32" s="1098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59"/>
      <c r="BZ32" s="194"/>
      <c r="CG32" s="3409"/>
      <c r="CH32" s="3409"/>
      <c r="CI32" s="3409"/>
      <c r="CJ32" s="3409"/>
      <c r="CK32" s="3409"/>
      <c r="CL32" s="3409"/>
      <c r="CM32" s="3409"/>
      <c r="CN32" s="3409"/>
    </row>
    <row r="33" spans="1:92" ht="16.350000000000001" customHeight="1" x14ac:dyDescent="0.2">
      <c r="A33" s="4452" t="s">
        <v>1162</v>
      </c>
      <c r="B33" s="4452"/>
      <c r="C33" s="1082">
        <f t="shared" ref="C33:C52" si="1">SUM(D33:M33)</f>
        <v>0</v>
      </c>
      <c r="D33" s="977">
        <f t="shared" ref="D33:N33" si="2">SUM(D34:D45,D48:D49,D52)</f>
        <v>0</v>
      </c>
      <c r="E33" s="976">
        <f t="shared" si="2"/>
        <v>0</v>
      </c>
      <c r="F33" s="976">
        <f t="shared" si="2"/>
        <v>0</v>
      </c>
      <c r="G33" s="976">
        <f t="shared" si="2"/>
        <v>0</v>
      </c>
      <c r="H33" s="976">
        <f t="shared" si="2"/>
        <v>0</v>
      </c>
      <c r="I33" s="976">
        <f t="shared" si="2"/>
        <v>0</v>
      </c>
      <c r="J33" s="976">
        <f t="shared" si="2"/>
        <v>0</v>
      </c>
      <c r="K33" s="976">
        <f t="shared" si="2"/>
        <v>0</v>
      </c>
      <c r="L33" s="976">
        <f t="shared" si="2"/>
        <v>0</v>
      </c>
      <c r="M33" s="1097">
        <f t="shared" si="2"/>
        <v>0</v>
      </c>
      <c r="N33" s="3260">
        <f t="shared" si="2"/>
        <v>0</v>
      </c>
      <c r="O33" s="3760"/>
      <c r="P33" s="3761"/>
      <c r="Q33" s="1096"/>
      <c r="R33" s="234"/>
      <c r="S33" s="234"/>
      <c r="T33" s="1096"/>
      <c r="U33" s="1096"/>
      <c r="V33" s="1096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09"/>
      <c r="CH33" s="3409"/>
      <c r="CI33" s="3409"/>
      <c r="CJ33" s="3409"/>
      <c r="CK33" s="3409"/>
      <c r="CL33" s="3409"/>
      <c r="CM33" s="3409"/>
      <c r="CN33" s="3409"/>
    </row>
    <row r="34" spans="1:92" ht="16.350000000000001" customHeight="1" x14ac:dyDescent="0.2">
      <c r="A34" s="4472" t="s">
        <v>1161</v>
      </c>
      <c r="B34" s="4473"/>
      <c r="C34" s="1037">
        <f t="shared" si="1"/>
        <v>0</v>
      </c>
      <c r="D34" s="893"/>
      <c r="E34" s="959"/>
      <c r="F34" s="959"/>
      <c r="G34" s="959"/>
      <c r="H34" s="959"/>
      <c r="I34" s="959"/>
      <c r="J34" s="959"/>
      <c r="K34" s="959"/>
      <c r="L34" s="959"/>
      <c r="M34" s="960"/>
      <c r="N34" s="891"/>
      <c r="O34" s="3499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4" t="str">
        <f t="shared" ref="CA34:CA52" si="4">IF(CG34=1,"* No olvide digitar la columna Espacios Amigables (Digite Cero si no tiene). ","")</f>
        <v/>
      </c>
      <c r="CG34" s="3409">
        <f t="shared" ref="CG34:CG52" si="5">IF(AND(C34&lt;&gt;0,N34=""),1,0)</f>
        <v>0</v>
      </c>
      <c r="CH34" s="3409"/>
      <c r="CI34" s="3409"/>
      <c r="CJ34" s="3409"/>
      <c r="CK34" s="3409"/>
      <c r="CL34" s="3409"/>
      <c r="CM34" s="3409"/>
      <c r="CN34" s="3409"/>
    </row>
    <row r="35" spans="1:92" ht="16.350000000000001" customHeight="1" x14ac:dyDescent="0.2">
      <c r="A35" s="4474" t="s">
        <v>1160</v>
      </c>
      <c r="B35" s="4277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499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4" t="str">
        <f t="shared" si="4"/>
        <v/>
      </c>
      <c r="CG35" s="3409">
        <f t="shared" si="5"/>
        <v>0</v>
      </c>
      <c r="CH35" s="3409"/>
      <c r="CI35" s="3409"/>
      <c r="CJ35" s="3409"/>
      <c r="CK35" s="3409"/>
      <c r="CL35" s="3409"/>
      <c r="CM35" s="3409"/>
      <c r="CN35" s="3409"/>
    </row>
    <row r="36" spans="1:92" ht="16.350000000000001" customHeight="1" x14ac:dyDescent="0.2">
      <c r="A36" s="4139" t="s">
        <v>1159</v>
      </c>
      <c r="B36" s="1087" t="s">
        <v>1158</v>
      </c>
      <c r="C36" s="1037">
        <f t="shared" si="1"/>
        <v>0</v>
      </c>
      <c r="D36" s="893"/>
      <c r="E36" s="959"/>
      <c r="F36" s="959"/>
      <c r="G36" s="959"/>
      <c r="H36" s="959"/>
      <c r="I36" s="959"/>
      <c r="J36" s="959"/>
      <c r="K36" s="959"/>
      <c r="L36" s="959"/>
      <c r="M36" s="960"/>
      <c r="N36" s="891"/>
      <c r="O36" s="3499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4" t="str">
        <f t="shared" si="4"/>
        <v/>
      </c>
      <c r="CG36" s="3409">
        <f t="shared" si="5"/>
        <v>0</v>
      </c>
      <c r="CH36" s="3409"/>
      <c r="CI36" s="3409"/>
      <c r="CJ36" s="3409"/>
      <c r="CK36" s="3409"/>
      <c r="CL36" s="3409"/>
      <c r="CM36" s="3409"/>
      <c r="CN36" s="3409"/>
    </row>
    <row r="37" spans="1:92" ht="16.350000000000001" customHeight="1" x14ac:dyDescent="0.2">
      <c r="A37" s="4140"/>
      <c r="B37" s="1095" t="s">
        <v>1157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499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4" t="str">
        <f t="shared" si="4"/>
        <v/>
      </c>
      <c r="CG37" s="3409">
        <f t="shared" si="5"/>
        <v>0</v>
      </c>
      <c r="CH37" s="3409"/>
      <c r="CI37" s="3409"/>
      <c r="CJ37" s="3409"/>
      <c r="CK37" s="3409"/>
      <c r="CL37" s="3409"/>
      <c r="CM37" s="3409"/>
      <c r="CN37" s="3409"/>
    </row>
    <row r="38" spans="1:92" ht="16.350000000000001" customHeight="1" x14ac:dyDescent="0.2">
      <c r="A38" s="4140"/>
      <c r="B38" s="1095" t="s">
        <v>1156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499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4" t="str">
        <f t="shared" si="4"/>
        <v/>
      </c>
      <c r="CG38" s="3409">
        <f t="shared" si="5"/>
        <v>0</v>
      </c>
      <c r="CH38" s="3409"/>
      <c r="CI38" s="3409"/>
      <c r="CJ38" s="3409"/>
      <c r="CK38" s="3409"/>
      <c r="CL38" s="3409"/>
      <c r="CM38" s="3409"/>
      <c r="CN38" s="3409"/>
    </row>
    <row r="39" spans="1:92" ht="16.350000000000001" customHeight="1" x14ac:dyDescent="0.2">
      <c r="A39" s="4140"/>
      <c r="B39" s="1095" t="s">
        <v>1155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499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4" t="str">
        <f t="shared" si="4"/>
        <v/>
      </c>
      <c r="CG39" s="3409">
        <f t="shared" si="5"/>
        <v>0</v>
      </c>
      <c r="CH39" s="3409"/>
      <c r="CI39" s="3409"/>
      <c r="CJ39" s="3409"/>
      <c r="CK39" s="3409"/>
      <c r="CL39" s="3409"/>
      <c r="CM39" s="3409"/>
      <c r="CN39" s="3409"/>
    </row>
    <row r="40" spans="1:92" ht="16.350000000000001" customHeight="1" x14ac:dyDescent="0.2">
      <c r="A40" s="4140"/>
      <c r="B40" s="1095" t="s">
        <v>1154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499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4" t="str">
        <f t="shared" si="4"/>
        <v/>
      </c>
      <c r="CG40" s="3409">
        <f t="shared" si="5"/>
        <v>0</v>
      </c>
      <c r="CH40" s="3409"/>
      <c r="CI40" s="3409"/>
      <c r="CJ40" s="3409"/>
      <c r="CK40" s="3409"/>
      <c r="CL40" s="3409"/>
      <c r="CM40" s="3409"/>
      <c r="CN40" s="3409"/>
    </row>
    <row r="41" spans="1:92" ht="16.350000000000001" customHeight="1" x14ac:dyDescent="0.2">
      <c r="A41" s="4141"/>
      <c r="B41" s="1093" t="s">
        <v>1153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499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4" t="str">
        <f t="shared" si="4"/>
        <v/>
      </c>
      <c r="CG41" s="3409">
        <f t="shared" si="5"/>
        <v>0</v>
      </c>
      <c r="CH41" s="3409"/>
      <c r="CI41" s="3409"/>
      <c r="CJ41" s="3409"/>
      <c r="CK41" s="3409"/>
      <c r="CL41" s="3409"/>
      <c r="CM41" s="3409"/>
      <c r="CN41" s="3409"/>
    </row>
    <row r="42" spans="1:92" ht="16.350000000000001" customHeight="1" x14ac:dyDescent="0.2">
      <c r="A42" s="4139" t="s">
        <v>1152</v>
      </c>
      <c r="B42" s="1094" t="s">
        <v>77</v>
      </c>
      <c r="C42" s="1037">
        <f t="shared" si="1"/>
        <v>0</v>
      </c>
      <c r="D42" s="893"/>
      <c r="E42" s="959"/>
      <c r="F42" s="959"/>
      <c r="G42" s="959"/>
      <c r="H42" s="959"/>
      <c r="I42" s="959"/>
      <c r="J42" s="959"/>
      <c r="K42" s="959"/>
      <c r="L42" s="959"/>
      <c r="M42" s="960"/>
      <c r="N42" s="891"/>
      <c r="O42" s="3499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4" t="str">
        <f t="shared" si="4"/>
        <v/>
      </c>
      <c r="CG42" s="3409">
        <f t="shared" si="5"/>
        <v>0</v>
      </c>
      <c r="CH42" s="3409"/>
      <c r="CI42" s="3409"/>
      <c r="CJ42" s="3409"/>
      <c r="CK42" s="3409"/>
      <c r="CL42" s="3409"/>
      <c r="CM42" s="3409"/>
      <c r="CN42" s="3409"/>
    </row>
    <row r="43" spans="1:92" ht="16.350000000000001" customHeight="1" x14ac:dyDescent="0.2">
      <c r="A43" s="4141"/>
      <c r="B43" s="1093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499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4" t="str">
        <f t="shared" si="4"/>
        <v/>
      </c>
      <c r="CG43" s="3409">
        <f t="shared" si="5"/>
        <v>0</v>
      </c>
      <c r="CH43" s="3409"/>
      <c r="CI43" s="3409"/>
      <c r="CJ43" s="3409"/>
      <c r="CK43" s="3409"/>
      <c r="CL43" s="3409"/>
      <c r="CM43" s="3409"/>
      <c r="CN43" s="3409"/>
    </row>
    <row r="44" spans="1:92" ht="16.350000000000001" customHeight="1" x14ac:dyDescent="0.2">
      <c r="A44" s="4554" t="s">
        <v>1151</v>
      </c>
      <c r="B44" s="1092" t="s">
        <v>77</v>
      </c>
      <c r="C44" s="1037">
        <f t="shared" si="1"/>
        <v>0</v>
      </c>
      <c r="D44" s="893"/>
      <c r="E44" s="959"/>
      <c r="F44" s="959"/>
      <c r="G44" s="959"/>
      <c r="H44" s="959"/>
      <c r="I44" s="959"/>
      <c r="J44" s="959"/>
      <c r="K44" s="959"/>
      <c r="L44" s="959"/>
      <c r="M44" s="960"/>
      <c r="N44" s="891"/>
      <c r="O44" s="3499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4" t="str">
        <f t="shared" si="4"/>
        <v/>
      </c>
      <c r="CG44" s="3409">
        <f t="shared" si="5"/>
        <v>0</v>
      </c>
      <c r="CH44" s="3409"/>
      <c r="CI44" s="3409"/>
      <c r="CJ44" s="3409"/>
      <c r="CK44" s="3409"/>
      <c r="CL44" s="3409"/>
      <c r="CM44" s="3409"/>
      <c r="CN44" s="3409"/>
    </row>
    <row r="45" spans="1:92" ht="16.350000000000001" customHeight="1" thickBot="1" x14ac:dyDescent="0.25">
      <c r="A45" s="4555"/>
      <c r="B45" s="1091" t="s">
        <v>20</v>
      </c>
      <c r="C45" s="1022">
        <f t="shared" si="1"/>
        <v>0</v>
      </c>
      <c r="D45" s="881"/>
      <c r="E45" s="1090"/>
      <c r="F45" s="1090"/>
      <c r="G45" s="1090"/>
      <c r="H45" s="1090"/>
      <c r="I45" s="1090"/>
      <c r="J45" s="1090"/>
      <c r="K45" s="1090"/>
      <c r="L45" s="1090"/>
      <c r="M45" s="1089"/>
      <c r="N45" s="876"/>
      <c r="O45" s="3499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6"/>
      <c r="BZ45" s="194"/>
      <c r="CA45" s="3394" t="str">
        <f t="shared" si="4"/>
        <v/>
      </c>
      <c r="CG45" s="3409">
        <f t="shared" si="5"/>
        <v>0</v>
      </c>
      <c r="CH45" s="3409"/>
      <c r="CI45" s="3409"/>
      <c r="CJ45" s="3409"/>
      <c r="CK45" s="3409"/>
      <c r="CL45" s="3409"/>
      <c r="CM45" s="3409"/>
      <c r="CN45" s="3409"/>
    </row>
    <row r="46" spans="1:92" ht="21" customHeight="1" thickTop="1" x14ac:dyDescent="0.2">
      <c r="A46" s="4481" t="s">
        <v>1150</v>
      </c>
      <c r="B46" s="4482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499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6"/>
      <c r="BZ46" s="194"/>
      <c r="CA46" s="3394" t="str">
        <f t="shared" si="4"/>
        <v/>
      </c>
      <c r="CG46" s="3409">
        <f t="shared" si="5"/>
        <v>0</v>
      </c>
      <c r="CH46" s="3409"/>
      <c r="CI46" s="3409"/>
      <c r="CJ46" s="3409"/>
      <c r="CK46" s="3409"/>
      <c r="CL46" s="3409"/>
      <c r="CM46" s="3409"/>
      <c r="CN46" s="3409"/>
    </row>
    <row r="47" spans="1:92" ht="20.25" customHeight="1" x14ac:dyDescent="0.2">
      <c r="A47" s="4455" t="s">
        <v>1149</v>
      </c>
      <c r="B47" s="4456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499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6"/>
      <c r="BZ47" s="194"/>
      <c r="CA47" s="3394" t="str">
        <f t="shared" si="4"/>
        <v/>
      </c>
      <c r="CG47" s="3409">
        <f t="shared" si="5"/>
        <v>0</v>
      </c>
      <c r="CH47" s="3409"/>
      <c r="CI47" s="3409"/>
      <c r="CJ47" s="3409"/>
      <c r="CK47" s="3409"/>
      <c r="CL47" s="3409"/>
      <c r="CM47" s="3409"/>
      <c r="CN47" s="3409"/>
    </row>
    <row r="48" spans="1:92" ht="16.350000000000001" customHeight="1" x14ac:dyDescent="0.2">
      <c r="A48" s="4484" t="s">
        <v>1148</v>
      </c>
      <c r="B48" s="1087" t="s">
        <v>77</v>
      </c>
      <c r="C48" s="1037">
        <f t="shared" si="1"/>
        <v>0</v>
      </c>
      <c r="D48" s="893"/>
      <c r="E48" s="959"/>
      <c r="F48" s="959"/>
      <c r="G48" s="959"/>
      <c r="H48" s="959"/>
      <c r="I48" s="959"/>
      <c r="J48" s="959"/>
      <c r="K48" s="959"/>
      <c r="L48" s="959"/>
      <c r="M48" s="960"/>
      <c r="N48" s="891"/>
      <c r="O48" s="3499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6"/>
      <c r="BZ48" s="194"/>
      <c r="CA48" s="3394" t="str">
        <f t="shared" si="4"/>
        <v/>
      </c>
      <c r="CG48" s="3409">
        <f t="shared" si="5"/>
        <v>0</v>
      </c>
      <c r="CH48" s="3409"/>
      <c r="CI48" s="3409"/>
      <c r="CJ48" s="3409"/>
      <c r="CK48" s="3409"/>
      <c r="CL48" s="3409"/>
      <c r="CM48" s="3409"/>
      <c r="CN48" s="3409"/>
    </row>
    <row r="49" spans="1:96" ht="16.350000000000001" customHeight="1" x14ac:dyDescent="0.2">
      <c r="A49" s="4485"/>
      <c r="B49" s="1088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/>
      <c r="O49" s="3499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6"/>
      <c r="BZ49" s="194"/>
      <c r="CA49" s="3394" t="str">
        <f t="shared" si="4"/>
        <v/>
      </c>
      <c r="CG49" s="3409">
        <f t="shared" si="5"/>
        <v>0</v>
      </c>
      <c r="CH49" s="3409"/>
      <c r="CI49" s="3409"/>
      <c r="CJ49" s="3409"/>
      <c r="CK49" s="3409"/>
      <c r="CL49" s="3409"/>
      <c r="CM49" s="3409"/>
      <c r="CN49" s="3409"/>
    </row>
    <row r="50" spans="1:96" ht="21" customHeight="1" x14ac:dyDescent="0.2">
      <c r="A50" s="4484" t="s">
        <v>1147</v>
      </c>
      <c r="B50" s="1087" t="s">
        <v>77</v>
      </c>
      <c r="C50" s="1037">
        <f t="shared" si="1"/>
        <v>0</v>
      </c>
      <c r="D50" s="893"/>
      <c r="E50" s="959"/>
      <c r="F50" s="959"/>
      <c r="G50" s="959"/>
      <c r="H50" s="959"/>
      <c r="I50" s="959"/>
      <c r="J50" s="959"/>
      <c r="K50" s="959"/>
      <c r="L50" s="959"/>
      <c r="M50" s="960"/>
      <c r="N50" s="891"/>
      <c r="O50" s="3499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6"/>
      <c r="BZ50" s="194"/>
      <c r="CA50" s="3394" t="str">
        <f t="shared" si="4"/>
        <v/>
      </c>
      <c r="CG50" s="3409">
        <f t="shared" si="5"/>
        <v>0</v>
      </c>
      <c r="CH50" s="3409"/>
      <c r="CI50" s="3409"/>
      <c r="CJ50" s="3409"/>
      <c r="CK50" s="3409"/>
      <c r="CL50" s="3409"/>
      <c r="CM50" s="3409"/>
      <c r="CN50" s="3409"/>
    </row>
    <row r="51" spans="1:96" ht="18" customHeight="1" x14ac:dyDescent="0.2">
      <c r="A51" s="4485"/>
      <c r="B51" s="1085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499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47"/>
      <c r="AJ51" s="1047"/>
      <c r="AK51" s="1047"/>
      <c r="AL51" s="1047"/>
      <c r="AM51" s="1047"/>
      <c r="AN51" s="1047"/>
      <c r="AO51" s="1047"/>
      <c r="AP51" s="1047"/>
      <c r="AQ51" s="1047"/>
      <c r="AR51" s="1047"/>
      <c r="AS51" s="1047"/>
      <c r="AT51" s="1047"/>
      <c r="AU51" s="1047"/>
      <c r="AV51" s="1047"/>
      <c r="BZ51" s="194"/>
      <c r="CA51" s="3394" t="str">
        <f t="shared" si="4"/>
        <v/>
      </c>
      <c r="CG51" s="3409">
        <f t="shared" si="5"/>
        <v>0</v>
      </c>
      <c r="CH51" s="3409"/>
      <c r="CI51" s="3409"/>
      <c r="CJ51" s="3409"/>
      <c r="CK51" s="3409"/>
      <c r="CL51" s="3409"/>
      <c r="CM51" s="3409"/>
      <c r="CN51" s="3409"/>
    </row>
    <row r="52" spans="1:96" ht="16.350000000000001" customHeight="1" x14ac:dyDescent="0.2">
      <c r="A52" s="4486" t="s">
        <v>1146</v>
      </c>
      <c r="B52" s="4487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499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47"/>
      <c r="AJ52" s="1047"/>
      <c r="AK52" s="1047"/>
      <c r="AL52" s="1047"/>
      <c r="AM52" s="1047"/>
      <c r="AN52" s="1047"/>
      <c r="AO52" s="1047"/>
      <c r="AP52" s="1047"/>
      <c r="AQ52" s="1047"/>
      <c r="AR52" s="1047"/>
      <c r="AS52" s="1047"/>
      <c r="AT52" s="1047"/>
      <c r="AU52" s="1047"/>
      <c r="AV52" s="1047"/>
      <c r="CA52" s="3394" t="str">
        <f t="shared" si="4"/>
        <v/>
      </c>
      <c r="CG52" s="3409">
        <f t="shared" si="5"/>
        <v>0</v>
      </c>
      <c r="CH52" s="3409"/>
      <c r="CI52" s="3409"/>
      <c r="CJ52" s="3409"/>
      <c r="CK52" s="3409"/>
      <c r="CL52" s="3409"/>
      <c r="CM52" s="3409"/>
      <c r="CN52" s="3409"/>
    </row>
    <row r="53" spans="1:96" ht="16.350000000000001" customHeight="1" x14ac:dyDescent="0.2">
      <c r="A53" s="924" t="s">
        <v>1145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47"/>
      <c r="AJ53" s="1047"/>
      <c r="AK53" s="1047"/>
      <c r="AL53" s="1047"/>
      <c r="AM53" s="1047"/>
      <c r="AN53" s="1047"/>
      <c r="AO53" s="1084"/>
      <c r="AP53" s="1084"/>
      <c r="AQ53" s="1084"/>
      <c r="AR53" s="1084"/>
      <c r="AS53" s="1084"/>
      <c r="AT53" s="1084"/>
      <c r="AU53" s="1084"/>
      <c r="AV53" s="1084"/>
      <c r="CA53" s="3394" t="str">
        <f>IF(AND(('A01'!$C18+'A01'!$C19+'A01'!$C20+'A01'!$C21+'A01'!$F31+'A01'!$F32+'A01'!$F33)&lt;&gt;0,D53=0,E53=""),"* Observacion : En A01 existen contoles no ingresados, Revisar. ","")</f>
        <v/>
      </c>
      <c r="CG53" s="3409"/>
      <c r="CH53" s="3409"/>
      <c r="CI53" s="3409"/>
      <c r="CJ53" s="3409"/>
      <c r="CK53" s="3409"/>
      <c r="CL53" s="3409"/>
      <c r="CM53" s="3409"/>
      <c r="CN53" s="3409"/>
    </row>
    <row r="54" spans="1:96" ht="31.35" customHeight="1" x14ac:dyDescent="0.2">
      <c r="A54" s="3052" t="s">
        <v>36</v>
      </c>
      <c r="B54" s="3137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47"/>
      <c r="AP54" s="1047"/>
      <c r="AQ54" s="1047"/>
      <c r="AR54" s="1047"/>
      <c r="AS54" s="1047"/>
      <c r="AT54" s="1047"/>
      <c r="AU54" s="1047"/>
      <c r="AV54" s="1047"/>
      <c r="AW54" s="3757"/>
      <c r="BZ54" s="194"/>
      <c r="CG54" s="3409">
        <v>0</v>
      </c>
      <c r="CH54" s="3409">
        <v>0</v>
      </c>
      <c r="CI54" s="3409"/>
      <c r="CJ54" s="3409"/>
      <c r="CK54" s="3409"/>
      <c r="CL54" s="3409"/>
      <c r="CM54" s="3409"/>
      <c r="CN54" s="3409"/>
    </row>
    <row r="55" spans="1:96" ht="16.350000000000001" customHeight="1" x14ac:dyDescent="0.2">
      <c r="A55" s="1083" t="s">
        <v>34</v>
      </c>
      <c r="B55" s="974"/>
      <c r="C55" s="3395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57"/>
      <c r="CG55" s="3409">
        <v>0</v>
      </c>
      <c r="CH55" s="3409">
        <v>0</v>
      </c>
      <c r="CI55" s="3409"/>
      <c r="CJ55" s="3409"/>
      <c r="CK55" s="3409"/>
      <c r="CL55" s="3409"/>
      <c r="CM55" s="3409"/>
      <c r="CN55" s="3409"/>
    </row>
    <row r="56" spans="1:96" ht="21" customHeight="1" x14ac:dyDescent="0.2">
      <c r="A56" s="221" t="s">
        <v>1144</v>
      </c>
      <c r="B56" s="233"/>
      <c r="E56" s="3465"/>
      <c r="F56" s="3762"/>
      <c r="G56" s="1482"/>
      <c r="H56" s="1482"/>
      <c r="I56" s="1482"/>
      <c r="J56" s="1482"/>
      <c r="K56" s="1482"/>
      <c r="L56" s="1482"/>
      <c r="M56" s="1482"/>
      <c r="N56" s="1482"/>
      <c r="O56" s="1482"/>
      <c r="P56" s="1482"/>
      <c r="Q56" s="1482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57"/>
      <c r="CG56" s="3409">
        <v>0</v>
      </c>
      <c r="CH56" s="3409">
        <v>0</v>
      </c>
      <c r="CI56" s="3409"/>
      <c r="CJ56" s="3409"/>
      <c r="CK56" s="3409"/>
      <c r="CL56" s="3409"/>
      <c r="CM56" s="3409"/>
      <c r="CN56" s="3409"/>
    </row>
    <row r="57" spans="1:96" ht="27.75" customHeight="1" x14ac:dyDescent="0.2">
      <c r="A57" s="4142" t="s">
        <v>1143</v>
      </c>
      <c r="B57" s="4143"/>
      <c r="C57" s="3137" t="s">
        <v>27</v>
      </c>
      <c r="D57" s="897" t="s">
        <v>1142</v>
      </c>
      <c r="E57" s="3125" t="s">
        <v>1141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1"/>
      <c r="AT57" s="1081"/>
      <c r="AU57" s="1081"/>
      <c r="AV57" s="1080"/>
      <c r="AW57" s="1080"/>
      <c r="AX57" s="1080"/>
      <c r="AY57" s="1080"/>
      <c r="AZ57" s="1080"/>
      <c r="BA57" s="3757"/>
      <c r="BZ57" s="194"/>
      <c r="CA57" s="3395"/>
      <c r="CB57" s="3395"/>
      <c r="CC57" s="3395"/>
      <c r="CD57" s="3395"/>
      <c r="CG57" s="3394">
        <v>0</v>
      </c>
      <c r="CH57" s="3394">
        <v>0</v>
      </c>
      <c r="CK57" s="3409"/>
      <c r="CL57" s="3409"/>
      <c r="CM57" s="3409"/>
      <c r="CN57" s="3409"/>
      <c r="CO57" s="3409"/>
      <c r="CP57" s="3409"/>
      <c r="CQ57" s="3409"/>
      <c r="CR57" s="3409"/>
    </row>
    <row r="58" spans="1:96" ht="25.35" customHeight="1" x14ac:dyDescent="0.2">
      <c r="A58" s="4455" t="s">
        <v>1140</v>
      </c>
      <c r="B58" s="4456"/>
      <c r="C58" s="1082">
        <f>SUM(D58:E58)</f>
        <v>0</v>
      </c>
      <c r="D58" s="973"/>
      <c r="E58" s="693"/>
      <c r="F58" s="3499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1"/>
      <c r="AT58" s="1081"/>
      <c r="AU58" s="1081"/>
      <c r="AV58" s="1080"/>
      <c r="AW58" s="1080"/>
      <c r="AX58" s="1080"/>
      <c r="AY58" s="1080"/>
      <c r="AZ58" s="1080"/>
      <c r="BA58" s="3757"/>
      <c r="BZ58" s="194"/>
      <c r="CA58" s="3395" t="str">
        <f>IF(AND(('A01'!$C18+'A01'!$C19+'A01'!$C20+'A01'!$C21+'A01'!$F31+'A01'!$F32+'A01'!$F33)&lt;&gt;0,D58=0,E58=""),"* Observacion : En A01 existen controles no ingresados, Revisar. ","")</f>
        <v/>
      </c>
      <c r="CB58" s="3395"/>
      <c r="CC58" s="3395"/>
      <c r="CD58" s="3395"/>
      <c r="CG58" s="3394">
        <v>0</v>
      </c>
      <c r="CH58" s="3394">
        <v>0</v>
      </c>
      <c r="CK58" s="3409"/>
      <c r="CL58" s="3409"/>
      <c r="CM58" s="3409"/>
      <c r="CN58" s="3409"/>
      <c r="CO58" s="3409"/>
      <c r="CP58" s="3409"/>
      <c r="CQ58" s="3409"/>
      <c r="CR58" s="3409"/>
    </row>
    <row r="59" spans="1:96" ht="30" customHeight="1" x14ac:dyDescent="0.2">
      <c r="A59" s="221" t="s">
        <v>1139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1"/>
      <c r="AT59" s="1081"/>
      <c r="AU59" s="1081"/>
      <c r="AV59" s="1080"/>
      <c r="AW59" s="1080"/>
      <c r="AX59" s="1080"/>
      <c r="AY59" s="1080"/>
      <c r="AZ59" s="1080"/>
      <c r="BA59" s="3757"/>
      <c r="BZ59" s="194"/>
      <c r="CA59" s="3395" t="str">
        <f>IF(AND(('A01'!$C18+'A01'!$C19+'A01'!$C20+'A01'!$C21+'A01'!$F31+'A01'!$F32+'A01'!$F33)&lt;&gt;0,D59=0,E59=""),"* Observacion : En A01 existen controles no ingresados, Revisar. ","")</f>
        <v/>
      </c>
      <c r="CB59" s="3395"/>
      <c r="CC59" s="3395"/>
      <c r="CD59" s="3395"/>
      <c r="CK59" s="3409"/>
      <c r="CL59" s="3409"/>
      <c r="CM59" s="3409"/>
      <c r="CN59" s="3409"/>
      <c r="CO59" s="3409"/>
      <c r="CP59" s="3409"/>
      <c r="CQ59" s="3409"/>
      <c r="CR59" s="3409"/>
    </row>
    <row r="60" spans="1:96" ht="33" customHeight="1" x14ac:dyDescent="0.2">
      <c r="A60" s="4149" t="s">
        <v>1132</v>
      </c>
      <c r="B60" s="4151"/>
      <c r="C60" s="4149" t="s">
        <v>1131</v>
      </c>
      <c r="D60" s="4150"/>
      <c r="E60" s="4151"/>
      <c r="F60" s="4284" t="s">
        <v>1138</v>
      </c>
      <c r="G60" s="4278"/>
      <c r="H60" s="4278"/>
      <c r="I60" s="4278"/>
      <c r="J60" s="4278"/>
      <c r="K60" s="4278"/>
      <c r="L60" s="4278"/>
      <c r="M60" s="4278"/>
      <c r="N60" s="4278"/>
      <c r="O60" s="4278"/>
      <c r="P60" s="4278"/>
      <c r="Q60" s="4285"/>
      <c r="R60" s="4144" t="s">
        <v>1137</v>
      </c>
      <c r="S60" s="4145"/>
      <c r="T60" s="4144" t="s">
        <v>1136</v>
      </c>
      <c r="U60" s="4483"/>
      <c r="V60" s="4564" t="s">
        <v>81</v>
      </c>
      <c r="W60" s="4564"/>
      <c r="X60" s="4217" t="s">
        <v>1121</v>
      </c>
      <c r="Y60" s="4565" t="s">
        <v>2389</v>
      </c>
      <c r="Z60" s="4566"/>
      <c r="AA60" s="3763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1"/>
      <c r="AT60" s="1081"/>
      <c r="AU60" s="1081"/>
      <c r="AV60" s="1080"/>
      <c r="AW60" s="1080"/>
      <c r="AX60" s="1080"/>
      <c r="AY60" s="1080"/>
      <c r="AZ60" s="1080"/>
      <c r="BA60" s="3757"/>
      <c r="BZ60" s="194"/>
      <c r="CA60" s="3395"/>
      <c r="CB60" s="3395"/>
      <c r="CC60" s="3395"/>
      <c r="CD60" s="3395"/>
      <c r="CK60" s="3409"/>
      <c r="CL60" s="3409"/>
      <c r="CM60" s="3409"/>
      <c r="CN60" s="3409"/>
      <c r="CO60" s="3409"/>
      <c r="CP60" s="3409"/>
      <c r="CQ60" s="3409"/>
      <c r="CR60" s="3409"/>
    </row>
    <row r="61" spans="1:96" ht="25.5" customHeight="1" x14ac:dyDescent="0.2">
      <c r="A61" s="4152"/>
      <c r="B61" s="4154"/>
      <c r="C61" s="4162"/>
      <c r="D61" s="4181"/>
      <c r="E61" s="4163"/>
      <c r="F61" s="4144" t="s">
        <v>1128</v>
      </c>
      <c r="G61" s="4145"/>
      <c r="H61" s="4144" t="s">
        <v>1127</v>
      </c>
      <c r="I61" s="4145"/>
      <c r="J61" s="4144" t="s">
        <v>1126</v>
      </c>
      <c r="K61" s="4145"/>
      <c r="L61" s="4144" t="s">
        <v>1125</v>
      </c>
      <c r="M61" s="4145"/>
      <c r="N61" s="4144" t="s">
        <v>1124</v>
      </c>
      <c r="O61" s="4145"/>
      <c r="P61" s="4144" t="s">
        <v>1123</v>
      </c>
      <c r="Q61" s="4145"/>
      <c r="R61" s="4144" t="s">
        <v>1135</v>
      </c>
      <c r="S61" s="4145"/>
      <c r="T61" s="4144" t="s">
        <v>1134</v>
      </c>
      <c r="U61" s="4483"/>
      <c r="V61" s="4217" t="s">
        <v>1122</v>
      </c>
      <c r="W61" s="4217"/>
      <c r="X61" s="4217"/>
      <c r="Y61" s="4567"/>
      <c r="Z61" s="4568"/>
      <c r="AA61" s="3763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1"/>
      <c r="AT61" s="1081"/>
      <c r="AU61" s="1081"/>
      <c r="AV61" s="1080"/>
      <c r="AW61" s="1080"/>
      <c r="AX61" s="1080"/>
      <c r="AY61" s="1080"/>
      <c r="AZ61" s="1080"/>
      <c r="BA61" s="3757"/>
      <c r="BZ61" s="194"/>
      <c r="CA61" s="3395"/>
      <c r="CB61" s="3395"/>
      <c r="CC61" s="3395"/>
      <c r="CD61" s="3395"/>
      <c r="CK61" s="3409"/>
      <c r="CL61" s="3409"/>
      <c r="CM61" s="3409"/>
      <c r="CN61" s="3409"/>
      <c r="CO61" s="3409"/>
      <c r="CP61" s="3409"/>
      <c r="CQ61" s="3409"/>
      <c r="CR61" s="3409"/>
    </row>
    <row r="62" spans="1:96" ht="35.25" customHeight="1" x14ac:dyDescent="0.2">
      <c r="A62" s="4162"/>
      <c r="B62" s="4163"/>
      <c r="C62" s="897" t="s">
        <v>47</v>
      </c>
      <c r="D62" s="923" t="s">
        <v>20</v>
      </c>
      <c r="E62" s="3066" t="s">
        <v>21</v>
      </c>
      <c r="F62" s="3156" t="s">
        <v>20</v>
      </c>
      <c r="G62" s="3053" t="s">
        <v>21</v>
      </c>
      <c r="H62" s="3156" t="s">
        <v>20</v>
      </c>
      <c r="I62" s="3053" t="s">
        <v>21</v>
      </c>
      <c r="J62" s="3156" t="s">
        <v>20</v>
      </c>
      <c r="K62" s="3053" t="s">
        <v>21</v>
      </c>
      <c r="L62" s="3156" t="s">
        <v>20</v>
      </c>
      <c r="M62" s="3053" t="s">
        <v>21</v>
      </c>
      <c r="N62" s="3156" t="s">
        <v>20</v>
      </c>
      <c r="O62" s="3053" t="s">
        <v>21</v>
      </c>
      <c r="P62" s="3156" t="s">
        <v>20</v>
      </c>
      <c r="Q62" s="3053" t="s">
        <v>21</v>
      </c>
      <c r="R62" s="3156" t="s">
        <v>20</v>
      </c>
      <c r="S62" s="3053" t="s">
        <v>21</v>
      </c>
      <c r="T62" s="3156" t="s">
        <v>20</v>
      </c>
      <c r="U62" s="3182" t="s">
        <v>21</v>
      </c>
      <c r="V62" s="3080" t="s">
        <v>1119</v>
      </c>
      <c r="W62" s="3080" t="s">
        <v>150</v>
      </c>
      <c r="X62" s="4217"/>
      <c r="Y62" s="3080" t="s">
        <v>1118</v>
      </c>
      <c r="Z62" s="3080" t="s">
        <v>1117</v>
      </c>
      <c r="AA62" s="3763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57"/>
      <c r="BZ62" s="194"/>
      <c r="CA62" s="3395"/>
      <c r="CB62" s="3395"/>
      <c r="CC62" s="3395"/>
      <c r="CD62" s="3395"/>
      <c r="CK62" s="3409"/>
      <c r="CL62" s="3409"/>
      <c r="CM62" s="3409"/>
      <c r="CN62" s="3409"/>
      <c r="CO62" s="3409"/>
      <c r="CP62" s="3409"/>
      <c r="CQ62" s="3409"/>
      <c r="CR62" s="3409"/>
    </row>
    <row r="63" spans="1:96" ht="16.350000000000001" customHeight="1" x14ac:dyDescent="0.2">
      <c r="A63" s="4470" t="s">
        <v>1116</v>
      </c>
      <c r="B63" s="4471"/>
      <c r="C63" s="940">
        <f>SUM(D63:E63)</f>
        <v>0</v>
      </c>
      <c r="D63" s="939">
        <f t="shared" ref="D63:E66" si="6">SUM(F63+H63+J63+L63+N63+P63)</f>
        <v>0</v>
      </c>
      <c r="E63" s="895">
        <f t="shared" si="6"/>
        <v>0</v>
      </c>
      <c r="F63" s="893"/>
      <c r="G63" s="891"/>
      <c r="H63" s="893"/>
      <c r="I63" s="891"/>
      <c r="J63" s="893"/>
      <c r="K63" s="891"/>
      <c r="L63" s="893"/>
      <c r="M63" s="891"/>
      <c r="N63" s="893"/>
      <c r="O63" s="891"/>
      <c r="P63" s="893"/>
      <c r="Q63" s="891"/>
      <c r="R63" s="893"/>
      <c r="S63" s="891"/>
      <c r="T63" s="893"/>
      <c r="U63" s="1060"/>
      <c r="V63" s="894"/>
      <c r="W63" s="893"/>
      <c r="X63" s="1079"/>
      <c r="Y63" s="1079"/>
      <c r="Z63" s="892"/>
      <c r="AA63" s="3499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57"/>
      <c r="BZ63" s="194"/>
      <c r="CA63" s="3395"/>
      <c r="CB63" s="3395"/>
      <c r="CC63" s="3395"/>
      <c r="CD63" s="3395"/>
      <c r="CG63" s="3394">
        <v>0</v>
      </c>
      <c r="CH63" s="3394">
        <v>0</v>
      </c>
      <c r="CK63" s="3409"/>
      <c r="CL63" s="3409"/>
      <c r="CM63" s="3409"/>
      <c r="CN63" s="3409"/>
      <c r="CO63" s="3409"/>
      <c r="CP63" s="3409"/>
      <c r="CQ63" s="3409"/>
      <c r="CR63" s="3409"/>
    </row>
    <row r="64" spans="1:96" ht="16.350000000000001" customHeight="1" x14ac:dyDescent="0.2">
      <c r="A64" s="4226" t="s">
        <v>869</v>
      </c>
      <c r="B64" s="4227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499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57"/>
      <c r="BZ64" s="194"/>
      <c r="CA64" s="3395"/>
      <c r="CB64" s="3395"/>
      <c r="CC64" s="3395"/>
      <c r="CD64" s="3395"/>
      <c r="CG64" s="3394">
        <v>0</v>
      </c>
      <c r="CH64" s="3394">
        <v>0</v>
      </c>
      <c r="CK64" s="3409"/>
      <c r="CL64" s="3409"/>
      <c r="CM64" s="3409"/>
      <c r="CN64" s="3409"/>
      <c r="CO64" s="3409"/>
      <c r="CP64" s="3409"/>
      <c r="CQ64" s="3409"/>
      <c r="CR64" s="3409"/>
    </row>
    <row r="65" spans="1:96" ht="15.75" customHeight="1" x14ac:dyDescent="0.2">
      <c r="A65" s="4226" t="s">
        <v>1115</v>
      </c>
      <c r="B65" s="4227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499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5"/>
      <c r="CB65" s="3395"/>
      <c r="CC65" s="3395"/>
      <c r="CD65" s="3395"/>
      <c r="CK65" s="3409"/>
      <c r="CL65" s="3409"/>
      <c r="CM65" s="3409"/>
      <c r="CN65" s="3409"/>
      <c r="CO65" s="3409"/>
      <c r="CP65" s="3409"/>
      <c r="CQ65" s="3409"/>
      <c r="CR65" s="3409"/>
    </row>
    <row r="66" spans="1:96" ht="18" customHeight="1" x14ac:dyDescent="0.2">
      <c r="A66" s="4243" t="s">
        <v>1114</v>
      </c>
      <c r="B66" s="4244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78"/>
      <c r="Z66" s="1078"/>
      <c r="AA66" s="3499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09">
        <v>0</v>
      </c>
      <c r="CH66" s="3409">
        <v>0</v>
      </c>
      <c r="CI66" s="3409"/>
      <c r="CJ66" s="3409"/>
      <c r="CK66" s="3409"/>
      <c r="CL66" s="3409"/>
      <c r="CM66" s="3409"/>
      <c r="CN66" s="3409"/>
    </row>
    <row r="67" spans="1:96" ht="22.5" customHeight="1" x14ac:dyDescent="0.2">
      <c r="A67" s="221" t="s">
        <v>1133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09"/>
      <c r="CH67" s="3409"/>
      <c r="CI67" s="3409"/>
      <c r="CJ67" s="3409"/>
      <c r="CK67" s="3409"/>
      <c r="CL67" s="3409"/>
      <c r="CM67" s="3409"/>
      <c r="CN67" s="3409"/>
    </row>
    <row r="68" spans="1:96" ht="28.5" customHeight="1" x14ac:dyDescent="0.2">
      <c r="A68" s="4149" t="s">
        <v>1132</v>
      </c>
      <c r="B68" s="4151"/>
      <c r="C68" s="4149" t="s">
        <v>1131</v>
      </c>
      <c r="D68" s="4150"/>
      <c r="E68" s="4151"/>
      <c r="F68" s="4284" t="s">
        <v>1130</v>
      </c>
      <c r="G68" s="4278"/>
      <c r="H68" s="4278"/>
      <c r="I68" s="4278"/>
      <c r="J68" s="4278"/>
      <c r="K68" s="4278"/>
      <c r="L68" s="4278"/>
      <c r="M68" s="4278"/>
      <c r="N68" s="4278"/>
      <c r="O68" s="4278"/>
      <c r="P68" s="4278"/>
      <c r="Q68" s="4553"/>
      <c r="R68" s="4551" t="s">
        <v>1129</v>
      </c>
      <c r="S68" s="4552"/>
      <c r="T68" s="4552"/>
      <c r="U68" s="4552"/>
      <c r="V68" s="4167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09"/>
      <c r="CH68" s="3409"/>
      <c r="CI68" s="3409"/>
      <c r="CJ68" s="3409"/>
      <c r="CK68" s="3409"/>
      <c r="CL68" s="3409"/>
      <c r="CM68" s="3409"/>
      <c r="CN68" s="3409"/>
    </row>
    <row r="69" spans="1:96" ht="26.25" customHeight="1" x14ac:dyDescent="0.2">
      <c r="A69" s="4152"/>
      <c r="B69" s="4154"/>
      <c r="C69" s="4162"/>
      <c r="D69" s="4181"/>
      <c r="E69" s="4163"/>
      <c r="F69" s="4144" t="s">
        <v>1128</v>
      </c>
      <c r="G69" s="4145"/>
      <c r="H69" s="4144" t="s">
        <v>1127</v>
      </c>
      <c r="I69" s="4145"/>
      <c r="J69" s="4144" t="s">
        <v>1126</v>
      </c>
      <c r="K69" s="4145"/>
      <c r="L69" s="4144" t="s">
        <v>1125</v>
      </c>
      <c r="M69" s="4145"/>
      <c r="N69" s="4144" t="s">
        <v>1124</v>
      </c>
      <c r="O69" s="4145"/>
      <c r="P69" s="4144" t="s">
        <v>1123</v>
      </c>
      <c r="Q69" s="4446"/>
      <c r="R69" s="4146" t="s">
        <v>1122</v>
      </c>
      <c r="S69" s="4145"/>
      <c r="T69" s="4139" t="s">
        <v>1121</v>
      </c>
      <c r="U69" s="4144" t="s">
        <v>1120</v>
      </c>
      <c r="V69" s="4145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09"/>
      <c r="CH69" s="3409"/>
      <c r="CI69" s="3409"/>
      <c r="CJ69" s="3409"/>
      <c r="CK69" s="3409"/>
      <c r="CL69" s="3409"/>
      <c r="CM69" s="3409"/>
      <c r="CN69" s="3409"/>
    </row>
    <row r="70" spans="1:96" ht="27" customHeight="1" x14ac:dyDescent="0.2">
      <c r="A70" s="4162"/>
      <c r="B70" s="4163"/>
      <c r="C70" s="897" t="s">
        <v>47</v>
      </c>
      <c r="D70" s="923" t="s">
        <v>20</v>
      </c>
      <c r="E70" s="3066" t="s">
        <v>21</v>
      </c>
      <c r="F70" s="3156" t="s">
        <v>20</v>
      </c>
      <c r="G70" s="3053" t="s">
        <v>21</v>
      </c>
      <c r="H70" s="3156" t="s">
        <v>20</v>
      </c>
      <c r="I70" s="3053" t="s">
        <v>21</v>
      </c>
      <c r="J70" s="3156" t="s">
        <v>20</v>
      </c>
      <c r="K70" s="3053" t="s">
        <v>21</v>
      </c>
      <c r="L70" s="3156" t="s">
        <v>20</v>
      </c>
      <c r="M70" s="3053" t="s">
        <v>21</v>
      </c>
      <c r="N70" s="3156" t="s">
        <v>20</v>
      </c>
      <c r="O70" s="3053" t="s">
        <v>21</v>
      </c>
      <c r="P70" s="3156" t="s">
        <v>20</v>
      </c>
      <c r="Q70" s="3138" t="s">
        <v>21</v>
      </c>
      <c r="R70" s="3053" t="s">
        <v>1119</v>
      </c>
      <c r="S70" s="3137" t="s">
        <v>150</v>
      </c>
      <c r="T70" s="4141"/>
      <c r="U70" s="3052" t="s">
        <v>1118</v>
      </c>
      <c r="V70" s="3137" t="s">
        <v>1117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09"/>
      <c r="CH70" s="3409"/>
      <c r="CI70" s="3409"/>
      <c r="CJ70" s="3409"/>
      <c r="CK70" s="3409"/>
      <c r="CL70" s="3409"/>
      <c r="CM70" s="3409"/>
      <c r="CN70" s="3409"/>
    </row>
    <row r="71" spans="1:96" ht="16.350000000000001" customHeight="1" x14ac:dyDescent="0.2">
      <c r="A71" s="4470" t="s">
        <v>1116</v>
      </c>
      <c r="B71" s="4471"/>
      <c r="C71" s="940">
        <f>SUM(D71:E71)</f>
        <v>0</v>
      </c>
      <c r="D71" s="939">
        <f t="shared" ref="D71:E74" si="7">SUM(F71+H71+J71+L71+N71+P71)</f>
        <v>0</v>
      </c>
      <c r="E71" s="895">
        <f t="shared" si="7"/>
        <v>0</v>
      </c>
      <c r="F71" s="893"/>
      <c r="G71" s="891"/>
      <c r="H71" s="893"/>
      <c r="I71" s="891"/>
      <c r="J71" s="893"/>
      <c r="K71" s="891"/>
      <c r="L71" s="893"/>
      <c r="M71" s="891"/>
      <c r="N71" s="893"/>
      <c r="O71" s="891"/>
      <c r="P71" s="893"/>
      <c r="Q71" s="1060"/>
      <c r="R71" s="894"/>
      <c r="S71" s="893"/>
      <c r="T71" s="1079"/>
      <c r="U71" s="1079"/>
      <c r="V71" s="892"/>
      <c r="W71" s="3763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09"/>
      <c r="CH71" s="3409"/>
      <c r="CI71" s="3409"/>
      <c r="CJ71" s="3409"/>
      <c r="CK71" s="3409"/>
      <c r="CL71" s="3409"/>
      <c r="CM71" s="3409"/>
      <c r="CN71" s="3409"/>
    </row>
    <row r="72" spans="1:96" ht="17.25" customHeight="1" x14ac:dyDescent="0.2">
      <c r="A72" s="4226" t="s">
        <v>869</v>
      </c>
      <c r="B72" s="4227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77"/>
      <c r="X72" s="1072"/>
      <c r="Y72" s="1072"/>
      <c r="Z72" s="3757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09"/>
      <c r="CH72" s="3409"/>
      <c r="CI72" s="3409"/>
      <c r="CJ72" s="3409"/>
      <c r="CK72" s="3409"/>
      <c r="CL72" s="3409"/>
      <c r="CM72" s="3409"/>
      <c r="CN72" s="3409"/>
    </row>
    <row r="73" spans="1:96" ht="16.350000000000001" customHeight="1" x14ac:dyDescent="0.2">
      <c r="A73" s="4226" t="s">
        <v>1115</v>
      </c>
      <c r="B73" s="4227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77"/>
      <c r="X73" s="1072"/>
      <c r="Y73" s="1072"/>
      <c r="Z73" s="3757"/>
      <c r="AR73" s="123"/>
      <c r="AS73" s="123"/>
      <c r="AT73" s="123"/>
      <c r="AU73" s="123"/>
      <c r="AV73" s="123"/>
      <c r="AW73" s="123"/>
      <c r="AX73" s="123"/>
      <c r="AY73" s="123"/>
      <c r="AZ73" s="123"/>
      <c r="CG73" s="3409"/>
      <c r="CH73" s="3409"/>
      <c r="CI73" s="3409"/>
      <c r="CJ73" s="3409"/>
      <c r="CK73" s="3409"/>
      <c r="CL73" s="3409"/>
      <c r="CM73" s="3409"/>
      <c r="CN73" s="3409"/>
    </row>
    <row r="74" spans="1:96" ht="16.350000000000001" customHeight="1" x14ac:dyDescent="0.2">
      <c r="A74" s="4243" t="s">
        <v>1114</v>
      </c>
      <c r="B74" s="4244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78"/>
      <c r="V74" s="1078"/>
      <c r="W74" s="1077"/>
      <c r="X74" s="1072"/>
      <c r="Y74" s="1072"/>
      <c r="Z74" s="3757"/>
      <c r="AR74" s="123"/>
      <c r="AS74" s="123"/>
      <c r="AT74" s="123"/>
      <c r="AU74" s="123"/>
      <c r="AV74" s="123"/>
      <c r="AW74" s="123"/>
      <c r="AX74" s="123"/>
      <c r="AY74" s="123"/>
      <c r="AZ74" s="123"/>
      <c r="CG74" s="3409"/>
      <c r="CH74" s="3409"/>
      <c r="CI74" s="3409"/>
      <c r="CJ74" s="3409"/>
      <c r="CK74" s="3409"/>
      <c r="CL74" s="3409"/>
      <c r="CM74" s="3409"/>
      <c r="CN74" s="3409"/>
    </row>
    <row r="75" spans="1:96" ht="16.350000000000001" customHeight="1" x14ac:dyDescent="0.2">
      <c r="A75" s="149" t="s">
        <v>1113</v>
      </c>
      <c r="B75" s="123"/>
      <c r="P75" s="123"/>
      <c r="Q75" s="123"/>
      <c r="R75" s="1076"/>
      <c r="S75" s="1076"/>
      <c r="T75" s="1076"/>
      <c r="U75" s="1072"/>
      <c r="V75" s="1072"/>
      <c r="W75" s="1072"/>
      <c r="X75" s="1072"/>
      <c r="Y75" s="1072"/>
      <c r="Z75" s="3757"/>
      <c r="CG75" s="3409"/>
      <c r="CH75" s="3409"/>
      <c r="CI75" s="3409"/>
      <c r="CJ75" s="3409"/>
      <c r="CK75" s="3409"/>
      <c r="CL75" s="3409"/>
      <c r="CM75" s="3409"/>
      <c r="CN75" s="3409"/>
    </row>
    <row r="76" spans="1:96" ht="16.350000000000001" customHeight="1" x14ac:dyDescent="0.2">
      <c r="A76" s="4463" t="s">
        <v>222</v>
      </c>
      <c r="B76" s="4300"/>
      <c r="C76" s="4149" t="s">
        <v>27</v>
      </c>
      <c r="D76" s="4150"/>
      <c r="E76" s="4151"/>
      <c r="F76" s="4144" t="s">
        <v>28</v>
      </c>
      <c r="G76" s="4146"/>
      <c r="H76" s="4146"/>
      <c r="I76" s="4146"/>
      <c r="J76" s="4146"/>
      <c r="K76" s="4146"/>
      <c r="L76" s="4146"/>
      <c r="M76" s="4146"/>
      <c r="N76" s="4146"/>
      <c r="O76" s="4145"/>
      <c r="P76" s="123"/>
      <c r="Q76" s="123"/>
      <c r="R76" s="1076"/>
      <c r="S76" s="1076"/>
      <c r="T76" s="1076"/>
      <c r="U76" s="1072"/>
      <c r="V76" s="1072"/>
      <c r="W76" s="1072"/>
      <c r="X76" s="1072"/>
      <c r="Y76" s="1072"/>
      <c r="Z76" s="3757"/>
      <c r="CG76" s="3409"/>
      <c r="CH76" s="3409"/>
      <c r="CI76" s="3409"/>
      <c r="CJ76" s="3409"/>
      <c r="CK76" s="3409"/>
      <c r="CL76" s="3409"/>
      <c r="CM76" s="3409"/>
      <c r="CN76" s="3409"/>
    </row>
    <row r="77" spans="1:96" ht="31.35" customHeight="1" x14ac:dyDescent="0.2">
      <c r="A77" s="4301"/>
      <c r="B77" s="4250"/>
      <c r="C77" s="4152"/>
      <c r="D77" s="4153"/>
      <c r="E77" s="4154"/>
      <c r="F77" s="4144" t="s">
        <v>29</v>
      </c>
      <c r="G77" s="4145"/>
      <c r="H77" s="4144" t="s">
        <v>4</v>
      </c>
      <c r="I77" s="4145"/>
      <c r="J77" s="4144" t="s">
        <v>30</v>
      </c>
      <c r="K77" s="4145"/>
      <c r="L77" s="4144" t="s">
        <v>5</v>
      </c>
      <c r="M77" s="4145"/>
      <c r="N77" s="4142" t="s">
        <v>6</v>
      </c>
      <c r="O77" s="4143"/>
      <c r="P77" s="1050"/>
      <c r="Q77" s="1050"/>
      <c r="R77" s="1050"/>
      <c r="S77" s="1050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5"/>
      <c r="AM77" s="1074"/>
      <c r="AN77" s="1073"/>
      <c r="AO77" s="1072"/>
      <c r="AP77" s="1072"/>
      <c r="AQ77" s="1072"/>
      <c r="AR77" s="1072"/>
      <c r="AS77" s="1072"/>
      <c r="AT77" s="1072"/>
      <c r="AU77" s="1072"/>
      <c r="AV77" s="1072"/>
      <c r="AW77" s="3757"/>
      <c r="BZ77" s="194"/>
      <c r="CG77" s="3409"/>
      <c r="CH77" s="3409"/>
      <c r="CI77" s="3409"/>
      <c r="CJ77" s="3409"/>
      <c r="CK77" s="3409"/>
      <c r="CL77" s="3409"/>
      <c r="CM77" s="3409"/>
      <c r="CN77" s="3409"/>
    </row>
    <row r="78" spans="1:96" ht="16.350000000000001" customHeight="1" x14ac:dyDescent="0.2">
      <c r="A78" s="4464"/>
      <c r="B78" s="4366"/>
      <c r="C78" s="1071" t="s">
        <v>47</v>
      </c>
      <c r="D78" s="923" t="s">
        <v>20</v>
      </c>
      <c r="E78" s="3053" t="s">
        <v>21</v>
      </c>
      <c r="F78" s="897" t="s">
        <v>20</v>
      </c>
      <c r="G78" s="3053" t="s">
        <v>21</v>
      </c>
      <c r="H78" s="897" t="s">
        <v>20</v>
      </c>
      <c r="I78" s="3053" t="s">
        <v>21</v>
      </c>
      <c r="J78" s="897" t="s">
        <v>20</v>
      </c>
      <c r="K78" s="3053" t="s">
        <v>21</v>
      </c>
      <c r="L78" s="897" t="s">
        <v>20</v>
      </c>
      <c r="M78" s="3053" t="s">
        <v>21</v>
      </c>
      <c r="N78" s="897" t="s">
        <v>20</v>
      </c>
      <c r="O78" s="3053" t="s">
        <v>21</v>
      </c>
      <c r="AG78" s="3764"/>
      <c r="AH78" s="1070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59"/>
      <c r="CG78" s="3409"/>
      <c r="CH78" s="3409"/>
      <c r="CI78" s="3409"/>
      <c r="CJ78" s="3409"/>
      <c r="CK78" s="3409"/>
      <c r="CL78" s="3409"/>
      <c r="CM78" s="3409"/>
      <c r="CN78" s="3409"/>
    </row>
    <row r="79" spans="1:96" ht="20.25" customHeight="1" x14ac:dyDescent="0.2">
      <c r="A79" s="4144" t="s">
        <v>34</v>
      </c>
      <c r="B79" s="4145"/>
      <c r="C79" s="1069">
        <f>SUM(D79:E79)</f>
        <v>0</v>
      </c>
      <c r="D79" s="1068">
        <f>SUM(F79+H79+J79+L79+N79)</f>
        <v>0</v>
      </c>
      <c r="E79" s="1067">
        <f>SUM(G79+I79+K79+M79+O79)</f>
        <v>0</v>
      </c>
      <c r="F79" s="973"/>
      <c r="G79" s="693"/>
      <c r="H79" s="973"/>
      <c r="I79" s="693"/>
      <c r="J79" s="973"/>
      <c r="K79" s="1066"/>
      <c r="L79" s="973"/>
      <c r="M79" s="1066"/>
      <c r="N79" s="973"/>
      <c r="O79" s="1066"/>
      <c r="P79" s="3395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59"/>
      <c r="CG79" s="3409"/>
      <c r="CH79" s="3409"/>
      <c r="CI79" s="3409"/>
      <c r="CJ79" s="3409"/>
      <c r="CK79" s="3409"/>
      <c r="CL79" s="3409"/>
      <c r="CM79" s="3409"/>
      <c r="CN79" s="3409"/>
    </row>
    <row r="80" spans="1:96" ht="16.350000000000001" customHeight="1" x14ac:dyDescent="0.2">
      <c r="A80" s="924" t="s">
        <v>1112</v>
      </c>
      <c r="B80" s="1065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5"/>
      <c r="AV80" s="402"/>
      <c r="AW80" s="402"/>
      <c r="AX80" s="402"/>
      <c r="AY80" s="402"/>
      <c r="CG80" s="3409"/>
      <c r="CH80" s="3409"/>
      <c r="CI80" s="3409"/>
      <c r="CJ80" s="3409"/>
      <c r="CK80" s="3409"/>
      <c r="CL80" s="3409"/>
      <c r="CM80" s="3409"/>
      <c r="CN80" s="3409"/>
    </row>
    <row r="81" spans="1:92" ht="16.350000000000001" customHeight="1" x14ac:dyDescent="0.2">
      <c r="A81" s="4149" t="s">
        <v>36</v>
      </c>
      <c r="B81" s="4151"/>
      <c r="C81" s="4149" t="s">
        <v>27</v>
      </c>
      <c r="D81" s="4150"/>
      <c r="E81" s="4151"/>
      <c r="F81" s="4144" t="s">
        <v>34</v>
      </c>
      <c r="G81" s="4146"/>
      <c r="H81" s="4146"/>
      <c r="I81" s="4146"/>
      <c r="J81" s="4146"/>
      <c r="K81" s="4146"/>
      <c r="L81" s="4146"/>
      <c r="M81" s="4146"/>
      <c r="N81" s="4146"/>
      <c r="O81" s="4146"/>
      <c r="P81" s="4146"/>
      <c r="Q81" s="4146"/>
      <c r="R81" s="4146"/>
      <c r="S81" s="4146"/>
      <c r="T81" s="4146"/>
      <c r="U81" s="4146"/>
      <c r="V81" s="4146"/>
      <c r="W81" s="4146"/>
      <c r="X81" s="4146"/>
      <c r="Y81" s="4146"/>
      <c r="Z81" s="4146"/>
      <c r="AA81" s="4146"/>
      <c r="AB81" s="4146"/>
      <c r="AC81" s="4146"/>
      <c r="AD81" s="4146"/>
      <c r="AE81" s="4146"/>
      <c r="AF81" s="4146"/>
      <c r="AG81" s="4145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5"/>
      <c r="AV81" s="402"/>
      <c r="AW81" s="402"/>
      <c r="AX81" s="402"/>
      <c r="AY81" s="402"/>
      <c r="CG81" s="3409"/>
      <c r="CH81" s="3409"/>
      <c r="CI81" s="3409"/>
      <c r="CJ81" s="3409"/>
      <c r="CK81" s="3409"/>
      <c r="CL81" s="3409"/>
      <c r="CM81" s="3409"/>
      <c r="CN81" s="3409"/>
    </row>
    <row r="82" spans="1:92" ht="16.350000000000001" customHeight="1" x14ac:dyDescent="0.2">
      <c r="A82" s="4152"/>
      <c r="B82" s="4154"/>
      <c r="C82" s="4152"/>
      <c r="D82" s="4153"/>
      <c r="E82" s="4154"/>
      <c r="F82" s="4452" t="s">
        <v>79</v>
      </c>
      <c r="G82" s="4452"/>
      <c r="H82" s="4452" t="s">
        <v>1100</v>
      </c>
      <c r="I82" s="4452"/>
      <c r="J82" s="4452" t="s">
        <v>953</v>
      </c>
      <c r="K82" s="4452"/>
      <c r="L82" s="4452" t="s">
        <v>952</v>
      </c>
      <c r="M82" s="4452"/>
      <c r="N82" s="4452" t="s">
        <v>951</v>
      </c>
      <c r="O82" s="4452"/>
      <c r="P82" s="4452" t="s">
        <v>950</v>
      </c>
      <c r="Q82" s="4452"/>
      <c r="R82" s="4452" t="s">
        <v>949</v>
      </c>
      <c r="S82" s="4452"/>
      <c r="T82" s="4452" t="s">
        <v>948</v>
      </c>
      <c r="U82" s="4452"/>
      <c r="V82" s="4452" t="s">
        <v>947</v>
      </c>
      <c r="W82" s="4452"/>
      <c r="X82" s="4452" t="s">
        <v>946</v>
      </c>
      <c r="Y82" s="4452"/>
      <c r="Z82" s="4144" t="s">
        <v>945</v>
      </c>
      <c r="AA82" s="4145"/>
      <c r="AB82" s="4144" t="s">
        <v>944</v>
      </c>
      <c r="AC82" s="4145"/>
      <c r="AD82" s="4144" t="s">
        <v>943</v>
      </c>
      <c r="AE82" s="4145"/>
      <c r="AF82" s="4144" t="s">
        <v>942</v>
      </c>
      <c r="AG82" s="4145"/>
      <c r="AH82" s="161"/>
      <c r="AI82" s="161"/>
      <c r="AJ82" s="180"/>
      <c r="AK82" s="1014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5"/>
      <c r="AV82" s="402"/>
      <c r="AW82" s="402"/>
      <c r="AX82" s="402"/>
      <c r="AY82" s="402"/>
      <c r="CG82" s="3409"/>
      <c r="CH82" s="3409"/>
      <c r="CI82" s="3409"/>
      <c r="CJ82" s="3409"/>
      <c r="CK82" s="3409"/>
      <c r="CL82" s="3409"/>
      <c r="CM82" s="3409"/>
      <c r="CN82" s="3409"/>
    </row>
    <row r="83" spans="1:92" ht="16.350000000000001" customHeight="1" x14ac:dyDescent="0.2">
      <c r="A83" s="4152"/>
      <c r="B83" s="4154"/>
      <c r="C83" s="897" t="s">
        <v>47</v>
      </c>
      <c r="D83" s="923" t="s">
        <v>20</v>
      </c>
      <c r="E83" s="3053" t="s">
        <v>21</v>
      </c>
      <c r="F83" s="3156" t="s">
        <v>20</v>
      </c>
      <c r="G83" s="3197" t="s">
        <v>21</v>
      </c>
      <c r="H83" s="3156" t="s">
        <v>20</v>
      </c>
      <c r="I83" s="3197" t="s">
        <v>21</v>
      </c>
      <c r="J83" s="3156" t="s">
        <v>20</v>
      </c>
      <c r="K83" s="3197" t="s">
        <v>21</v>
      </c>
      <c r="L83" s="3156" t="s">
        <v>20</v>
      </c>
      <c r="M83" s="3197" t="s">
        <v>21</v>
      </c>
      <c r="N83" s="3156" t="s">
        <v>20</v>
      </c>
      <c r="O83" s="3197" t="s">
        <v>21</v>
      </c>
      <c r="P83" s="3156" t="s">
        <v>20</v>
      </c>
      <c r="Q83" s="3197" t="s">
        <v>21</v>
      </c>
      <c r="R83" s="3156" t="s">
        <v>20</v>
      </c>
      <c r="S83" s="3197" t="s">
        <v>21</v>
      </c>
      <c r="T83" s="3156" t="s">
        <v>20</v>
      </c>
      <c r="U83" s="3197" t="s">
        <v>21</v>
      </c>
      <c r="V83" s="3156" t="s">
        <v>20</v>
      </c>
      <c r="W83" s="3197" t="s">
        <v>21</v>
      </c>
      <c r="X83" s="3156" t="s">
        <v>20</v>
      </c>
      <c r="Y83" s="3197" t="s">
        <v>21</v>
      </c>
      <c r="Z83" s="3156" t="s">
        <v>20</v>
      </c>
      <c r="AA83" s="3197" t="s">
        <v>21</v>
      </c>
      <c r="AB83" s="3156" t="s">
        <v>20</v>
      </c>
      <c r="AC83" s="3197" t="s">
        <v>21</v>
      </c>
      <c r="AD83" s="3156" t="s">
        <v>20</v>
      </c>
      <c r="AE83" s="3197" t="s">
        <v>21</v>
      </c>
      <c r="AF83" s="3156" t="s">
        <v>20</v>
      </c>
      <c r="AG83" s="3197" t="s">
        <v>21</v>
      </c>
      <c r="AH83" s="123"/>
      <c r="AI83" s="161"/>
      <c r="AJ83" s="1025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5"/>
      <c r="AV83" s="402"/>
      <c r="AW83" s="402"/>
      <c r="AX83" s="402"/>
      <c r="AY83" s="402"/>
      <c r="CG83" s="3409"/>
      <c r="CH83" s="3409"/>
      <c r="CI83" s="3409"/>
      <c r="CJ83" s="3409"/>
      <c r="CK83" s="3409"/>
      <c r="CL83" s="3409"/>
      <c r="CM83" s="3409"/>
      <c r="CN83" s="3409"/>
    </row>
    <row r="84" spans="1:92" ht="16.350000000000001" customHeight="1" x14ac:dyDescent="0.2">
      <c r="A84" s="4455" t="s">
        <v>1111</v>
      </c>
      <c r="B84" s="4456"/>
      <c r="C84" s="977">
        <f t="shared" ref="C84:C89" si="8">SUM(D84:E84)</f>
        <v>0</v>
      </c>
      <c r="D84" s="976">
        <f t="shared" ref="D84:E89" si="9">SUM(F84+H84+J84+L84+N84+P84+R84+T84+V84+X84+Z84+AB84+AD84+AF84)</f>
        <v>0</v>
      </c>
      <c r="E84" s="3260">
        <f t="shared" si="9"/>
        <v>0</v>
      </c>
      <c r="F84" s="893"/>
      <c r="G84" s="894"/>
      <c r="H84" s="893"/>
      <c r="I84" s="894"/>
      <c r="J84" s="893"/>
      <c r="K84" s="894"/>
      <c r="L84" s="893"/>
      <c r="M84" s="894"/>
      <c r="N84" s="893"/>
      <c r="O84" s="894"/>
      <c r="P84" s="893"/>
      <c r="Q84" s="894"/>
      <c r="R84" s="893"/>
      <c r="S84" s="894"/>
      <c r="T84" s="893"/>
      <c r="U84" s="894"/>
      <c r="V84" s="893"/>
      <c r="W84" s="894"/>
      <c r="X84" s="893"/>
      <c r="Y84" s="894"/>
      <c r="Z84" s="893"/>
      <c r="AA84" s="894"/>
      <c r="AB84" s="893"/>
      <c r="AC84" s="894"/>
      <c r="AD84" s="893"/>
      <c r="AE84" s="894"/>
      <c r="AF84" s="893"/>
      <c r="AG84" s="958"/>
      <c r="AH84" s="120"/>
      <c r="AI84" s="161"/>
      <c r="AJ84" s="1054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5"/>
      <c r="AV84" s="402"/>
      <c r="AW84" s="402"/>
      <c r="AX84" s="402"/>
      <c r="AY84" s="402"/>
      <c r="CG84" s="3409"/>
      <c r="CH84" s="3409"/>
      <c r="CI84" s="3409"/>
      <c r="CJ84" s="3409"/>
      <c r="CK84" s="3409"/>
      <c r="CL84" s="3409"/>
      <c r="CM84" s="3409"/>
      <c r="CN84" s="3409"/>
    </row>
    <row r="85" spans="1:92" ht="25.35" customHeight="1" x14ac:dyDescent="0.2">
      <c r="A85" s="4150" t="s">
        <v>1107</v>
      </c>
      <c r="B85" s="3147" t="s">
        <v>1106</v>
      </c>
      <c r="C85" s="940">
        <f t="shared" si="8"/>
        <v>0</v>
      </c>
      <c r="D85" s="939">
        <f t="shared" si="9"/>
        <v>0</v>
      </c>
      <c r="E85" s="895">
        <f t="shared" si="9"/>
        <v>0</v>
      </c>
      <c r="F85" s="893"/>
      <c r="G85" s="891"/>
      <c r="H85" s="893"/>
      <c r="I85" s="891"/>
      <c r="J85" s="893"/>
      <c r="K85" s="891"/>
      <c r="L85" s="893"/>
      <c r="M85" s="891"/>
      <c r="N85" s="893"/>
      <c r="O85" s="891"/>
      <c r="P85" s="893"/>
      <c r="Q85" s="891"/>
      <c r="R85" s="893"/>
      <c r="S85" s="891"/>
      <c r="T85" s="893"/>
      <c r="U85" s="891"/>
      <c r="V85" s="893"/>
      <c r="W85" s="891"/>
      <c r="X85" s="893"/>
      <c r="Y85" s="891"/>
      <c r="Z85" s="893"/>
      <c r="AA85" s="891"/>
      <c r="AB85" s="893"/>
      <c r="AC85" s="891"/>
      <c r="AD85" s="893"/>
      <c r="AE85" s="891"/>
      <c r="AF85" s="893"/>
      <c r="AG85" s="958"/>
      <c r="AH85" s="120"/>
      <c r="AI85" s="161"/>
      <c r="AJ85" s="1064"/>
      <c r="AK85" s="1014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5"/>
      <c r="AV85" s="402"/>
      <c r="AW85" s="402"/>
      <c r="AX85" s="402"/>
      <c r="AY85" s="402"/>
      <c r="CG85" s="3409">
        <v>0</v>
      </c>
      <c r="CH85" s="3409"/>
      <c r="CI85" s="3409"/>
      <c r="CJ85" s="3409"/>
      <c r="CK85" s="3409"/>
      <c r="CL85" s="3409"/>
      <c r="CM85" s="3409"/>
      <c r="CN85" s="3409"/>
    </row>
    <row r="86" spans="1:92" ht="16.350000000000001" customHeight="1" x14ac:dyDescent="0.2">
      <c r="A86" s="4153"/>
      <c r="B86" s="3105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54"/>
      <c r="AK86" s="1016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5"/>
      <c r="AV86" s="402"/>
      <c r="AW86" s="402"/>
      <c r="AX86" s="402"/>
      <c r="AY86" s="402"/>
      <c r="CG86" s="3409">
        <v>0</v>
      </c>
      <c r="CH86" s="3409"/>
      <c r="CI86" s="3409"/>
      <c r="CJ86" s="3409"/>
      <c r="CK86" s="3409"/>
      <c r="CL86" s="3409"/>
      <c r="CM86" s="3409"/>
      <c r="CN86" s="3409"/>
    </row>
    <row r="87" spans="1:92" ht="15.75" customHeight="1" x14ac:dyDescent="0.2">
      <c r="A87" s="4153"/>
      <c r="B87" s="3105" t="s">
        <v>1105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0"/>
      <c r="AO87" s="850"/>
      <c r="AP87" s="850"/>
      <c r="AQ87" s="850"/>
      <c r="AR87" s="850"/>
      <c r="AS87" s="850"/>
      <c r="AT87" s="850"/>
      <c r="AU87" s="850"/>
      <c r="AV87" s="850"/>
      <c r="AW87" s="3765"/>
      <c r="AX87" s="402"/>
      <c r="AY87" s="402"/>
      <c r="BZ87" s="194"/>
      <c r="CG87" s="3409">
        <v>0</v>
      </c>
      <c r="CH87" s="3409"/>
      <c r="CI87" s="3409"/>
      <c r="CJ87" s="3409"/>
      <c r="CK87" s="3409"/>
      <c r="CL87" s="3409"/>
      <c r="CM87" s="3409"/>
      <c r="CN87" s="3409"/>
    </row>
    <row r="88" spans="1:92" ht="22.5" customHeight="1" x14ac:dyDescent="0.2">
      <c r="A88" s="4153"/>
      <c r="B88" s="238" t="s">
        <v>1104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5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5"/>
      <c r="AV88" s="402"/>
      <c r="AW88" s="402"/>
      <c r="AX88" s="402"/>
      <c r="AY88" s="402"/>
      <c r="CG88" s="3409">
        <v>0</v>
      </c>
      <c r="CH88" s="3409"/>
      <c r="CI88" s="3409"/>
      <c r="CJ88" s="3409"/>
      <c r="CK88" s="3409"/>
      <c r="CL88" s="3409"/>
      <c r="CM88" s="3409"/>
      <c r="CN88" s="3409"/>
    </row>
    <row r="89" spans="1:92" ht="16.350000000000001" customHeight="1" x14ac:dyDescent="0.2">
      <c r="A89" s="4181"/>
      <c r="B89" s="3106" t="s">
        <v>1103</v>
      </c>
      <c r="C89" s="3250">
        <f t="shared" si="8"/>
        <v>0</v>
      </c>
      <c r="D89" s="3251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5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5"/>
      <c r="AV89" s="402"/>
      <c r="AW89" s="402"/>
      <c r="AX89" s="402"/>
      <c r="AY89" s="402"/>
      <c r="CG89" s="3409">
        <v>0</v>
      </c>
      <c r="CH89" s="3409"/>
      <c r="CI89" s="3409"/>
      <c r="CJ89" s="3409"/>
      <c r="CK89" s="3409"/>
      <c r="CL89" s="3409"/>
      <c r="CM89" s="3409"/>
      <c r="CN89" s="3409"/>
    </row>
    <row r="90" spans="1:92" ht="16.350000000000001" customHeight="1" x14ac:dyDescent="0.2">
      <c r="A90" s="924" t="s">
        <v>1110</v>
      </c>
      <c r="B90" s="924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5"/>
      <c r="AV90" s="402"/>
      <c r="AW90" s="402"/>
      <c r="AX90" s="402"/>
      <c r="AY90" s="402"/>
      <c r="CG90" s="3409">
        <v>0</v>
      </c>
      <c r="CH90" s="3409"/>
      <c r="CI90" s="3409"/>
      <c r="CJ90" s="3409"/>
      <c r="CK90" s="3409"/>
      <c r="CL90" s="3409"/>
      <c r="CM90" s="3409"/>
      <c r="CN90" s="3409"/>
    </row>
    <row r="91" spans="1:92" ht="16.350000000000001" customHeight="1" x14ac:dyDescent="0.2">
      <c r="A91" s="4149" t="s">
        <v>36</v>
      </c>
      <c r="B91" s="4151"/>
      <c r="C91" s="4139" t="s">
        <v>27</v>
      </c>
      <c r="D91" s="4139"/>
      <c r="E91" s="4139"/>
      <c r="F91" s="4208" t="s">
        <v>81</v>
      </c>
      <c r="G91" s="4208"/>
      <c r="H91" s="4208"/>
      <c r="I91" s="4208"/>
      <c r="J91" s="4208"/>
      <c r="K91" s="4208"/>
      <c r="L91" s="4208"/>
      <c r="M91" s="4208"/>
      <c r="N91" s="4208"/>
      <c r="O91" s="4208"/>
      <c r="P91" s="4208"/>
      <c r="Q91" s="4208"/>
      <c r="R91" s="4208"/>
      <c r="S91" s="4208"/>
      <c r="T91" s="4208"/>
      <c r="U91" s="4208"/>
      <c r="V91" s="4208"/>
      <c r="W91" s="4208"/>
      <c r="X91" s="4208"/>
      <c r="Y91" s="4208"/>
      <c r="Z91" s="4208"/>
      <c r="AA91" s="4208"/>
      <c r="AB91" s="4208"/>
      <c r="AC91" s="4208"/>
      <c r="AD91" s="4208"/>
      <c r="AE91" s="4208"/>
      <c r="AF91" s="4208"/>
      <c r="AG91" s="4450"/>
      <c r="AH91" s="4447" t="s">
        <v>1089</v>
      </c>
      <c r="AI91" s="4448"/>
      <c r="AJ91" s="4448"/>
      <c r="AK91" s="4449"/>
      <c r="AL91" s="3562"/>
      <c r="AM91" s="1482"/>
      <c r="AN91" s="1482"/>
      <c r="AO91" s="1482"/>
      <c r="AP91" s="1482"/>
      <c r="AQ91" s="1482"/>
      <c r="AR91" s="1482"/>
      <c r="AS91" s="1482"/>
      <c r="AT91" s="1482"/>
      <c r="AU91" s="1482"/>
      <c r="AV91" s="1482"/>
      <c r="AW91" s="402"/>
      <c r="AX91" s="402"/>
      <c r="AY91" s="402"/>
      <c r="CG91" s="3409">
        <v>0</v>
      </c>
      <c r="CH91" s="3409"/>
      <c r="CI91" s="3409"/>
      <c r="CJ91" s="3409"/>
      <c r="CK91" s="3409"/>
      <c r="CL91" s="3409"/>
      <c r="CM91" s="3409"/>
      <c r="CN91" s="3409"/>
    </row>
    <row r="92" spans="1:92" ht="16.350000000000001" customHeight="1" x14ac:dyDescent="0.2">
      <c r="A92" s="4152"/>
      <c r="B92" s="4154"/>
      <c r="C92" s="4140"/>
      <c r="D92" s="4140"/>
      <c r="E92" s="4140"/>
      <c r="F92" s="4452" t="s">
        <v>79</v>
      </c>
      <c r="G92" s="4452"/>
      <c r="H92" s="4452" t="s">
        <v>1100</v>
      </c>
      <c r="I92" s="4452"/>
      <c r="J92" s="4208" t="s">
        <v>953</v>
      </c>
      <c r="K92" s="4208"/>
      <c r="L92" s="4208" t="s">
        <v>952</v>
      </c>
      <c r="M92" s="4208"/>
      <c r="N92" s="4208" t="s">
        <v>951</v>
      </c>
      <c r="O92" s="4208"/>
      <c r="P92" s="4208" t="s">
        <v>950</v>
      </c>
      <c r="Q92" s="4208"/>
      <c r="R92" s="4452" t="s">
        <v>949</v>
      </c>
      <c r="S92" s="4452"/>
      <c r="T92" s="4208" t="s">
        <v>948</v>
      </c>
      <c r="U92" s="4208"/>
      <c r="V92" s="4208" t="s">
        <v>947</v>
      </c>
      <c r="W92" s="4208"/>
      <c r="X92" s="4208" t="s">
        <v>946</v>
      </c>
      <c r="Y92" s="4208"/>
      <c r="Z92" s="4208" t="s">
        <v>945</v>
      </c>
      <c r="AA92" s="4208"/>
      <c r="AB92" s="4208" t="s">
        <v>944</v>
      </c>
      <c r="AC92" s="4208"/>
      <c r="AD92" s="4208" t="s">
        <v>943</v>
      </c>
      <c r="AE92" s="4208"/>
      <c r="AF92" s="4208" t="s">
        <v>942</v>
      </c>
      <c r="AG92" s="4450"/>
      <c r="AH92" s="4151" t="s">
        <v>1058</v>
      </c>
      <c r="AI92" s="4139" t="s">
        <v>1056</v>
      </c>
      <c r="AJ92" s="4139" t="s">
        <v>1057</v>
      </c>
      <c r="AK92" s="4139" t="s">
        <v>1109</v>
      </c>
      <c r="AL92" s="3562"/>
      <c r="AM92" s="1482"/>
      <c r="AN92" s="1482"/>
      <c r="AO92" s="1482"/>
      <c r="AP92" s="1482"/>
      <c r="AQ92" s="1482"/>
      <c r="AR92" s="1482"/>
      <c r="AS92" s="1482"/>
      <c r="AT92" s="1482"/>
      <c r="AU92" s="1482"/>
      <c r="AV92" s="1482"/>
      <c r="AW92" s="402"/>
      <c r="AX92" s="402"/>
      <c r="AY92" s="402"/>
      <c r="CG92" s="3409">
        <v>0</v>
      </c>
      <c r="CH92" s="3409"/>
      <c r="CI92" s="3409"/>
      <c r="CJ92" s="3409"/>
      <c r="CK92" s="3409"/>
      <c r="CL92" s="3409"/>
      <c r="CM92" s="3409"/>
      <c r="CN92" s="3409"/>
    </row>
    <row r="93" spans="1:92" ht="16.350000000000001" customHeight="1" x14ac:dyDescent="0.2">
      <c r="A93" s="4152"/>
      <c r="B93" s="4154"/>
      <c r="C93" s="897" t="s">
        <v>47</v>
      </c>
      <c r="D93" s="923" t="s">
        <v>20</v>
      </c>
      <c r="E93" s="3053" t="s">
        <v>21</v>
      </c>
      <c r="F93" s="3156" t="s">
        <v>20</v>
      </c>
      <c r="G93" s="3057" t="s">
        <v>21</v>
      </c>
      <c r="H93" s="3156" t="s">
        <v>20</v>
      </c>
      <c r="I93" s="3057" t="s">
        <v>21</v>
      </c>
      <c r="J93" s="3156" t="s">
        <v>20</v>
      </c>
      <c r="K93" s="3057" t="s">
        <v>21</v>
      </c>
      <c r="L93" s="3156" t="s">
        <v>20</v>
      </c>
      <c r="M93" s="3057" t="s">
        <v>21</v>
      </c>
      <c r="N93" s="3156" t="s">
        <v>20</v>
      </c>
      <c r="O93" s="3057" t="s">
        <v>21</v>
      </c>
      <c r="P93" s="3156" t="s">
        <v>20</v>
      </c>
      <c r="Q93" s="3057" t="s">
        <v>21</v>
      </c>
      <c r="R93" s="3156" t="s">
        <v>20</v>
      </c>
      <c r="S93" s="3057" t="s">
        <v>21</v>
      </c>
      <c r="T93" s="3156" t="s">
        <v>20</v>
      </c>
      <c r="U93" s="3057" t="s">
        <v>21</v>
      </c>
      <c r="V93" s="3156" t="s">
        <v>20</v>
      </c>
      <c r="W93" s="3057" t="s">
        <v>21</v>
      </c>
      <c r="X93" s="3156" t="s">
        <v>20</v>
      </c>
      <c r="Y93" s="3057" t="s">
        <v>21</v>
      </c>
      <c r="Z93" s="3156" t="s">
        <v>20</v>
      </c>
      <c r="AA93" s="3057" t="s">
        <v>21</v>
      </c>
      <c r="AB93" s="3156" t="s">
        <v>20</v>
      </c>
      <c r="AC93" s="3057" t="s">
        <v>21</v>
      </c>
      <c r="AD93" s="3156" t="s">
        <v>20</v>
      </c>
      <c r="AE93" s="3057" t="s">
        <v>21</v>
      </c>
      <c r="AF93" s="3156" t="s">
        <v>20</v>
      </c>
      <c r="AG93" s="3267" t="s">
        <v>21</v>
      </c>
      <c r="AH93" s="4163"/>
      <c r="AI93" s="4141"/>
      <c r="AJ93" s="4141"/>
      <c r="AK93" s="4141"/>
      <c r="AL93" s="3562"/>
      <c r="AM93" s="1482"/>
      <c r="AN93" s="1482"/>
      <c r="AO93" s="1482"/>
      <c r="AP93" s="1482"/>
      <c r="AQ93" s="1482"/>
      <c r="AR93" s="1482"/>
      <c r="AS93" s="1482"/>
      <c r="AT93" s="1482"/>
      <c r="AU93" s="1482"/>
      <c r="AV93" s="1482"/>
      <c r="AW93" s="402"/>
      <c r="AX93" s="402"/>
      <c r="AY93" s="402"/>
      <c r="CG93" s="3409">
        <v>0</v>
      </c>
      <c r="CH93" s="3409"/>
      <c r="CI93" s="3409"/>
      <c r="CJ93" s="3409"/>
      <c r="CK93" s="3409"/>
      <c r="CL93" s="3409"/>
      <c r="CM93" s="3409"/>
      <c r="CN93" s="3409"/>
    </row>
    <row r="94" spans="1:92" ht="16.350000000000001" customHeight="1" x14ac:dyDescent="0.2">
      <c r="A94" s="4455" t="s">
        <v>1108</v>
      </c>
      <c r="B94" s="4456"/>
      <c r="C94" s="977">
        <f t="shared" ref="C94:C99" si="10">SUM(D94:E94)</f>
        <v>0</v>
      </c>
      <c r="D94" s="976">
        <f t="shared" ref="D94:E99" si="11">SUM(F94+H94+J94+L94+N94+P94+R94+T94+V94+X94+Z94+AB94+AD94+AF94)</f>
        <v>0</v>
      </c>
      <c r="E94" s="3260">
        <f t="shared" si="11"/>
        <v>0</v>
      </c>
      <c r="F94" s="893"/>
      <c r="G94" s="891"/>
      <c r="H94" s="893"/>
      <c r="I94" s="891"/>
      <c r="J94" s="893"/>
      <c r="K94" s="891"/>
      <c r="L94" s="893"/>
      <c r="M94" s="891"/>
      <c r="N94" s="893"/>
      <c r="O94" s="891"/>
      <c r="P94" s="893"/>
      <c r="Q94" s="891"/>
      <c r="R94" s="893"/>
      <c r="S94" s="891"/>
      <c r="T94" s="893"/>
      <c r="U94" s="891"/>
      <c r="V94" s="893"/>
      <c r="W94" s="891"/>
      <c r="X94" s="893"/>
      <c r="Y94" s="891"/>
      <c r="Z94" s="893"/>
      <c r="AA94" s="891"/>
      <c r="AB94" s="893"/>
      <c r="AC94" s="891"/>
      <c r="AD94" s="893"/>
      <c r="AE94" s="891"/>
      <c r="AF94" s="893"/>
      <c r="AG94" s="1060"/>
      <c r="AH94" s="891"/>
      <c r="AI94" s="892"/>
      <c r="AJ94" s="892"/>
      <c r="AK94" s="892"/>
      <c r="AL94" s="3562"/>
      <c r="AM94" s="1482"/>
      <c r="AN94" s="1482"/>
      <c r="AO94" s="1482"/>
      <c r="AP94" s="1482"/>
      <c r="AQ94" s="1482"/>
      <c r="AR94" s="1482"/>
      <c r="AS94" s="1482"/>
      <c r="AT94" s="1482"/>
      <c r="AU94" s="1482"/>
      <c r="AV94" s="1482"/>
      <c r="AW94" s="402"/>
      <c r="AX94" s="402"/>
      <c r="AY94" s="402"/>
      <c r="CG94" s="3409">
        <v>0</v>
      </c>
      <c r="CH94" s="3409"/>
      <c r="CI94" s="3409"/>
      <c r="CJ94" s="3409"/>
      <c r="CK94" s="3409"/>
      <c r="CL94" s="3409"/>
      <c r="CM94" s="3409"/>
      <c r="CN94" s="3409"/>
    </row>
    <row r="95" spans="1:92" ht="25.35" customHeight="1" x14ac:dyDescent="0.2">
      <c r="A95" s="4150" t="s">
        <v>1107</v>
      </c>
      <c r="B95" s="3147" t="s">
        <v>1106</v>
      </c>
      <c r="C95" s="940">
        <f t="shared" si="10"/>
        <v>0</v>
      </c>
      <c r="D95" s="939">
        <f t="shared" si="11"/>
        <v>0</v>
      </c>
      <c r="E95" s="895">
        <f t="shared" si="11"/>
        <v>0</v>
      </c>
      <c r="F95" s="893"/>
      <c r="G95" s="891"/>
      <c r="H95" s="893"/>
      <c r="I95" s="891"/>
      <c r="J95" s="893"/>
      <c r="K95" s="891"/>
      <c r="L95" s="893"/>
      <c r="M95" s="891"/>
      <c r="N95" s="893"/>
      <c r="O95" s="891"/>
      <c r="P95" s="893"/>
      <c r="Q95" s="891"/>
      <c r="R95" s="893"/>
      <c r="S95" s="891"/>
      <c r="T95" s="893"/>
      <c r="U95" s="891"/>
      <c r="V95" s="893"/>
      <c r="W95" s="891"/>
      <c r="X95" s="893"/>
      <c r="Y95" s="891"/>
      <c r="Z95" s="893"/>
      <c r="AA95" s="891"/>
      <c r="AB95" s="893"/>
      <c r="AC95" s="891"/>
      <c r="AD95" s="893"/>
      <c r="AE95" s="891"/>
      <c r="AF95" s="893"/>
      <c r="AG95" s="1060"/>
      <c r="AH95" s="891"/>
      <c r="AI95" s="892"/>
      <c r="AJ95" s="892"/>
      <c r="AK95" s="892"/>
      <c r="AL95" s="3562"/>
      <c r="AM95" s="1482"/>
      <c r="AN95" s="1482"/>
      <c r="AO95" s="1482"/>
      <c r="AP95" s="1482"/>
      <c r="AQ95" s="1482"/>
      <c r="AR95" s="1482"/>
      <c r="AS95" s="1482"/>
      <c r="AT95" s="1482"/>
      <c r="AU95" s="1482"/>
      <c r="AV95" s="1482"/>
      <c r="AW95" s="402"/>
      <c r="AX95" s="402"/>
      <c r="AY95" s="402"/>
      <c r="CG95" s="3409">
        <v>0</v>
      </c>
      <c r="CH95" s="3409"/>
      <c r="CI95" s="3409"/>
      <c r="CJ95" s="3409"/>
      <c r="CK95" s="3409"/>
      <c r="CL95" s="3409"/>
      <c r="CM95" s="3409"/>
      <c r="CN95" s="3409"/>
    </row>
    <row r="96" spans="1:92" ht="16.350000000000001" customHeight="1" x14ac:dyDescent="0.2">
      <c r="A96" s="4153"/>
      <c r="B96" s="3105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6"/>
      <c r="AH96" s="165"/>
      <c r="AI96" s="138"/>
      <c r="AJ96" s="138"/>
      <c r="AK96" s="138"/>
      <c r="AL96" s="3562"/>
      <c r="AM96" s="1482"/>
      <c r="AN96" s="1482"/>
      <c r="AO96" s="1482"/>
      <c r="AP96" s="1482"/>
      <c r="AQ96" s="1482"/>
      <c r="AR96" s="1482"/>
      <c r="AS96" s="1482"/>
      <c r="AT96" s="1482"/>
      <c r="AU96" s="1482"/>
      <c r="AV96" s="1482"/>
      <c r="AW96" s="402"/>
      <c r="AX96" s="402"/>
      <c r="AY96" s="402"/>
      <c r="CG96" s="3409">
        <v>0</v>
      </c>
      <c r="CH96" s="3409"/>
      <c r="CI96" s="3409"/>
      <c r="CJ96" s="3409"/>
      <c r="CK96" s="3409"/>
      <c r="CL96" s="3409"/>
      <c r="CM96" s="3409"/>
      <c r="CN96" s="3409"/>
    </row>
    <row r="97" spans="1:92" ht="18.75" customHeight="1" x14ac:dyDescent="0.2">
      <c r="A97" s="4153"/>
      <c r="B97" s="3105" t="s">
        <v>1105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6"/>
      <c r="AH97" s="165"/>
      <c r="AI97" s="138"/>
      <c r="AJ97" s="138"/>
      <c r="AK97" s="138"/>
      <c r="AL97" s="931"/>
      <c r="AM97" s="118"/>
      <c r="AN97" s="850"/>
      <c r="AO97" s="850"/>
      <c r="AP97" s="850"/>
      <c r="AQ97" s="850"/>
      <c r="AR97" s="850"/>
      <c r="AS97" s="850"/>
      <c r="AT97" s="850"/>
      <c r="AU97" s="1042"/>
      <c r="AV97" s="1042"/>
      <c r="AW97" s="402"/>
      <c r="AX97" s="402"/>
      <c r="AY97" s="402"/>
      <c r="BZ97" s="194"/>
      <c r="CG97" s="3409"/>
      <c r="CH97" s="3409"/>
      <c r="CI97" s="3409"/>
      <c r="CJ97" s="3409"/>
      <c r="CK97" s="3409"/>
      <c r="CL97" s="3409"/>
      <c r="CM97" s="3409"/>
      <c r="CN97" s="3409"/>
    </row>
    <row r="98" spans="1:92" ht="24.75" customHeight="1" x14ac:dyDescent="0.2">
      <c r="A98" s="4153"/>
      <c r="B98" s="238" t="s">
        <v>1104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3"/>
      <c r="AM98" s="850"/>
      <c r="AN98" s="850"/>
      <c r="AO98" s="850"/>
      <c r="AP98" s="850"/>
      <c r="AQ98" s="850"/>
      <c r="AR98" s="1062"/>
      <c r="AS98" s="850"/>
      <c r="AT98" s="850"/>
      <c r="AU98" s="3766"/>
      <c r="AV98" s="402"/>
      <c r="AW98" s="402"/>
      <c r="AX98" s="402"/>
      <c r="AY98" s="402"/>
      <c r="CG98" s="3409"/>
      <c r="CH98" s="3409"/>
      <c r="CI98" s="3409"/>
      <c r="CJ98" s="3409"/>
      <c r="CK98" s="3409"/>
      <c r="CL98" s="3409"/>
      <c r="CM98" s="3409"/>
      <c r="CN98" s="3409"/>
    </row>
    <row r="99" spans="1:92" ht="16.350000000000001" customHeight="1" x14ac:dyDescent="0.2">
      <c r="A99" s="4181"/>
      <c r="B99" s="3106" t="s">
        <v>1103</v>
      </c>
      <c r="C99" s="3250">
        <f t="shared" si="10"/>
        <v>0</v>
      </c>
      <c r="D99" s="3251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38"/>
      <c r="AM99" s="625"/>
      <c r="AN99" s="625"/>
      <c r="AO99" s="625"/>
      <c r="AP99" s="625"/>
      <c r="AQ99" s="625"/>
      <c r="AR99" s="624"/>
      <c r="AS99" s="625"/>
      <c r="AT99" s="625"/>
      <c r="AU99" s="3766"/>
      <c r="AV99" s="402"/>
      <c r="AW99" s="402"/>
      <c r="AX99" s="402"/>
      <c r="AY99" s="402"/>
      <c r="CA99" s="3394" t="str">
        <f>IF(C99&gt;C98+C97,"* Los Ingresos de pacientes dependientes severos con escaras DEBEN estar incluidos en los Ingresos de pacientes dependientes severos Oncológicos o No Oncológicos. ","")</f>
        <v/>
      </c>
      <c r="CG99" s="3409"/>
      <c r="CH99" s="3409"/>
      <c r="CI99" s="3409"/>
      <c r="CJ99" s="3409"/>
      <c r="CK99" s="3409"/>
      <c r="CL99" s="3409"/>
      <c r="CM99" s="3409"/>
      <c r="CN99" s="3409"/>
    </row>
    <row r="100" spans="1:92" ht="27" customHeight="1" x14ac:dyDescent="0.2">
      <c r="A100" s="924" t="s">
        <v>1102</v>
      </c>
      <c r="B100" s="924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6"/>
      <c r="AV100" s="402"/>
      <c r="AW100" s="402"/>
      <c r="AX100" s="402"/>
      <c r="AY100" s="402"/>
      <c r="CG100" s="3409"/>
      <c r="CH100" s="3409"/>
      <c r="CI100" s="3409"/>
      <c r="CJ100" s="3409"/>
      <c r="CK100" s="3409"/>
      <c r="CL100" s="3409"/>
      <c r="CM100" s="3409"/>
      <c r="CN100" s="3409"/>
    </row>
    <row r="101" spans="1:92" ht="16.350000000000001" customHeight="1" x14ac:dyDescent="0.25">
      <c r="A101" s="4150" t="s">
        <v>36</v>
      </c>
      <c r="B101" s="4150"/>
      <c r="C101" s="4149" t="s">
        <v>27</v>
      </c>
      <c r="D101" s="4150"/>
      <c r="E101" s="4151"/>
      <c r="F101" s="4144" t="s">
        <v>34</v>
      </c>
      <c r="G101" s="4146"/>
      <c r="H101" s="4146"/>
      <c r="I101" s="4146"/>
      <c r="J101" s="4146"/>
      <c r="K101" s="4146"/>
      <c r="L101" s="4146"/>
      <c r="M101" s="4146"/>
      <c r="N101" s="4146"/>
      <c r="O101" s="4146"/>
      <c r="P101" s="4146"/>
      <c r="Q101" s="4146"/>
      <c r="R101" s="4146"/>
      <c r="S101" s="4146"/>
      <c r="T101" s="4146"/>
      <c r="U101" s="4146"/>
      <c r="V101" s="4146"/>
      <c r="W101" s="4146"/>
      <c r="X101" s="4146"/>
      <c r="Y101" s="4146"/>
      <c r="Z101" s="4146"/>
      <c r="AA101" s="4146"/>
      <c r="AB101" s="4146"/>
      <c r="AC101" s="4146"/>
      <c r="AD101" s="4146"/>
      <c r="AE101" s="4146"/>
      <c r="AF101" s="4146"/>
      <c r="AG101" s="4446"/>
      <c r="AH101" s="4449" t="s">
        <v>1089</v>
      </c>
      <c r="AI101" s="4451"/>
      <c r="AJ101" s="4451"/>
      <c r="AK101" s="3767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6"/>
      <c r="AV101" s="402"/>
      <c r="AW101" s="402"/>
      <c r="AX101" s="402"/>
      <c r="AY101" s="402"/>
      <c r="CG101" s="3409"/>
      <c r="CH101" s="3409"/>
      <c r="CI101" s="3409"/>
      <c r="CJ101" s="3409"/>
      <c r="CK101" s="3409"/>
      <c r="CL101" s="3409"/>
      <c r="CM101" s="3409"/>
      <c r="CN101" s="3409"/>
    </row>
    <row r="102" spans="1:92" ht="16.350000000000001" customHeight="1" x14ac:dyDescent="0.2">
      <c r="A102" s="4153"/>
      <c r="B102" s="4153"/>
      <c r="C102" s="4152"/>
      <c r="D102" s="4153"/>
      <c r="E102" s="4154"/>
      <c r="F102" s="4142" t="s">
        <v>1101</v>
      </c>
      <c r="G102" s="4143"/>
      <c r="H102" s="4142" t="s">
        <v>1100</v>
      </c>
      <c r="I102" s="4143"/>
      <c r="J102" s="4142" t="s">
        <v>953</v>
      </c>
      <c r="K102" s="4143"/>
      <c r="L102" s="4142" t="s">
        <v>952</v>
      </c>
      <c r="M102" s="4143"/>
      <c r="N102" s="4142" t="s">
        <v>951</v>
      </c>
      <c r="O102" s="4143"/>
      <c r="P102" s="4142" t="s">
        <v>950</v>
      </c>
      <c r="Q102" s="4143"/>
      <c r="R102" s="4142" t="s">
        <v>949</v>
      </c>
      <c r="S102" s="4143"/>
      <c r="T102" s="4142" t="s">
        <v>948</v>
      </c>
      <c r="U102" s="4143"/>
      <c r="V102" s="4142" t="s">
        <v>947</v>
      </c>
      <c r="W102" s="4143"/>
      <c r="X102" s="4142" t="s">
        <v>946</v>
      </c>
      <c r="Y102" s="4143"/>
      <c r="Z102" s="4144" t="s">
        <v>945</v>
      </c>
      <c r="AA102" s="4145"/>
      <c r="AB102" s="4144" t="s">
        <v>944</v>
      </c>
      <c r="AC102" s="4145"/>
      <c r="AD102" s="4144" t="s">
        <v>943</v>
      </c>
      <c r="AE102" s="4145"/>
      <c r="AF102" s="4144" t="s">
        <v>942</v>
      </c>
      <c r="AG102" s="4446"/>
      <c r="AH102" s="4151" t="s">
        <v>1099</v>
      </c>
      <c r="AI102" s="4139" t="s">
        <v>1098</v>
      </c>
      <c r="AJ102" s="4139" t="s">
        <v>1057</v>
      </c>
      <c r="AK102" s="1017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6"/>
      <c r="AV102" s="402"/>
      <c r="AW102" s="402"/>
      <c r="AX102" s="402"/>
      <c r="AY102" s="402"/>
      <c r="CG102" s="3409"/>
      <c r="CH102" s="3409"/>
      <c r="CI102" s="3409"/>
      <c r="CJ102" s="3409"/>
      <c r="CK102" s="3409"/>
      <c r="CL102" s="3409"/>
      <c r="CM102" s="3409"/>
      <c r="CN102" s="3409"/>
    </row>
    <row r="103" spans="1:92" ht="16.350000000000001" customHeight="1" x14ac:dyDescent="0.2">
      <c r="A103" s="4181"/>
      <c r="B103" s="4181"/>
      <c r="C103" s="897" t="s">
        <v>47</v>
      </c>
      <c r="D103" s="923" t="s">
        <v>20</v>
      </c>
      <c r="E103" s="3053" t="s">
        <v>21</v>
      </c>
      <c r="F103" s="3156" t="s">
        <v>20</v>
      </c>
      <c r="G103" s="3057" t="s">
        <v>21</v>
      </c>
      <c r="H103" s="3156" t="s">
        <v>20</v>
      </c>
      <c r="I103" s="3057" t="s">
        <v>21</v>
      </c>
      <c r="J103" s="3156" t="s">
        <v>20</v>
      </c>
      <c r="K103" s="3057" t="s">
        <v>21</v>
      </c>
      <c r="L103" s="3156" t="s">
        <v>20</v>
      </c>
      <c r="M103" s="3057" t="s">
        <v>21</v>
      </c>
      <c r="N103" s="3156" t="s">
        <v>20</v>
      </c>
      <c r="O103" s="3057" t="s">
        <v>21</v>
      </c>
      <c r="P103" s="3156" t="s">
        <v>20</v>
      </c>
      <c r="Q103" s="3057" t="s">
        <v>21</v>
      </c>
      <c r="R103" s="3156" t="s">
        <v>20</v>
      </c>
      <c r="S103" s="3057" t="s">
        <v>21</v>
      </c>
      <c r="T103" s="3156" t="s">
        <v>20</v>
      </c>
      <c r="U103" s="3057" t="s">
        <v>21</v>
      </c>
      <c r="V103" s="3156" t="s">
        <v>20</v>
      </c>
      <c r="W103" s="3057" t="s">
        <v>21</v>
      </c>
      <c r="X103" s="3156" t="s">
        <v>20</v>
      </c>
      <c r="Y103" s="3057" t="s">
        <v>21</v>
      </c>
      <c r="Z103" s="3156" t="s">
        <v>20</v>
      </c>
      <c r="AA103" s="3057" t="s">
        <v>21</v>
      </c>
      <c r="AB103" s="3156" t="s">
        <v>20</v>
      </c>
      <c r="AC103" s="3057" t="s">
        <v>21</v>
      </c>
      <c r="AD103" s="3156" t="s">
        <v>20</v>
      </c>
      <c r="AE103" s="3057" t="s">
        <v>21</v>
      </c>
      <c r="AF103" s="3156" t="s">
        <v>20</v>
      </c>
      <c r="AG103" s="3267" t="s">
        <v>21</v>
      </c>
      <c r="AH103" s="4163"/>
      <c r="AI103" s="4141"/>
      <c r="AJ103" s="4141"/>
      <c r="AK103" s="1017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6"/>
      <c r="AV103" s="402"/>
      <c r="AW103" s="402"/>
      <c r="AX103" s="402"/>
      <c r="AY103" s="402"/>
      <c r="CG103" s="3409"/>
      <c r="CH103" s="3409"/>
      <c r="CI103" s="3409"/>
      <c r="CJ103" s="3409"/>
      <c r="CK103" s="3409"/>
      <c r="CL103" s="3409"/>
      <c r="CM103" s="3409"/>
      <c r="CN103" s="3409"/>
    </row>
    <row r="104" spans="1:92" ht="16.350000000000001" customHeight="1" x14ac:dyDescent="0.2">
      <c r="A104" s="4459" t="s">
        <v>1097</v>
      </c>
      <c r="B104" s="4460"/>
      <c r="C104" s="940">
        <f>SUM(D104:E104)</f>
        <v>0</v>
      </c>
      <c r="D104" s="939">
        <f t="shared" ref="D104:E108" si="12">SUM(F104+H104+J104+L104+N104+P104+R104+T104+V104+X104+Z104+AB104+AD104+AF104)</f>
        <v>0</v>
      </c>
      <c r="E104" s="895">
        <f t="shared" si="12"/>
        <v>0</v>
      </c>
      <c r="F104" s="893"/>
      <c r="G104" s="891"/>
      <c r="H104" s="893"/>
      <c r="I104" s="891"/>
      <c r="J104" s="893"/>
      <c r="K104" s="891"/>
      <c r="L104" s="893"/>
      <c r="M104" s="891"/>
      <c r="N104" s="893"/>
      <c r="O104" s="891"/>
      <c r="P104" s="893"/>
      <c r="Q104" s="891"/>
      <c r="R104" s="893"/>
      <c r="S104" s="891"/>
      <c r="T104" s="893"/>
      <c r="U104" s="891"/>
      <c r="V104" s="893"/>
      <c r="W104" s="891"/>
      <c r="X104" s="893"/>
      <c r="Y104" s="891"/>
      <c r="Z104" s="893"/>
      <c r="AA104" s="891"/>
      <c r="AB104" s="893"/>
      <c r="AC104" s="891"/>
      <c r="AD104" s="893"/>
      <c r="AE104" s="891"/>
      <c r="AF104" s="893"/>
      <c r="AG104" s="1060"/>
      <c r="AH104" s="891"/>
      <c r="AI104" s="892"/>
      <c r="AJ104" s="892"/>
      <c r="AK104" s="1017"/>
      <c r="AL104" s="398"/>
      <c r="AM104" s="398"/>
      <c r="AN104" s="398"/>
      <c r="AO104" s="398"/>
      <c r="AP104" s="398"/>
      <c r="AQ104" s="398"/>
      <c r="AR104" s="398"/>
      <c r="AS104" s="1014"/>
      <c r="AT104" s="1014"/>
      <c r="AU104" s="3766"/>
      <c r="AV104" s="402"/>
      <c r="AW104" s="402"/>
      <c r="AX104" s="402"/>
      <c r="AY104" s="402"/>
      <c r="CG104" s="3409"/>
      <c r="CH104" s="3409"/>
      <c r="CI104" s="3409"/>
      <c r="CJ104" s="3409"/>
      <c r="CK104" s="3409"/>
      <c r="CL104" s="3409"/>
      <c r="CM104" s="3409"/>
      <c r="CN104" s="3409"/>
    </row>
    <row r="105" spans="1:92" ht="16.350000000000001" customHeight="1" x14ac:dyDescent="0.2">
      <c r="A105" s="4576" t="s">
        <v>1096</v>
      </c>
      <c r="B105" s="4577"/>
      <c r="C105" s="1053">
        <f>SUM(D105:E105)</f>
        <v>0</v>
      </c>
      <c r="D105" s="1052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1"/>
      <c r="AH105" s="193"/>
      <c r="AI105" s="110"/>
      <c r="AJ105" s="110"/>
      <c r="AK105" s="3499"/>
      <c r="AL105" s="1482"/>
      <c r="AM105" s="1482"/>
      <c r="AN105" s="1482"/>
      <c r="AO105" s="1482"/>
      <c r="AP105" s="1482"/>
      <c r="AQ105" s="1482"/>
      <c r="AR105" s="1482"/>
      <c r="AS105" s="1482"/>
      <c r="AT105" s="1482"/>
      <c r="AU105" s="1482"/>
      <c r="AV105" s="1482"/>
      <c r="AW105" s="402"/>
      <c r="AX105" s="402"/>
      <c r="AY105" s="402"/>
      <c r="CA105" s="3394" t="str">
        <f>IF(C108&gt;C107+C106,"* Los Ingresos de pacientes dependientes severos con escaras DEBEN estar incluidos en los Ingresos de pacientes dependientes severos Oncológicos o No Oncológicos. ","")</f>
        <v/>
      </c>
      <c r="CG105" s="3409"/>
      <c r="CH105" s="3409"/>
      <c r="CI105" s="3409"/>
      <c r="CJ105" s="3409"/>
      <c r="CK105" s="3409"/>
      <c r="CL105" s="3409"/>
      <c r="CM105" s="3409"/>
      <c r="CN105" s="3409"/>
    </row>
    <row r="106" spans="1:92" ht="17.25" customHeight="1" x14ac:dyDescent="0.2">
      <c r="A106" s="4453" t="s">
        <v>1095</v>
      </c>
      <c r="B106" s="3147" t="s">
        <v>1094</v>
      </c>
      <c r="C106" s="940">
        <f>SUM(D106:E106)</f>
        <v>0</v>
      </c>
      <c r="D106" s="939">
        <f t="shared" si="12"/>
        <v>0</v>
      </c>
      <c r="E106" s="895">
        <f t="shared" si="12"/>
        <v>0</v>
      </c>
      <c r="F106" s="893"/>
      <c r="G106" s="891"/>
      <c r="H106" s="893"/>
      <c r="I106" s="891"/>
      <c r="J106" s="893"/>
      <c r="K106" s="891"/>
      <c r="L106" s="893"/>
      <c r="M106" s="891"/>
      <c r="N106" s="893"/>
      <c r="O106" s="891"/>
      <c r="P106" s="893"/>
      <c r="Q106" s="891"/>
      <c r="R106" s="893"/>
      <c r="S106" s="891"/>
      <c r="T106" s="893"/>
      <c r="U106" s="891"/>
      <c r="V106" s="893"/>
      <c r="W106" s="891"/>
      <c r="X106" s="893"/>
      <c r="Y106" s="891"/>
      <c r="Z106" s="893"/>
      <c r="AA106" s="891"/>
      <c r="AB106" s="893"/>
      <c r="AC106" s="891"/>
      <c r="AD106" s="893"/>
      <c r="AE106" s="891"/>
      <c r="AF106" s="893"/>
      <c r="AG106" s="1060"/>
      <c r="AH106" s="891"/>
      <c r="AI106" s="892"/>
      <c r="AJ106" s="892"/>
      <c r="AK106" s="931"/>
      <c r="AL106" s="1059"/>
      <c r="AM106" s="118"/>
      <c r="AN106" s="850"/>
      <c r="AO106" s="850"/>
      <c r="AP106" s="850"/>
      <c r="AQ106" s="850"/>
      <c r="AR106" s="850"/>
      <c r="AS106" s="850"/>
      <c r="AT106" s="850"/>
      <c r="AU106" s="850"/>
      <c r="AV106" s="850"/>
      <c r="AW106" s="3765"/>
      <c r="AX106" s="402"/>
      <c r="AY106" s="402"/>
      <c r="BZ106" s="194"/>
      <c r="CG106" s="3409"/>
      <c r="CH106" s="3409"/>
      <c r="CI106" s="3409"/>
      <c r="CJ106" s="3409"/>
      <c r="CK106" s="3409"/>
      <c r="CL106" s="3409"/>
      <c r="CM106" s="3409"/>
      <c r="CN106" s="3409"/>
    </row>
    <row r="107" spans="1:92" ht="16.350000000000001" customHeight="1" x14ac:dyDescent="0.2">
      <c r="A107" s="4454"/>
      <c r="B107" s="3106" t="s">
        <v>1093</v>
      </c>
      <c r="C107" s="3250">
        <f>SUM(D107:E107)</f>
        <v>0</v>
      </c>
      <c r="D107" s="3251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6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09"/>
      <c r="CH107" s="3409"/>
      <c r="CI107" s="3409"/>
      <c r="CJ107" s="3409"/>
      <c r="CK107" s="3409"/>
      <c r="CL107" s="3409"/>
      <c r="CM107" s="3409"/>
      <c r="CN107" s="3409"/>
    </row>
    <row r="108" spans="1:92" ht="16.350000000000001" customHeight="1" x14ac:dyDescent="0.2">
      <c r="A108" s="4461" t="s">
        <v>1092</v>
      </c>
      <c r="B108" s="4462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58"/>
      <c r="AH108" s="493"/>
      <c r="AI108" s="685"/>
      <c r="AJ108" s="685"/>
      <c r="AK108" s="3466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G108" s="3409"/>
      <c r="CH108" s="3409"/>
      <c r="CI108" s="3409"/>
      <c r="CJ108" s="3409"/>
      <c r="CK108" s="3409"/>
      <c r="CL108" s="3409"/>
      <c r="CM108" s="3409"/>
      <c r="CN108" s="3409"/>
    </row>
    <row r="109" spans="1:92" ht="24" customHeight="1" x14ac:dyDescent="0.2">
      <c r="A109" s="221" t="s">
        <v>1091</v>
      </c>
      <c r="B109" s="221"/>
      <c r="M109" s="3768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3"/>
      <c r="AA109" s="1033"/>
      <c r="AB109" s="3757"/>
      <c r="AC109" s="3757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09"/>
      <c r="CH109" s="3409"/>
      <c r="CI109" s="3409"/>
      <c r="CJ109" s="3409"/>
      <c r="CK109" s="3409"/>
      <c r="CL109" s="3409"/>
      <c r="CM109" s="3409"/>
      <c r="CN109" s="3409"/>
    </row>
    <row r="110" spans="1:92" ht="16.350000000000001" customHeight="1" x14ac:dyDescent="0.2">
      <c r="A110" s="4149" t="s">
        <v>1079</v>
      </c>
      <c r="B110" s="4151"/>
      <c r="C110" s="4144" t="s">
        <v>27</v>
      </c>
      <c r="D110" s="4146"/>
      <c r="E110" s="4145"/>
      <c r="F110" s="4144" t="s">
        <v>945</v>
      </c>
      <c r="G110" s="4145"/>
      <c r="H110" s="4144" t="s">
        <v>944</v>
      </c>
      <c r="I110" s="4145"/>
      <c r="J110" s="4144" t="s">
        <v>943</v>
      </c>
      <c r="K110" s="4145"/>
      <c r="L110" s="4144" t="s">
        <v>942</v>
      </c>
      <c r="M110" s="4145"/>
      <c r="N110" s="1057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3"/>
      <c r="AA110" s="1033"/>
      <c r="AB110" s="3757"/>
      <c r="AC110" s="3757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09"/>
      <c r="CH110" s="3409"/>
      <c r="CI110" s="3409"/>
      <c r="CJ110" s="3409"/>
      <c r="CK110" s="3409"/>
      <c r="CL110" s="3409"/>
      <c r="CM110" s="3409"/>
      <c r="CN110" s="3409"/>
    </row>
    <row r="111" spans="1:92" ht="16.350000000000001" customHeight="1" x14ac:dyDescent="0.2">
      <c r="A111" s="4162"/>
      <c r="B111" s="4163"/>
      <c r="C111" s="897" t="s">
        <v>47</v>
      </c>
      <c r="D111" s="923" t="s">
        <v>20</v>
      </c>
      <c r="E111" s="3053" t="s">
        <v>21</v>
      </c>
      <c r="F111" s="897" t="s">
        <v>20</v>
      </c>
      <c r="G111" s="3053" t="s">
        <v>21</v>
      </c>
      <c r="H111" s="897" t="s">
        <v>20</v>
      </c>
      <c r="I111" s="3053" t="s">
        <v>21</v>
      </c>
      <c r="J111" s="897" t="s">
        <v>20</v>
      </c>
      <c r="K111" s="3053" t="s">
        <v>21</v>
      </c>
      <c r="L111" s="897" t="s">
        <v>20</v>
      </c>
      <c r="M111" s="3053" t="s">
        <v>21</v>
      </c>
      <c r="N111" s="1057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3"/>
      <c r="AA111" s="1033"/>
      <c r="AB111" s="3757"/>
      <c r="AC111" s="3757"/>
      <c r="CG111" s="3409"/>
      <c r="CH111" s="3409"/>
      <c r="CI111" s="3409"/>
      <c r="CJ111" s="3409"/>
      <c r="CK111" s="3409"/>
      <c r="CL111" s="3409"/>
      <c r="CM111" s="3409"/>
      <c r="CN111" s="3409"/>
    </row>
    <row r="112" spans="1:92" ht="16.350000000000001" customHeight="1" x14ac:dyDescent="0.2">
      <c r="A112" s="4489" t="s">
        <v>1088</v>
      </c>
      <c r="B112" s="1037" t="s">
        <v>1078</v>
      </c>
      <c r="C112" s="940">
        <f>SUM(D112:E112)</f>
        <v>0</v>
      </c>
      <c r="D112" s="939">
        <f t="shared" ref="D112:E114" si="13">SUM(F112+H112+J112+L112)</f>
        <v>0</v>
      </c>
      <c r="E112" s="895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6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3"/>
      <c r="AA112" s="1033"/>
      <c r="AB112" s="3757"/>
      <c r="AC112" s="3757"/>
      <c r="CG112" s="3409"/>
      <c r="CH112" s="3409"/>
      <c r="CI112" s="3409"/>
      <c r="CJ112" s="3409"/>
      <c r="CK112" s="3409"/>
      <c r="CL112" s="3409"/>
      <c r="CM112" s="3409"/>
      <c r="CN112" s="3409"/>
    </row>
    <row r="113" spans="1:92" ht="16.350000000000001" customHeight="1" x14ac:dyDescent="0.2">
      <c r="A113" s="4490"/>
      <c r="B113" s="124" t="s">
        <v>1077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6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3"/>
      <c r="Y113" s="1033"/>
      <c r="Z113" s="1033"/>
      <c r="AA113" s="1033"/>
      <c r="AB113" s="3757"/>
      <c r="AC113" s="3757"/>
      <c r="CG113" s="3409"/>
      <c r="CH113" s="3409"/>
      <c r="CI113" s="3409"/>
      <c r="CJ113" s="3409"/>
      <c r="CK113" s="3409"/>
      <c r="CL113" s="3409"/>
      <c r="CM113" s="3409"/>
      <c r="CN113" s="3409"/>
    </row>
    <row r="114" spans="1:92" ht="16.350000000000001" customHeight="1" x14ac:dyDescent="0.2">
      <c r="A114" s="4491"/>
      <c r="B114" s="1034" t="s">
        <v>1076</v>
      </c>
      <c r="C114" s="1053">
        <f>SUM(D114:E114)</f>
        <v>0</v>
      </c>
      <c r="D114" s="1052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5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3"/>
      <c r="AK114" s="1033"/>
      <c r="AL114" s="1033"/>
      <c r="AM114" s="1033"/>
      <c r="AN114" s="3757"/>
      <c r="AO114" s="3757"/>
      <c r="CG114" s="3409"/>
      <c r="CH114" s="3409"/>
      <c r="CI114" s="3409"/>
      <c r="CJ114" s="3409"/>
      <c r="CK114" s="3409"/>
      <c r="CL114" s="3409"/>
      <c r="CM114" s="3409"/>
      <c r="CN114" s="3409"/>
    </row>
    <row r="115" spans="1:92" ht="16.350000000000001" customHeight="1" x14ac:dyDescent="0.2">
      <c r="A115" s="4493" t="s">
        <v>1082</v>
      </c>
      <c r="B115" s="4493"/>
      <c r="C115" s="977">
        <f t="shared" ref="C115:M115" si="14">SUM(C112:C114)</f>
        <v>0</v>
      </c>
      <c r="D115" s="976">
        <f t="shared" si="14"/>
        <v>0</v>
      </c>
      <c r="E115" s="3260">
        <f t="shared" si="14"/>
        <v>0</v>
      </c>
      <c r="F115" s="977">
        <f t="shared" si="14"/>
        <v>0</v>
      </c>
      <c r="G115" s="3260">
        <f t="shared" si="14"/>
        <v>0</v>
      </c>
      <c r="H115" s="977">
        <f t="shared" si="14"/>
        <v>0</v>
      </c>
      <c r="I115" s="3260">
        <f t="shared" si="14"/>
        <v>0</v>
      </c>
      <c r="J115" s="977">
        <f t="shared" si="14"/>
        <v>0</v>
      </c>
      <c r="K115" s="3260">
        <f t="shared" si="14"/>
        <v>0</v>
      </c>
      <c r="L115" s="977">
        <f t="shared" si="14"/>
        <v>0</v>
      </c>
      <c r="M115" s="3260">
        <f t="shared" si="14"/>
        <v>0</v>
      </c>
      <c r="N115" s="1055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3"/>
      <c r="AK115" s="1033"/>
      <c r="AL115" s="1033"/>
      <c r="AM115" s="1033"/>
      <c r="AN115" s="3757"/>
      <c r="AO115" s="3757"/>
      <c r="CG115" s="3409"/>
      <c r="CH115" s="3409"/>
      <c r="CI115" s="3409"/>
      <c r="CJ115" s="3409"/>
      <c r="CK115" s="3409"/>
      <c r="CL115" s="3409"/>
      <c r="CM115" s="3409"/>
      <c r="CN115" s="3409"/>
    </row>
    <row r="116" spans="1:92" ht="16.350000000000001" customHeight="1" x14ac:dyDescent="0.2">
      <c r="A116" s="4489" t="s">
        <v>1087</v>
      </c>
      <c r="B116" s="99" t="s">
        <v>1086</v>
      </c>
      <c r="C116" s="3277">
        <f>SUM(D116:E116)</f>
        <v>0</v>
      </c>
      <c r="D116" s="3278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5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3"/>
      <c r="AK116" s="1033"/>
      <c r="AL116" s="1033"/>
      <c r="AM116" s="1033"/>
      <c r="AN116" s="3757"/>
      <c r="AO116" s="3757"/>
      <c r="CG116" s="3409"/>
      <c r="CH116" s="3409"/>
      <c r="CI116" s="3409"/>
      <c r="CJ116" s="3409"/>
      <c r="CK116" s="3409"/>
      <c r="CL116" s="3409"/>
      <c r="CM116" s="3409"/>
      <c r="CN116" s="3409"/>
    </row>
    <row r="117" spans="1:92" ht="16.350000000000001" customHeight="1" x14ac:dyDescent="0.2">
      <c r="A117" s="4490"/>
      <c r="B117" s="124" t="s">
        <v>1085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5"/>
      <c r="O117" s="161"/>
      <c r="P117" s="161"/>
      <c r="Q117" s="161"/>
      <c r="R117" s="161"/>
      <c r="S117" s="161"/>
      <c r="T117" s="161"/>
      <c r="U117" s="1054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3"/>
      <c r="AK117" s="1033"/>
      <c r="AL117" s="1033"/>
      <c r="AM117" s="1033"/>
      <c r="AN117" s="3757"/>
      <c r="AO117" s="3757"/>
      <c r="CG117" s="3409"/>
      <c r="CH117" s="3409"/>
      <c r="CI117" s="3409"/>
      <c r="CJ117" s="3409"/>
      <c r="CK117" s="3409"/>
      <c r="CL117" s="3409"/>
      <c r="CM117" s="3409"/>
      <c r="CN117" s="3409"/>
    </row>
    <row r="118" spans="1:92" ht="16.350000000000001" customHeight="1" x14ac:dyDescent="0.2">
      <c r="A118" s="4490"/>
      <c r="B118" s="124" t="s">
        <v>1084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5"/>
      <c r="O118" s="161"/>
      <c r="P118" s="161"/>
      <c r="Q118" s="161"/>
      <c r="R118" s="161"/>
      <c r="S118" s="161"/>
      <c r="T118" s="161"/>
      <c r="U118" s="1054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3"/>
      <c r="AK118" s="1033"/>
      <c r="AL118" s="1033"/>
      <c r="AM118" s="1033"/>
      <c r="AN118" s="3757"/>
      <c r="AO118" s="3757"/>
      <c r="CG118" s="3409"/>
      <c r="CH118" s="3409"/>
      <c r="CI118" s="3409"/>
      <c r="CJ118" s="3409"/>
      <c r="CK118" s="3409"/>
      <c r="CL118" s="3409"/>
      <c r="CM118" s="3409"/>
      <c r="CN118" s="3409"/>
    </row>
    <row r="119" spans="1:92" ht="18.75" customHeight="1" x14ac:dyDescent="0.2">
      <c r="A119" s="4491"/>
      <c r="B119" s="105" t="s">
        <v>1083</v>
      </c>
      <c r="C119" s="1053">
        <f>SUM(D119:E119)</f>
        <v>0</v>
      </c>
      <c r="D119" s="1052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1"/>
      <c r="O119" s="1050"/>
      <c r="P119" s="1050"/>
      <c r="Q119" s="1049"/>
      <c r="R119" s="1049"/>
      <c r="S119" s="118"/>
      <c r="T119" s="1048"/>
      <c r="U119" s="118"/>
      <c r="V119" s="118"/>
      <c r="W119" s="118"/>
      <c r="X119" s="850"/>
      <c r="Y119" s="850"/>
      <c r="Z119" s="850"/>
      <c r="AA119" s="850"/>
      <c r="AB119" s="850"/>
      <c r="AC119" s="850"/>
      <c r="AD119" s="850"/>
      <c r="AE119" s="850"/>
      <c r="AF119" s="1047"/>
      <c r="AG119" s="1033"/>
      <c r="AH119" s="1033"/>
      <c r="AI119" s="1033"/>
      <c r="AJ119" s="1046"/>
      <c r="AK119" s="1033"/>
      <c r="AL119" s="1033"/>
      <c r="AM119" s="1033"/>
      <c r="AN119" s="1033"/>
      <c r="AO119" s="1033"/>
      <c r="AP119" s="1033"/>
      <c r="AQ119" s="1033"/>
      <c r="BZ119" s="194"/>
      <c r="CG119" s="3409">
        <v>0</v>
      </c>
      <c r="CH119" s="3409"/>
      <c r="CI119" s="3409"/>
      <c r="CJ119" s="3409"/>
      <c r="CK119" s="3409"/>
      <c r="CL119" s="3409"/>
      <c r="CM119" s="3409"/>
      <c r="CN119" s="3409"/>
    </row>
    <row r="120" spans="1:92" ht="16.350000000000001" customHeight="1" x14ac:dyDescent="0.2">
      <c r="A120" s="4493" t="s">
        <v>1082</v>
      </c>
      <c r="B120" s="4493"/>
      <c r="C120" s="977">
        <f t="shared" ref="C120:M120" si="16">SUM(C116:C119)</f>
        <v>0</v>
      </c>
      <c r="D120" s="976">
        <f t="shared" si="16"/>
        <v>0</v>
      </c>
      <c r="E120" s="3260">
        <f t="shared" si="16"/>
        <v>0</v>
      </c>
      <c r="F120" s="977">
        <f t="shared" si="16"/>
        <v>0</v>
      </c>
      <c r="G120" s="3260">
        <f t="shared" si="16"/>
        <v>0</v>
      </c>
      <c r="H120" s="977">
        <f t="shared" si="16"/>
        <v>0</v>
      </c>
      <c r="I120" s="3260">
        <f t="shared" si="16"/>
        <v>0</v>
      </c>
      <c r="J120" s="977">
        <f t="shared" si="16"/>
        <v>0</v>
      </c>
      <c r="K120" s="3260">
        <f t="shared" si="16"/>
        <v>0</v>
      </c>
      <c r="L120" s="977">
        <f t="shared" si="16"/>
        <v>0</v>
      </c>
      <c r="M120" s="3260">
        <f t="shared" si="16"/>
        <v>0</v>
      </c>
      <c r="N120" s="3395"/>
      <c r="P120" s="3764"/>
      <c r="Q120" s="4549"/>
      <c r="R120" s="4550"/>
      <c r="S120" s="4548"/>
      <c r="T120" s="4548"/>
      <c r="U120" s="4548"/>
      <c r="V120" s="4548"/>
      <c r="W120" s="4548"/>
      <c r="X120" s="4548"/>
      <c r="Y120" s="4548"/>
      <c r="Z120" s="4548"/>
      <c r="AA120" s="1044"/>
      <c r="AB120" s="625"/>
      <c r="AC120" s="625"/>
      <c r="AD120" s="625"/>
      <c r="AE120" s="850"/>
      <c r="AF120" s="1033"/>
      <c r="AG120" s="1033"/>
      <c r="AH120" s="1033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09"/>
      <c r="CH120" s="3409"/>
      <c r="CI120" s="3409"/>
      <c r="CJ120" s="3409"/>
      <c r="CK120" s="3409"/>
      <c r="CL120" s="3409"/>
      <c r="CM120" s="3409"/>
      <c r="CN120" s="3409"/>
    </row>
    <row r="121" spans="1:92" ht="16.350000000000001" customHeight="1" x14ac:dyDescent="0.2">
      <c r="A121" s="4494" t="s">
        <v>1081</v>
      </c>
      <c r="B121" s="4494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5"/>
      <c r="Q121" s="1045"/>
      <c r="R121" s="3171"/>
      <c r="S121" s="3171"/>
      <c r="T121" s="3171"/>
      <c r="U121" s="3171"/>
      <c r="V121" s="3171"/>
      <c r="W121" s="3171"/>
      <c r="X121" s="3171"/>
      <c r="Y121" s="3171"/>
      <c r="Z121" s="3171"/>
      <c r="AA121" s="1044"/>
      <c r="AB121" s="625"/>
      <c r="AC121" s="625"/>
      <c r="AD121" s="625"/>
      <c r="AE121" s="850"/>
      <c r="AF121" s="1033"/>
      <c r="AG121" s="1033"/>
      <c r="AH121" s="1033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09"/>
      <c r="CH121" s="3409"/>
      <c r="CI121" s="3409"/>
      <c r="CJ121" s="3409"/>
      <c r="CK121" s="3409"/>
      <c r="CL121" s="3409"/>
      <c r="CM121" s="3409"/>
      <c r="CN121" s="3409"/>
    </row>
    <row r="122" spans="1:92" ht="24" customHeight="1" x14ac:dyDescent="0.2">
      <c r="A122" s="221" t="s">
        <v>1090</v>
      </c>
      <c r="B122" s="221"/>
      <c r="Q122" s="1044"/>
      <c r="R122" s="625"/>
      <c r="S122" s="625"/>
      <c r="T122" s="625"/>
      <c r="U122" s="625"/>
      <c r="V122" s="625"/>
      <c r="W122" s="625"/>
      <c r="X122" s="625"/>
      <c r="Y122" s="1038"/>
      <c r="Z122" s="1038"/>
      <c r="AA122" s="1044"/>
      <c r="AB122" s="625"/>
      <c r="AC122" s="625"/>
      <c r="AD122" s="625"/>
      <c r="AE122" s="850"/>
      <c r="AF122" s="1033"/>
      <c r="AG122" s="1033"/>
      <c r="AH122" s="1033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09"/>
      <c r="CH122" s="3409"/>
      <c r="CI122" s="3409"/>
      <c r="CJ122" s="3409"/>
      <c r="CK122" s="3409"/>
      <c r="CL122" s="3409"/>
      <c r="CM122" s="3409"/>
      <c r="CN122" s="3409"/>
    </row>
    <row r="123" spans="1:92" ht="16.350000000000001" customHeight="1" x14ac:dyDescent="0.2">
      <c r="A123" s="4149" t="s">
        <v>1079</v>
      </c>
      <c r="B123" s="4151"/>
      <c r="C123" s="4144" t="s">
        <v>27</v>
      </c>
      <c r="D123" s="4146"/>
      <c r="E123" s="4145"/>
      <c r="F123" s="4144" t="s">
        <v>945</v>
      </c>
      <c r="G123" s="4145"/>
      <c r="H123" s="4144" t="s">
        <v>944</v>
      </c>
      <c r="I123" s="4145"/>
      <c r="J123" s="4144" t="s">
        <v>943</v>
      </c>
      <c r="K123" s="4145"/>
      <c r="L123" s="4144" t="s">
        <v>942</v>
      </c>
      <c r="M123" s="4146"/>
      <c r="N123" s="4492" t="s">
        <v>1089</v>
      </c>
      <c r="O123" s="4146"/>
      <c r="P123" s="4145"/>
      <c r="Q123" s="1044"/>
      <c r="R123" s="625"/>
      <c r="S123" s="625"/>
      <c r="T123" s="625"/>
      <c r="U123" s="625"/>
      <c r="V123" s="625"/>
      <c r="W123" s="625"/>
      <c r="X123" s="625"/>
      <c r="Y123" s="1038"/>
      <c r="Z123" s="1043"/>
      <c r="AA123" s="1016"/>
      <c r="AB123" s="1014"/>
      <c r="AC123" s="1014"/>
      <c r="AD123" s="1014"/>
      <c r="AE123" s="1042"/>
      <c r="AF123" s="1041"/>
      <c r="AG123" s="1041"/>
      <c r="AH123" s="1041"/>
      <c r="AI123" s="1040"/>
      <c r="AJ123" s="1040"/>
      <c r="AK123" s="1040"/>
      <c r="AL123" s="1040"/>
      <c r="AM123" s="634"/>
      <c r="AN123" s="621"/>
      <c r="AO123" s="621"/>
      <c r="AP123" s="621"/>
      <c r="AQ123" s="621"/>
      <c r="AR123" s="621"/>
      <c r="AS123" s="621"/>
      <c r="AT123" s="621"/>
      <c r="CG123" s="3409"/>
      <c r="CH123" s="3409"/>
      <c r="CI123" s="3409"/>
      <c r="CJ123" s="3409"/>
      <c r="CK123" s="3409"/>
      <c r="CL123" s="3409"/>
      <c r="CM123" s="3409"/>
      <c r="CN123" s="3409"/>
    </row>
    <row r="124" spans="1:92" ht="16.350000000000001" customHeight="1" x14ac:dyDescent="0.2">
      <c r="A124" s="4162"/>
      <c r="B124" s="4163"/>
      <c r="C124" s="897" t="s">
        <v>47</v>
      </c>
      <c r="D124" s="923" t="s">
        <v>20</v>
      </c>
      <c r="E124" s="3053" t="s">
        <v>21</v>
      </c>
      <c r="F124" s="897" t="s">
        <v>20</v>
      </c>
      <c r="G124" s="3053" t="s">
        <v>21</v>
      </c>
      <c r="H124" s="897" t="s">
        <v>20</v>
      </c>
      <c r="I124" s="3053" t="s">
        <v>21</v>
      </c>
      <c r="J124" s="897" t="s">
        <v>20</v>
      </c>
      <c r="K124" s="3053" t="s">
        <v>21</v>
      </c>
      <c r="L124" s="897" t="s">
        <v>20</v>
      </c>
      <c r="M124" s="3054" t="s">
        <v>21</v>
      </c>
      <c r="N124" s="1039" t="s">
        <v>1058</v>
      </c>
      <c r="O124" s="923" t="s">
        <v>1056</v>
      </c>
      <c r="P124" s="3053" t="s">
        <v>1057</v>
      </c>
      <c r="Q124" s="3769"/>
      <c r="R124" s="625"/>
      <c r="S124" s="625"/>
      <c r="T124" s="625"/>
      <c r="U124" s="625"/>
      <c r="V124" s="625"/>
      <c r="W124" s="625"/>
      <c r="X124" s="625"/>
      <c r="Y124" s="1023"/>
      <c r="Z124" s="1038"/>
      <c r="AA124" s="625"/>
      <c r="AB124" s="625"/>
      <c r="AC124" s="625"/>
      <c r="AD124" s="625"/>
      <c r="AE124" s="850"/>
      <c r="AF124" s="1033"/>
      <c r="AG124" s="1033"/>
      <c r="AH124" s="1033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09">
        <v>0</v>
      </c>
      <c r="CH124" s="3409"/>
      <c r="CI124" s="3409"/>
      <c r="CJ124" s="3409"/>
      <c r="CK124" s="3409"/>
      <c r="CL124" s="3409"/>
      <c r="CM124" s="3409"/>
      <c r="CN124" s="3409"/>
    </row>
    <row r="125" spans="1:92" ht="16.350000000000001" customHeight="1" x14ac:dyDescent="0.2">
      <c r="A125" s="4489" t="s">
        <v>1088</v>
      </c>
      <c r="B125" s="1037" t="s">
        <v>1078</v>
      </c>
      <c r="C125" s="1036">
        <f>SUM(D125:E125)</f>
        <v>0</v>
      </c>
      <c r="D125" s="1035">
        <f t="shared" ref="D125:E127" si="18">SUM(F125+H125+J125+L125)</f>
        <v>0</v>
      </c>
      <c r="E125" s="932">
        <f t="shared" si="18"/>
        <v>0</v>
      </c>
      <c r="F125" s="893"/>
      <c r="G125" s="891"/>
      <c r="H125" s="893"/>
      <c r="I125" s="891"/>
      <c r="J125" s="893"/>
      <c r="K125" s="891"/>
      <c r="L125" s="893"/>
      <c r="M125" s="952"/>
      <c r="N125" s="964"/>
      <c r="O125" s="959"/>
      <c r="P125" s="891"/>
      <c r="Q125" s="3499"/>
      <c r="R125" s="1482"/>
      <c r="S125" s="1482"/>
      <c r="T125" s="1482"/>
      <c r="U125" s="1482"/>
      <c r="V125" s="1482"/>
      <c r="W125" s="1482"/>
      <c r="X125" s="1482"/>
      <c r="Y125" s="1482"/>
      <c r="Z125" s="1482"/>
      <c r="AA125" s="1482"/>
      <c r="AB125" s="1482"/>
      <c r="AC125" s="625"/>
      <c r="AD125" s="625"/>
      <c r="AE125" s="850"/>
      <c r="AF125" s="1033"/>
      <c r="AG125" s="1033"/>
      <c r="AH125" s="1033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09">
        <v>0</v>
      </c>
      <c r="CH125" s="3409"/>
      <c r="CI125" s="3409"/>
      <c r="CJ125" s="3409"/>
      <c r="CK125" s="3409"/>
      <c r="CL125" s="3409"/>
      <c r="CM125" s="3409"/>
      <c r="CN125" s="3409"/>
    </row>
    <row r="126" spans="1:92" ht="16.350000000000001" customHeight="1" x14ac:dyDescent="0.2">
      <c r="A126" s="4490"/>
      <c r="B126" s="124" t="s">
        <v>1077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69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3"/>
      <c r="AP126" s="1033"/>
      <c r="AQ126" s="1033"/>
      <c r="AR126" s="1033"/>
      <c r="AS126" s="634"/>
      <c r="AT126" s="634"/>
      <c r="CG126" s="3409"/>
      <c r="CH126" s="3409"/>
      <c r="CI126" s="3409"/>
      <c r="CJ126" s="3409"/>
      <c r="CK126" s="3409"/>
      <c r="CL126" s="3409"/>
      <c r="CM126" s="3409"/>
      <c r="CN126" s="3409"/>
    </row>
    <row r="127" spans="1:92" ht="16.350000000000001" customHeight="1" x14ac:dyDescent="0.2">
      <c r="A127" s="4491"/>
      <c r="B127" s="1034" t="s">
        <v>1076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5"/>
      <c r="N127" s="323"/>
      <c r="O127" s="130"/>
      <c r="P127" s="193"/>
      <c r="Q127" s="1017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3"/>
      <c r="AP127" s="1033"/>
      <c r="AQ127" s="1033"/>
      <c r="AR127" s="1033"/>
      <c r="AS127" s="634"/>
      <c r="AT127" s="634"/>
      <c r="CG127" s="3409"/>
      <c r="CH127" s="3409"/>
      <c r="CI127" s="3409"/>
      <c r="CJ127" s="3409"/>
      <c r="CK127" s="3409"/>
      <c r="CL127" s="3409"/>
      <c r="CM127" s="3409"/>
      <c r="CN127" s="3409"/>
    </row>
    <row r="128" spans="1:92" ht="16.350000000000001" customHeight="1" x14ac:dyDescent="0.2">
      <c r="A128" s="4493" t="s">
        <v>1082</v>
      </c>
      <c r="B128" s="4493"/>
      <c r="C128" s="1032">
        <f t="shared" ref="C128:P128" si="19">SUM(C125:C127)</f>
        <v>0</v>
      </c>
      <c r="D128" s="1029">
        <f t="shared" si="19"/>
        <v>0</v>
      </c>
      <c r="E128" s="680">
        <f t="shared" si="19"/>
        <v>0</v>
      </c>
      <c r="F128" s="1032">
        <f t="shared" si="19"/>
        <v>0</v>
      </c>
      <c r="G128" s="680">
        <f t="shared" si="19"/>
        <v>0</v>
      </c>
      <c r="H128" s="1032">
        <f t="shared" si="19"/>
        <v>0</v>
      </c>
      <c r="I128" s="680">
        <f t="shared" si="19"/>
        <v>0</v>
      </c>
      <c r="J128" s="1032">
        <f t="shared" si="19"/>
        <v>0</v>
      </c>
      <c r="K128" s="680">
        <f t="shared" si="19"/>
        <v>0</v>
      </c>
      <c r="L128" s="1032">
        <f t="shared" si="19"/>
        <v>0</v>
      </c>
      <c r="M128" s="1031">
        <f t="shared" si="19"/>
        <v>0</v>
      </c>
      <c r="N128" s="1030">
        <f t="shared" si="19"/>
        <v>0</v>
      </c>
      <c r="O128" s="1029">
        <f t="shared" si="19"/>
        <v>0</v>
      </c>
      <c r="P128" s="680">
        <f t="shared" si="19"/>
        <v>0</v>
      </c>
      <c r="Q128" s="1017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3"/>
      <c r="AP128" s="1033"/>
      <c r="AQ128" s="1033"/>
      <c r="AR128" s="1033"/>
      <c r="AS128" s="634"/>
      <c r="AT128" s="634"/>
      <c r="CG128" s="3409"/>
      <c r="CH128" s="3409"/>
      <c r="CI128" s="3409"/>
      <c r="CJ128" s="3409"/>
      <c r="CK128" s="3409"/>
      <c r="CL128" s="3409"/>
      <c r="CM128" s="3409"/>
      <c r="CN128" s="3409"/>
    </row>
    <row r="129" spans="1:104" ht="16.350000000000001" customHeight="1" x14ac:dyDescent="0.2">
      <c r="A129" s="4489" t="s">
        <v>1087</v>
      </c>
      <c r="B129" s="99" t="s">
        <v>1086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17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3"/>
      <c r="AP129" s="1033"/>
      <c r="AQ129" s="1033"/>
      <c r="AR129" s="1033"/>
      <c r="AS129" s="634"/>
      <c r="AT129" s="634"/>
      <c r="CG129" s="3409"/>
      <c r="CH129" s="3409"/>
      <c r="CI129" s="3409"/>
      <c r="CJ129" s="3409"/>
      <c r="CK129" s="3409"/>
      <c r="CL129" s="3409"/>
      <c r="CM129" s="3409"/>
      <c r="CN129" s="3409"/>
    </row>
    <row r="130" spans="1:104" ht="16.350000000000001" customHeight="1" x14ac:dyDescent="0.2">
      <c r="A130" s="4490"/>
      <c r="B130" s="124" t="s">
        <v>1085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499"/>
      <c r="R130" s="1482"/>
      <c r="S130" s="1482"/>
      <c r="T130" s="1482"/>
      <c r="U130" s="1482"/>
      <c r="V130" s="1482"/>
      <c r="W130" s="1482"/>
      <c r="X130" s="1482"/>
      <c r="Y130" s="1482"/>
      <c r="Z130" s="1482"/>
      <c r="AA130" s="1482"/>
      <c r="AB130" s="1482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3"/>
      <c r="AP130" s="1033"/>
      <c r="AQ130" s="1033"/>
      <c r="AR130" s="1033"/>
      <c r="AS130" s="634"/>
      <c r="AT130" s="634"/>
      <c r="CG130" s="3409">
        <v>0</v>
      </c>
      <c r="CH130" s="3409"/>
      <c r="CI130" s="3409"/>
      <c r="CJ130" s="3409"/>
      <c r="CK130" s="3409"/>
      <c r="CL130" s="3409"/>
      <c r="CM130" s="3409"/>
      <c r="CN130" s="3409"/>
    </row>
    <row r="131" spans="1:104" ht="16.350000000000001" customHeight="1" x14ac:dyDescent="0.2">
      <c r="A131" s="4490"/>
      <c r="B131" s="124" t="s">
        <v>1084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17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09"/>
      <c r="CH131" s="3409"/>
      <c r="CI131" s="3409"/>
      <c r="CJ131" s="3409"/>
      <c r="CK131" s="3409"/>
      <c r="CL131" s="3409"/>
      <c r="CM131" s="3409"/>
      <c r="CN131" s="3409"/>
    </row>
    <row r="132" spans="1:104" ht="15.75" customHeight="1" x14ac:dyDescent="0.2">
      <c r="A132" s="4491"/>
      <c r="B132" s="105" t="s">
        <v>1083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5"/>
      <c r="N132" s="323"/>
      <c r="O132" s="130"/>
      <c r="P132" s="193"/>
      <c r="Q132" s="1017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09"/>
      <c r="CH132" s="3409"/>
      <c r="CI132" s="3409"/>
      <c r="CJ132" s="3409"/>
      <c r="CK132" s="3409"/>
      <c r="CL132" s="3409"/>
      <c r="CM132" s="3409"/>
      <c r="CN132" s="3409"/>
    </row>
    <row r="133" spans="1:104" ht="16.350000000000001" customHeight="1" x14ac:dyDescent="0.2">
      <c r="A133" s="4493" t="s">
        <v>1082</v>
      </c>
      <c r="B133" s="4493"/>
      <c r="C133" s="1032">
        <f t="shared" ref="C133:P133" si="21">SUM(C129:C132)</f>
        <v>0</v>
      </c>
      <c r="D133" s="1029">
        <f t="shared" si="21"/>
        <v>0</v>
      </c>
      <c r="E133" s="680">
        <f t="shared" si="21"/>
        <v>0</v>
      </c>
      <c r="F133" s="1032">
        <f t="shared" si="21"/>
        <v>0</v>
      </c>
      <c r="G133" s="680">
        <f t="shared" si="21"/>
        <v>0</v>
      </c>
      <c r="H133" s="1032">
        <f t="shared" si="21"/>
        <v>0</v>
      </c>
      <c r="I133" s="680">
        <f t="shared" si="21"/>
        <v>0</v>
      </c>
      <c r="J133" s="1032">
        <f t="shared" si="21"/>
        <v>0</v>
      </c>
      <c r="K133" s="680">
        <f t="shared" si="21"/>
        <v>0</v>
      </c>
      <c r="L133" s="1032">
        <f t="shared" si="21"/>
        <v>0</v>
      </c>
      <c r="M133" s="1031">
        <f t="shared" si="21"/>
        <v>0</v>
      </c>
      <c r="N133" s="1030">
        <f t="shared" si="21"/>
        <v>0</v>
      </c>
      <c r="O133" s="1029">
        <f t="shared" si="21"/>
        <v>0</v>
      </c>
      <c r="P133" s="680">
        <f t="shared" si="21"/>
        <v>0</v>
      </c>
      <c r="Q133" s="1017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09"/>
      <c r="CH133" s="3409"/>
      <c r="CI133" s="3409"/>
      <c r="CJ133" s="3409"/>
      <c r="CK133" s="3409"/>
      <c r="CL133" s="3409"/>
      <c r="CM133" s="3409"/>
      <c r="CN133" s="3409"/>
    </row>
    <row r="134" spans="1:104" ht="16.350000000000001" customHeight="1" x14ac:dyDescent="0.2">
      <c r="A134" s="4494" t="s">
        <v>1081</v>
      </c>
      <c r="B134" s="4494"/>
      <c r="C134" s="703">
        <f t="shared" ref="C134:P134" si="22">SUM(C128+C133)</f>
        <v>0</v>
      </c>
      <c r="D134" s="1026">
        <f t="shared" si="22"/>
        <v>0</v>
      </c>
      <c r="E134" s="711">
        <f t="shared" si="22"/>
        <v>0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28">
        <f t="shared" si="22"/>
        <v>0</v>
      </c>
      <c r="N134" s="1027">
        <f t="shared" si="22"/>
        <v>0</v>
      </c>
      <c r="O134" s="1026">
        <f t="shared" si="22"/>
        <v>0</v>
      </c>
      <c r="P134" s="711">
        <f t="shared" si="22"/>
        <v>0</v>
      </c>
      <c r="Q134" s="1017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09"/>
      <c r="CH134" s="3409"/>
      <c r="CI134" s="3409"/>
      <c r="CJ134" s="3409"/>
      <c r="CK134" s="3409"/>
      <c r="CL134" s="3409"/>
      <c r="CM134" s="3409"/>
      <c r="CN134" s="3409"/>
    </row>
    <row r="135" spans="1:104" ht="21" customHeight="1" x14ac:dyDescent="0.2">
      <c r="A135" s="221" t="s">
        <v>1080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09">
        <v>0</v>
      </c>
      <c r="CH135" s="3409"/>
      <c r="CI135" s="3409"/>
      <c r="CJ135" s="3409"/>
      <c r="CK135" s="3409"/>
      <c r="CL135" s="3409"/>
      <c r="CM135" s="3409"/>
      <c r="CN135" s="3409"/>
    </row>
    <row r="136" spans="1:104" ht="16.350000000000001" customHeight="1" x14ac:dyDescent="0.2">
      <c r="A136" s="4149" t="s">
        <v>1079</v>
      </c>
      <c r="B136" s="4151"/>
      <c r="C136" s="4146" t="s">
        <v>27</v>
      </c>
      <c r="D136" s="4146"/>
      <c r="E136" s="4145"/>
      <c r="F136" s="4144" t="s">
        <v>946</v>
      </c>
      <c r="G136" s="4145"/>
      <c r="H136" s="4144" t="s">
        <v>945</v>
      </c>
      <c r="I136" s="4145"/>
      <c r="J136" s="4144" t="s">
        <v>944</v>
      </c>
      <c r="K136" s="4145"/>
      <c r="L136" s="4144" t="s">
        <v>943</v>
      </c>
      <c r="M136" s="4145"/>
      <c r="N136" s="4144" t="s">
        <v>942</v>
      </c>
      <c r="O136" s="4145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57"/>
      <c r="AS136" s="3757"/>
      <c r="AT136" s="3757"/>
      <c r="AU136" s="3757"/>
      <c r="AV136" s="3757"/>
      <c r="AW136" s="3757"/>
      <c r="AX136" s="3757"/>
      <c r="AY136" s="3757"/>
      <c r="AZ136" s="3757"/>
      <c r="BA136" s="3757"/>
      <c r="BB136" s="3757"/>
      <c r="BC136" s="3757"/>
      <c r="CG136" s="3409"/>
      <c r="CH136" s="3409"/>
      <c r="CI136" s="3409"/>
      <c r="CJ136" s="3409"/>
      <c r="CK136" s="3409"/>
      <c r="CL136" s="3409"/>
      <c r="CM136" s="3409"/>
      <c r="CN136" s="3409"/>
    </row>
    <row r="137" spans="1:104" ht="16.350000000000001" customHeight="1" x14ac:dyDescent="0.2">
      <c r="A137" s="4162"/>
      <c r="B137" s="4163"/>
      <c r="C137" s="897" t="s">
        <v>47</v>
      </c>
      <c r="D137" s="923" t="s">
        <v>20</v>
      </c>
      <c r="E137" s="3053" t="s">
        <v>21</v>
      </c>
      <c r="F137" s="897" t="s">
        <v>20</v>
      </c>
      <c r="G137" s="3053" t="s">
        <v>21</v>
      </c>
      <c r="H137" s="897" t="s">
        <v>20</v>
      </c>
      <c r="I137" s="3053" t="s">
        <v>21</v>
      </c>
      <c r="J137" s="897" t="s">
        <v>20</v>
      </c>
      <c r="K137" s="3053" t="s">
        <v>21</v>
      </c>
      <c r="L137" s="897" t="s">
        <v>20</v>
      </c>
      <c r="M137" s="3053" t="s">
        <v>21</v>
      </c>
      <c r="N137" s="3124" t="s">
        <v>20</v>
      </c>
      <c r="O137" s="3125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5"/>
      <c r="AR137" s="3757"/>
      <c r="AS137" s="3757"/>
      <c r="AT137" s="3757"/>
      <c r="AU137" s="3757"/>
      <c r="AV137" s="3757"/>
      <c r="AW137" s="3757"/>
      <c r="AX137" s="3757"/>
      <c r="AY137" s="3757"/>
      <c r="AZ137" s="3757"/>
      <c r="BA137" s="3757"/>
      <c r="BB137" s="3757"/>
      <c r="BC137" s="3757"/>
      <c r="CG137" s="3409"/>
      <c r="CH137" s="3409"/>
      <c r="CI137" s="3409"/>
      <c r="CJ137" s="3409"/>
      <c r="CK137" s="3409"/>
      <c r="CL137" s="3409"/>
      <c r="CM137" s="3409"/>
      <c r="CN137" s="3409"/>
    </row>
    <row r="138" spans="1:104" s="233" customFormat="1" ht="16.350000000000001" customHeight="1" x14ac:dyDescent="0.2">
      <c r="A138" s="4300" t="s">
        <v>997</v>
      </c>
      <c r="B138" s="1024" t="s">
        <v>1078</v>
      </c>
      <c r="C138" s="3277">
        <f>SUM(D138+E138)</f>
        <v>0</v>
      </c>
      <c r="D138" s="3278">
        <f>SUM(F138+H138+J138+L138+N138)</f>
        <v>0</v>
      </c>
      <c r="E138" s="192">
        <f>SUM(G138+I138+K138+M138+O138)</f>
        <v>0</v>
      </c>
      <c r="F138" s="893"/>
      <c r="G138" s="891"/>
      <c r="H138" s="893"/>
      <c r="I138" s="164"/>
      <c r="J138" s="144"/>
      <c r="K138" s="164"/>
      <c r="L138" s="144"/>
      <c r="M138" s="164"/>
      <c r="N138" s="115"/>
      <c r="O138" s="958"/>
      <c r="P138" s="1023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0"/>
      <c r="AK138" s="3770"/>
      <c r="AL138" s="3770"/>
      <c r="AM138" s="3770"/>
      <c r="AN138" s="3770"/>
      <c r="AO138" s="3770"/>
      <c r="AP138" s="3770"/>
      <c r="AQ138" s="3770"/>
      <c r="AR138" s="3770"/>
      <c r="AS138" s="3770"/>
      <c r="AT138" s="3770"/>
      <c r="AU138" s="3770"/>
      <c r="AV138" s="3770"/>
      <c r="AW138" s="3770"/>
      <c r="AX138" s="3770"/>
      <c r="AY138" s="3770"/>
      <c r="AZ138" s="3770"/>
      <c r="BA138" s="3770"/>
      <c r="BB138" s="3770"/>
      <c r="BC138" s="3770"/>
      <c r="BD138" s="3770"/>
      <c r="BE138" s="3770"/>
      <c r="BF138" s="3770"/>
      <c r="BG138" s="3770"/>
      <c r="BH138" s="3770"/>
      <c r="BI138" s="3770"/>
      <c r="BJ138" s="3770"/>
      <c r="BK138" s="3770"/>
      <c r="BL138" s="3770"/>
      <c r="BM138" s="3770"/>
      <c r="BN138" s="3770"/>
      <c r="BO138" s="3770"/>
      <c r="BP138" s="3770"/>
      <c r="BQ138" s="3770"/>
      <c r="BR138" s="3770"/>
      <c r="BS138" s="3770"/>
      <c r="BT138" s="3770"/>
      <c r="BU138" s="3770"/>
      <c r="BV138" s="3770"/>
      <c r="BW138" s="3770"/>
      <c r="BX138" s="3770"/>
      <c r="BY138" s="3770"/>
      <c r="BZ138" s="3771"/>
      <c r="CA138" s="3772"/>
      <c r="CB138" s="3772"/>
      <c r="CC138" s="3772"/>
      <c r="CD138" s="3772"/>
      <c r="CE138" s="3772"/>
      <c r="CF138" s="3772"/>
      <c r="CG138" s="3773"/>
      <c r="CH138" s="3773"/>
      <c r="CI138" s="3773"/>
      <c r="CJ138" s="3773"/>
      <c r="CK138" s="3773"/>
      <c r="CL138" s="3773"/>
      <c r="CM138" s="3773"/>
      <c r="CN138" s="3773"/>
      <c r="CO138" s="3772"/>
      <c r="CP138" s="3772"/>
      <c r="CQ138" s="3772"/>
      <c r="CR138" s="3772"/>
      <c r="CS138" s="3772"/>
      <c r="CT138" s="3772"/>
      <c r="CU138" s="3772"/>
      <c r="CV138" s="3772"/>
      <c r="CW138" s="3772"/>
      <c r="CX138" s="3772"/>
      <c r="CY138" s="3772"/>
      <c r="CZ138" s="3772"/>
    </row>
    <row r="139" spans="1:104" s="233" customFormat="1" ht="16.350000000000001" customHeight="1" x14ac:dyDescent="0.2">
      <c r="A139" s="4250"/>
      <c r="B139" s="206" t="s">
        <v>1077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17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0"/>
      <c r="AK139" s="3770"/>
      <c r="AL139" s="3770"/>
      <c r="AM139" s="3770"/>
      <c r="AN139" s="3770"/>
      <c r="AO139" s="3770"/>
      <c r="AP139" s="3770"/>
      <c r="AQ139" s="3770"/>
      <c r="AR139" s="3770"/>
      <c r="AS139" s="3770"/>
      <c r="AT139" s="3770"/>
      <c r="AU139" s="3770"/>
      <c r="AV139" s="3770"/>
      <c r="AW139" s="3770"/>
      <c r="AX139" s="3770"/>
      <c r="AY139" s="3770"/>
      <c r="AZ139" s="3770"/>
      <c r="BA139" s="3770"/>
      <c r="BB139" s="3770"/>
      <c r="BC139" s="3770"/>
      <c r="BD139" s="3770"/>
      <c r="BE139" s="3770"/>
      <c r="BF139" s="3770"/>
      <c r="BG139" s="3770"/>
      <c r="BH139" s="3770"/>
      <c r="BI139" s="3770"/>
      <c r="BJ139" s="3770"/>
      <c r="BK139" s="3770"/>
      <c r="BL139" s="3770"/>
      <c r="BM139" s="3770"/>
      <c r="BN139" s="3770"/>
      <c r="BO139" s="3770"/>
      <c r="BP139" s="3770"/>
      <c r="BQ139" s="3770"/>
      <c r="BR139" s="3770"/>
      <c r="BS139" s="3770"/>
      <c r="BT139" s="3770"/>
      <c r="BU139" s="3770"/>
      <c r="BV139" s="3770"/>
      <c r="BW139" s="3770"/>
      <c r="BX139" s="3770"/>
      <c r="BY139" s="3770"/>
      <c r="BZ139" s="3771"/>
      <c r="CA139" s="3772"/>
      <c r="CB139" s="3772"/>
      <c r="CC139" s="3772"/>
      <c r="CD139" s="3772"/>
      <c r="CE139" s="3772"/>
      <c r="CF139" s="3772"/>
      <c r="CG139" s="3773"/>
      <c r="CH139" s="3773"/>
      <c r="CI139" s="3773"/>
      <c r="CJ139" s="3773"/>
      <c r="CK139" s="3773"/>
      <c r="CL139" s="3773"/>
      <c r="CM139" s="3773"/>
      <c r="CN139" s="3773"/>
      <c r="CO139" s="3772"/>
      <c r="CP139" s="3772"/>
      <c r="CQ139" s="3772"/>
      <c r="CR139" s="3772"/>
      <c r="CS139" s="3772"/>
      <c r="CT139" s="3772"/>
      <c r="CU139" s="3772"/>
      <c r="CV139" s="3772"/>
      <c r="CW139" s="3772"/>
      <c r="CX139" s="3772"/>
      <c r="CY139" s="3772"/>
      <c r="CZ139" s="3772"/>
    </row>
    <row r="140" spans="1:104" ht="16.350000000000001" customHeight="1" x14ac:dyDescent="0.2">
      <c r="A140" s="4250"/>
      <c r="B140" s="698" t="s">
        <v>1076</v>
      </c>
      <c r="C140" s="3250">
        <f>SUM(D140+E140)</f>
        <v>0</v>
      </c>
      <c r="D140" s="3251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17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57"/>
      <c r="AK140" s="3757"/>
      <c r="AL140" s="3757"/>
      <c r="AM140" s="3757"/>
      <c r="AN140" s="3757"/>
      <c r="AO140" s="3757"/>
      <c r="AP140" s="3757"/>
      <c r="AQ140" s="3757"/>
      <c r="AR140" s="3757"/>
      <c r="AS140" s="3757"/>
      <c r="AT140" s="3757"/>
      <c r="AU140" s="3757"/>
      <c r="CG140" s="3409"/>
      <c r="CH140" s="3409"/>
      <c r="CI140" s="3409"/>
      <c r="CJ140" s="3409"/>
      <c r="CK140" s="3409"/>
      <c r="CL140" s="3409"/>
      <c r="CM140" s="3409"/>
      <c r="CN140" s="3409"/>
    </row>
    <row r="141" spans="1:104" ht="16.350000000000001" customHeight="1" thickBot="1" x14ac:dyDescent="0.25">
      <c r="A141" s="4575"/>
      <c r="B141" s="1022" t="s">
        <v>1075</v>
      </c>
      <c r="C141" s="885">
        <f t="shared" ref="C141:O141" si="23">SUM(C138:C140)</f>
        <v>0</v>
      </c>
      <c r="D141" s="884">
        <f t="shared" si="23"/>
        <v>0</v>
      </c>
      <c r="E141" s="883">
        <f t="shared" si="23"/>
        <v>0</v>
      </c>
      <c r="F141" s="885">
        <f t="shared" si="23"/>
        <v>0</v>
      </c>
      <c r="G141" s="883">
        <f t="shared" si="23"/>
        <v>0</v>
      </c>
      <c r="H141" s="885">
        <f t="shared" si="23"/>
        <v>0</v>
      </c>
      <c r="I141" s="883">
        <f t="shared" si="23"/>
        <v>0</v>
      </c>
      <c r="J141" s="885">
        <f t="shared" si="23"/>
        <v>0</v>
      </c>
      <c r="K141" s="883">
        <f t="shared" si="23"/>
        <v>0</v>
      </c>
      <c r="L141" s="885">
        <f t="shared" si="23"/>
        <v>0</v>
      </c>
      <c r="M141" s="883">
        <f t="shared" si="23"/>
        <v>0</v>
      </c>
      <c r="N141" s="1021">
        <f t="shared" si="23"/>
        <v>0</v>
      </c>
      <c r="O141" s="1020">
        <f t="shared" si="23"/>
        <v>0</v>
      </c>
      <c r="P141" s="1017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59"/>
      <c r="AS141" s="3757"/>
      <c r="AT141" s="3766"/>
      <c r="AU141" s="3766"/>
      <c r="AV141" s="3766"/>
      <c r="AW141" s="3766"/>
      <c r="AX141" s="3766"/>
      <c r="AY141" s="3766"/>
      <c r="AZ141" s="3766"/>
      <c r="BA141" s="3766"/>
      <c r="BB141" s="3766"/>
      <c r="BC141" s="3766"/>
      <c r="BD141" s="402"/>
      <c r="BE141" s="402"/>
      <c r="CG141" s="3409"/>
      <c r="CH141" s="3409"/>
      <c r="CI141" s="3409"/>
      <c r="CJ141" s="3409"/>
      <c r="CK141" s="3409"/>
      <c r="CL141" s="3409"/>
      <c r="CM141" s="3409"/>
      <c r="CN141" s="3409"/>
    </row>
    <row r="142" spans="1:104" ht="16.350000000000001" customHeight="1" thickTop="1" x14ac:dyDescent="0.2">
      <c r="A142" s="4556" t="s">
        <v>1074</v>
      </c>
      <c r="B142" s="206" t="s">
        <v>1073</v>
      </c>
      <c r="C142" s="365">
        <f>SUM(D142+E142)</f>
        <v>0</v>
      </c>
      <c r="D142" s="890">
        <f t="shared" ref="D142:E145" si="24">SUM(F142+H142+J142+L142+N142)</f>
        <v>0</v>
      </c>
      <c r="E142" s="214">
        <f t="shared" si="24"/>
        <v>0</v>
      </c>
      <c r="F142" s="1019"/>
      <c r="G142" s="1018"/>
      <c r="H142" s="245"/>
      <c r="I142" s="1018"/>
      <c r="J142" s="870"/>
      <c r="K142" s="164"/>
      <c r="L142" s="870"/>
      <c r="M142" s="164"/>
      <c r="N142" s="245"/>
      <c r="O142" s="1018"/>
      <c r="P142" s="1017"/>
      <c r="Q142" s="398"/>
      <c r="R142" s="398"/>
      <c r="S142" s="398"/>
      <c r="T142" s="398"/>
      <c r="U142" s="398"/>
      <c r="V142" s="398"/>
      <c r="W142" s="398"/>
      <c r="X142" s="398"/>
      <c r="Y142" s="1016"/>
      <c r="Z142" s="1014"/>
      <c r="AA142" s="398"/>
      <c r="AB142" s="1015"/>
      <c r="AC142" s="1014"/>
      <c r="AD142" s="180"/>
      <c r="AE142" s="1013"/>
      <c r="AF142" s="1013"/>
      <c r="AG142" s="1013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09"/>
      <c r="CH142" s="3409"/>
      <c r="CI142" s="3409"/>
      <c r="CJ142" s="3409"/>
      <c r="CK142" s="3409"/>
      <c r="CL142" s="3409"/>
      <c r="CM142" s="3409"/>
      <c r="CN142" s="3409"/>
    </row>
    <row r="143" spans="1:104" x14ac:dyDescent="0.2">
      <c r="A143" s="4250"/>
      <c r="B143" s="99" t="s">
        <v>1072</v>
      </c>
      <c r="C143" s="1012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5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09"/>
      <c r="CH143" s="3409"/>
      <c r="CI143" s="3409"/>
      <c r="CJ143" s="3409"/>
      <c r="CK143" s="3409"/>
      <c r="CL143" s="3409"/>
      <c r="CM143" s="3409"/>
      <c r="CN143" s="3409"/>
    </row>
    <row r="144" spans="1:104" x14ac:dyDescent="0.2">
      <c r="A144" s="4250"/>
      <c r="B144" s="124" t="s">
        <v>1071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5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09"/>
      <c r="CH144" s="3409"/>
      <c r="CI144" s="3409"/>
      <c r="CJ144" s="3409"/>
      <c r="CK144" s="3409"/>
      <c r="CL144" s="3409"/>
      <c r="CM144" s="3409"/>
      <c r="CN144" s="3409"/>
    </row>
    <row r="145" spans="1:104" ht="15" customHeight="1" x14ac:dyDescent="0.2">
      <c r="A145" s="4366"/>
      <c r="B145" s="93" t="s">
        <v>1070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1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1"/>
      <c r="AM145" s="1010"/>
      <c r="AN145" s="1010"/>
      <c r="AO145" s="1009"/>
      <c r="AP145" s="1010"/>
      <c r="AQ145" s="1009"/>
      <c r="AR145" s="1008"/>
      <c r="AS145" s="1007"/>
      <c r="AT145" s="850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09"/>
      <c r="CH145" s="3409"/>
      <c r="CI145" s="3409"/>
      <c r="CJ145" s="3409"/>
      <c r="CK145" s="3409"/>
      <c r="CL145" s="3409"/>
      <c r="CM145" s="3409"/>
      <c r="CN145" s="3409"/>
    </row>
    <row r="146" spans="1:104" ht="15.75" customHeight="1" x14ac:dyDescent="0.2">
      <c r="A146" s="161" t="s">
        <v>1069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5"/>
      <c r="BZ146" s="3394"/>
      <c r="CF146" s="3409"/>
      <c r="CG146" s="3409"/>
      <c r="CH146" s="3409"/>
      <c r="CI146" s="3409"/>
      <c r="CJ146" s="3409"/>
      <c r="CK146" s="3409"/>
      <c r="CL146" s="3409"/>
      <c r="CM146" s="3409"/>
      <c r="CZ146" s="194"/>
    </row>
    <row r="147" spans="1:104" ht="13.5" customHeight="1" x14ac:dyDescent="0.2">
      <c r="A147" s="161" t="s">
        <v>1068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5"/>
      <c r="BZ147" s="3394"/>
      <c r="CF147" s="3409"/>
      <c r="CG147" s="3409"/>
      <c r="CH147" s="3409"/>
      <c r="CI147" s="3409"/>
      <c r="CJ147" s="3409"/>
      <c r="CK147" s="3409"/>
      <c r="CL147" s="3409"/>
      <c r="CM147" s="3409"/>
      <c r="CZ147" s="194"/>
    </row>
    <row r="148" spans="1:104" ht="16.350000000000001" customHeight="1" x14ac:dyDescent="0.2">
      <c r="A148" s="221" t="s">
        <v>1067</v>
      </c>
      <c r="B148" s="221"/>
      <c r="AU148" s="1482"/>
      <c r="AV148" s="1482"/>
      <c r="AW148" s="1482"/>
      <c r="AX148" s="1482"/>
      <c r="AY148" s="1482"/>
      <c r="AZ148" s="1482"/>
      <c r="BA148" s="1482"/>
      <c r="BB148" s="1482"/>
      <c r="BC148" s="1482"/>
      <c r="BD148" s="1482"/>
      <c r="BE148" s="402"/>
      <c r="BF148" s="402"/>
      <c r="BY148" s="3395"/>
      <c r="CZ148" s="194"/>
    </row>
    <row r="149" spans="1:104" ht="22.5" customHeight="1" x14ac:dyDescent="0.2">
      <c r="A149" s="4463" t="s">
        <v>1066</v>
      </c>
      <c r="B149" s="4300"/>
      <c r="C149" s="4452" t="s">
        <v>27</v>
      </c>
      <c r="D149" s="4452"/>
      <c r="E149" s="4452"/>
      <c r="F149" s="4452" t="s">
        <v>83</v>
      </c>
      <c r="G149" s="4452"/>
      <c r="H149" s="4452" t="s">
        <v>84</v>
      </c>
      <c r="I149" s="4452"/>
      <c r="J149" s="4452" t="s">
        <v>85</v>
      </c>
      <c r="K149" s="4452"/>
      <c r="L149" s="4452" t="s">
        <v>79</v>
      </c>
      <c r="M149" s="4452"/>
      <c r="N149" s="4142" t="s">
        <v>6</v>
      </c>
      <c r="O149" s="4143"/>
      <c r="P149" s="4208" t="s">
        <v>953</v>
      </c>
      <c r="Q149" s="4208"/>
      <c r="R149" s="4208" t="s">
        <v>952</v>
      </c>
      <c r="S149" s="4208"/>
      <c r="T149" s="4208" t="s">
        <v>951</v>
      </c>
      <c r="U149" s="4208"/>
      <c r="V149" s="4208" t="s">
        <v>950</v>
      </c>
      <c r="W149" s="4208"/>
      <c r="X149" s="4208" t="s">
        <v>949</v>
      </c>
      <c r="Y149" s="4208"/>
      <c r="Z149" s="4208" t="s">
        <v>948</v>
      </c>
      <c r="AA149" s="4208"/>
      <c r="AB149" s="4208" t="s">
        <v>947</v>
      </c>
      <c r="AC149" s="4208"/>
      <c r="AD149" s="4208" t="s">
        <v>946</v>
      </c>
      <c r="AE149" s="4208"/>
      <c r="AF149" s="4208" t="s">
        <v>945</v>
      </c>
      <c r="AG149" s="4208"/>
      <c r="AH149" s="4208" t="s">
        <v>944</v>
      </c>
      <c r="AI149" s="4208"/>
      <c r="AJ149" s="4208" t="s">
        <v>943</v>
      </c>
      <c r="AK149" s="4208"/>
      <c r="AL149" s="4208" t="s">
        <v>942</v>
      </c>
      <c r="AM149" s="4144"/>
      <c r="AN149" s="4536" t="s">
        <v>93</v>
      </c>
      <c r="AO149" s="4538" t="s">
        <v>1065</v>
      </c>
      <c r="AP149" s="4144" t="s">
        <v>3</v>
      </c>
      <c r="AQ149" s="4145"/>
      <c r="AR149" s="4139" t="s">
        <v>467</v>
      </c>
      <c r="AS149" s="4139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5"/>
      <c r="CZ149" s="194"/>
    </row>
    <row r="150" spans="1:104" ht="37.5" customHeight="1" x14ac:dyDescent="0.2">
      <c r="A150" s="4464"/>
      <c r="B150" s="4366"/>
      <c r="C150" s="3121" t="s">
        <v>47</v>
      </c>
      <c r="D150" s="3122" t="s">
        <v>20</v>
      </c>
      <c r="E150" s="3145" t="s">
        <v>21</v>
      </c>
      <c r="F150" s="3121" t="s">
        <v>20</v>
      </c>
      <c r="G150" s="3145" t="s">
        <v>21</v>
      </c>
      <c r="H150" s="3121" t="s">
        <v>20</v>
      </c>
      <c r="I150" s="3145" t="s">
        <v>21</v>
      </c>
      <c r="J150" s="3121" t="s">
        <v>20</v>
      </c>
      <c r="K150" s="3145" t="s">
        <v>21</v>
      </c>
      <c r="L150" s="3121" t="s">
        <v>20</v>
      </c>
      <c r="M150" s="3145" t="s">
        <v>21</v>
      </c>
      <c r="N150" s="3121" t="s">
        <v>20</v>
      </c>
      <c r="O150" s="3145" t="s">
        <v>21</v>
      </c>
      <c r="P150" s="3121" t="s">
        <v>20</v>
      </c>
      <c r="Q150" s="3145" t="s">
        <v>21</v>
      </c>
      <c r="R150" s="3121" t="s">
        <v>20</v>
      </c>
      <c r="S150" s="3145" t="s">
        <v>21</v>
      </c>
      <c r="T150" s="3121" t="s">
        <v>20</v>
      </c>
      <c r="U150" s="3145" t="s">
        <v>21</v>
      </c>
      <c r="V150" s="3121" t="s">
        <v>20</v>
      </c>
      <c r="W150" s="3145" t="s">
        <v>21</v>
      </c>
      <c r="X150" s="3121" t="s">
        <v>20</v>
      </c>
      <c r="Y150" s="3145" t="s">
        <v>21</v>
      </c>
      <c r="Z150" s="3121" t="s">
        <v>20</v>
      </c>
      <c r="AA150" s="3145" t="s">
        <v>21</v>
      </c>
      <c r="AB150" s="3121" t="s">
        <v>20</v>
      </c>
      <c r="AC150" s="3145" t="s">
        <v>21</v>
      </c>
      <c r="AD150" s="3121" t="s">
        <v>20</v>
      </c>
      <c r="AE150" s="3145" t="s">
        <v>21</v>
      </c>
      <c r="AF150" s="3121" t="s">
        <v>20</v>
      </c>
      <c r="AG150" s="3145" t="s">
        <v>21</v>
      </c>
      <c r="AH150" s="3121" t="s">
        <v>20</v>
      </c>
      <c r="AI150" s="3145" t="s">
        <v>21</v>
      </c>
      <c r="AJ150" s="3121" t="s">
        <v>20</v>
      </c>
      <c r="AK150" s="3145" t="s">
        <v>21</v>
      </c>
      <c r="AL150" s="3121" t="s">
        <v>20</v>
      </c>
      <c r="AM150" s="3109" t="s">
        <v>21</v>
      </c>
      <c r="AN150" s="4537"/>
      <c r="AO150" s="4297"/>
      <c r="AP150" s="3121" t="s">
        <v>20</v>
      </c>
      <c r="AQ150" s="3145" t="s">
        <v>21</v>
      </c>
      <c r="AR150" s="4141"/>
      <c r="AS150" s="4141"/>
      <c r="AU150" s="1482"/>
      <c r="AV150" s="1482"/>
      <c r="AW150" s="1482"/>
      <c r="AX150" s="1482"/>
      <c r="AY150" s="1482"/>
      <c r="AZ150" s="1482"/>
      <c r="BA150" s="1482"/>
      <c r="BB150" s="1482"/>
      <c r="BC150" s="1482"/>
      <c r="BD150" s="1482"/>
      <c r="BE150" s="402"/>
      <c r="BF150" s="402"/>
      <c r="BY150" s="3395"/>
      <c r="CZ150" s="194"/>
    </row>
    <row r="151" spans="1:104" ht="20.25" customHeight="1" x14ac:dyDescent="0.2">
      <c r="A151" s="4547" t="s">
        <v>959</v>
      </c>
      <c r="B151" s="4542"/>
      <c r="C151" s="917">
        <f>SUM(D151+E151)</f>
        <v>0</v>
      </c>
      <c r="D151" s="921">
        <f>SUM(F151+H151+J151+L151+N151+P151+R151+T151+V151+X151+Z151+AB151+AD151+AF151+AH151+AJ151+AL151)</f>
        <v>0</v>
      </c>
      <c r="E151" s="955">
        <f>SUM(G151+I151+K151+M151+O151+Q151+S151+U151+W151+Y151+AA151+AC151+AE151+AG151+AI151+AK151+AM151)</f>
        <v>0</v>
      </c>
      <c r="F151" s="973"/>
      <c r="G151" s="276"/>
      <c r="H151" s="973"/>
      <c r="I151" s="276"/>
      <c r="J151" s="973"/>
      <c r="K151" s="276"/>
      <c r="L151" s="973"/>
      <c r="M151" s="276"/>
      <c r="N151" s="973"/>
      <c r="O151" s="276"/>
      <c r="P151" s="973"/>
      <c r="Q151" s="276"/>
      <c r="R151" s="973"/>
      <c r="S151" s="276"/>
      <c r="T151" s="973"/>
      <c r="U151" s="276"/>
      <c r="V151" s="973"/>
      <c r="W151" s="276"/>
      <c r="X151" s="973"/>
      <c r="Y151" s="276"/>
      <c r="Z151" s="973"/>
      <c r="AA151" s="276"/>
      <c r="AB151" s="973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3"/>
      <c r="AO151" s="237"/>
      <c r="AP151" s="430"/>
      <c r="AQ151" s="276"/>
      <c r="AR151" s="693"/>
      <c r="AS151" s="693"/>
      <c r="AT151" s="3562" t="str">
        <f>CA151&amp;CB151&amp;CC151&amp;CD151&amp;CE151&amp;CF151&amp;CN151</f>
        <v/>
      </c>
      <c r="AU151" s="1482"/>
      <c r="AV151" s="1482"/>
      <c r="AW151" s="1482"/>
      <c r="AX151" s="1482"/>
      <c r="AY151" s="1482"/>
      <c r="AZ151" s="1482"/>
      <c r="BA151" s="1482"/>
      <c r="BB151" s="1482"/>
      <c r="BC151" s="1482"/>
      <c r="BD151" s="1482"/>
      <c r="BE151" s="402"/>
      <c r="BF151" s="402"/>
      <c r="BY151" s="3395"/>
      <c r="CA151" s="3469" t="str">
        <f>IF(CG151=0,"","* Las gestantes ingresadas al Programa NO debe ser mayor al Total de Mujeres ingresadas. ")</f>
        <v/>
      </c>
      <c r="CB151" s="3469" t="str">
        <f>IF(CH151=0,"","* Las madres de hijos menor de 5 años NO DEBE ser mayor al Total de Mujeres ingresadas al Programa. ")</f>
        <v/>
      </c>
      <c r="CC151" s="3469" t="str">
        <f>IF(CI151=0,"","* Los ingresos de Pueblos Originarios NO DEBE ser mayor al Total de ingresos del Programa.")</f>
        <v/>
      </c>
      <c r="CD151" s="3469" t="str">
        <f>IF(CJ151=0,"","* Los Niños, Niñas, Adolescentes y Jóvenes de Programas SENAME NO DEBE ser mayor al Total de ingresos del Programa. ")</f>
        <v/>
      </c>
      <c r="CE151" s="3469" t="str">
        <f>IF(CK151=0,"","* Los Migrantes NO DEBEN ser mayor al Total de ingresos del Programa. ")</f>
        <v/>
      </c>
      <c r="CF151" s="3469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0">
        <f>IF(E151&lt;AN151,1,0)</f>
        <v>0</v>
      </c>
      <c r="CH151" s="3470">
        <f>IF(C151&lt;AO151,1,0)</f>
        <v>0</v>
      </c>
      <c r="CI151" s="3470">
        <f>IF(C151&lt;SUM(AP151,AQ151),1,0)</f>
        <v>0</v>
      </c>
      <c r="CJ151" s="3470">
        <f>IF(C151&lt;AR151,1,0)</f>
        <v>0</v>
      </c>
      <c r="CK151" s="3470">
        <f>IF(C151&lt;AS151,1,0)</f>
        <v>0</v>
      </c>
      <c r="CL151" s="3470">
        <f>IF(AND(C151&lt;&gt;0,OR(AN151="",AO151="",AP151="",AQ151="",AR151="",AS151="")),1,0)</f>
        <v>0</v>
      </c>
      <c r="CM151" s="3470">
        <f>IF(AND(C151=0,OR(C153&gt;0,C154&gt;0,C155&gt;0,C156&gt;0,C157&gt;0)),1,0)</f>
        <v>0</v>
      </c>
      <c r="CN151" s="3469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45" t="s">
        <v>1054</v>
      </c>
      <c r="B152" s="4546"/>
      <c r="C152" s="1006"/>
      <c r="D152" s="1005"/>
      <c r="E152" s="1005"/>
      <c r="F152" s="1005"/>
      <c r="G152" s="1005"/>
      <c r="H152" s="1005"/>
      <c r="I152" s="1005"/>
      <c r="J152" s="1005"/>
      <c r="K152" s="1005"/>
      <c r="L152" s="1005"/>
      <c r="M152" s="1005"/>
      <c r="N152" s="1005"/>
      <c r="O152" s="1005"/>
      <c r="P152" s="1005"/>
      <c r="Q152" s="1005"/>
      <c r="R152" s="1005"/>
      <c r="S152" s="1005"/>
      <c r="T152" s="1005"/>
      <c r="U152" s="1005"/>
      <c r="V152" s="1005"/>
      <c r="W152" s="1005"/>
      <c r="X152" s="1005"/>
      <c r="Y152" s="1005"/>
      <c r="Z152" s="1005"/>
      <c r="AA152" s="1005"/>
      <c r="AB152" s="1005"/>
      <c r="AC152" s="1005"/>
      <c r="AD152" s="1005"/>
      <c r="AE152" s="1005"/>
      <c r="AF152" s="1005"/>
      <c r="AG152" s="1005"/>
      <c r="AH152" s="1005"/>
      <c r="AI152" s="1005"/>
      <c r="AJ152" s="1005"/>
      <c r="AK152" s="1005"/>
      <c r="AL152" s="1005"/>
      <c r="AM152" s="1005"/>
      <c r="AN152" s="1005"/>
      <c r="AO152" s="1005"/>
      <c r="AP152" s="1005"/>
      <c r="AQ152" s="1005"/>
      <c r="AR152" s="1005"/>
      <c r="AS152" s="1004"/>
      <c r="AT152" s="3562"/>
      <c r="AU152" s="1482"/>
      <c r="AV152" s="1482"/>
      <c r="AW152" s="1482"/>
      <c r="AX152" s="1482"/>
      <c r="AY152" s="1482"/>
      <c r="AZ152" s="1482"/>
      <c r="BA152" s="1482"/>
      <c r="BB152" s="1482"/>
      <c r="BC152" s="1482"/>
      <c r="BD152" s="1482"/>
      <c r="BE152" s="402"/>
      <c r="BF152" s="402"/>
      <c r="BY152" s="3395"/>
      <c r="CA152" s="3469"/>
      <c r="CB152" s="3469"/>
      <c r="CC152" s="3469"/>
      <c r="CD152" s="3469"/>
      <c r="CE152" s="3469"/>
      <c r="CF152" s="3469"/>
      <c r="CG152" s="3470"/>
      <c r="CH152" s="3470"/>
      <c r="CI152" s="3470"/>
      <c r="CJ152" s="3470"/>
      <c r="CK152" s="3470"/>
      <c r="CL152" s="3470"/>
      <c r="CM152" s="3470"/>
      <c r="CN152" s="3470"/>
      <c r="CZ152" s="194"/>
    </row>
    <row r="153" spans="1:104" ht="16.350000000000001" customHeight="1" x14ac:dyDescent="0.2">
      <c r="A153" s="4518" t="s">
        <v>1064</v>
      </c>
      <c r="B153" s="3086" t="s">
        <v>1063</v>
      </c>
      <c r="C153" s="954">
        <f>SUM(D153+E153)</f>
        <v>0</v>
      </c>
      <c r="D153" s="953">
        <f t="shared" ref="D153:D161" si="25">SUM(F153+H153+J153+L153+N153+P153+R153+T153+V153+X153+Z153+AB153+AD153+AF153+AH153+AJ153+AL153)</f>
        <v>0</v>
      </c>
      <c r="E153" s="3142">
        <f t="shared" ref="E153:E161" si="26">SUM(G153+I153+K153+M153+O153+Q153+S153+U153+W153+Y153+AA153+AC153+AE153+AG153+AI153+AK153+AM153)</f>
        <v>0</v>
      </c>
      <c r="F153" s="893"/>
      <c r="G153" s="891"/>
      <c r="H153" s="893"/>
      <c r="I153" s="891"/>
      <c r="J153" s="893"/>
      <c r="K153" s="891"/>
      <c r="L153" s="893"/>
      <c r="M153" s="891"/>
      <c r="N153" s="893"/>
      <c r="O153" s="891"/>
      <c r="P153" s="893"/>
      <c r="Q153" s="891"/>
      <c r="R153" s="893"/>
      <c r="S153" s="891"/>
      <c r="T153" s="893"/>
      <c r="U153" s="891"/>
      <c r="V153" s="893"/>
      <c r="W153" s="891"/>
      <c r="X153" s="893"/>
      <c r="Y153" s="891"/>
      <c r="Z153" s="893"/>
      <c r="AA153" s="891"/>
      <c r="AB153" s="893"/>
      <c r="AC153" s="891"/>
      <c r="AD153" s="893"/>
      <c r="AE153" s="891"/>
      <c r="AF153" s="893"/>
      <c r="AG153" s="891"/>
      <c r="AH153" s="893"/>
      <c r="AI153" s="891"/>
      <c r="AJ153" s="893"/>
      <c r="AK153" s="891"/>
      <c r="AL153" s="893"/>
      <c r="AM153" s="952"/>
      <c r="AN153" s="995"/>
      <c r="AO153" s="892"/>
      <c r="AP153" s="893"/>
      <c r="AQ153" s="891"/>
      <c r="AR153" s="891"/>
      <c r="AS153" s="891"/>
      <c r="AT153" s="3562" t="str">
        <f>CA153&amp;CB153&amp;CC153&amp;CD153&amp;CE153&amp;CF153</f>
        <v/>
      </c>
      <c r="AU153" s="1482"/>
      <c r="AV153" s="1482"/>
      <c r="AW153" s="1482"/>
      <c r="AX153" s="1482"/>
      <c r="AY153" s="1482"/>
      <c r="AZ153" s="1482"/>
      <c r="BA153" s="1482"/>
      <c r="BB153" s="1482"/>
      <c r="BC153" s="1482"/>
      <c r="BD153" s="1482"/>
      <c r="BE153" s="402"/>
      <c r="BF153" s="402"/>
      <c r="BY153" s="3395"/>
      <c r="CA153" s="3469" t="str">
        <f t="shared" ref="CA153:CA179" si="27">IF(CG153=0,"","* Las gestantes ingresadas al Programa NO debe ser mayor al Total de Mujeres ingresadas. ")</f>
        <v/>
      </c>
      <c r="CB153" s="3469" t="str">
        <f t="shared" ref="CB153:CB169" si="28">IF(CH153=0,"","* Las madres de hijos menor de 5 años NO DEBE ser mayor al Total de Mujeres ingresadas al Programa. ")</f>
        <v/>
      </c>
      <c r="CC153" s="3469" t="str">
        <f t="shared" ref="CC153:CC189" si="29">IF(CI153=0,"","* Los ingresos de Pueblos Originarios NO DEBE ser mayor al Total de ingresos del Programa.")</f>
        <v/>
      </c>
      <c r="CD153" s="3469" t="str">
        <f t="shared" ref="CD153:CD189" si="30">IF(CJ153=0,"","* Los Niños, Niñas, Adolescentes y Jóvenes de Programas SENAME NO DEBE ser mayor al Total de ingresos del Programa. ")</f>
        <v/>
      </c>
      <c r="CE153" s="3469" t="str">
        <f t="shared" ref="CE153:CE189" si="31">IF(CK153=0,"","* Los Migrantes NO DEBEN ser mayor al Total de ingresos del Programa. ")</f>
        <v/>
      </c>
      <c r="CF153" s="3469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0">
        <f t="shared" ref="CG153:CG179" si="33">IF(E153&lt;AN153,1,0)</f>
        <v>0</v>
      </c>
      <c r="CH153" s="3470">
        <f t="shared" ref="CH153:CH169" si="34">IF(C153&lt;AO153,1,0)</f>
        <v>0</v>
      </c>
      <c r="CI153" s="3470">
        <f t="shared" ref="CI153:CI189" si="35">IF(C153&lt;SUM(AP153,AQ153),1,0)</f>
        <v>0</v>
      </c>
      <c r="CJ153" s="3470">
        <f t="shared" ref="CJ153:CJ189" si="36">IF(C153&lt;AR153,1,0)</f>
        <v>0</v>
      </c>
      <c r="CK153" s="3470">
        <f t="shared" ref="CK153:CK189" si="37">IF(C153&lt;AS153,1,0)</f>
        <v>0</v>
      </c>
      <c r="CL153" s="3470">
        <f t="shared" ref="CL153:CL189" si="38">IF(AND(C153&lt;&gt;0,OR(AN153="",AO153="",AP153="",AQ153="",AR153="",AS153="")),1,0)</f>
        <v>0</v>
      </c>
      <c r="CM153" s="3470"/>
      <c r="CN153" s="3470"/>
      <c r="CZ153" s="194"/>
    </row>
    <row r="154" spans="1:104" ht="16.350000000000001" customHeight="1" x14ac:dyDescent="0.2">
      <c r="A154" s="4519"/>
      <c r="B154" s="3093" t="s">
        <v>1051</v>
      </c>
      <c r="C154" s="951">
        <f>SUM(D154+E154)</f>
        <v>0</v>
      </c>
      <c r="D154" s="950">
        <f t="shared" si="25"/>
        <v>0</v>
      </c>
      <c r="E154" s="849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62" t="str">
        <f>CA154&amp;CB154&amp;CC154&amp;CD154&amp;CE154&amp;CF154</f>
        <v/>
      </c>
      <c r="AU154" s="1482"/>
      <c r="AV154" s="1482"/>
      <c r="AW154" s="1482"/>
      <c r="AX154" s="1482"/>
      <c r="AY154" s="1482"/>
      <c r="AZ154" s="1482"/>
      <c r="BA154" s="1482"/>
      <c r="BB154" s="1482"/>
      <c r="BC154" s="1482"/>
      <c r="BD154" s="1482"/>
      <c r="BE154" s="402"/>
      <c r="BF154" s="402"/>
      <c r="BY154" s="3395"/>
      <c r="CA154" s="3469" t="str">
        <f t="shared" si="27"/>
        <v/>
      </c>
      <c r="CB154" s="3469" t="str">
        <f t="shared" si="28"/>
        <v/>
      </c>
      <c r="CC154" s="3469" t="str">
        <f t="shared" si="29"/>
        <v/>
      </c>
      <c r="CD154" s="3469" t="str">
        <f t="shared" si="30"/>
        <v/>
      </c>
      <c r="CE154" s="3469" t="str">
        <f t="shared" si="31"/>
        <v/>
      </c>
      <c r="CF154" s="3469" t="str">
        <f t="shared" si="32"/>
        <v/>
      </c>
      <c r="CG154" s="3470">
        <f t="shared" si="33"/>
        <v>0</v>
      </c>
      <c r="CH154" s="3470">
        <f t="shared" si="34"/>
        <v>0</v>
      </c>
      <c r="CI154" s="3470">
        <f t="shared" si="35"/>
        <v>0</v>
      </c>
      <c r="CJ154" s="3470">
        <f t="shared" si="36"/>
        <v>0</v>
      </c>
      <c r="CK154" s="3470">
        <f t="shared" si="37"/>
        <v>0</v>
      </c>
      <c r="CL154" s="3470">
        <f t="shared" si="38"/>
        <v>0</v>
      </c>
      <c r="CM154" s="3470"/>
      <c r="CN154" s="3470"/>
      <c r="CZ154" s="194"/>
    </row>
    <row r="155" spans="1:104" ht="18" customHeight="1" x14ac:dyDescent="0.2">
      <c r="A155" s="4291" t="s">
        <v>1050</v>
      </c>
      <c r="B155" s="4292"/>
      <c r="C155" s="917">
        <f>SUM(D155+E155)</f>
        <v>0</v>
      </c>
      <c r="D155" s="921">
        <f t="shared" si="25"/>
        <v>0</v>
      </c>
      <c r="E155" s="914">
        <f t="shared" si="26"/>
        <v>0</v>
      </c>
      <c r="F155" s="973"/>
      <c r="G155" s="693"/>
      <c r="H155" s="973"/>
      <c r="I155" s="693"/>
      <c r="J155" s="973"/>
      <c r="K155" s="693"/>
      <c r="L155" s="973"/>
      <c r="M155" s="693"/>
      <c r="N155" s="973"/>
      <c r="O155" s="693"/>
      <c r="P155" s="973"/>
      <c r="Q155" s="693"/>
      <c r="R155" s="973"/>
      <c r="S155" s="693"/>
      <c r="T155" s="973"/>
      <c r="U155" s="693"/>
      <c r="V155" s="973"/>
      <c r="W155" s="693"/>
      <c r="X155" s="973"/>
      <c r="Y155" s="693"/>
      <c r="Z155" s="973"/>
      <c r="AA155" s="693"/>
      <c r="AB155" s="973"/>
      <c r="AC155" s="693"/>
      <c r="AD155" s="973"/>
      <c r="AE155" s="693"/>
      <c r="AF155" s="973"/>
      <c r="AG155" s="693"/>
      <c r="AH155" s="973"/>
      <c r="AI155" s="693"/>
      <c r="AJ155" s="973"/>
      <c r="AK155" s="693"/>
      <c r="AL155" s="973"/>
      <c r="AM155" s="715"/>
      <c r="AN155" s="1003"/>
      <c r="AO155" s="974"/>
      <c r="AP155" s="973"/>
      <c r="AQ155" s="693"/>
      <c r="AR155" s="693"/>
      <c r="AS155" s="693"/>
      <c r="AT155" s="3562" t="str">
        <f>CA155&amp;CB155&amp;CC155&amp;CD155&amp;CE155&amp;CF155</f>
        <v/>
      </c>
      <c r="AU155" s="1482"/>
      <c r="AV155" s="1482"/>
      <c r="AW155" s="1482"/>
      <c r="AX155" s="1482"/>
      <c r="AY155" s="1482"/>
      <c r="AZ155" s="1482"/>
      <c r="BA155" s="1482"/>
      <c r="BB155" s="1482"/>
      <c r="BC155" s="1482"/>
      <c r="BD155" s="1482"/>
      <c r="BE155" s="402"/>
      <c r="BF155" s="402"/>
      <c r="BY155" s="3395"/>
      <c r="CA155" s="3469" t="str">
        <f t="shared" si="27"/>
        <v/>
      </c>
      <c r="CB155" s="3469" t="str">
        <f t="shared" si="28"/>
        <v/>
      </c>
      <c r="CC155" s="3469" t="str">
        <f t="shared" si="29"/>
        <v/>
      </c>
      <c r="CD155" s="3469" t="str">
        <f t="shared" si="30"/>
        <v/>
      </c>
      <c r="CE155" s="3469" t="str">
        <f t="shared" si="31"/>
        <v/>
      </c>
      <c r="CF155" s="3469" t="str">
        <f t="shared" si="32"/>
        <v/>
      </c>
      <c r="CG155" s="3470">
        <f t="shared" si="33"/>
        <v>0</v>
      </c>
      <c r="CH155" s="3470">
        <f t="shared" si="34"/>
        <v>0</v>
      </c>
      <c r="CI155" s="3470">
        <f t="shared" si="35"/>
        <v>0</v>
      </c>
      <c r="CJ155" s="3470">
        <f t="shared" si="36"/>
        <v>0</v>
      </c>
      <c r="CK155" s="3470">
        <f t="shared" si="37"/>
        <v>0</v>
      </c>
      <c r="CL155" s="3470">
        <f t="shared" si="38"/>
        <v>0</v>
      </c>
      <c r="CM155" s="3470"/>
      <c r="CN155" s="3470"/>
      <c r="CZ155" s="194"/>
    </row>
    <row r="156" spans="1:104" ht="16.350000000000001" customHeight="1" x14ac:dyDescent="0.2">
      <c r="A156" s="4518" t="s">
        <v>1049</v>
      </c>
      <c r="B156" s="3086" t="s">
        <v>1048</v>
      </c>
      <c r="C156" s="954">
        <f>+D156+E156</f>
        <v>0</v>
      </c>
      <c r="D156" s="953">
        <f t="shared" si="25"/>
        <v>0</v>
      </c>
      <c r="E156" s="3142">
        <f t="shared" si="26"/>
        <v>0</v>
      </c>
      <c r="F156" s="893"/>
      <c r="G156" s="891"/>
      <c r="H156" s="893"/>
      <c r="I156" s="891"/>
      <c r="J156" s="893"/>
      <c r="K156" s="891"/>
      <c r="L156" s="893"/>
      <c r="M156" s="891"/>
      <c r="N156" s="893"/>
      <c r="O156" s="891"/>
      <c r="P156" s="893"/>
      <c r="Q156" s="891"/>
      <c r="R156" s="893"/>
      <c r="S156" s="891"/>
      <c r="T156" s="893"/>
      <c r="U156" s="891"/>
      <c r="V156" s="893"/>
      <c r="W156" s="891"/>
      <c r="X156" s="893"/>
      <c r="Y156" s="891"/>
      <c r="Z156" s="893"/>
      <c r="AA156" s="891"/>
      <c r="AB156" s="893"/>
      <c r="AC156" s="891"/>
      <c r="AD156" s="893"/>
      <c r="AE156" s="891"/>
      <c r="AF156" s="893"/>
      <c r="AG156" s="891"/>
      <c r="AH156" s="893"/>
      <c r="AI156" s="891"/>
      <c r="AJ156" s="893"/>
      <c r="AK156" s="891"/>
      <c r="AL156" s="893"/>
      <c r="AM156" s="952"/>
      <c r="AN156" s="995"/>
      <c r="AO156" s="892"/>
      <c r="AP156" s="893"/>
      <c r="AQ156" s="891"/>
      <c r="AR156" s="891"/>
      <c r="AS156" s="891"/>
      <c r="AT156" s="3562" t="str">
        <f>CA156&amp;CB156&amp;CC156&amp;CD156&amp;CE156&amp;CF156</f>
        <v/>
      </c>
      <c r="AU156" s="1482"/>
      <c r="AV156" s="1482"/>
      <c r="AW156" s="1482"/>
      <c r="AX156" s="1482"/>
      <c r="AY156" s="1482"/>
      <c r="AZ156" s="1482"/>
      <c r="BA156" s="1482"/>
      <c r="BB156" s="1482"/>
      <c r="BC156" s="1482"/>
      <c r="BD156" s="1482"/>
      <c r="BE156" s="402"/>
      <c r="BF156" s="402"/>
      <c r="BY156" s="3395"/>
      <c r="CA156" s="3469" t="str">
        <f t="shared" si="27"/>
        <v/>
      </c>
      <c r="CB156" s="3469" t="str">
        <f t="shared" si="28"/>
        <v/>
      </c>
      <c r="CC156" s="3469" t="str">
        <f t="shared" si="29"/>
        <v/>
      </c>
      <c r="CD156" s="3469" t="str">
        <f t="shared" si="30"/>
        <v/>
      </c>
      <c r="CE156" s="3469" t="str">
        <f t="shared" si="31"/>
        <v/>
      </c>
      <c r="CF156" s="3469" t="str">
        <f t="shared" si="32"/>
        <v/>
      </c>
      <c r="CG156" s="3470">
        <f t="shared" si="33"/>
        <v>0</v>
      </c>
      <c r="CH156" s="3470">
        <f t="shared" si="34"/>
        <v>0</v>
      </c>
      <c r="CI156" s="3470">
        <f t="shared" si="35"/>
        <v>0</v>
      </c>
      <c r="CJ156" s="3470">
        <f t="shared" si="36"/>
        <v>0</v>
      </c>
      <c r="CK156" s="3470">
        <f t="shared" si="37"/>
        <v>0</v>
      </c>
      <c r="CL156" s="3470">
        <f t="shared" si="38"/>
        <v>0</v>
      </c>
      <c r="CM156" s="3470"/>
      <c r="CN156" s="3470"/>
      <c r="CZ156" s="194"/>
    </row>
    <row r="157" spans="1:104" ht="16.350000000000001" customHeight="1" x14ac:dyDescent="0.2">
      <c r="A157" s="4519"/>
      <c r="B157" s="3093" t="s">
        <v>1047</v>
      </c>
      <c r="C157" s="957">
        <f>+D157+E157</f>
        <v>0</v>
      </c>
      <c r="D157" s="956">
        <f t="shared" si="25"/>
        <v>0</v>
      </c>
      <c r="E157" s="955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5"/>
      <c r="AP157" s="430"/>
      <c r="AQ157" s="493"/>
      <c r="AR157" s="493"/>
      <c r="AS157" s="493"/>
      <c r="AT157" s="3562" t="str">
        <f>CA157&amp;CB157&amp;CC157&amp;CD157&amp;CE157&amp;CF157</f>
        <v/>
      </c>
      <c r="AU157" s="1482"/>
      <c r="AV157" s="1482"/>
      <c r="AW157" s="1482"/>
      <c r="AX157" s="1482"/>
      <c r="AY157" s="1482"/>
      <c r="AZ157" s="1482"/>
      <c r="BA157" s="1482"/>
      <c r="BB157" s="1482"/>
      <c r="BC157" s="1482"/>
      <c r="BD157" s="1482"/>
      <c r="BE157" s="402"/>
      <c r="BF157" s="402"/>
      <c r="BY157" s="3395"/>
      <c r="CA157" s="3469" t="str">
        <f t="shared" si="27"/>
        <v/>
      </c>
      <c r="CB157" s="3469" t="str">
        <f t="shared" si="28"/>
        <v/>
      </c>
      <c r="CC157" s="3469" t="str">
        <f t="shared" si="29"/>
        <v/>
      </c>
      <c r="CD157" s="3469" t="str">
        <f t="shared" si="30"/>
        <v/>
      </c>
      <c r="CE157" s="3469" t="str">
        <f t="shared" si="31"/>
        <v/>
      </c>
      <c r="CF157" s="3469" t="str">
        <f t="shared" si="32"/>
        <v/>
      </c>
      <c r="CG157" s="3470">
        <f t="shared" si="33"/>
        <v>0</v>
      </c>
      <c r="CH157" s="3470">
        <f t="shared" si="34"/>
        <v>0</v>
      </c>
      <c r="CI157" s="3470">
        <f t="shared" si="35"/>
        <v>0</v>
      </c>
      <c r="CJ157" s="3470">
        <f t="shared" si="36"/>
        <v>0</v>
      </c>
      <c r="CK157" s="3470">
        <f t="shared" si="37"/>
        <v>0</v>
      </c>
      <c r="CL157" s="3470">
        <f t="shared" si="38"/>
        <v>0</v>
      </c>
      <c r="CM157" s="3470"/>
      <c r="CN157" s="3470"/>
      <c r="CZ157" s="194"/>
    </row>
    <row r="158" spans="1:104" ht="21.75" customHeight="1" x14ac:dyDescent="0.2">
      <c r="A158" s="3168" t="s">
        <v>1046</v>
      </c>
      <c r="B158" s="3170"/>
      <c r="C158" s="977">
        <f t="shared" ref="C158:C189" si="39">SUM(D158+E158)</f>
        <v>0</v>
      </c>
      <c r="D158" s="976">
        <f t="shared" si="25"/>
        <v>0</v>
      </c>
      <c r="E158" s="3260">
        <f t="shared" si="26"/>
        <v>0</v>
      </c>
      <c r="F158" s="973"/>
      <c r="G158" s="693"/>
      <c r="H158" s="973"/>
      <c r="I158" s="693"/>
      <c r="J158" s="973"/>
      <c r="K158" s="693"/>
      <c r="L158" s="973"/>
      <c r="M158" s="693"/>
      <c r="N158" s="973"/>
      <c r="O158" s="693"/>
      <c r="P158" s="973"/>
      <c r="Q158" s="693"/>
      <c r="R158" s="973"/>
      <c r="S158" s="693"/>
      <c r="T158" s="973"/>
      <c r="U158" s="693"/>
      <c r="V158" s="973"/>
      <c r="W158" s="693"/>
      <c r="X158" s="973"/>
      <c r="Y158" s="693"/>
      <c r="Z158" s="973"/>
      <c r="AA158" s="693"/>
      <c r="AB158" s="973"/>
      <c r="AC158" s="693"/>
      <c r="AD158" s="973"/>
      <c r="AE158" s="693"/>
      <c r="AF158" s="973"/>
      <c r="AG158" s="693"/>
      <c r="AH158" s="973"/>
      <c r="AI158" s="693"/>
      <c r="AJ158" s="973"/>
      <c r="AK158" s="693"/>
      <c r="AL158" s="973"/>
      <c r="AM158" s="715"/>
      <c r="AN158" s="1003"/>
      <c r="AO158" s="974"/>
      <c r="AP158" s="430"/>
      <c r="AQ158" s="693"/>
      <c r="AR158" s="693"/>
      <c r="AS158" s="693"/>
      <c r="AT158" s="3562" t="str">
        <f>CA158&amp;CB158&amp;CC158&amp;CD158&amp;CE158&amp;CF158&amp;CO158</f>
        <v/>
      </c>
      <c r="AU158" s="1482"/>
      <c r="AV158" s="1482"/>
      <c r="AW158" s="1482"/>
      <c r="AX158" s="1482"/>
      <c r="AY158" s="1482"/>
      <c r="AZ158" s="1482"/>
      <c r="BA158" s="1482"/>
      <c r="BB158" s="1482"/>
      <c r="BC158" s="1482"/>
      <c r="BD158" s="1482"/>
      <c r="BE158" s="402"/>
      <c r="BF158" s="402"/>
      <c r="BY158" s="3395"/>
      <c r="CA158" s="3469" t="str">
        <f t="shared" si="27"/>
        <v/>
      </c>
      <c r="CB158" s="3469" t="str">
        <f t="shared" si="28"/>
        <v/>
      </c>
      <c r="CC158" s="3469" t="str">
        <f t="shared" si="29"/>
        <v/>
      </c>
      <c r="CD158" s="3469" t="str">
        <f t="shared" si="30"/>
        <v/>
      </c>
      <c r="CE158" s="3469" t="str">
        <f t="shared" si="31"/>
        <v/>
      </c>
      <c r="CF158" s="3469" t="str">
        <f t="shared" si="32"/>
        <v/>
      </c>
      <c r="CG158" s="3470">
        <f t="shared" si="33"/>
        <v>0</v>
      </c>
      <c r="CH158" s="3470">
        <f t="shared" si="34"/>
        <v>0</v>
      </c>
      <c r="CI158" s="3470">
        <f t="shared" si="35"/>
        <v>0</v>
      </c>
      <c r="CJ158" s="3470">
        <f t="shared" si="36"/>
        <v>0</v>
      </c>
      <c r="CK158" s="3470">
        <f t="shared" si="37"/>
        <v>0</v>
      </c>
      <c r="CL158" s="3470">
        <f t="shared" si="38"/>
        <v>0</v>
      </c>
      <c r="CM158" s="3409">
        <v>0</v>
      </c>
      <c r="CN158" s="3409"/>
      <c r="CZ158" s="194"/>
    </row>
    <row r="159" spans="1:104" ht="16.350000000000001" customHeight="1" x14ac:dyDescent="0.2">
      <c r="A159" s="4139" t="s">
        <v>1045</v>
      </c>
      <c r="B159" s="1002" t="s">
        <v>1044</v>
      </c>
      <c r="C159" s="906">
        <f t="shared" si="39"/>
        <v>0</v>
      </c>
      <c r="D159" s="905">
        <f t="shared" si="25"/>
        <v>0</v>
      </c>
      <c r="E159" s="898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2" t="str">
        <f t="shared" ref="AT159:AT189" si="40">CA159&amp;CB159&amp;CC159&amp;CD159&amp;CE159&amp;CF159</f>
        <v/>
      </c>
      <c r="AU159" s="1482"/>
      <c r="AV159" s="1482"/>
      <c r="AW159" s="1482"/>
      <c r="AX159" s="1482"/>
      <c r="AY159" s="1482"/>
      <c r="AZ159" s="1482"/>
      <c r="BA159" s="1482"/>
      <c r="BB159" s="1482"/>
      <c r="BC159" s="1482"/>
      <c r="BD159" s="1482"/>
      <c r="BE159" s="402"/>
      <c r="BF159" s="402"/>
      <c r="BY159" s="3395"/>
      <c r="CA159" s="3469" t="str">
        <f t="shared" si="27"/>
        <v/>
      </c>
      <c r="CB159" s="3469" t="str">
        <f t="shared" si="28"/>
        <v/>
      </c>
      <c r="CC159" s="3469" t="str">
        <f t="shared" si="29"/>
        <v/>
      </c>
      <c r="CD159" s="3469" t="str">
        <f t="shared" si="30"/>
        <v/>
      </c>
      <c r="CE159" s="3469" t="str">
        <f t="shared" si="31"/>
        <v/>
      </c>
      <c r="CF159" s="3469" t="str">
        <f t="shared" si="32"/>
        <v/>
      </c>
      <c r="CG159" s="3470">
        <f t="shared" si="33"/>
        <v>0</v>
      </c>
      <c r="CH159" s="3470">
        <f t="shared" si="34"/>
        <v>0</v>
      </c>
      <c r="CI159" s="3470">
        <f t="shared" si="35"/>
        <v>0</v>
      </c>
      <c r="CJ159" s="3470">
        <f t="shared" si="36"/>
        <v>0</v>
      </c>
      <c r="CK159" s="3470">
        <f t="shared" si="37"/>
        <v>0</v>
      </c>
      <c r="CL159" s="3470">
        <f t="shared" si="38"/>
        <v>0</v>
      </c>
      <c r="CM159" s="3470"/>
      <c r="CN159" s="3470"/>
      <c r="CZ159" s="194"/>
    </row>
    <row r="160" spans="1:104" ht="16.350000000000001" customHeight="1" x14ac:dyDescent="0.2">
      <c r="A160" s="4140"/>
      <c r="B160" s="3088" t="s">
        <v>1043</v>
      </c>
      <c r="C160" s="949">
        <f t="shared" si="39"/>
        <v>0</v>
      </c>
      <c r="D160" s="948">
        <f t="shared" si="25"/>
        <v>0</v>
      </c>
      <c r="E160" s="3149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2" t="str">
        <f t="shared" si="40"/>
        <v/>
      </c>
      <c r="AU160" s="1482"/>
      <c r="AV160" s="1482"/>
      <c r="AW160" s="1482"/>
      <c r="AX160" s="1482"/>
      <c r="AY160" s="1482"/>
      <c r="AZ160" s="1482"/>
      <c r="BA160" s="1482"/>
      <c r="BB160" s="1482"/>
      <c r="BC160" s="1482"/>
      <c r="BD160" s="1482"/>
      <c r="BE160" s="402"/>
      <c r="BF160" s="402"/>
      <c r="BY160" s="3395"/>
      <c r="CA160" s="3469" t="str">
        <f t="shared" si="27"/>
        <v/>
      </c>
      <c r="CB160" s="3469" t="str">
        <f t="shared" si="28"/>
        <v/>
      </c>
      <c r="CC160" s="3469" t="str">
        <f t="shared" si="29"/>
        <v/>
      </c>
      <c r="CD160" s="3469" t="str">
        <f t="shared" si="30"/>
        <v/>
      </c>
      <c r="CE160" s="3469" t="str">
        <f t="shared" si="31"/>
        <v/>
      </c>
      <c r="CF160" s="3469" t="str">
        <f t="shared" si="32"/>
        <v/>
      </c>
      <c r="CG160" s="3470">
        <f t="shared" si="33"/>
        <v>0</v>
      </c>
      <c r="CH160" s="3470">
        <f t="shared" si="34"/>
        <v>0</v>
      </c>
      <c r="CI160" s="3470">
        <f t="shared" si="35"/>
        <v>0</v>
      </c>
      <c r="CJ160" s="3470">
        <f t="shared" si="36"/>
        <v>0</v>
      </c>
      <c r="CK160" s="3470">
        <f t="shared" si="37"/>
        <v>0</v>
      </c>
      <c r="CL160" s="3470">
        <f t="shared" si="38"/>
        <v>0</v>
      </c>
      <c r="CM160" s="3470"/>
      <c r="CN160" s="3470"/>
      <c r="CZ160" s="194"/>
    </row>
    <row r="161" spans="1:104" ht="16.350000000000001" customHeight="1" x14ac:dyDescent="0.2">
      <c r="A161" s="4140"/>
      <c r="B161" s="3088" t="s">
        <v>1042</v>
      </c>
      <c r="C161" s="949">
        <f t="shared" si="39"/>
        <v>0</v>
      </c>
      <c r="D161" s="946">
        <f t="shared" si="25"/>
        <v>0</v>
      </c>
      <c r="E161" s="3149">
        <f t="shared" si="26"/>
        <v>0</v>
      </c>
      <c r="F161" s="2774"/>
      <c r="G161" s="193"/>
      <c r="H161" s="2774"/>
      <c r="I161" s="193"/>
      <c r="J161" s="2774"/>
      <c r="K161" s="193"/>
      <c r="L161" s="2774"/>
      <c r="M161" s="193"/>
      <c r="N161" s="2774"/>
      <c r="O161" s="193"/>
      <c r="P161" s="2774"/>
      <c r="Q161" s="193"/>
      <c r="R161" s="2774"/>
      <c r="S161" s="193"/>
      <c r="T161" s="2774"/>
      <c r="U161" s="193"/>
      <c r="V161" s="2774"/>
      <c r="W161" s="193"/>
      <c r="X161" s="2774"/>
      <c r="Y161" s="193"/>
      <c r="Z161" s="2774"/>
      <c r="AA161" s="193"/>
      <c r="AB161" s="2774"/>
      <c r="AC161" s="193"/>
      <c r="AD161" s="2774"/>
      <c r="AE161" s="193"/>
      <c r="AF161" s="2774"/>
      <c r="AG161" s="193"/>
      <c r="AH161" s="2774"/>
      <c r="AI161" s="193"/>
      <c r="AJ161" s="2774"/>
      <c r="AK161" s="193"/>
      <c r="AL161" s="2774"/>
      <c r="AM161" s="945"/>
      <c r="AN161" s="242"/>
      <c r="AO161" s="2352"/>
      <c r="AP161" s="2774"/>
      <c r="AQ161" s="193"/>
      <c r="AR161" s="193"/>
      <c r="AS161" s="193"/>
      <c r="AT161" s="3562" t="str">
        <f t="shared" si="40"/>
        <v/>
      </c>
      <c r="AU161" s="1482"/>
      <c r="AV161" s="1482"/>
      <c r="AW161" s="1482"/>
      <c r="AX161" s="1482"/>
      <c r="AY161" s="1482"/>
      <c r="AZ161" s="1482"/>
      <c r="BA161" s="1482"/>
      <c r="BB161" s="1482"/>
      <c r="BC161" s="1482"/>
      <c r="BD161" s="1482"/>
      <c r="BE161" s="402"/>
      <c r="BF161" s="402"/>
      <c r="BY161" s="3395"/>
      <c r="CA161" s="3469" t="str">
        <f t="shared" si="27"/>
        <v/>
      </c>
      <c r="CB161" s="3469" t="str">
        <f t="shared" si="28"/>
        <v/>
      </c>
      <c r="CC161" s="3469" t="str">
        <f t="shared" si="29"/>
        <v/>
      </c>
      <c r="CD161" s="3469" t="str">
        <f t="shared" si="30"/>
        <v/>
      </c>
      <c r="CE161" s="3469" t="str">
        <f t="shared" si="31"/>
        <v/>
      </c>
      <c r="CF161" s="3469" t="str">
        <f t="shared" si="32"/>
        <v/>
      </c>
      <c r="CG161" s="3470">
        <f t="shared" si="33"/>
        <v>0</v>
      </c>
      <c r="CH161" s="3470">
        <f t="shared" si="34"/>
        <v>0</v>
      </c>
      <c r="CI161" s="3470">
        <f t="shared" si="35"/>
        <v>0</v>
      </c>
      <c r="CJ161" s="3470">
        <f t="shared" si="36"/>
        <v>0</v>
      </c>
      <c r="CK161" s="3470">
        <f t="shared" si="37"/>
        <v>0</v>
      </c>
      <c r="CL161" s="3470">
        <f t="shared" si="38"/>
        <v>0</v>
      </c>
      <c r="CM161" s="3470"/>
      <c r="CN161" s="3470"/>
      <c r="CZ161" s="194"/>
    </row>
    <row r="162" spans="1:104" ht="16.350000000000001" customHeight="1" x14ac:dyDescent="0.2">
      <c r="A162" s="4140"/>
      <c r="B162" s="3099" t="s">
        <v>1041</v>
      </c>
      <c r="C162" s="949">
        <f t="shared" si="39"/>
        <v>0</v>
      </c>
      <c r="D162" s="315"/>
      <c r="E162" s="3149">
        <f>SUM(K162+M162+O162+Q162+S162+U162+W162+Y162+AA162+AC162+AE162+AG162+AI162+AK162+AM162)</f>
        <v>0</v>
      </c>
      <c r="F162" s="3040"/>
      <c r="G162" s="3041"/>
      <c r="H162" s="3040"/>
      <c r="I162" s="3041"/>
      <c r="J162" s="3040"/>
      <c r="K162" s="2892"/>
      <c r="L162" s="3040"/>
      <c r="M162" s="2892"/>
      <c r="N162" s="3040"/>
      <c r="O162" s="2892"/>
      <c r="P162" s="3040"/>
      <c r="Q162" s="2892"/>
      <c r="R162" s="3040"/>
      <c r="S162" s="2892"/>
      <c r="T162" s="3040"/>
      <c r="U162" s="2892"/>
      <c r="V162" s="3040"/>
      <c r="W162" s="2892"/>
      <c r="X162" s="3040"/>
      <c r="Y162" s="2892"/>
      <c r="Z162" s="3040"/>
      <c r="AA162" s="2892"/>
      <c r="AB162" s="3040"/>
      <c r="AC162" s="2892"/>
      <c r="AD162" s="3040"/>
      <c r="AE162" s="2892"/>
      <c r="AF162" s="3040"/>
      <c r="AG162" s="2892"/>
      <c r="AH162" s="3040"/>
      <c r="AI162" s="2892"/>
      <c r="AJ162" s="3040"/>
      <c r="AK162" s="2892"/>
      <c r="AL162" s="3040"/>
      <c r="AM162" s="2908"/>
      <c r="AN162" s="2773"/>
      <c r="AO162" s="2889"/>
      <c r="AP162" s="3040"/>
      <c r="AQ162" s="2892"/>
      <c r="AR162" s="2892"/>
      <c r="AS162" s="2892"/>
      <c r="AT162" s="3562" t="str">
        <f t="shared" si="40"/>
        <v/>
      </c>
      <c r="AU162" s="1482"/>
      <c r="AV162" s="1482"/>
      <c r="AW162" s="1482"/>
      <c r="AX162" s="1482"/>
      <c r="AY162" s="1482"/>
      <c r="AZ162" s="1482"/>
      <c r="BA162" s="1482"/>
      <c r="BB162" s="1482"/>
      <c r="BC162" s="1482"/>
      <c r="BD162" s="1482"/>
      <c r="BE162" s="402"/>
      <c r="BF162" s="402"/>
      <c r="BY162" s="3395"/>
      <c r="CA162" s="3469" t="str">
        <f t="shared" si="27"/>
        <v/>
      </c>
      <c r="CB162" s="3469" t="str">
        <f t="shared" si="28"/>
        <v/>
      </c>
      <c r="CC162" s="3469" t="str">
        <f t="shared" si="29"/>
        <v/>
      </c>
      <c r="CD162" s="3469" t="str">
        <f t="shared" si="30"/>
        <v/>
      </c>
      <c r="CE162" s="3469" t="str">
        <f t="shared" si="31"/>
        <v/>
      </c>
      <c r="CF162" s="3469" t="str">
        <f t="shared" si="32"/>
        <v/>
      </c>
      <c r="CG162" s="3470">
        <f t="shared" si="33"/>
        <v>0</v>
      </c>
      <c r="CH162" s="3470">
        <f t="shared" si="34"/>
        <v>0</v>
      </c>
      <c r="CI162" s="3470">
        <f t="shared" si="35"/>
        <v>0</v>
      </c>
      <c r="CJ162" s="3470">
        <f t="shared" si="36"/>
        <v>0</v>
      </c>
      <c r="CK162" s="3470">
        <f t="shared" si="37"/>
        <v>0</v>
      </c>
      <c r="CL162" s="3470">
        <f>IF(AND(C162&lt;&gt;0,OR(AN162="",AO162="",AQ162="",AR162="",AS162="")),1,0)</f>
        <v>0</v>
      </c>
      <c r="CM162" s="3470"/>
      <c r="CN162" s="3470"/>
      <c r="CZ162" s="194"/>
    </row>
    <row r="163" spans="1:104" ht="16.350000000000001" customHeight="1" x14ac:dyDescent="0.2">
      <c r="A163" s="4140"/>
      <c r="B163" s="3088" t="s">
        <v>1040</v>
      </c>
      <c r="C163" s="949">
        <f t="shared" si="39"/>
        <v>0</v>
      </c>
      <c r="D163" s="905">
        <f t="shared" ref="D163:E169" si="41">SUM(F163+H163+J163+L163+N163+P163+R163+T163+V163+X163+Z163+AB163+AD163+AF163+AH163+AJ163+AL163)</f>
        <v>0</v>
      </c>
      <c r="E163" s="3149">
        <f t="shared" si="41"/>
        <v>0</v>
      </c>
      <c r="F163" s="3014"/>
      <c r="G163" s="164"/>
      <c r="H163" s="3014"/>
      <c r="I163" s="164"/>
      <c r="J163" s="3014"/>
      <c r="K163" s="164"/>
      <c r="L163" s="3014"/>
      <c r="M163" s="164"/>
      <c r="N163" s="3014"/>
      <c r="O163" s="164"/>
      <c r="P163" s="3014"/>
      <c r="Q163" s="164"/>
      <c r="R163" s="3014"/>
      <c r="S163" s="164"/>
      <c r="T163" s="3014"/>
      <c r="U163" s="164"/>
      <c r="V163" s="3014"/>
      <c r="W163" s="164"/>
      <c r="X163" s="3014"/>
      <c r="Y163" s="164"/>
      <c r="Z163" s="3014"/>
      <c r="AA163" s="164"/>
      <c r="AB163" s="3014"/>
      <c r="AC163" s="164"/>
      <c r="AD163" s="3014"/>
      <c r="AE163" s="164"/>
      <c r="AF163" s="3014"/>
      <c r="AG163" s="164"/>
      <c r="AH163" s="3014"/>
      <c r="AI163" s="164"/>
      <c r="AJ163" s="3014"/>
      <c r="AK163" s="164"/>
      <c r="AL163" s="3014"/>
      <c r="AM163" s="284"/>
      <c r="AN163" s="3024"/>
      <c r="AO163" s="3021"/>
      <c r="AP163" s="3014"/>
      <c r="AQ163" s="164"/>
      <c r="AR163" s="164"/>
      <c r="AS163" s="164"/>
      <c r="AT163" s="3562" t="str">
        <f t="shared" si="40"/>
        <v/>
      </c>
      <c r="AU163" s="1482"/>
      <c r="AV163" s="1482"/>
      <c r="AW163" s="1482"/>
      <c r="AX163" s="1482"/>
      <c r="AY163" s="1482"/>
      <c r="AZ163" s="1482"/>
      <c r="BA163" s="1482"/>
      <c r="BB163" s="1482"/>
      <c r="BC163" s="1482"/>
      <c r="BD163" s="1482"/>
      <c r="BE163" s="402"/>
      <c r="BF163" s="402"/>
      <c r="BY163" s="3395"/>
      <c r="CA163" s="3469" t="str">
        <f t="shared" si="27"/>
        <v/>
      </c>
      <c r="CB163" s="3469" t="str">
        <f t="shared" si="28"/>
        <v/>
      </c>
      <c r="CC163" s="3469" t="str">
        <f t="shared" si="29"/>
        <v/>
      </c>
      <c r="CD163" s="3469" t="str">
        <f t="shared" si="30"/>
        <v/>
      </c>
      <c r="CE163" s="3469" t="str">
        <f t="shared" si="31"/>
        <v/>
      </c>
      <c r="CF163" s="3469" t="str">
        <f t="shared" si="32"/>
        <v/>
      </c>
      <c r="CG163" s="3470">
        <f t="shared" si="33"/>
        <v>0</v>
      </c>
      <c r="CH163" s="3470">
        <f t="shared" si="34"/>
        <v>0</v>
      </c>
      <c r="CI163" s="3470">
        <f t="shared" si="35"/>
        <v>0</v>
      </c>
      <c r="CJ163" s="3470">
        <f t="shared" si="36"/>
        <v>0</v>
      </c>
      <c r="CK163" s="3470">
        <f t="shared" si="37"/>
        <v>0</v>
      </c>
      <c r="CL163" s="3470">
        <f t="shared" si="38"/>
        <v>0</v>
      </c>
      <c r="CM163" s="3470"/>
      <c r="CN163" s="3470"/>
      <c r="CZ163" s="194"/>
    </row>
    <row r="164" spans="1:104" ht="16.350000000000001" customHeight="1" x14ac:dyDescent="0.2">
      <c r="A164" s="4140"/>
      <c r="B164" s="999" t="s">
        <v>1039</v>
      </c>
      <c r="C164" s="949">
        <f t="shared" si="39"/>
        <v>0</v>
      </c>
      <c r="D164" s="948">
        <f t="shared" si="41"/>
        <v>0</v>
      </c>
      <c r="E164" s="3149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2" t="str">
        <f t="shared" si="40"/>
        <v/>
      </c>
      <c r="AU164" s="1482"/>
      <c r="AV164" s="1482"/>
      <c r="AW164" s="1482"/>
      <c r="AX164" s="1482"/>
      <c r="AY164" s="1482"/>
      <c r="AZ164" s="1482"/>
      <c r="BA164" s="1482"/>
      <c r="BB164" s="1482"/>
      <c r="BC164" s="1482"/>
      <c r="BD164" s="1482"/>
      <c r="BE164" s="402"/>
      <c r="BF164" s="402"/>
      <c r="BY164" s="3395"/>
      <c r="CA164" s="3469" t="str">
        <f t="shared" si="27"/>
        <v/>
      </c>
      <c r="CB164" s="3469" t="str">
        <f t="shared" si="28"/>
        <v/>
      </c>
      <c r="CC164" s="3469" t="str">
        <f t="shared" si="29"/>
        <v/>
      </c>
      <c r="CD164" s="3469" t="str">
        <f t="shared" si="30"/>
        <v/>
      </c>
      <c r="CE164" s="3469" t="str">
        <f t="shared" si="31"/>
        <v/>
      </c>
      <c r="CF164" s="3469" t="str">
        <f t="shared" si="32"/>
        <v/>
      </c>
      <c r="CG164" s="3470">
        <f t="shared" si="33"/>
        <v>0</v>
      </c>
      <c r="CH164" s="3470">
        <f t="shared" si="34"/>
        <v>0</v>
      </c>
      <c r="CI164" s="3470">
        <f t="shared" si="35"/>
        <v>0</v>
      </c>
      <c r="CJ164" s="3470">
        <f t="shared" si="36"/>
        <v>0</v>
      </c>
      <c r="CK164" s="3470">
        <f t="shared" si="37"/>
        <v>0</v>
      </c>
      <c r="CL164" s="3470">
        <f t="shared" si="38"/>
        <v>0</v>
      </c>
      <c r="CM164" s="3470"/>
      <c r="CN164" s="3470"/>
      <c r="CZ164" s="194"/>
    </row>
    <row r="165" spans="1:104" ht="23.25" customHeight="1" x14ac:dyDescent="0.2">
      <c r="A165" s="4140"/>
      <c r="B165" s="998" t="s">
        <v>1038</v>
      </c>
      <c r="C165" s="949">
        <f t="shared" si="39"/>
        <v>0</v>
      </c>
      <c r="D165" s="948">
        <f t="shared" si="41"/>
        <v>0</v>
      </c>
      <c r="E165" s="3149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2" t="str">
        <f t="shared" si="40"/>
        <v/>
      </c>
      <c r="AU165" s="1482"/>
      <c r="AV165" s="1482"/>
      <c r="AW165" s="1482"/>
      <c r="AX165" s="1482"/>
      <c r="AY165" s="1482"/>
      <c r="AZ165" s="1482"/>
      <c r="BA165" s="1482"/>
      <c r="BB165" s="1482"/>
      <c r="BC165" s="1482"/>
      <c r="BD165" s="1482"/>
      <c r="BE165" s="402"/>
      <c r="BF165" s="402"/>
      <c r="BY165" s="3395"/>
      <c r="CA165" s="3469" t="str">
        <f t="shared" si="27"/>
        <v/>
      </c>
      <c r="CB165" s="3469" t="str">
        <f t="shared" si="28"/>
        <v/>
      </c>
      <c r="CC165" s="3469" t="str">
        <f t="shared" si="29"/>
        <v/>
      </c>
      <c r="CD165" s="3469" t="str">
        <f t="shared" si="30"/>
        <v/>
      </c>
      <c r="CE165" s="3469" t="str">
        <f t="shared" si="31"/>
        <v/>
      </c>
      <c r="CF165" s="3469" t="str">
        <f t="shared" si="32"/>
        <v/>
      </c>
      <c r="CG165" s="3470">
        <f t="shared" si="33"/>
        <v>0</v>
      </c>
      <c r="CH165" s="3470">
        <f t="shared" si="34"/>
        <v>0</v>
      </c>
      <c r="CI165" s="3470">
        <f t="shared" si="35"/>
        <v>0</v>
      </c>
      <c r="CJ165" s="3470">
        <f t="shared" si="36"/>
        <v>0</v>
      </c>
      <c r="CK165" s="3470">
        <f t="shared" si="37"/>
        <v>0</v>
      </c>
      <c r="CL165" s="3470">
        <f t="shared" si="38"/>
        <v>0</v>
      </c>
      <c r="CM165" s="3470"/>
      <c r="CN165" s="3470"/>
      <c r="CZ165" s="194"/>
    </row>
    <row r="166" spans="1:104" ht="16.350000000000001" customHeight="1" x14ac:dyDescent="0.2">
      <c r="A166" s="4141"/>
      <c r="B166" s="997" t="s">
        <v>1037</v>
      </c>
      <c r="C166" s="947">
        <f t="shared" si="39"/>
        <v>0</v>
      </c>
      <c r="D166" s="946">
        <f t="shared" si="41"/>
        <v>0</v>
      </c>
      <c r="E166" s="3172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5"/>
      <c r="AN166" s="242"/>
      <c r="AO166" s="110"/>
      <c r="AP166" s="153"/>
      <c r="AQ166" s="142"/>
      <c r="AR166" s="142"/>
      <c r="AS166" s="142"/>
      <c r="AT166" s="3562" t="str">
        <f t="shared" si="40"/>
        <v/>
      </c>
      <c r="AU166" s="1482"/>
      <c r="AV166" s="1482"/>
      <c r="AW166" s="1482"/>
      <c r="AX166" s="1482"/>
      <c r="AY166" s="1482"/>
      <c r="AZ166" s="1482"/>
      <c r="BA166" s="1482"/>
      <c r="BB166" s="1482"/>
      <c r="BC166" s="1482"/>
      <c r="BD166" s="1482"/>
      <c r="BE166" s="402"/>
      <c r="BF166" s="402"/>
      <c r="BY166" s="3395"/>
      <c r="CA166" s="3469" t="str">
        <f t="shared" si="27"/>
        <v/>
      </c>
      <c r="CB166" s="3469" t="str">
        <f t="shared" si="28"/>
        <v/>
      </c>
      <c r="CC166" s="3469" t="str">
        <f t="shared" si="29"/>
        <v/>
      </c>
      <c r="CD166" s="3469" t="str">
        <f t="shared" si="30"/>
        <v/>
      </c>
      <c r="CE166" s="3469" t="str">
        <f t="shared" si="31"/>
        <v/>
      </c>
      <c r="CF166" s="3469" t="str">
        <f t="shared" si="32"/>
        <v/>
      </c>
      <c r="CG166" s="3470">
        <f t="shared" si="33"/>
        <v>0</v>
      </c>
      <c r="CH166" s="3470">
        <f t="shared" si="34"/>
        <v>0</v>
      </c>
      <c r="CI166" s="3470">
        <f t="shared" si="35"/>
        <v>0</v>
      </c>
      <c r="CJ166" s="3470">
        <f t="shared" si="36"/>
        <v>0</v>
      </c>
      <c r="CK166" s="3470">
        <f t="shared" si="37"/>
        <v>0</v>
      </c>
      <c r="CL166" s="3470">
        <f t="shared" si="38"/>
        <v>0</v>
      </c>
      <c r="CM166" s="3470"/>
      <c r="CN166" s="3470"/>
      <c r="CZ166" s="194"/>
    </row>
    <row r="167" spans="1:104" ht="25.5" customHeight="1" x14ac:dyDescent="0.2">
      <c r="A167" s="4139" t="s">
        <v>1036</v>
      </c>
      <c r="B167" s="991" t="s">
        <v>1035</v>
      </c>
      <c r="C167" s="954">
        <f t="shared" si="39"/>
        <v>0</v>
      </c>
      <c r="D167" s="953">
        <f t="shared" si="41"/>
        <v>0</v>
      </c>
      <c r="E167" s="3142">
        <f t="shared" si="41"/>
        <v>0</v>
      </c>
      <c r="F167" s="893"/>
      <c r="G167" s="891"/>
      <c r="H167" s="893"/>
      <c r="I167" s="891"/>
      <c r="J167" s="893"/>
      <c r="K167" s="891"/>
      <c r="L167" s="893"/>
      <c r="M167" s="891"/>
      <c r="N167" s="893"/>
      <c r="O167" s="891"/>
      <c r="P167" s="893"/>
      <c r="Q167" s="891"/>
      <c r="R167" s="893"/>
      <c r="S167" s="891"/>
      <c r="T167" s="893"/>
      <c r="U167" s="891"/>
      <c r="V167" s="893"/>
      <c r="W167" s="891"/>
      <c r="X167" s="893"/>
      <c r="Y167" s="891"/>
      <c r="Z167" s="893"/>
      <c r="AA167" s="891"/>
      <c r="AB167" s="893"/>
      <c r="AC167" s="891"/>
      <c r="AD167" s="893"/>
      <c r="AE167" s="891"/>
      <c r="AF167" s="893"/>
      <c r="AG167" s="891"/>
      <c r="AH167" s="893"/>
      <c r="AI167" s="891"/>
      <c r="AJ167" s="893"/>
      <c r="AK167" s="891"/>
      <c r="AL167" s="893"/>
      <c r="AM167" s="952"/>
      <c r="AN167" s="995"/>
      <c r="AO167" s="892"/>
      <c r="AP167" s="893"/>
      <c r="AQ167" s="827"/>
      <c r="AR167" s="827"/>
      <c r="AS167" s="827"/>
      <c r="AT167" s="3562" t="str">
        <f t="shared" si="40"/>
        <v/>
      </c>
      <c r="AU167" s="1482"/>
      <c r="AV167" s="1482"/>
      <c r="AW167" s="1482"/>
      <c r="AX167" s="1482"/>
      <c r="AY167" s="1482"/>
      <c r="AZ167" s="1482"/>
      <c r="BA167" s="1482"/>
      <c r="BB167" s="1482"/>
      <c r="BC167" s="1482"/>
      <c r="BD167" s="1482"/>
      <c r="BE167" s="402"/>
      <c r="BF167" s="402"/>
      <c r="BY167" s="3395"/>
      <c r="CA167" s="3469" t="str">
        <f t="shared" si="27"/>
        <v/>
      </c>
      <c r="CB167" s="3469" t="str">
        <f t="shared" si="28"/>
        <v/>
      </c>
      <c r="CC167" s="3469" t="str">
        <f t="shared" si="29"/>
        <v/>
      </c>
      <c r="CD167" s="3469" t="str">
        <f t="shared" si="30"/>
        <v/>
      </c>
      <c r="CE167" s="3469" t="str">
        <f t="shared" si="31"/>
        <v/>
      </c>
      <c r="CF167" s="3469" t="str">
        <f t="shared" si="32"/>
        <v/>
      </c>
      <c r="CG167" s="3470">
        <f t="shared" si="33"/>
        <v>0</v>
      </c>
      <c r="CH167" s="3470">
        <f t="shared" si="34"/>
        <v>0</v>
      </c>
      <c r="CI167" s="3470">
        <f t="shared" si="35"/>
        <v>0</v>
      </c>
      <c r="CJ167" s="3470">
        <f t="shared" si="36"/>
        <v>0</v>
      </c>
      <c r="CK167" s="3470">
        <f t="shared" si="37"/>
        <v>0</v>
      </c>
      <c r="CL167" s="3470">
        <f t="shared" si="38"/>
        <v>0</v>
      </c>
      <c r="CM167" s="3470"/>
      <c r="CN167" s="3470"/>
      <c r="CZ167" s="194"/>
    </row>
    <row r="168" spans="1:104" ht="22.5" customHeight="1" x14ac:dyDescent="0.2">
      <c r="A168" s="4140"/>
      <c r="B168" s="3088" t="s">
        <v>1034</v>
      </c>
      <c r="C168" s="949">
        <f t="shared" si="39"/>
        <v>0</v>
      </c>
      <c r="D168" s="948">
        <f t="shared" si="41"/>
        <v>0</v>
      </c>
      <c r="E168" s="3149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2" t="str">
        <f t="shared" si="40"/>
        <v/>
      </c>
      <c r="AU168" s="1482"/>
      <c r="AV168" s="1482"/>
      <c r="AW168" s="1482"/>
      <c r="AX168" s="1482"/>
      <c r="AY168" s="1482"/>
      <c r="AZ168" s="1482"/>
      <c r="BA168" s="1482"/>
      <c r="BB168" s="1482"/>
      <c r="BC168" s="1482"/>
      <c r="BD168" s="1482"/>
      <c r="BE168" s="402"/>
      <c r="BF168" s="402"/>
      <c r="BY168" s="3395"/>
      <c r="CA168" s="3469" t="str">
        <f t="shared" si="27"/>
        <v/>
      </c>
      <c r="CB168" s="3469" t="str">
        <f t="shared" si="28"/>
        <v/>
      </c>
      <c r="CC168" s="3469" t="str">
        <f t="shared" si="29"/>
        <v/>
      </c>
      <c r="CD168" s="3469" t="str">
        <f t="shared" si="30"/>
        <v/>
      </c>
      <c r="CE168" s="3469" t="str">
        <f t="shared" si="31"/>
        <v/>
      </c>
      <c r="CF168" s="3469" t="str">
        <f t="shared" si="32"/>
        <v/>
      </c>
      <c r="CG168" s="3470">
        <f t="shared" si="33"/>
        <v>0</v>
      </c>
      <c r="CH168" s="3470">
        <f t="shared" si="34"/>
        <v>0</v>
      </c>
      <c r="CI168" s="3470">
        <f t="shared" si="35"/>
        <v>0</v>
      </c>
      <c r="CJ168" s="3470">
        <f t="shared" si="36"/>
        <v>0</v>
      </c>
      <c r="CK168" s="3470">
        <f t="shared" si="37"/>
        <v>0</v>
      </c>
      <c r="CL168" s="3470">
        <f t="shared" si="38"/>
        <v>0</v>
      </c>
      <c r="CM168" s="3470"/>
      <c r="CN168" s="3470"/>
      <c r="CZ168" s="194"/>
    </row>
    <row r="169" spans="1:104" ht="23.25" customHeight="1" x14ac:dyDescent="0.2">
      <c r="A169" s="4141"/>
      <c r="B169" s="3093" t="s">
        <v>1033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2" t="str">
        <f t="shared" si="40"/>
        <v/>
      </c>
      <c r="AU169" s="1482"/>
      <c r="AV169" s="1482"/>
      <c r="AW169" s="1482"/>
      <c r="AX169" s="1482"/>
      <c r="AY169" s="1482"/>
      <c r="AZ169" s="1482"/>
      <c r="BA169" s="1482"/>
      <c r="BB169" s="1482"/>
      <c r="BC169" s="1482"/>
      <c r="BD169" s="1482"/>
      <c r="BE169" s="402"/>
      <c r="BF169" s="402"/>
      <c r="BY169" s="3395"/>
      <c r="CA169" s="3469" t="str">
        <f t="shared" si="27"/>
        <v/>
      </c>
      <c r="CB169" s="3469" t="str">
        <f t="shared" si="28"/>
        <v/>
      </c>
      <c r="CC169" s="3469" t="str">
        <f t="shared" si="29"/>
        <v/>
      </c>
      <c r="CD169" s="3469" t="str">
        <f t="shared" si="30"/>
        <v/>
      </c>
      <c r="CE169" s="3469" t="str">
        <f t="shared" si="31"/>
        <v/>
      </c>
      <c r="CF169" s="3469" t="str">
        <f t="shared" si="32"/>
        <v/>
      </c>
      <c r="CG169" s="3470">
        <f t="shared" si="33"/>
        <v>0</v>
      </c>
      <c r="CH169" s="3470">
        <f t="shared" si="34"/>
        <v>0</v>
      </c>
      <c r="CI169" s="3470">
        <f t="shared" si="35"/>
        <v>0</v>
      </c>
      <c r="CJ169" s="3470">
        <f t="shared" si="36"/>
        <v>0</v>
      </c>
      <c r="CK169" s="3470">
        <f t="shared" si="37"/>
        <v>0</v>
      </c>
      <c r="CL169" s="3470">
        <f t="shared" si="38"/>
        <v>0</v>
      </c>
      <c r="CM169" s="3470"/>
      <c r="CN169" s="3470"/>
      <c r="CZ169" s="194"/>
    </row>
    <row r="170" spans="1:104" ht="22.35" customHeight="1" x14ac:dyDescent="0.2">
      <c r="A170" s="4139" t="s">
        <v>1032</v>
      </c>
      <c r="B170" s="3086" t="s">
        <v>1031</v>
      </c>
      <c r="C170" s="954">
        <f t="shared" si="39"/>
        <v>0</v>
      </c>
      <c r="D170" s="953">
        <f t="shared" ref="D170:E173" si="42">SUM(F170+H170+J170+L170+N170)</f>
        <v>0</v>
      </c>
      <c r="E170" s="3142">
        <f t="shared" si="42"/>
        <v>0</v>
      </c>
      <c r="F170" s="893"/>
      <c r="G170" s="891"/>
      <c r="H170" s="893"/>
      <c r="I170" s="891"/>
      <c r="J170" s="893"/>
      <c r="K170" s="891"/>
      <c r="L170" s="893"/>
      <c r="M170" s="891"/>
      <c r="N170" s="893"/>
      <c r="O170" s="891"/>
      <c r="P170" s="912"/>
      <c r="Q170" s="966"/>
      <c r="R170" s="912"/>
      <c r="S170" s="966"/>
      <c r="T170" s="912"/>
      <c r="U170" s="966"/>
      <c r="V170" s="912"/>
      <c r="W170" s="966"/>
      <c r="X170" s="912"/>
      <c r="Y170" s="966"/>
      <c r="Z170" s="912"/>
      <c r="AA170" s="966"/>
      <c r="AB170" s="912"/>
      <c r="AC170" s="966"/>
      <c r="AD170" s="912"/>
      <c r="AE170" s="966"/>
      <c r="AF170" s="912"/>
      <c r="AG170" s="966"/>
      <c r="AH170" s="912"/>
      <c r="AI170" s="966"/>
      <c r="AJ170" s="912"/>
      <c r="AK170" s="966"/>
      <c r="AL170" s="912"/>
      <c r="AM170" s="996"/>
      <c r="AN170" s="995"/>
      <c r="AO170" s="963"/>
      <c r="AP170" s="893"/>
      <c r="AQ170" s="827"/>
      <c r="AR170" s="827"/>
      <c r="AS170" s="827"/>
      <c r="AT170" s="3562" t="str">
        <f t="shared" si="40"/>
        <v/>
      </c>
      <c r="AU170" s="1482"/>
      <c r="AV170" s="1482"/>
      <c r="AW170" s="1482"/>
      <c r="AX170" s="1482"/>
      <c r="AY170" s="1482"/>
      <c r="AZ170" s="1482"/>
      <c r="BA170" s="1482"/>
      <c r="BB170" s="1482"/>
      <c r="BC170" s="1482"/>
      <c r="BD170" s="1482"/>
      <c r="BE170" s="402"/>
      <c r="BF170" s="402"/>
      <c r="BY170" s="3395"/>
      <c r="CA170" s="3469" t="str">
        <f t="shared" si="27"/>
        <v/>
      </c>
      <c r="CB170" s="3469"/>
      <c r="CC170" s="3469" t="str">
        <f t="shared" si="29"/>
        <v/>
      </c>
      <c r="CD170" s="3469" t="str">
        <f t="shared" si="30"/>
        <v/>
      </c>
      <c r="CE170" s="3469" t="str">
        <f t="shared" si="31"/>
        <v/>
      </c>
      <c r="CF170" s="3469" t="str">
        <f t="shared" si="32"/>
        <v/>
      </c>
      <c r="CG170" s="3470">
        <f t="shared" si="33"/>
        <v>0</v>
      </c>
      <c r="CH170" s="3470"/>
      <c r="CI170" s="3470">
        <f t="shared" si="35"/>
        <v>0</v>
      </c>
      <c r="CJ170" s="3470">
        <f t="shared" si="36"/>
        <v>0</v>
      </c>
      <c r="CK170" s="3470">
        <f t="shared" si="37"/>
        <v>0</v>
      </c>
      <c r="CL170" s="3470">
        <f>IF(AND(C170&lt;&gt;0,OR(AN170="",AP170="",AQ170="",AR170="",AS170="")),1,0)</f>
        <v>0</v>
      </c>
      <c r="CM170" s="3470"/>
      <c r="CN170" s="3470"/>
      <c r="CZ170" s="194"/>
    </row>
    <row r="171" spans="1:104" ht="27" customHeight="1" x14ac:dyDescent="0.2">
      <c r="A171" s="4140"/>
      <c r="B171" s="3088" t="s">
        <v>1030</v>
      </c>
      <c r="C171" s="949">
        <f t="shared" si="39"/>
        <v>0</v>
      </c>
      <c r="D171" s="948">
        <f t="shared" si="42"/>
        <v>0</v>
      </c>
      <c r="E171" s="3149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3"/>
      <c r="AN171" s="241"/>
      <c r="AO171" s="994"/>
      <c r="AP171" s="125"/>
      <c r="AQ171" s="193"/>
      <c r="AR171" s="193"/>
      <c r="AS171" s="193"/>
      <c r="AT171" s="3562" t="str">
        <f t="shared" si="40"/>
        <v/>
      </c>
      <c r="AU171" s="1482"/>
      <c r="AV171" s="1482"/>
      <c r="AW171" s="1482"/>
      <c r="AX171" s="1482"/>
      <c r="AY171" s="1482"/>
      <c r="AZ171" s="1482"/>
      <c r="BA171" s="1482"/>
      <c r="BB171" s="1482"/>
      <c r="BC171" s="1482"/>
      <c r="BD171" s="1482"/>
      <c r="BE171" s="402"/>
      <c r="BF171" s="402"/>
      <c r="BY171" s="3395"/>
      <c r="CA171" s="3469" t="str">
        <f t="shared" si="27"/>
        <v/>
      </c>
      <c r="CB171" s="3469"/>
      <c r="CC171" s="3469" t="str">
        <f t="shared" si="29"/>
        <v/>
      </c>
      <c r="CD171" s="3469" t="str">
        <f t="shared" si="30"/>
        <v/>
      </c>
      <c r="CE171" s="3469" t="str">
        <f t="shared" si="31"/>
        <v/>
      </c>
      <c r="CF171" s="3469" t="str">
        <f t="shared" si="32"/>
        <v/>
      </c>
      <c r="CG171" s="3470">
        <f t="shared" si="33"/>
        <v>0</v>
      </c>
      <c r="CH171" s="3470"/>
      <c r="CI171" s="3470">
        <f t="shared" si="35"/>
        <v>0</v>
      </c>
      <c r="CJ171" s="3470">
        <f t="shared" si="36"/>
        <v>0</v>
      </c>
      <c r="CK171" s="3470">
        <f t="shared" si="37"/>
        <v>0</v>
      </c>
      <c r="CL171" s="3470">
        <f t="shared" ref="CL171:CL173" si="43">IF(AND(C171&lt;&gt;0,OR(AN171="",AP171="",AQ171="",AR171="",AS171="")),1,0)</f>
        <v>0</v>
      </c>
      <c r="CM171" s="3470"/>
      <c r="CN171" s="3470"/>
      <c r="CZ171" s="194"/>
    </row>
    <row r="172" spans="1:104" ht="25.5" customHeight="1" x14ac:dyDescent="0.2">
      <c r="A172" s="4140"/>
      <c r="B172" s="3088" t="s">
        <v>1029</v>
      </c>
      <c r="C172" s="949">
        <f t="shared" si="39"/>
        <v>0</v>
      </c>
      <c r="D172" s="948">
        <f t="shared" si="42"/>
        <v>0</v>
      </c>
      <c r="E172" s="3149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3"/>
      <c r="AN172" s="241"/>
      <c r="AO172" s="200"/>
      <c r="AP172" s="125"/>
      <c r="AQ172" s="193"/>
      <c r="AR172" s="193"/>
      <c r="AS172" s="193"/>
      <c r="AT172" s="3562" t="str">
        <f t="shared" si="40"/>
        <v/>
      </c>
      <c r="AU172" s="1482"/>
      <c r="AV172" s="1482"/>
      <c r="AW172" s="1482"/>
      <c r="AX172" s="1482"/>
      <c r="AY172" s="1482"/>
      <c r="AZ172" s="1482"/>
      <c r="BA172" s="1482"/>
      <c r="BB172" s="1482"/>
      <c r="BC172" s="1482"/>
      <c r="BD172" s="1482"/>
      <c r="BE172" s="402"/>
      <c r="BF172" s="402"/>
      <c r="BY172" s="3395"/>
      <c r="CA172" s="3469" t="str">
        <f t="shared" si="27"/>
        <v/>
      </c>
      <c r="CB172" s="3469"/>
      <c r="CC172" s="3469" t="str">
        <f t="shared" si="29"/>
        <v/>
      </c>
      <c r="CD172" s="3469" t="str">
        <f t="shared" si="30"/>
        <v/>
      </c>
      <c r="CE172" s="3469" t="str">
        <f t="shared" si="31"/>
        <v/>
      </c>
      <c r="CF172" s="3469" t="str">
        <f t="shared" si="32"/>
        <v/>
      </c>
      <c r="CG172" s="3470">
        <f t="shared" si="33"/>
        <v>0</v>
      </c>
      <c r="CH172" s="3470"/>
      <c r="CI172" s="3470">
        <f t="shared" si="35"/>
        <v>0</v>
      </c>
      <c r="CJ172" s="3470">
        <f t="shared" si="36"/>
        <v>0</v>
      </c>
      <c r="CK172" s="3470">
        <f t="shared" si="37"/>
        <v>0</v>
      </c>
      <c r="CL172" s="3470">
        <f t="shared" si="43"/>
        <v>0</v>
      </c>
      <c r="CM172" s="3470"/>
      <c r="CN172" s="3470"/>
      <c r="CZ172" s="194"/>
    </row>
    <row r="173" spans="1:104" ht="32.25" customHeight="1" x14ac:dyDescent="0.2">
      <c r="A173" s="4141"/>
      <c r="B173" s="3093" t="s">
        <v>1028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2" t="str">
        <f t="shared" si="40"/>
        <v/>
      </c>
      <c r="AU173" s="1482"/>
      <c r="AV173" s="1482"/>
      <c r="AW173" s="1482"/>
      <c r="AX173" s="1482"/>
      <c r="AY173" s="1482"/>
      <c r="AZ173" s="1482"/>
      <c r="BA173" s="1482"/>
      <c r="BB173" s="1482"/>
      <c r="BC173" s="1482"/>
      <c r="BD173" s="1482"/>
      <c r="BE173" s="402"/>
      <c r="BF173" s="402"/>
      <c r="BY173" s="3395"/>
      <c r="CA173" s="3469" t="str">
        <f t="shared" si="27"/>
        <v/>
      </c>
      <c r="CB173" s="3469"/>
      <c r="CC173" s="3469" t="str">
        <f t="shared" si="29"/>
        <v/>
      </c>
      <c r="CD173" s="3469" t="str">
        <f t="shared" si="30"/>
        <v/>
      </c>
      <c r="CE173" s="3469" t="str">
        <f t="shared" si="31"/>
        <v/>
      </c>
      <c r="CF173" s="3469" t="str">
        <f t="shared" si="32"/>
        <v/>
      </c>
      <c r="CG173" s="3470">
        <f t="shared" si="33"/>
        <v>0</v>
      </c>
      <c r="CH173" s="3470"/>
      <c r="CI173" s="3470">
        <f t="shared" si="35"/>
        <v>0</v>
      </c>
      <c r="CJ173" s="3470">
        <f t="shared" si="36"/>
        <v>0</v>
      </c>
      <c r="CK173" s="3470">
        <f t="shared" si="37"/>
        <v>0</v>
      </c>
      <c r="CL173" s="3470">
        <f t="shared" si="43"/>
        <v>0</v>
      </c>
      <c r="CM173" s="3470"/>
      <c r="CN173" s="3470"/>
      <c r="CZ173" s="194"/>
    </row>
    <row r="174" spans="1:104" ht="16.350000000000001" customHeight="1" x14ac:dyDescent="0.2">
      <c r="A174" s="4139" t="s">
        <v>1027</v>
      </c>
      <c r="B174" s="201" t="s">
        <v>1062</v>
      </c>
      <c r="C174" s="906">
        <f t="shared" si="39"/>
        <v>0</v>
      </c>
      <c r="D174" s="905">
        <f t="shared" ref="D174:D189" si="44">SUM(F174+H174+J174+L174+N174+P174+R174+T174+V174+X174+Z174+AB174+AD174+AF174+AH174+AJ174+AL174)</f>
        <v>0</v>
      </c>
      <c r="E174" s="898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2"/>
      <c r="AP174" s="894"/>
      <c r="AQ174" s="164"/>
      <c r="AR174" s="164"/>
      <c r="AS174" s="104"/>
      <c r="AT174" s="3562" t="str">
        <f t="shared" si="40"/>
        <v/>
      </c>
      <c r="AU174" s="1482"/>
      <c r="AV174" s="1482"/>
      <c r="AW174" s="1482"/>
      <c r="AX174" s="1482"/>
      <c r="AY174" s="1482"/>
      <c r="AZ174" s="1482"/>
      <c r="BA174" s="1482"/>
      <c r="BB174" s="1482"/>
      <c r="BC174" s="1482"/>
      <c r="BD174" s="1482"/>
      <c r="BE174" s="402"/>
      <c r="BF174" s="402"/>
      <c r="BY174" s="3395"/>
      <c r="CA174" s="3469" t="str">
        <f t="shared" si="27"/>
        <v/>
      </c>
      <c r="CB174" s="3469" t="str">
        <f t="shared" ref="CB174:CB179" si="46">IF(CH174=0,"","* Las madres de hijos menor de 5 años NO DEBE ser mayor al Total de Mujeres ingresadas al Programa. ")</f>
        <v/>
      </c>
      <c r="CC174" s="3469" t="str">
        <f t="shared" si="29"/>
        <v/>
      </c>
      <c r="CD174" s="3469" t="str">
        <f t="shared" si="30"/>
        <v/>
      </c>
      <c r="CE174" s="3469" t="str">
        <f t="shared" si="31"/>
        <v/>
      </c>
      <c r="CF174" s="3469" t="str">
        <f t="shared" si="32"/>
        <v/>
      </c>
      <c r="CG174" s="3470">
        <f t="shared" si="33"/>
        <v>0</v>
      </c>
      <c r="CH174" s="3470">
        <f t="shared" ref="CH174:CH179" si="47">IF(C174&lt;AO174,1,0)</f>
        <v>0</v>
      </c>
      <c r="CI174" s="3470">
        <f t="shared" si="35"/>
        <v>0</v>
      </c>
      <c r="CJ174" s="3470">
        <f t="shared" si="36"/>
        <v>0</v>
      </c>
      <c r="CK174" s="3470">
        <f t="shared" si="37"/>
        <v>0</v>
      </c>
      <c r="CL174" s="3470">
        <f t="shared" si="38"/>
        <v>0</v>
      </c>
      <c r="CM174" s="3470"/>
      <c r="CN174" s="3470"/>
      <c r="CZ174" s="194"/>
    </row>
    <row r="175" spans="1:104" ht="16.350000000000001" customHeight="1" x14ac:dyDescent="0.2">
      <c r="A175" s="4140"/>
      <c r="B175" s="3217" t="s">
        <v>1025</v>
      </c>
      <c r="C175" s="949">
        <f t="shared" si="39"/>
        <v>0</v>
      </c>
      <c r="D175" s="948">
        <f t="shared" si="44"/>
        <v>0</v>
      </c>
      <c r="E175" s="3149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2" t="str">
        <f t="shared" si="40"/>
        <v/>
      </c>
      <c r="AU175" s="1482"/>
      <c r="AV175" s="1482"/>
      <c r="AW175" s="1482"/>
      <c r="AX175" s="1482"/>
      <c r="AY175" s="1482"/>
      <c r="AZ175" s="1482"/>
      <c r="BA175" s="1482"/>
      <c r="BB175" s="1482"/>
      <c r="BC175" s="1482"/>
      <c r="BD175" s="1482"/>
      <c r="BE175" s="402"/>
      <c r="BF175" s="402"/>
      <c r="BY175" s="3395"/>
      <c r="CA175" s="3469" t="str">
        <f t="shared" si="27"/>
        <v/>
      </c>
      <c r="CB175" s="3469" t="str">
        <f t="shared" si="46"/>
        <v/>
      </c>
      <c r="CC175" s="3469" t="str">
        <f t="shared" si="29"/>
        <v/>
      </c>
      <c r="CD175" s="3469" t="str">
        <f t="shared" si="30"/>
        <v/>
      </c>
      <c r="CE175" s="3469" t="str">
        <f t="shared" si="31"/>
        <v/>
      </c>
      <c r="CF175" s="3469" t="str">
        <f t="shared" si="32"/>
        <v/>
      </c>
      <c r="CG175" s="3470">
        <f t="shared" si="33"/>
        <v>0</v>
      </c>
      <c r="CH175" s="3470">
        <f t="shared" si="47"/>
        <v>0</v>
      </c>
      <c r="CI175" s="3470">
        <f t="shared" si="35"/>
        <v>0</v>
      </c>
      <c r="CJ175" s="3470">
        <f t="shared" si="36"/>
        <v>0</v>
      </c>
      <c r="CK175" s="3470">
        <f t="shared" si="37"/>
        <v>0</v>
      </c>
      <c r="CL175" s="3470">
        <f t="shared" si="38"/>
        <v>0</v>
      </c>
      <c r="CM175" s="3470"/>
      <c r="CN175" s="3470"/>
      <c r="CZ175" s="194"/>
    </row>
    <row r="176" spans="1:104" ht="16.350000000000001" customHeight="1" x14ac:dyDescent="0.2">
      <c r="A176" s="4140"/>
      <c r="B176" s="3099" t="s">
        <v>1024</v>
      </c>
      <c r="C176" s="949">
        <f t="shared" si="39"/>
        <v>0</v>
      </c>
      <c r="D176" s="948">
        <f t="shared" si="44"/>
        <v>0</v>
      </c>
      <c r="E176" s="3149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2" t="str">
        <f t="shared" si="40"/>
        <v/>
      </c>
      <c r="AU176" s="1482"/>
      <c r="AV176" s="1482"/>
      <c r="AW176" s="1482"/>
      <c r="AX176" s="1482"/>
      <c r="AY176" s="1482"/>
      <c r="AZ176" s="1482"/>
      <c r="BA176" s="1482"/>
      <c r="BB176" s="1482"/>
      <c r="BC176" s="1482"/>
      <c r="BD176" s="1482"/>
      <c r="BE176" s="402"/>
      <c r="BF176" s="402"/>
      <c r="BY176" s="3395"/>
      <c r="CA176" s="3469" t="str">
        <f t="shared" si="27"/>
        <v/>
      </c>
      <c r="CB176" s="3469" t="str">
        <f t="shared" si="46"/>
        <v/>
      </c>
      <c r="CC176" s="3469" t="str">
        <f t="shared" si="29"/>
        <v/>
      </c>
      <c r="CD176" s="3469" t="str">
        <f t="shared" si="30"/>
        <v/>
      </c>
      <c r="CE176" s="3469" t="str">
        <f t="shared" si="31"/>
        <v/>
      </c>
      <c r="CF176" s="3469" t="str">
        <f t="shared" si="32"/>
        <v/>
      </c>
      <c r="CG176" s="3470">
        <f t="shared" si="33"/>
        <v>0</v>
      </c>
      <c r="CH176" s="3470">
        <f t="shared" si="47"/>
        <v>0</v>
      </c>
      <c r="CI176" s="3470">
        <f t="shared" si="35"/>
        <v>0</v>
      </c>
      <c r="CJ176" s="3470">
        <f t="shared" si="36"/>
        <v>0</v>
      </c>
      <c r="CK176" s="3470">
        <f t="shared" si="37"/>
        <v>0</v>
      </c>
      <c r="CL176" s="3470">
        <f t="shared" si="38"/>
        <v>0</v>
      </c>
      <c r="CM176" s="3470"/>
      <c r="CN176" s="3470"/>
      <c r="CZ176" s="194"/>
    </row>
    <row r="177" spans="1:104" ht="16.350000000000001" customHeight="1" x14ac:dyDescent="0.2">
      <c r="A177" s="4140"/>
      <c r="B177" s="3099" t="s">
        <v>1023</v>
      </c>
      <c r="C177" s="949">
        <f t="shared" si="39"/>
        <v>0</v>
      </c>
      <c r="D177" s="948">
        <f t="shared" si="44"/>
        <v>0</v>
      </c>
      <c r="E177" s="3149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2" t="str">
        <f t="shared" si="40"/>
        <v/>
      </c>
      <c r="AU177" s="1482"/>
      <c r="AV177" s="1482"/>
      <c r="AW177" s="1482"/>
      <c r="AX177" s="1482"/>
      <c r="AY177" s="1482"/>
      <c r="AZ177" s="1482"/>
      <c r="BA177" s="1482"/>
      <c r="BB177" s="1482"/>
      <c r="BC177" s="1482"/>
      <c r="BD177" s="1482"/>
      <c r="BE177" s="402"/>
      <c r="BF177" s="402"/>
      <c r="BY177" s="3395"/>
      <c r="CA177" s="3469" t="str">
        <f t="shared" si="27"/>
        <v/>
      </c>
      <c r="CB177" s="3469" t="str">
        <f t="shared" si="46"/>
        <v/>
      </c>
      <c r="CC177" s="3469" t="str">
        <f t="shared" si="29"/>
        <v/>
      </c>
      <c r="CD177" s="3469" t="str">
        <f t="shared" si="30"/>
        <v/>
      </c>
      <c r="CE177" s="3469" t="str">
        <f t="shared" si="31"/>
        <v/>
      </c>
      <c r="CF177" s="3469" t="str">
        <f t="shared" si="32"/>
        <v/>
      </c>
      <c r="CG177" s="3470">
        <f t="shared" si="33"/>
        <v>0</v>
      </c>
      <c r="CH177" s="3470">
        <f t="shared" si="47"/>
        <v>0</v>
      </c>
      <c r="CI177" s="3470">
        <f t="shared" si="35"/>
        <v>0</v>
      </c>
      <c r="CJ177" s="3470">
        <f t="shared" si="36"/>
        <v>0</v>
      </c>
      <c r="CK177" s="3470">
        <f t="shared" si="37"/>
        <v>0</v>
      </c>
      <c r="CL177" s="3470">
        <f t="shared" si="38"/>
        <v>0</v>
      </c>
      <c r="CM177" s="3470"/>
      <c r="CN177" s="3470"/>
      <c r="CZ177" s="194"/>
    </row>
    <row r="178" spans="1:104" ht="16.350000000000001" customHeight="1" x14ac:dyDescent="0.2">
      <c r="A178" s="4140"/>
      <c r="B178" s="3099" t="s">
        <v>1022</v>
      </c>
      <c r="C178" s="949">
        <f t="shared" si="39"/>
        <v>0</v>
      </c>
      <c r="D178" s="948">
        <f t="shared" si="44"/>
        <v>0</v>
      </c>
      <c r="E178" s="3149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2" t="str">
        <f t="shared" si="40"/>
        <v/>
      </c>
      <c r="AU178" s="1482"/>
      <c r="AV178" s="1482"/>
      <c r="AW178" s="1482"/>
      <c r="AX178" s="1482"/>
      <c r="AY178" s="1482"/>
      <c r="AZ178" s="1482"/>
      <c r="BA178" s="1482"/>
      <c r="BB178" s="1482"/>
      <c r="BC178" s="1482"/>
      <c r="BD178" s="1482"/>
      <c r="BE178" s="402"/>
      <c r="BF178" s="402"/>
      <c r="BY178" s="3395"/>
      <c r="CA178" s="3469" t="str">
        <f t="shared" si="27"/>
        <v/>
      </c>
      <c r="CB178" s="3469" t="str">
        <f t="shared" si="46"/>
        <v/>
      </c>
      <c r="CC178" s="3469" t="str">
        <f t="shared" si="29"/>
        <v/>
      </c>
      <c r="CD178" s="3469" t="str">
        <f t="shared" si="30"/>
        <v/>
      </c>
      <c r="CE178" s="3469" t="str">
        <f t="shared" si="31"/>
        <v/>
      </c>
      <c r="CF178" s="3469" t="str">
        <f t="shared" si="32"/>
        <v/>
      </c>
      <c r="CG178" s="3470">
        <f t="shared" si="33"/>
        <v>0</v>
      </c>
      <c r="CH178" s="3470">
        <f t="shared" si="47"/>
        <v>0</v>
      </c>
      <c r="CI178" s="3470">
        <f t="shared" si="35"/>
        <v>0</v>
      </c>
      <c r="CJ178" s="3470">
        <f t="shared" si="36"/>
        <v>0</v>
      </c>
      <c r="CK178" s="3470">
        <f t="shared" si="37"/>
        <v>0</v>
      </c>
      <c r="CL178" s="3470">
        <f t="shared" si="38"/>
        <v>0</v>
      </c>
      <c r="CM178" s="3470"/>
      <c r="CN178" s="3470"/>
      <c r="CZ178" s="194"/>
    </row>
    <row r="179" spans="1:104" ht="16.350000000000001" customHeight="1" x14ac:dyDescent="0.2">
      <c r="A179" s="4141"/>
      <c r="B179" s="992" t="s">
        <v>1021</v>
      </c>
      <c r="C179" s="957">
        <f t="shared" si="39"/>
        <v>0</v>
      </c>
      <c r="D179" s="956">
        <f t="shared" si="44"/>
        <v>0</v>
      </c>
      <c r="E179" s="955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2" t="str">
        <f t="shared" si="40"/>
        <v/>
      </c>
      <c r="AU179" s="1482"/>
      <c r="AV179" s="1482"/>
      <c r="AW179" s="1482"/>
      <c r="AX179" s="1482"/>
      <c r="AY179" s="1482"/>
      <c r="AZ179" s="1482"/>
      <c r="BA179" s="1482"/>
      <c r="BB179" s="1482"/>
      <c r="BC179" s="1482"/>
      <c r="BD179" s="1482"/>
      <c r="BE179" s="402"/>
      <c r="BF179" s="402"/>
      <c r="BY179" s="3395"/>
      <c r="CA179" s="3469" t="str">
        <f t="shared" si="27"/>
        <v/>
      </c>
      <c r="CB179" s="3469" t="str">
        <f t="shared" si="46"/>
        <v/>
      </c>
      <c r="CC179" s="3469" t="str">
        <f t="shared" si="29"/>
        <v/>
      </c>
      <c r="CD179" s="3469" t="str">
        <f t="shared" si="30"/>
        <v/>
      </c>
      <c r="CE179" s="3469" t="str">
        <f t="shared" si="31"/>
        <v/>
      </c>
      <c r="CF179" s="3469" t="str">
        <f t="shared" si="32"/>
        <v/>
      </c>
      <c r="CG179" s="3470">
        <f t="shared" si="33"/>
        <v>0</v>
      </c>
      <c r="CH179" s="3470">
        <f t="shared" si="47"/>
        <v>0</v>
      </c>
      <c r="CI179" s="3470">
        <f t="shared" si="35"/>
        <v>0</v>
      </c>
      <c r="CJ179" s="3470">
        <f t="shared" si="36"/>
        <v>0</v>
      </c>
      <c r="CK179" s="3470">
        <f t="shared" si="37"/>
        <v>0</v>
      </c>
      <c r="CL179" s="3470">
        <f t="shared" si="38"/>
        <v>0</v>
      </c>
      <c r="CM179" s="3470"/>
      <c r="CN179" s="3470"/>
      <c r="CZ179" s="194"/>
    </row>
    <row r="180" spans="1:104" ht="16.350000000000001" customHeight="1" x14ac:dyDescent="0.2">
      <c r="A180" s="4139" t="s">
        <v>1020</v>
      </c>
      <c r="B180" s="991" t="s">
        <v>1019</v>
      </c>
      <c r="C180" s="954">
        <f t="shared" si="39"/>
        <v>0</v>
      </c>
      <c r="D180" s="953">
        <f t="shared" si="44"/>
        <v>0</v>
      </c>
      <c r="E180" s="3142">
        <f t="shared" si="45"/>
        <v>0</v>
      </c>
      <c r="F180" s="893"/>
      <c r="G180" s="891"/>
      <c r="H180" s="893"/>
      <c r="I180" s="891"/>
      <c r="J180" s="893"/>
      <c r="K180" s="891"/>
      <c r="L180" s="893"/>
      <c r="M180" s="891"/>
      <c r="N180" s="893"/>
      <c r="O180" s="891"/>
      <c r="P180" s="893"/>
      <c r="Q180" s="891"/>
      <c r="R180" s="893"/>
      <c r="S180" s="891"/>
      <c r="T180" s="893"/>
      <c r="U180" s="891"/>
      <c r="V180" s="893"/>
      <c r="W180" s="891"/>
      <c r="X180" s="893"/>
      <c r="Y180" s="891"/>
      <c r="Z180" s="893"/>
      <c r="AA180" s="891"/>
      <c r="AB180" s="893"/>
      <c r="AC180" s="891"/>
      <c r="AD180" s="893"/>
      <c r="AE180" s="891"/>
      <c r="AF180" s="893"/>
      <c r="AG180" s="891"/>
      <c r="AH180" s="893"/>
      <c r="AI180" s="891"/>
      <c r="AJ180" s="893"/>
      <c r="AK180" s="891"/>
      <c r="AL180" s="893"/>
      <c r="AM180" s="960"/>
      <c r="AN180" s="990"/>
      <c r="AO180" s="963"/>
      <c r="AP180" s="894"/>
      <c r="AQ180" s="827"/>
      <c r="AR180" s="827"/>
      <c r="AS180" s="827"/>
      <c r="AT180" s="3562" t="str">
        <f t="shared" si="40"/>
        <v/>
      </c>
      <c r="AU180" s="1482"/>
      <c r="AV180" s="1482"/>
      <c r="AW180" s="1482"/>
      <c r="AX180" s="1482"/>
      <c r="AY180" s="1482"/>
      <c r="AZ180" s="1482"/>
      <c r="BA180" s="1482"/>
      <c r="BB180" s="1482"/>
      <c r="BC180" s="1482"/>
      <c r="BD180" s="1482"/>
      <c r="BE180" s="402"/>
      <c r="BF180" s="402"/>
      <c r="BY180" s="3395"/>
      <c r="CA180" s="3469"/>
      <c r="CB180" s="3469"/>
      <c r="CC180" s="3469" t="str">
        <f t="shared" si="29"/>
        <v/>
      </c>
      <c r="CD180" s="3469" t="str">
        <f t="shared" si="30"/>
        <v/>
      </c>
      <c r="CE180" s="3469" t="str">
        <f t="shared" si="31"/>
        <v/>
      </c>
      <c r="CF180" s="3469" t="str">
        <f t="shared" si="32"/>
        <v/>
      </c>
      <c r="CG180" s="3470"/>
      <c r="CH180" s="3470"/>
      <c r="CI180" s="3470">
        <f t="shared" si="35"/>
        <v>0</v>
      </c>
      <c r="CJ180" s="3470">
        <f t="shared" si="36"/>
        <v>0</v>
      </c>
      <c r="CK180" s="3470">
        <f t="shared" si="37"/>
        <v>0</v>
      </c>
      <c r="CL180" s="3470">
        <f t="shared" ref="CL180:CL181" si="48">IF(AND(C180&lt;&gt;0,OR(AP180="",AQ180="",AR180="",AS180="")),1,0)</f>
        <v>0</v>
      </c>
      <c r="CM180" s="3470"/>
      <c r="CN180" s="3470"/>
      <c r="CZ180" s="194"/>
    </row>
    <row r="181" spans="1:104" ht="16.350000000000001" customHeight="1" x14ac:dyDescent="0.2">
      <c r="A181" s="4140"/>
      <c r="B181" s="3099" t="s">
        <v>1018</v>
      </c>
      <c r="C181" s="949">
        <f t="shared" si="39"/>
        <v>0</v>
      </c>
      <c r="D181" s="948">
        <f t="shared" si="44"/>
        <v>0</v>
      </c>
      <c r="E181" s="3149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2"/>
      <c r="AP181" s="125"/>
      <c r="AQ181" s="193"/>
      <c r="AR181" s="193"/>
      <c r="AS181" s="193"/>
      <c r="AT181" s="3562" t="str">
        <f t="shared" si="40"/>
        <v/>
      </c>
      <c r="AU181" s="1482"/>
      <c r="AV181" s="1482"/>
      <c r="AW181" s="1482"/>
      <c r="AX181" s="1482"/>
      <c r="AY181" s="1482"/>
      <c r="AZ181" s="1482"/>
      <c r="BA181" s="1482"/>
      <c r="BB181" s="1482"/>
      <c r="BC181" s="1482"/>
      <c r="BD181" s="1482"/>
      <c r="BE181" s="402"/>
      <c r="BF181" s="402"/>
      <c r="BY181" s="3395"/>
      <c r="CA181" s="3469"/>
      <c r="CB181" s="3469"/>
      <c r="CC181" s="3469" t="str">
        <f t="shared" si="29"/>
        <v/>
      </c>
      <c r="CD181" s="3469" t="str">
        <f t="shared" si="30"/>
        <v/>
      </c>
      <c r="CE181" s="3469" t="str">
        <f t="shared" si="31"/>
        <v/>
      </c>
      <c r="CF181" s="3469" t="str">
        <f t="shared" si="32"/>
        <v/>
      </c>
      <c r="CG181" s="3470"/>
      <c r="CH181" s="3470"/>
      <c r="CI181" s="3470">
        <f t="shared" si="35"/>
        <v>0</v>
      </c>
      <c r="CJ181" s="3470">
        <f t="shared" si="36"/>
        <v>0</v>
      </c>
      <c r="CK181" s="3470">
        <f t="shared" si="37"/>
        <v>0</v>
      </c>
      <c r="CL181" s="3470">
        <f t="shared" si="48"/>
        <v>0</v>
      </c>
      <c r="CM181" s="3470"/>
      <c r="CN181" s="3470"/>
      <c r="CZ181" s="194"/>
    </row>
    <row r="182" spans="1:104" ht="16.350000000000001" customHeight="1" x14ac:dyDescent="0.2">
      <c r="A182" s="4141"/>
      <c r="B182" s="3216" t="s">
        <v>1017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2" t="str">
        <f t="shared" si="40"/>
        <v/>
      </c>
      <c r="AU182" s="1482"/>
      <c r="AV182" s="1482"/>
      <c r="AW182" s="1482"/>
      <c r="AX182" s="1482"/>
      <c r="AY182" s="1482"/>
      <c r="AZ182" s="1482"/>
      <c r="BA182" s="1482"/>
      <c r="BB182" s="1482"/>
      <c r="BC182" s="1482"/>
      <c r="BD182" s="1482"/>
      <c r="BE182" s="402"/>
      <c r="BF182" s="402"/>
      <c r="BY182" s="3395"/>
      <c r="CA182" s="3469"/>
      <c r="CB182" s="3469"/>
      <c r="CC182" s="3469" t="str">
        <f t="shared" si="29"/>
        <v/>
      </c>
      <c r="CD182" s="3469" t="str">
        <f t="shared" si="30"/>
        <v/>
      </c>
      <c r="CE182" s="3469" t="str">
        <f t="shared" si="31"/>
        <v/>
      </c>
      <c r="CF182" s="3469" t="str">
        <f t="shared" si="32"/>
        <v/>
      </c>
      <c r="CG182" s="3470"/>
      <c r="CH182" s="3470"/>
      <c r="CI182" s="3470">
        <f t="shared" si="35"/>
        <v>0</v>
      </c>
      <c r="CJ182" s="3470">
        <f t="shared" si="36"/>
        <v>0</v>
      </c>
      <c r="CK182" s="3470">
        <f t="shared" si="37"/>
        <v>0</v>
      </c>
      <c r="CL182" s="3470">
        <f>IF(AND(C182&lt;&gt;0,OR(AP182="",AQ182="",AR182="",AS182="")),1,0)</f>
        <v>0</v>
      </c>
      <c r="CM182" s="3470"/>
      <c r="CN182" s="3470"/>
      <c r="CZ182" s="194"/>
    </row>
    <row r="183" spans="1:104" ht="16.350000000000001" customHeight="1" x14ac:dyDescent="0.2">
      <c r="A183" s="4543" t="s">
        <v>1016</v>
      </c>
      <c r="B183" s="4544"/>
      <c r="C183" s="906">
        <f t="shared" si="39"/>
        <v>0</v>
      </c>
      <c r="D183" s="905">
        <f t="shared" si="44"/>
        <v>0</v>
      </c>
      <c r="E183" s="898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2" t="str">
        <f t="shared" si="40"/>
        <v/>
      </c>
      <c r="AU183" s="1482"/>
      <c r="AV183" s="1482"/>
      <c r="AW183" s="1482"/>
      <c r="AX183" s="1482"/>
      <c r="AY183" s="1482"/>
      <c r="AZ183" s="1482"/>
      <c r="BA183" s="1482"/>
      <c r="BB183" s="1482"/>
      <c r="BC183" s="1482"/>
      <c r="BD183" s="1482"/>
      <c r="BE183" s="402"/>
      <c r="BF183" s="402"/>
      <c r="BY183" s="3395"/>
      <c r="CA183" s="3469" t="str">
        <f t="shared" ref="CA183:CA189" si="49">IF(CG183=0,"","* Las gestantes ingresadas al Programa NO debe ser mayor al Total de Mujeres ingresadas. ")</f>
        <v/>
      </c>
      <c r="CB183" s="3469" t="str">
        <f t="shared" ref="CB183:CB189" si="50">IF(CH183=0,"","* Las madres de hijos menor de 5 años NO DEBE ser mayor al Total de Mujeres ingresadas al Programa. ")</f>
        <v/>
      </c>
      <c r="CC183" s="3469" t="str">
        <f t="shared" si="29"/>
        <v/>
      </c>
      <c r="CD183" s="3469" t="str">
        <f t="shared" si="30"/>
        <v/>
      </c>
      <c r="CE183" s="3469" t="str">
        <f t="shared" si="31"/>
        <v/>
      </c>
      <c r="CF183" s="3469" t="str">
        <f t="shared" si="32"/>
        <v/>
      </c>
      <c r="CG183" s="3470">
        <f t="shared" ref="CG183:CG189" si="51">IF(E183&lt;AN183,1,0)</f>
        <v>0</v>
      </c>
      <c r="CH183" s="3470">
        <f t="shared" ref="CH183:CH189" si="52">IF(C183&lt;AO183,1,0)</f>
        <v>0</v>
      </c>
      <c r="CI183" s="3470">
        <f t="shared" si="35"/>
        <v>0</v>
      </c>
      <c r="CJ183" s="3470">
        <f t="shared" si="36"/>
        <v>0</v>
      </c>
      <c r="CK183" s="3470">
        <f t="shared" si="37"/>
        <v>0</v>
      </c>
      <c r="CL183" s="3470">
        <f t="shared" si="38"/>
        <v>0</v>
      </c>
      <c r="CM183" s="3470"/>
      <c r="CN183" s="3470"/>
      <c r="CZ183" s="194"/>
    </row>
    <row r="184" spans="1:104" ht="16.350000000000001" customHeight="1" x14ac:dyDescent="0.2">
      <c r="A184" s="4257" t="s">
        <v>1015</v>
      </c>
      <c r="B184" s="4256"/>
      <c r="C184" s="949">
        <f t="shared" si="39"/>
        <v>0</v>
      </c>
      <c r="D184" s="948">
        <f t="shared" si="44"/>
        <v>0</v>
      </c>
      <c r="E184" s="3149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2" t="str">
        <f t="shared" si="40"/>
        <v/>
      </c>
      <c r="AU184" s="1482"/>
      <c r="AV184" s="1482"/>
      <c r="AW184" s="1482"/>
      <c r="AX184" s="1482"/>
      <c r="AY184" s="1482"/>
      <c r="AZ184" s="1482"/>
      <c r="BA184" s="1482"/>
      <c r="BB184" s="1482"/>
      <c r="BC184" s="1482"/>
      <c r="BD184" s="1482"/>
      <c r="BE184" s="402"/>
      <c r="BF184" s="402"/>
      <c r="BG184" s="402"/>
      <c r="BH184" s="402"/>
      <c r="BI184" s="402"/>
      <c r="BY184" s="3395"/>
      <c r="CA184" s="3469" t="str">
        <f t="shared" si="49"/>
        <v/>
      </c>
      <c r="CB184" s="3469" t="str">
        <f t="shared" si="50"/>
        <v/>
      </c>
      <c r="CC184" s="3469" t="str">
        <f t="shared" si="29"/>
        <v/>
      </c>
      <c r="CD184" s="3469" t="str">
        <f t="shared" si="30"/>
        <v/>
      </c>
      <c r="CE184" s="3469" t="str">
        <f t="shared" si="31"/>
        <v/>
      </c>
      <c r="CF184" s="3469" t="str">
        <f t="shared" si="32"/>
        <v/>
      </c>
      <c r="CG184" s="3470">
        <f t="shared" si="51"/>
        <v>0</v>
      </c>
      <c r="CH184" s="3470">
        <f t="shared" si="52"/>
        <v>0</v>
      </c>
      <c r="CI184" s="3470">
        <f t="shared" si="35"/>
        <v>0</v>
      </c>
      <c r="CJ184" s="3470">
        <f t="shared" si="36"/>
        <v>0</v>
      </c>
      <c r="CK184" s="3470">
        <f t="shared" si="37"/>
        <v>0</v>
      </c>
      <c r="CL184" s="3470">
        <f t="shared" si="38"/>
        <v>0</v>
      </c>
      <c r="CM184" s="3470"/>
      <c r="CN184" s="3470"/>
      <c r="CZ184" s="194"/>
    </row>
    <row r="185" spans="1:104" ht="16.350000000000001" customHeight="1" x14ac:dyDescent="0.2">
      <c r="A185" s="4257" t="s">
        <v>1014</v>
      </c>
      <c r="B185" s="4256"/>
      <c r="C185" s="949">
        <f t="shared" si="39"/>
        <v>0</v>
      </c>
      <c r="D185" s="948">
        <f t="shared" si="44"/>
        <v>0</v>
      </c>
      <c r="E185" s="3149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2" t="str">
        <f t="shared" si="40"/>
        <v/>
      </c>
      <c r="AU185" s="1482"/>
      <c r="AV185" s="1482"/>
      <c r="AW185" s="1482"/>
      <c r="AX185" s="1482"/>
      <c r="AY185" s="1482"/>
      <c r="AZ185" s="1482"/>
      <c r="BA185" s="1482"/>
      <c r="BB185" s="1482"/>
      <c r="BC185" s="1482"/>
      <c r="BD185" s="1482"/>
      <c r="BE185" s="402"/>
      <c r="BF185" s="402"/>
      <c r="BG185" s="402"/>
      <c r="BH185" s="402"/>
      <c r="BI185" s="402"/>
      <c r="BY185" s="3395"/>
      <c r="CA185" s="3469" t="str">
        <f t="shared" si="49"/>
        <v/>
      </c>
      <c r="CB185" s="3469" t="str">
        <f t="shared" si="50"/>
        <v/>
      </c>
      <c r="CC185" s="3469" t="str">
        <f t="shared" si="29"/>
        <v/>
      </c>
      <c r="CD185" s="3469" t="str">
        <f t="shared" si="30"/>
        <v/>
      </c>
      <c r="CE185" s="3469" t="str">
        <f t="shared" si="31"/>
        <v/>
      </c>
      <c r="CF185" s="3469" t="str">
        <f t="shared" si="32"/>
        <v/>
      </c>
      <c r="CG185" s="3470">
        <f t="shared" si="51"/>
        <v>0</v>
      </c>
      <c r="CH185" s="3470">
        <f t="shared" si="52"/>
        <v>0</v>
      </c>
      <c r="CI185" s="3470">
        <f t="shared" si="35"/>
        <v>0</v>
      </c>
      <c r="CJ185" s="3470">
        <f t="shared" si="36"/>
        <v>0</v>
      </c>
      <c r="CK185" s="3470">
        <f t="shared" si="37"/>
        <v>0</v>
      </c>
      <c r="CL185" s="3470">
        <f t="shared" si="38"/>
        <v>0</v>
      </c>
      <c r="CM185" s="3470"/>
      <c r="CN185" s="3470"/>
      <c r="CZ185" s="194"/>
    </row>
    <row r="186" spans="1:104" ht="16.350000000000001" customHeight="1" x14ac:dyDescent="0.2">
      <c r="A186" s="4257" t="s">
        <v>1013</v>
      </c>
      <c r="B186" s="4256"/>
      <c r="C186" s="949">
        <f t="shared" si="39"/>
        <v>0</v>
      </c>
      <c r="D186" s="948">
        <f t="shared" si="44"/>
        <v>0</v>
      </c>
      <c r="E186" s="3149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2" t="str">
        <f t="shared" si="40"/>
        <v/>
      </c>
      <c r="AU186" s="1482"/>
      <c r="AV186" s="1482"/>
      <c r="AW186" s="1482"/>
      <c r="AX186" s="1482"/>
      <c r="AY186" s="1482"/>
      <c r="AZ186" s="1482"/>
      <c r="BA186" s="1482"/>
      <c r="BB186" s="1482"/>
      <c r="BC186" s="1482"/>
      <c r="BD186" s="1482"/>
      <c r="BE186" s="402"/>
      <c r="BF186" s="402"/>
      <c r="BG186" s="402"/>
      <c r="BH186" s="402"/>
      <c r="BI186" s="402"/>
      <c r="BY186" s="3395"/>
      <c r="CA186" s="3469" t="str">
        <f t="shared" si="49"/>
        <v/>
      </c>
      <c r="CB186" s="3469" t="str">
        <f t="shared" si="50"/>
        <v/>
      </c>
      <c r="CC186" s="3469" t="str">
        <f t="shared" si="29"/>
        <v/>
      </c>
      <c r="CD186" s="3469" t="str">
        <f t="shared" si="30"/>
        <v/>
      </c>
      <c r="CE186" s="3469" t="str">
        <f t="shared" si="31"/>
        <v/>
      </c>
      <c r="CF186" s="3469" t="str">
        <f t="shared" si="32"/>
        <v/>
      </c>
      <c r="CG186" s="3470">
        <f t="shared" si="51"/>
        <v>0</v>
      </c>
      <c r="CH186" s="3470">
        <f t="shared" si="52"/>
        <v>0</v>
      </c>
      <c r="CI186" s="3470">
        <f t="shared" si="35"/>
        <v>0</v>
      </c>
      <c r="CJ186" s="3470">
        <f t="shared" si="36"/>
        <v>0</v>
      </c>
      <c r="CK186" s="3470">
        <f t="shared" si="37"/>
        <v>0</v>
      </c>
      <c r="CL186" s="3470">
        <f t="shared" si="38"/>
        <v>0</v>
      </c>
      <c r="CM186" s="3470"/>
      <c r="CN186" s="3470"/>
      <c r="CZ186" s="194"/>
    </row>
    <row r="187" spans="1:104" ht="18" customHeight="1" x14ac:dyDescent="0.2">
      <c r="A187" s="4257" t="s">
        <v>1012</v>
      </c>
      <c r="B187" s="4256"/>
      <c r="C187" s="947">
        <f t="shared" si="39"/>
        <v>0</v>
      </c>
      <c r="D187" s="946">
        <f t="shared" si="44"/>
        <v>0</v>
      </c>
      <c r="E187" s="3172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5"/>
      <c r="AN187" s="242"/>
      <c r="AO187" s="110"/>
      <c r="AP187" s="153"/>
      <c r="AQ187" s="193"/>
      <c r="AR187" s="193"/>
      <c r="AS187" s="193"/>
      <c r="AT187" s="3562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69" t="str">
        <f t="shared" si="49"/>
        <v/>
      </c>
      <c r="CB187" s="3469" t="str">
        <f t="shared" si="50"/>
        <v/>
      </c>
      <c r="CC187" s="3469" t="str">
        <f t="shared" si="29"/>
        <v/>
      </c>
      <c r="CD187" s="3469" t="str">
        <f t="shared" si="30"/>
        <v/>
      </c>
      <c r="CE187" s="3469" t="str">
        <f t="shared" si="31"/>
        <v/>
      </c>
      <c r="CF187" s="3469" t="str">
        <f t="shared" si="32"/>
        <v/>
      </c>
      <c r="CG187" s="3470">
        <f t="shared" si="51"/>
        <v>0</v>
      </c>
      <c r="CH187" s="3470">
        <f t="shared" si="52"/>
        <v>0</v>
      </c>
      <c r="CI187" s="3470">
        <f t="shared" si="35"/>
        <v>0</v>
      </c>
      <c r="CJ187" s="3470">
        <f t="shared" si="36"/>
        <v>0</v>
      </c>
      <c r="CK187" s="3470">
        <f t="shared" si="37"/>
        <v>0</v>
      </c>
      <c r="CL187" s="3470">
        <f t="shared" si="38"/>
        <v>0</v>
      </c>
      <c r="CM187" s="3470"/>
      <c r="CN187" s="3470"/>
    </row>
    <row r="188" spans="1:104" ht="18" customHeight="1" x14ac:dyDescent="0.2">
      <c r="A188" s="4257" t="s">
        <v>1011</v>
      </c>
      <c r="B188" s="4256"/>
      <c r="C188" s="947">
        <f t="shared" si="39"/>
        <v>0</v>
      </c>
      <c r="D188" s="946">
        <f t="shared" si="44"/>
        <v>0</v>
      </c>
      <c r="E188" s="3172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5"/>
      <c r="AN188" s="242"/>
      <c r="AO188" s="110"/>
      <c r="AP188" s="153"/>
      <c r="AQ188" s="193"/>
      <c r="AR188" s="193"/>
      <c r="AS188" s="193"/>
      <c r="AT188" s="3562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69" t="str">
        <f t="shared" si="49"/>
        <v/>
      </c>
      <c r="CB188" s="3469" t="str">
        <f t="shared" si="50"/>
        <v/>
      </c>
      <c r="CC188" s="3469" t="str">
        <f t="shared" si="29"/>
        <v/>
      </c>
      <c r="CD188" s="3469" t="str">
        <f t="shared" si="30"/>
        <v/>
      </c>
      <c r="CE188" s="3469" t="str">
        <f t="shared" si="31"/>
        <v/>
      </c>
      <c r="CF188" s="3469" t="str">
        <f t="shared" si="32"/>
        <v/>
      </c>
      <c r="CG188" s="3470">
        <f t="shared" si="51"/>
        <v>0</v>
      </c>
      <c r="CH188" s="3470">
        <f t="shared" si="52"/>
        <v>0</v>
      </c>
      <c r="CI188" s="3470">
        <f t="shared" si="35"/>
        <v>0</v>
      </c>
      <c r="CJ188" s="3470">
        <f t="shared" si="36"/>
        <v>0</v>
      </c>
      <c r="CK188" s="3470">
        <f t="shared" si="37"/>
        <v>0</v>
      </c>
      <c r="CL188" s="3470">
        <f t="shared" si="38"/>
        <v>0</v>
      </c>
      <c r="CM188" s="3470"/>
      <c r="CN188" s="3470"/>
    </row>
    <row r="189" spans="1:104" ht="18" customHeight="1" x14ac:dyDescent="0.2">
      <c r="A189" s="4258" t="s">
        <v>33</v>
      </c>
      <c r="B189" s="4259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89"/>
      <c r="AO189" s="942"/>
      <c r="AP189" s="140"/>
      <c r="AQ189" s="142"/>
      <c r="AR189" s="142"/>
      <c r="AS189" s="142"/>
      <c r="AT189" s="3562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69" t="str">
        <f t="shared" si="49"/>
        <v/>
      </c>
      <c r="CB189" s="3469" t="str">
        <f t="shared" si="50"/>
        <v/>
      </c>
      <c r="CC189" s="3469" t="str">
        <f t="shared" si="29"/>
        <v/>
      </c>
      <c r="CD189" s="3469" t="str">
        <f t="shared" si="30"/>
        <v/>
      </c>
      <c r="CE189" s="3469" t="str">
        <f t="shared" si="31"/>
        <v/>
      </c>
      <c r="CF189" s="3469" t="str">
        <f t="shared" si="32"/>
        <v/>
      </c>
      <c r="CG189" s="3470">
        <f t="shared" si="51"/>
        <v>0</v>
      </c>
      <c r="CH189" s="3470">
        <f t="shared" si="52"/>
        <v>0</v>
      </c>
      <c r="CI189" s="3470">
        <f t="shared" si="35"/>
        <v>0</v>
      </c>
      <c r="CJ189" s="3470">
        <f t="shared" si="36"/>
        <v>0</v>
      </c>
      <c r="CK189" s="3470">
        <f t="shared" si="37"/>
        <v>0</v>
      </c>
      <c r="CL189" s="3470">
        <f t="shared" si="38"/>
        <v>0</v>
      </c>
      <c r="CM189" s="3470"/>
      <c r="CN189" s="3470"/>
    </row>
    <row r="190" spans="1:104" ht="27.75" customHeight="1" x14ac:dyDescent="0.2">
      <c r="A190" s="221" t="s">
        <v>1061</v>
      </c>
      <c r="B190" s="221"/>
      <c r="AY190" s="1482"/>
      <c r="AZ190" s="1482"/>
      <c r="BA190" s="1482"/>
      <c r="BB190" s="1482"/>
      <c r="BC190" s="1482"/>
      <c r="BD190" s="1482"/>
      <c r="BE190" s="1482"/>
      <c r="BF190" s="1482"/>
      <c r="BG190" s="1482"/>
      <c r="BH190" s="1482"/>
      <c r="BI190" s="402"/>
      <c r="BJ190" s="402"/>
      <c r="CG190" s="3409"/>
      <c r="CH190" s="3409"/>
      <c r="CI190" s="3409"/>
      <c r="CJ190" s="3409"/>
      <c r="CK190" s="3409"/>
      <c r="CL190" s="3409"/>
      <c r="CM190" s="3409"/>
      <c r="CN190" s="3409"/>
    </row>
    <row r="191" spans="1:104" ht="23.25" customHeight="1" x14ac:dyDescent="0.2">
      <c r="A191" s="4463" t="s">
        <v>1060</v>
      </c>
      <c r="B191" s="4300"/>
      <c r="C191" s="4452" t="s">
        <v>27</v>
      </c>
      <c r="D191" s="4452"/>
      <c r="E191" s="4452"/>
      <c r="F191" s="4452" t="s">
        <v>83</v>
      </c>
      <c r="G191" s="4452"/>
      <c r="H191" s="4452" t="s">
        <v>84</v>
      </c>
      <c r="I191" s="4452"/>
      <c r="J191" s="4452" t="s">
        <v>85</v>
      </c>
      <c r="K191" s="4452"/>
      <c r="L191" s="4452" t="s">
        <v>79</v>
      </c>
      <c r="M191" s="4452"/>
      <c r="N191" s="4142" t="s">
        <v>6</v>
      </c>
      <c r="O191" s="4143"/>
      <c r="P191" s="4208" t="s">
        <v>953</v>
      </c>
      <c r="Q191" s="4208"/>
      <c r="R191" s="4208" t="s">
        <v>952</v>
      </c>
      <c r="S191" s="4208"/>
      <c r="T191" s="4208" t="s">
        <v>951</v>
      </c>
      <c r="U191" s="4208"/>
      <c r="V191" s="4208" t="s">
        <v>950</v>
      </c>
      <c r="W191" s="4208"/>
      <c r="X191" s="4208" t="s">
        <v>949</v>
      </c>
      <c r="Y191" s="4208"/>
      <c r="Z191" s="4208" t="s">
        <v>948</v>
      </c>
      <c r="AA191" s="4208"/>
      <c r="AB191" s="4208" t="s">
        <v>947</v>
      </c>
      <c r="AC191" s="4208"/>
      <c r="AD191" s="4208" t="s">
        <v>946</v>
      </c>
      <c r="AE191" s="4208"/>
      <c r="AF191" s="4208" t="s">
        <v>945</v>
      </c>
      <c r="AG191" s="4208"/>
      <c r="AH191" s="4208" t="s">
        <v>944</v>
      </c>
      <c r="AI191" s="4208"/>
      <c r="AJ191" s="4208" t="s">
        <v>943</v>
      </c>
      <c r="AK191" s="4208"/>
      <c r="AL191" s="4208" t="s">
        <v>942</v>
      </c>
      <c r="AM191" s="4144"/>
      <c r="AN191" s="4520" t="s">
        <v>81</v>
      </c>
      <c r="AO191" s="4521"/>
      <c r="AP191" s="4522"/>
      <c r="AQ191" s="4539" t="s">
        <v>93</v>
      </c>
      <c r="AR191" s="4538" t="s">
        <v>1059</v>
      </c>
      <c r="AS191" s="4208" t="s">
        <v>3</v>
      </c>
      <c r="AT191" s="4208"/>
      <c r="AU191" s="4139" t="s">
        <v>973</v>
      </c>
      <c r="AV191" s="4139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5"/>
      <c r="CG191" s="3409"/>
      <c r="CH191" s="3409"/>
      <c r="CI191" s="3409"/>
      <c r="CJ191" s="3409"/>
      <c r="CK191" s="3409"/>
      <c r="CL191" s="3409"/>
      <c r="CM191" s="3409"/>
      <c r="CN191" s="3409"/>
      <c r="CZ191" s="194"/>
    </row>
    <row r="192" spans="1:104" ht="37.5" customHeight="1" x14ac:dyDescent="0.2">
      <c r="A192" s="4464"/>
      <c r="B192" s="4366"/>
      <c r="C192" s="897" t="s">
        <v>47</v>
      </c>
      <c r="D192" s="988" t="s">
        <v>20</v>
      </c>
      <c r="E192" s="3145" t="s">
        <v>21</v>
      </c>
      <c r="F192" s="3121" t="s">
        <v>20</v>
      </c>
      <c r="G192" s="3145" t="s">
        <v>21</v>
      </c>
      <c r="H192" s="3121" t="s">
        <v>20</v>
      </c>
      <c r="I192" s="3145" t="s">
        <v>21</v>
      </c>
      <c r="J192" s="3121" t="s">
        <v>20</v>
      </c>
      <c r="K192" s="3145" t="s">
        <v>21</v>
      </c>
      <c r="L192" s="3121" t="s">
        <v>20</v>
      </c>
      <c r="M192" s="3145" t="s">
        <v>21</v>
      </c>
      <c r="N192" s="3121" t="s">
        <v>20</v>
      </c>
      <c r="O192" s="3145" t="s">
        <v>21</v>
      </c>
      <c r="P192" s="3121" t="s">
        <v>20</v>
      </c>
      <c r="Q192" s="3145" t="s">
        <v>21</v>
      </c>
      <c r="R192" s="3121" t="s">
        <v>20</v>
      </c>
      <c r="S192" s="3145" t="s">
        <v>21</v>
      </c>
      <c r="T192" s="3121" t="s">
        <v>20</v>
      </c>
      <c r="U192" s="3145" t="s">
        <v>21</v>
      </c>
      <c r="V192" s="3121" t="s">
        <v>20</v>
      </c>
      <c r="W192" s="3145" t="s">
        <v>21</v>
      </c>
      <c r="X192" s="3121" t="s">
        <v>20</v>
      </c>
      <c r="Y192" s="3145" t="s">
        <v>21</v>
      </c>
      <c r="Z192" s="3121" t="s">
        <v>20</v>
      </c>
      <c r="AA192" s="3145" t="s">
        <v>21</v>
      </c>
      <c r="AB192" s="3121" t="s">
        <v>20</v>
      </c>
      <c r="AC192" s="3145" t="s">
        <v>21</v>
      </c>
      <c r="AD192" s="3121" t="s">
        <v>20</v>
      </c>
      <c r="AE192" s="3145" t="s">
        <v>21</v>
      </c>
      <c r="AF192" s="3121" t="s">
        <v>20</v>
      </c>
      <c r="AG192" s="3145" t="s">
        <v>21</v>
      </c>
      <c r="AH192" s="3121" t="s">
        <v>20</v>
      </c>
      <c r="AI192" s="3145" t="s">
        <v>21</v>
      </c>
      <c r="AJ192" s="3121" t="s">
        <v>20</v>
      </c>
      <c r="AK192" s="3145" t="s">
        <v>21</v>
      </c>
      <c r="AL192" s="3121" t="s">
        <v>20</v>
      </c>
      <c r="AM192" s="3109" t="s">
        <v>21</v>
      </c>
      <c r="AN192" s="987" t="s">
        <v>1058</v>
      </c>
      <c r="AO192" s="986" t="s">
        <v>1057</v>
      </c>
      <c r="AP192" s="985" t="s">
        <v>1056</v>
      </c>
      <c r="AQ192" s="4540"/>
      <c r="AR192" s="4297"/>
      <c r="AS192" s="3121" t="s">
        <v>20</v>
      </c>
      <c r="AT192" s="3145" t="s">
        <v>21</v>
      </c>
      <c r="AU192" s="4141"/>
      <c r="AV192" s="4141"/>
      <c r="AX192" s="1482"/>
      <c r="AY192" s="1482"/>
      <c r="AZ192" s="1482"/>
      <c r="BA192" s="1482"/>
      <c r="BB192" s="1482"/>
      <c r="BC192" s="1482"/>
      <c r="BD192" s="1482"/>
      <c r="BE192" s="1482"/>
      <c r="BF192" s="1482"/>
      <c r="BG192" s="1482"/>
      <c r="BH192" s="402"/>
      <c r="BI192" s="402"/>
      <c r="BY192" s="3395"/>
      <c r="CG192" s="3409"/>
      <c r="CH192" s="3409"/>
      <c r="CI192" s="3409"/>
      <c r="CJ192" s="3409"/>
      <c r="CK192" s="3409"/>
      <c r="CL192" s="3409"/>
      <c r="CM192" s="3409"/>
      <c r="CZ192" s="194"/>
    </row>
    <row r="193" spans="1:104" ht="18.75" customHeight="1" x14ac:dyDescent="0.2">
      <c r="A193" s="4541" t="s">
        <v>1055</v>
      </c>
      <c r="B193" s="4542"/>
      <c r="C193" s="917">
        <f>SUM(D193+E193)</f>
        <v>0</v>
      </c>
      <c r="D193" s="921">
        <f>SUM(F193+H193+J193+L193+N193+P193+R193+T193+V193+X193+Z193+AB193+AD193+AF193+AH193+AJ193+AL193)</f>
        <v>0</v>
      </c>
      <c r="E193" s="955">
        <f>SUM(G193+I193+K193+M193+O193+Q193+S193+U193+W193+Y193+AA193+AC193+AE193+AG193+AI193+AK193+AM193)</f>
        <v>0</v>
      </c>
      <c r="F193" s="973"/>
      <c r="G193" s="693"/>
      <c r="H193" s="973"/>
      <c r="I193" s="693"/>
      <c r="J193" s="973"/>
      <c r="K193" s="693"/>
      <c r="L193" s="973"/>
      <c r="M193" s="693"/>
      <c r="N193" s="973"/>
      <c r="O193" s="693"/>
      <c r="P193" s="973"/>
      <c r="Q193" s="693"/>
      <c r="R193" s="973"/>
      <c r="S193" s="693"/>
      <c r="T193" s="973"/>
      <c r="U193" s="693"/>
      <c r="V193" s="973"/>
      <c r="W193" s="693"/>
      <c r="X193" s="973"/>
      <c r="Y193" s="693"/>
      <c r="Z193" s="973"/>
      <c r="AA193" s="693"/>
      <c r="AB193" s="973"/>
      <c r="AC193" s="693"/>
      <c r="AD193" s="973"/>
      <c r="AE193" s="693"/>
      <c r="AF193" s="973"/>
      <c r="AG193" s="693"/>
      <c r="AH193" s="973"/>
      <c r="AI193" s="693"/>
      <c r="AJ193" s="973"/>
      <c r="AK193" s="693"/>
      <c r="AL193" s="973"/>
      <c r="AM193" s="715"/>
      <c r="AN193" s="944"/>
      <c r="AO193" s="436"/>
      <c r="AP193" s="142"/>
      <c r="AQ193" s="693"/>
      <c r="AR193" s="974"/>
      <c r="AS193" s="973"/>
      <c r="AT193" s="693"/>
      <c r="AU193" s="693"/>
      <c r="AV193" s="693"/>
      <c r="AW193" s="3562" t="str">
        <f>CA193&amp;CB193&amp;CC193&amp;CD193&amp;CE193&amp;CF193&amp;CN193</f>
        <v/>
      </c>
      <c r="AX193" s="1482"/>
      <c r="AY193" s="1482"/>
      <c r="AZ193" s="1482"/>
      <c r="BA193" s="1482"/>
      <c r="BB193" s="1482"/>
      <c r="BC193" s="1482"/>
      <c r="BD193" s="1482"/>
      <c r="BE193" s="1482"/>
      <c r="BF193" s="1482"/>
      <c r="BG193" s="1482"/>
      <c r="BH193" s="402"/>
      <c r="BI193" s="402"/>
      <c r="BY193" s="3395"/>
      <c r="CA193" s="3469" t="str">
        <f t="shared" ref="CA193:CA228" si="53">IF(CG193=0,"","* Las gestantes egresadas del Programa NO debe ser mayor al Total de Mujeres egresadas. ")</f>
        <v/>
      </c>
      <c r="CB193" s="3469" t="str">
        <f t="shared" ref="CB193:CB228" si="54">IF(CH193=0,"","* Las madres de hijos menor de 5 años NO DEBE ser mayor al Total de Mujeres Egresadas al Programa. ")</f>
        <v/>
      </c>
      <c r="CC193" s="3469" t="str">
        <f t="shared" ref="CC193:CC228" si="55">IF(CI193=0,"","* Los egresos de Pueblos Originarios NO DEBE ser mayor al Total de egresos del Programa.")</f>
        <v/>
      </c>
      <c r="CD193" s="3469" t="str">
        <f t="shared" ref="CD193:CD228" si="56">IF(CJ193=0,"","* Los Niños, Niñas, Adolescentes y Jóvenes de Programas SENAME NO DEBE ser mayor al Total de egresos del Programa. ")</f>
        <v/>
      </c>
      <c r="CE193" s="3469" t="str">
        <f t="shared" ref="CE193:CE228" si="57">IF(CK193=0,"","* Los Migrantes NO DEBEN ser mayor al Total de ingresos del Programa. ")</f>
        <v/>
      </c>
      <c r="CF193" s="3469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0">
        <f>IF(E193&lt;AQ193,1,0)</f>
        <v>0</v>
      </c>
      <c r="CH193" s="3470">
        <f>IF(E193&lt;AR193,1,0)</f>
        <v>0</v>
      </c>
      <c r="CI193" s="3470">
        <f>IF(C193&lt;SUM(AS193,AT193),1,0)</f>
        <v>0</v>
      </c>
      <c r="CJ193" s="3470">
        <f>IF(C193&lt;AU193,1,0)</f>
        <v>0</v>
      </c>
      <c r="CK193" s="3470">
        <f>IF(C193&lt;AV193,1,0)</f>
        <v>0</v>
      </c>
      <c r="CL193" s="3470">
        <f>IF(AND(C193&lt;&gt;0,OR(AQ193="",AR193="",AS193="",AT193="",AU193="",AV193="")),1,0)</f>
        <v>0</v>
      </c>
      <c r="CM193" s="3470">
        <f>IF(AND(C193=0,OR(C195&gt;0,C196&gt;0,C197&gt;0,C198&gt;0,C199&gt;0)),1,0)</f>
        <v>0</v>
      </c>
      <c r="CN193" s="3469" t="str">
        <f>IF(CM193=1,"* No olvide registrar al menos un ingreso y una persona con diagnóstico. ","")</f>
        <v/>
      </c>
      <c r="CO193" s="3469"/>
      <c r="CZ193" s="194"/>
    </row>
    <row r="194" spans="1:104" ht="29.25" customHeight="1" x14ac:dyDescent="0.2">
      <c r="A194" s="4545" t="s">
        <v>1054</v>
      </c>
      <c r="B194" s="4546"/>
      <c r="C194" s="984"/>
      <c r="D194" s="981"/>
      <c r="E194" s="981"/>
      <c r="F194" s="981"/>
      <c r="G194" s="981"/>
      <c r="H194" s="981"/>
      <c r="I194" s="981"/>
      <c r="J194" s="981"/>
      <c r="K194" s="981"/>
      <c r="L194" s="981"/>
      <c r="M194" s="981"/>
      <c r="N194" s="981"/>
      <c r="O194" s="981"/>
      <c r="P194" s="981"/>
      <c r="Q194" s="981"/>
      <c r="R194" s="981"/>
      <c r="S194" s="981"/>
      <c r="T194" s="981"/>
      <c r="U194" s="981"/>
      <c r="V194" s="981"/>
      <c r="W194" s="981"/>
      <c r="X194" s="981"/>
      <c r="Y194" s="981"/>
      <c r="Z194" s="981"/>
      <c r="AA194" s="981"/>
      <c r="AB194" s="981"/>
      <c r="AC194" s="981"/>
      <c r="AD194" s="981"/>
      <c r="AE194" s="981"/>
      <c r="AF194" s="981"/>
      <c r="AG194" s="981"/>
      <c r="AH194" s="981"/>
      <c r="AI194" s="981"/>
      <c r="AJ194" s="981"/>
      <c r="AK194" s="981"/>
      <c r="AL194" s="981"/>
      <c r="AM194" s="981"/>
      <c r="AN194" s="983"/>
      <c r="AO194" s="982"/>
      <c r="AP194" s="980"/>
      <c r="AQ194" s="981"/>
      <c r="AR194" s="981"/>
      <c r="AS194" s="981"/>
      <c r="AT194" s="980"/>
      <c r="AU194" s="980"/>
      <c r="AV194" s="980"/>
      <c r="AW194" s="3562"/>
      <c r="AX194" s="1482"/>
      <c r="AY194" s="1482"/>
      <c r="AZ194" s="1482"/>
      <c r="BA194" s="1482"/>
      <c r="BB194" s="1482"/>
      <c r="BC194" s="1482"/>
      <c r="BD194" s="1482"/>
      <c r="BE194" s="1482"/>
      <c r="BF194" s="1482"/>
      <c r="BG194" s="1482"/>
      <c r="BH194" s="402"/>
      <c r="BI194" s="402"/>
      <c r="BY194" s="3395"/>
      <c r="CA194" s="3469"/>
      <c r="CB194" s="3469"/>
      <c r="CC194" s="3469"/>
      <c r="CD194" s="3469"/>
      <c r="CE194" s="3469"/>
      <c r="CF194" s="3469"/>
      <c r="CG194" s="3470"/>
      <c r="CH194" s="3470"/>
      <c r="CI194" s="3470"/>
      <c r="CJ194" s="3470"/>
      <c r="CK194" s="3470"/>
      <c r="CL194" s="3470"/>
      <c r="CM194" s="3470"/>
      <c r="CN194" s="3469"/>
      <c r="CO194" s="3469"/>
      <c r="CZ194" s="194"/>
    </row>
    <row r="195" spans="1:104" ht="21" customHeight="1" x14ac:dyDescent="0.2">
      <c r="A195" s="4518" t="s">
        <v>1053</v>
      </c>
      <c r="B195" s="967" t="s">
        <v>1052</v>
      </c>
      <c r="C195" s="954">
        <f>SUM(D195+E195)</f>
        <v>0</v>
      </c>
      <c r="D195" s="953">
        <f t="shared" ref="D195:D203" si="59">SUM(F195+H195+J195+L195+N195+P195+R195+T195+V195+X195+Z195+AB195+AD195+AF195+AH195+AJ195+AL195)</f>
        <v>0</v>
      </c>
      <c r="E195" s="3142">
        <f t="shared" ref="E195:E203" si="60">SUM(G195+I195+K195+M195+O195+Q195+S195+U195+W195+Y195+AA195+AC195+AE195+AG195+AI195+AK195+AM195)</f>
        <v>0</v>
      </c>
      <c r="F195" s="893"/>
      <c r="G195" s="891"/>
      <c r="H195" s="893"/>
      <c r="I195" s="891"/>
      <c r="J195" s="893"/>
      <c r="K195" s="891"/>
      <c r="L195" s="893"/>
      <c r="M195" s="891"/>
      <c r="N195" s="893"/>
      <c r="O195" s="891"/>
      <c r="P195" s="893"/>
      <c r="Q195" s="891"/>
      <c r="R195" s="893"/>
      <c r="S195" s="891"/>
      <c r="T195" s="893"/>
      <c r="U195" s="891"/>
      <c r="V195" s="893"/>
      <c r="W195" s="891"/>
      <c r="X195" s="893"/>
      <c r="Y195" s="891"/>
      <c r="Z195" s="893"/>
      <c r="AA195" s="891"/>
      <c r="AB195" s="893"/>
      <c r="AC195" s="891"/>
      <c r="AD195" s="893"/>
      <c r="AE195" s="891"/>
      <c r="AF195" s="893"/>
      <c r="AG195" s="891"/>
      <c r="AH195" s="893"/>
      <c r="AI195" s="891"/>
      <c r="AJ195" s="893"/>
      <c r="AK195" s="891"/>
      <c r="AL195" s="893"/>
      <c r="AM195" s="952"/>
      <c r="AN195" s="964"/>
      <c r="AO195" s="894"/>
      <c r="AP195" s="891"/>
      <c r="AQ195" s="891"/>
      <c r="AR195" s="892"/>
      <c r="AS195" s="893"/>
      <c r="AT195" s="891"/>
      <c r="AU195" s="891"/>
      <c r="AV195" s="891"/>
      <c r="AW195" s="3562" t="str">
        <f t="shared" ref="AW195:AW231" si="61">CA195&amp;CB195&amp;CC195&amp;CD195&amp;CE195&amp;CF195</f>
        <v/>
      </c>
      <c r="AX195" s="1482"/>
      <c r="AY195" s="1482"/>
      <c r="AZ195" s="1482"/>
      <c r="BA195" s="1482"/>
      <c r="BB195" s="1482"/>
      <c r="BC195" s="1482"/>
      <c r="BD195" s="1482"/>
      <c r="BE195" s="1482"/>
      <c r="BF195" s="1482"/>
      <c r="BG195" s="1482"/>
      <c r="BH195" s="402"/>
      <c r="BI195" s="402"/>
      <c r="BY195" s="3395"/>
      <c r="CA195" s="3469" t="str">
        <f t="shared" si="53"/>
        <v/>
      </c>
      <c r="CB195" s="3469" t="str">
        <f t="shared" si="54"/>
        <v/>
      </c>
      <c r="CC195" s="3469" t="str">
        <f t="shared" si="55"/>
        <v/>
      </c>
      <c r="CD195" s="3469" t="str">
        <f t="shared" si="56"/>
        <v/>
      </c>
      <c r="CE195" s="3469" t="str">
        <f t="shared" si="57"/>
        <v/>
      </c>
      <c r="CF195" s="3469" t="str">
        <f t="shared" si="58"/>
        <v/>
      </c>
      <c r="CG195" s="3470">
        <f t="shared" ref="CG195:CG231" si="62">IF(E195&lt;AQ195,1,0)</f>
        <v>0</v>
      </c>
      <c r="CH195" s="3470">
        <f t="shared" ref="CH195:CH231" si="63">IF(E195&lt;AR195,1,0)</f>
        <v>0</v>
      </c>
      <c r="CI195" s="3470">
        <f t="shared" ref="CI195:CI231" si="64">IF(C195&lt;SUM(AS195,AT195),1,0)</f>
        <v>0</v>
      </c>
      <c r="CJ195" s="3470">
        <f t="shared" ref="CJ195:CJ231" si="65">IF(C195&lt;AU195,1,0)</f>
        <v>0</v>
      </c>
      <c r="CK195" s="3470">
        <f t="shared" ref="CK195:CK231" si="66">IF(C195&lt;AV195,1,0)</f>
        <v>0</v>
      </c>
      <c r="CL195" s="3470">
        <f t="shared" ref="CL195:CL231" si="67">IF(AND(C195&lt;&gt;0,OR(AQ195="",AR195="",AS195="",AT195="",AU195="",AV195="")),1,0)</f>
        <v>0</v>
      </c>
      <c r="CM195" s="3470"/>
      <c r="CN195" s="3469"/>
      <c r="CO195" s="3469"/>
      <c r="CZ195" s="194"/>
    </row>
    <row r="196" spans="1:104" ht="21.75" customHeight="1" x14ac:dyDescent="0.2">
      <c r="A196" s="4519"/>
      <c r="B196" s="465" t="s">
        <v>1051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2" t="str">
        <f t="shared" si="61"/>
        <v/>
      </c>
      <c r="AX196" s="1482"/>
      <c r="AY196" s="1482"/>
      <c r="AZ196" s="1482"/>
      <c r="BA196" s="1482"/>
      <c r="BB196" s="1482"/>
      <c r="BC196" s="1482"/>
      <c r="BD196" s="1482"/>
      <c r="BE196" s="1482"/>
      <c r="BF196" s="1482"/>
      <c r="BG196" s="1482"/>
      <c r="BH196" s="402"/>
      <c r="BI196" s="402"/>
      <c r="BY196" s="3395"/>
      <c r="CA196" s="3469" t="str">
        <f t="shared" si="53"/>
        <v/>
      </c>
      <c r="CB196" s="3469" t="str">
        <f t="shared" si="54"/>
        <v/>
      </c>
      <c r="CC196" s="3469" t="str">
        <f t="shared" si="55"/>
        <v/>
      </c>
      <c r="CD196" s="3469" t="str">
        <f t="shared" si="56"/>
        <v/>
      </c>
      <c r="CE196" s="3469" t="str">
        <f t="shared" si="57"/>
        <v/>
      </c>
      <c r="CF196" s="3469" t="str">
        <f t="shared" si="58"/>
        <v/>
      </c>
      <c r="CG196" s="3470">
        <f t="shared" si="62"/>
        <v>0</v>
      </c>
      <c r="CH196" s="3470">
        <f t="shared" si="63"/>
        <v>0</v>
      </c>
      <c r="CI196" s="3470">
        <f t="shared" si="64"/>
        <v>0</v>
      </c>
      <c r="CJ196" s="3470">
        <f t="shared" si="65"/>
        <v>0</v>
      </c>
      <c r="CK196" s="3470">
        <f t="shared" si="66"/>
        <v>0</v>
      </c>
      <c r="CL196" s="3470">
        <f t="shared" si="67"/>
        <v>0</v>
      </c>
      <c r="CM196" s="3470"/>
      <c r="CN196" s="3469"/>
      <c r="CO196" s="3469"/>
      <c r="CZ196" s="194"/>
    </row>
    <row r="197" spans="1:104" ht="18.75" customHeight="1" x14ac:dyDescent="0.2">
      <c r="A197" s="4291" t="s">
        <v>1050</v>
      </c>
      <c r="B197" s="4292"/>
      <c r="C197" s="918">
        <f>SUM(D197+E197)</f>
        <v>0</v>
      </c>
      <c r="D197" s="921">
        <f t="shared" si="59"/>
        <v>0</v>
      </c>
      <c r="E197" s="914">
        <f t="shared" si="60"/>
        <v>0</v>
      </c>
      <c r="F197" s="973"/>
      <c r="G197" s="693"/>
      <c r="H197" s="973"/>
      <c r="I197" s="693"/>
      <c r="J197" s="973"/>
      <c r="K197" s="693"/>
      <c r="L197" s="973"/>
      <c r="M197" s="693"/>
      <c r="N197" s="973"/>
      <c r="O197" s="693"/>
      <c r="P197" s="973"/>
      <c r="Q197" s="693"/>
      <c r="R197" s="973"/>
      <c r="S197" s="693"/>
      <c r="T197" s="973"/>
      <c r="U197" s="693"/>
      <c r="V197" s="973"/>
      <c r="W197" s="693"/>
      <c r="X197" s="973"/>
      <c r="Y197" s="693"/>
      <c r="Z197" s="973"/>
      <c r="AA197" s="693"/>
      <c r="AB197" s="973"/>
      <c r="AC197" s="693"/>
      <c r="AD197" s="973"/>
      <c r="AE197" s="693"/>
      <c r="AF197" s="973"/>
      <c r="AG197" s="693"/>
      <c r="AH197" s="973"/>
      <c r="AI197" s="693"/>
      <c r="AJ197" s="973"/>
      <c r="AK197" s="693"/>
      <c r="AL197" s="973"/>
      <c r="AM197" s="715"/>
      <c r="AN197" s="975"/>
      <c r="AO197" s="692"/>
      <c r="AP197" s="693"/>
      <c r="AQ197" s="693"/>
      <c r="AR197" s="974"/>
      <c r="AS197" s="973"/>
      <c r="AT197" s="693"/>
      <c r="AU197" s="693"/>
      <c r="AV197" s="693"/>
      <c r="AW197" s="3562" t="str">
        <f t="shared" si="61"/>
        <v/>
      </c>
      <c r="AX197" s="1482"/>
      <c r="AY197" s="1482"/>
      <c r="AZ197" s="1482"/>
      <c r="BA197" s="1482"/>
      <c r="BB197" s="1482"/>
      <c r="BC197" s="1482"/>
      <c r="BD197" s="1482"/>
      <c r="BE197" s="1482"/>
      <c r="BF197" s="1482"/>
      <c r="BG197" s="1482"/>
      <c r="BH197" s="402"/>
      <c r="BI197" s="402"/>
      <c r="BY197" s="3395"/>
      <c r="CA197" s="3469" t="str">
        <f t="shared" si="53"/>
        <v/>
      </c>
      <c r="CB197" s="3469" t="str">
        <f t="shared" si="54"/>
        <v/>
      </c>
      <c r="CC197" s="3469" t="str">
        <f t="shared" si="55"/>
        <v/>
      </c>
      <c r="CD197" s="3469" t="str">
        <f t="shared" si="56"/>
        <v/>
      </c>
      <c r="CE197" s="3469" t="str">
        <f t="shared" si="57"/>
        <v/>
      </c>
      <c r="CF197" s="3469" t="str">
        <f t="shared" si="58"/>
        <v/>
      </c>
      <c r="CG197" s="3470">
        <f t="shared" si="62"/>
        <v>0</v>
      </c>
      <c r="CH197" s="3470">
        <f t="shared" si="63"/>
        <v>0</v>
      </c>
      <c r="CI197" s="3470">
        <f t="shared" si="64"/>
        <v>0</v>
      </c>
      <c r="CJ197" s="3470">
        <f t="shared" si="65"/>
        <v>0</v>
      </c>
      <c r="CK197" s="3470">
        <f t="shared" si="66"/>
        <v>0</v>
      </c>
      <c r="CL197" s="3470">
        <f t="shared" si="67"/>
        <v>0</v>
      </c>
      <c r="CM197" s="3470"/>
      <c r="CN197" s="3469"/>
      <c r="CO197" s="3469"/>
      <c r="CZ197" s="194"/>
    </row>
    <row r="198" spans="1:104" ht="20.25" customHeight="1" x14ac:dyDescent="0.2">
      <c r="A198" s="4518" t="s">
        <v>1049</v>
      </c>
      <c r="B198" s="3086" t="s">
        <v>1048</v>
      </c>
      <c r="C198" s="954">
        <f>+D198+E198</f>
        <v>0</v>
      </c>
      <c r="D198" s="953">
        <f t="shared" si="59"/>
        <v>0</v>
      </c>
      <c r="E198" s="3142">
        <f t="shared" si="60"/>
        <v>0</v>
      </c>
      <c r="F198" s="893"/>
      <c r="G198" s="891"/>
      <c r="H198" s="893"/>
      <c r="I198" s="891"/>
      <c r="J198" s="893"/>
      <c r="K198" s="891"/>
      <c r="L198" s="893"/>
      <c r="M198" s="891"/>
      <c r="N198" s="893"/>
      <c r="O198" s="891"/>
      <c r="P198" s="893"/>
      <c r="Q198" s="891"/>
      <c r="R198" s="893"/>
      <c r="S198" s="891"/>
      <c r="T198" s="893"/>
      <c r="U198" s="891"/>
      <c r="V198" s="893"/>
      <c r="W198" s="891"/>
      <c r="X198" s="893"/>
      <c r="Y198" s="891"/>
      <c r="Z198" s="893"/>
      <c r="AA198" s="891"/>
      <c r="AB198" s="893"/>
      <c r="AC198" s="891"/>
      <c r="AD198" s="893"/>
      <c r="AE198" s="891"/>
      <c r="AF198" s="893"/>
      <c r="AG198" s="891"/>
      <c r="AH198" s="893"/>
      <c r="AI198" s="891"/>
      <c r="AJ198" s="893"/>
      <c r="AK198" s="891"/>
      <c r="AL198" s="893"/>
      <c r="AM198" s="952"/>
      <c r="AN198" s="964"/>
      <c r="AO198" s="894"/>
      <c r="AP198" s="891"/>
      <c r="AQ198" s="891"/>
      <c r="AR198" s="892"/>
      <c r="AS198" s="893"/>
      <c r="AT198" s="891"/>
      <c r="AU198" s="891"/>
      <c r="AV198" s="891"/>
      <c r="AW198" s="3562" t="str">
        <f t="shared" si="61"/>
        <v/>
      </c>
      <c r="AX198" s="1482"/>
      <c r="AY198" s="1482"/>
      <c r="AZ198" s="1482"/>
      <c r="BA198" s="1482"/>
      <c r="BB198" s="1482"/>
      <c r="BC198" s="1482"/>
      <c r="BD198" s="1482"/>
      <c r="BE198" s="1482"/>
      <c r="BF198" s="1482"/>
      <c r="BG198" s="1482"/>
      <c r="BH198" s="402"/>
      <c r="BI198" s="402"/>
      <c r="BY198" s="3395"/>
      <c r="CA198" s="3469" t="str">
        <f t="shared" si="53"/>
        <v/>
      </c>
      <c r="CB198" s="3469" t="str">
        <f t="shared" si="54"/>
        <v/>
      </c>
      <c r="CC198" s="3469" t="str">
        <f t="shared" si="55"/>
        <v/>
      </c>
      <c r="CD198" s="3469" t="str">
        <f t="shared" si="56"/>
        <v/>
      </c>
      <c r="CE198" s="3469" t="str">
        <f t="shared" si="57"/>
        <v/>
      </c>
      <c r="CF198" s="3469" t="str">
        <f t="shared" si="58"/>
        <v/>
      </c>
      <c r="CG198" s="3470">
        <f t="shared" si="62"/>
        <v>0</v>
      </c>
      <c r="CH198" s="3470">
        <f t="shared" si="63"/>
        <v>0</v>
      </c>
      <c r="CI198" s="3470">
        <f t="shared" si="64"/>
        <v>0</v>
      </c>
      <c r="CJ198" s="3470">
        <f t="shared" si="65"/>
        <v>0</v>
      </c>
      <c r="CK198" s="3470">
        <f t="shared" si="66"/>
        <v>0</v>
      </c>
      <c r="CL198" s="3470">
        <f t="shared" si="67"/>
        <v>0</v>
      </c>
      <c r="CM198" s="3470"/>
      <c r="CN198" s="3469"/>
      <c r="CO198" s="3469"/>
      <c r="CZ198" s="194"/>
    </row>
    <row r="199" spans="1:104" ht="15" customHeight="1" x14ac:dyDescent="0.2">
      <c r="A199" s="4519"/>
      <c r="B199" s="979" t="s">
        <v>1047</v>
      </c>
      <c r="C199" s="957">
        <f>+D199+E199</f>
        <v>0</v>
      </c>
      <c r="D199" s="956">
        <f t="shared" si="59"/>
        <v>0</v>
      </c>
      <c r="E199" s="955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78"/>
      <c r="AO199" s="208"/>
      <c r="AP199" s="493"/>
      <c r="AQ199" s="276"/>
      <c r="AR199" s="237"/>
      <c r="AS199" s="207"/>
      <c r="AT199" s="276"/>
      <c r="AU199" s="276"/>
      <c r="AV199" s="276"/>
      <c r="AW199" s="3562" t="str">
        <f t="shared" si="61"/>
        <v/>
      </c>
      <c r="AX199" s="1482"/>
      <c r="AY199" s="1482"/>
      <c r="AZ199" s="1482"/>
      <c r="BA199" s="1482"/>
      <c r="BB199" s="1482"/>
      <c r="BC199" s="1482"/>
      <c r="BD199" s="1482"/>
      <c r="BE199" s="1482"/>
      <c r="BF199" s="1482"/>
      <c r="BG199" s="1482"/>
      <c r="BH199" s="402"/>
      <c r="BI199" s="402"/>
      <c r="BY199" s="3395"/>
      <c r="CA199" s="3469" t="str">
        <f t="shared" si="53"/>
        <v/>
      </c>
      <c r="CB199" s="3469" t="str">
        <f t="shared" si="54"/>
        <v/>
      </c>
      <c r="CC199" s="3469" t="str">
        <f t="shared" si="55"/>
        <v/>
      </c>
      <c r="CD199" s="3469" t="str">
        <f t="shared" si="56"/>
        <v/>
      </c>
      <c r="CE199" s="3469" t="str">
        <f t="shared" si="57"/>
        <v/>
      </c>
      <c r="CF199" s="3469" t="str">
        <f t="shared" si="58"/>
        <v/>
      </c>
      <c r="CG199" s="3470">
        <f t="shared" si="62"/>
        <v>0</v>
      </c>
      <c r="CH199" s="3470">
        <f t="shared" si="63"/>
        <v>0</v>
      </c>
      <c r="CI199" s="3470">
        <f t="shared" si="64"/>
        <v>0</v>
      </c>
      <c r="CJ199" s="3470">
        <f t="shared" si="65"/>
        <v>0</v>
      </c>
      <c r="CK199" s="3470">
        <f t="shared" si="66"/>
        <v>0</v>
      </c>
      <c r="CL199" s="3470">
        <f t="shared" si="67"/>
        <v>0</v>
      </c>
      <c r="CM199" s="3470"/>
      <c r="CN199" s="3469"/>
      <c r="CO199" s="3469"/>
      <c r="CZ199" s="194"/>
    </row>
    <row r="200" spans="1:104" ht="20.25" customHeight="1" x14ac:dyDescent="0.2">
      <c r="A200" s="3168" t="s">
        <v>1046</v>
      </c>
      <c r="B200" s="3170"/>
      <c r="C200" s="977">
        <f t="shared" ref="C200:C215" si="68">SUM(D200+E200)</f>
        <v>0</v>
      </c>
      <c r="D200" s="976">
        <f t="shared" si="59"/>
        <v>0</v>
      </c>
      <c r="E200" s="3260">
        <f t="shared" si="60"/>
        <v>0</v>
      </c>
      <c r="F200" s="973"/>
      <c r="G200" s="693"/>
      <c r="H200" s="973"/>
      <c r="I200" s="693"/>
      <c r="J200" s="973"/>
      <c r="K200" s="693"/>
      <c r="L200" s="973"/>
      <c r="M200" s="693"/>
      <c r="N200" s="973"/>
      <c r="O200" s="693"/>
      <c r="P200" s="973"/>
      <c r="Q200" s="693"/>
      <c r="R200" s="973"/>
      <c r="S200" s="693"/>
      <c r="T200" s="973"/>
      <c r="U200" s="693"/>
      <c r="V200" s="973"/>
      <c r="W200" s="693"/>
      <c r="X200" s="973"/>
      <c r="Y200" s="693"/>
      <c r="Z200" s="973"/>
      <c r="AA200" s="693"/>
      <c r="AB200" s="973"/>
      <c r="AC200" s="693"/>
      <c r="AD200" s="973"/>
      <c r="AE200" s="693"/>
      <c r="AF200" s="973"/>
      <c r="AG200" s="693"/>
      <c r="AH200" s="973"/>
      <c r="AI200" s="693"/>
      <c r="AJ200" s="973"/>
      <c r="AK200" s="693"/>
      <c r="AL200" s="973"/>
      <c r="AM200" s="715"/>
      <c r="AN200" s="975"/>
      <c r="AO200" s="692"/>
      <c r="AP200" s="693"/>
      <c r="AQ200" s="693"/>
      <c r="AR200" s="974"/>
      <c r="AS200" s="973"/>
      <c r="AT200" s="693"/>
      <c r="AU200" s="693"/>
      <c r="AV200" s="693"/>
      <c r="AW200" s="3562" t="str">
        <f>CA200&amp;CB200&amp;CC200&amp;CD200&amp;CE200&amp;CF200&amp;CO200</f>
        <v/>
      </c>
      <c r="AX200" s="1482"/>
      <c r="AY200" s="1482"/>
      <c r="AZ200" s="1482"/>
      <c r="BA200" s="1482"/>
      <c r="BB200" s="1482"/>
      <c r="BC200" s="1482"/>
      <c r="BD200" s="1482"/>
      <c r="BE200" s="1482"/>
      <c r="BF200" s="1482"/>
      <c r="BG200" s="1482"/>
      <c r="BH200" s="402"/>
      <c r="BI200" s="402"/>
      <c r="BY200" s="3395"/>
      <c r="CA200" s="3469" t="str">
        <f t="shared" si="53"/>
        <v/>
      </c>
      <c r="CB200" s="3469" t="str">
        <f t="shared" si="54"/>
        <v/>
      </c>
      <c r="CC200" s="3469" t="str">
        <f t="shared" si="55"/>
        <v/>
      </c>
      <c r="CD200" s="3469" t="str">
        <f t="shared" si="56"/>
        <v/>
      </c>
      <c r="CE200" s="3469" t="str">
        <f t="shared" si="57"/>
        <v/>
      </c>
      <c r="CF200" s="3469" t="str">
        <f t="shared" si="58"/>
        <v/>
      </c>
      <c r="CG200" s="3470">
        <f t="shared" si="62"/>
        <v>0</v>
      </c>
      <c r="CH200" s="3470">
        <f t="shared" si="63"/>
        <v>0</v>
      </c>
      <c r="CI200" s="3470">
        <f t="shared" si="64"/>
        <v>0</v>
      </c>
      <c r="CJ200" s="3470">
        <f t="shared" si="65"/>
        <v>0</v>
      </c>
      <c r="CK200" s="3470">
        <f t="shared" si="66"/>
        <v>0</v>
      </c>
      <c r="CL200" s="3470">
        <f t="shared" si="67"/>
        <v>0</v>
      </c>
      <c r="CM200" s="3409">
        <v>0</v>
      </c>
      <c r="CZ200" s="194"/>
    </row>
    <row r="201" spans="1:104" ht="16.350000000000001" customHeight="1" x14ac:dyDescent="0.2">
      <c r="A201" s="4139" t="s">
        <v>1045</v>
      </c>
      <c r="B201" s="972" t="s">
        <v>1044</v>
      </c>
      <c r="C201" s="906">
        <f t="shared" si="68"/>
        <v>0</v>
      </c>
      <c r="D201" s="905">
        <f t="shared" si="59"/>
        <v>0</v>
      </c>
      <c r="E201" s="898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2" t="str">
        <f t="shared" si="61"/>
        <v/>
      </c>
      <c r="AX201" s="1482"/>
      <c r="AY201" s="1482"/>
      <c r="AZ201" s="1482"/>
      <c r="BA201" s="1482"/>
      <c r="BB201" s="1482"/>
      <c r="BC201" s="1482"/>
      <c r="BD201" s="1482"/>
      <c r="BE201" s="1482"/>
      <c r="BF201" s="1482"/>
      <c r="BG201" s="1482"/>
      <c r="BH201" s="402"/>
      <c r="BI201" s="402"/>
      <c r="BY201" s="3395"/>
      <c r="CA201" s="3469" t="str">
        <f t="shared" si="53"/>
        <v/>
      </c>
      <c r="CB201" s="3469" t="str">
        <f t="shared" si="54"/>
        <v/>
      </c>
      <c r="CC201" s="3469" t="str">
        <f t="shared" si="55"/>
        <v/>
      </c>
      <c r="CD201" s="3469" t="str">
        <f t="shared" si="56"/>
        <v/>
      </c>
      <c r="CE201" s="3469" t="str">
        <f t="shared" si="57"/>
        <v/>
      </c>
      <c r="CF201" s="3469" t="str">
        <f t="shared" si="58"/>
        <v/>
      </c>
      <c r="CG201" s="3470">
        <f t="shared" si="62"/>
        <v>0</v>
      </c>
      <c r="CH201" s="3470">
        <f t="shared" si="63"/>
        <v>0</v>
      </c>
      <c r="CI201" s="3470">
        <f t="shared" si="64"/>
        <v>0</v>
      </c>
      <c r="CJ201" s="3470">
        <f t="shared" si="65"/>
        <v>0</v>
      </c>
      <c r="CK201" s="3470">
        <f t="shared" si="66"/>
        <v>0</v>
      </c>
      <c r="CL201" s="3470">
        <f t="shared" si="67"/>
        <v>0</v>
      </c>
      <c r="CM201" s="3470"/>
      <c r="CZ201" s="194"/>
    </row>
    <row r="202" spans="1:104" ht="16.350000000000001" customHeight="1" x14ac:dyDescent="0.2">
      <c r="A202" s="4140"/>
      <c r="B202" s="3060" t="s">
        <v>1043</v>
      </c>
      <c r="C202" s="949">
        <f t="shared" si="68"/>
        <v>0</v>
      </c>
      <c r="D202" s="948">
        <f t="shared" si="59"/>
        <v>0</v>
      </c>
      <c r="E202" s="3149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2" t="str">
        <f t="shared" si="61"/>
        <v/>
      </c>
      <c r="AX202" s="1482"/>
      <c r="AY202" s="1482"/>
      <c r="AZ202" s="1482"/>
      <c r="BA202" s="1482"/>
      <c r="BB202" s="1482"/>
      <c r="BC202" s="1482"/>
      <c r="BD202" s="1482"/>
      <c r="BE202" s="1482"/>
      <c r="BF202" s="1482"/>
      <c r="BG202" s="1482"/>
      <c r="BH202" s="402"/>
      <c r="BI202" s="402"/>
      <c r="BY202" s="3395"/>
      <c r="CA202" s="3469" t="str">
        <f t="shared" si="53"/>
        <v/>
      </c>
      <c r="CB202" s="3469" t="str">
        <f t="shared" si="54"/>
        <v/>
      </c>
      <c r="CC202" s="3469" t="str">
        <f t="shared" si="55"/>
        <v/>
      </c>
      <c r="CD202" s="3469" t="str">
        <f t="shared" si="56"/>
        <v/>
      </c>
      <c r="CE202" s="3469" t="str">
        <f t="shared" si="57"/>
        <v/>
      </c>
      <c r="CF202" s="3469" t="str">
        <f t="shared" si="58"/>
        <v/>
      </c>
      <c r="CG202" s="3470">
        <f t="shared" si="62"/>
        <v>0</v>
      </c>
      <c r="CH202" s="3470">
        <f t="shared" si="63"/>
        <v>0</v>
      </c>
      <c r="CI202" s="3470">
        <f t="shared" si="64"/>
        <v>0</v>
      </c>
      <c r="CJ202" s="3470">
        <f t="shared" si="65"/>
        <v>0</v>
      </c>
      <c r="CK202" s="3470">
        <f t="shared" si="66"/>
        <v>0</v>
      </c>
      <c r="CL202" s="3470">
        <f t="shared" si="67"/>
        <v>0</v>
      </c>
      <c r="CM202" s="3470"/>
      <c r="CZ202" s="194"/>
    </row>
    <row r="203" spans="1:104" ht="16.350000000000001" customHeight="1" x14ac:dyDescent="0.2">
      <c r="A203" s="4140"/>
      <c r="B203" s="3060" t="s">
        <v>1042</v>
      </c>
      <c r="C203" s="949">
        <f t="shared" si="68"/>
        <v>0</v>
      </c>
      <c r="D203" s="948">
        <f t="shared" si="59"/>
        <v>0</v>
      </c>
      <c r="E203" s="3149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2" t="str">
        <f t="shared" si="61"/>
        <v/>
      </c>
      <c r="AX203" s="1482"/>
      <c r="AY203" s="1482"/>
      <c r="AZ203" s="1482"/>
      <c r="BA203" s="1482"/>
      <c r="BB203" s="1482"/>
      <c r="BC203" s="1482"/>
      <c r="BD203" s="1482"/>
      <c r="BE203" s="1482"/>
      <c r="BF203" s="1482"/>
      <c r="BG203" s="1482"/>
      <c r="BH203" s="402"/>
      <c r="BI203" s="402"/>
      <c r="BY203" s="3395"/>
      <c r="CA203" s="3469" t="str">
        <f t="shared" si="53"/>
        <v/>
      </c>
      <c r="CB203" s="3469" t="str">
        <f t="shared" si="54"/>
        <v/>
      </c>
      <c r="CC203" s="3469" t="str">
        <f t="shared" si="55"/>
        <v/>
      </c>
      <c r="CD203" s="3469" t="str">
        <f t="shared" si="56"/>
        <v/>
      </c>
      <c r="CE203" s="3469" t="str">
        <f t="shared" si="57"/>
        <v/>
      </c>
      <c r="CF203" s="3469" t="str">
        <f t="shared" si="58"/>
        <v/>
      </c>
      <c r="CG203" s="3470">
        <f t="shared" si="62"/>
        <v>0</v>
      </c>
      <c r="CH203" s="3470">
        <f t="shared" si="63"/>
        <v>0</v>
      </c>
      <c r="CI203" s="3470">
        <f t="shared" si="64"/>
        <v>0</v>
      </c>
      <c r="CJ203" s="3470">
        <f t="shared" si="65"/>
        <v>0</v>
      </c>
      <c r="CK203" s="3470">
        <f t="shared" si="66"/>
        <v>0</v>
      </c>
      <c r="CL203" s="3470">
        <f t="shared" si="67"/>
        <v>0</v>
      </c>
      <c r="CM203" s="3470"/>
      <c r="CZ203" s="194"/>
    </row>
    <row r="204" spans="1:104" ht="16.350000000000001" customHeight="1" x14ac:dyDescent="0.2">
      <c r="A204" s="4140"/>
      <c r="B204" s="971" t="s">
        <v>1041</v>
      </c>
      <c r="C204" s="949">
        <f t="shared" si="68"/>
        <v>0</v>
      </c>
      <c r="D204" s="129"/>
      <c r="E204" s="3149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2" t="str">
        <f t="shared" si="61"/>
        <v/>
      </c>
      <c r="AX204" s="1482"/>
      <c r="AY204" s="1482"/>
      <c r="AZ204" s="1482"/>
      <c r="BA204" s="1482"/>
      <c r="BB204" s="1482"/>
      <c r="BC204" s="1482"/>
      <c r="BD204" s="1482"/>
      <c r="BE204" s="1482"/>
      <c r="BF204" s="1482"/>
      <c r="BG204" s="1482"/>
      <c r="BH204" s="402"/>
      <c r="BI204" s="402"/>
      <c r="BY204" s="3395"/>
      <c r="CA204" s="3469" t="str">
        <f t="shared" si="53"/>
        <v/>
      </c>
      <c r="CB204" s="3469" t="str">
        <f t="shared" si="54"/>
        <v/>
      </c>
      <c r="CC204" s="3469" t="str">
        <f t="shared" si="55"/>
        <v/>
      </c>
      <c r="CD204" s="3469" t="str">
        <f t="shared" si="56"/>
        <v/>
      </c>
      <c r="CE204" s="3469" t="str">
        <f t="shared" si="57"/>
        <v/>
      </c>
      <c r="CF204" s="3469" t="str">
        <f t="shared" si="58"/>
        <v/>
      </c>
      <c r="CG204" s="3470">
        <f t="shared" si="62"/>
        <v>0</v>
      </c>
      <c r="CH204" s="3470">
        <f t="shared" si="63"/>
        <v>0</v>
      </c>
      <c r="CI204" s="3470">
        <f t="shared" si="64"/>
        <v>0</v>
      </c>
      <c r="CJ204" s="3470">
        <f t="shared" si="65"/>
        <v>0</v>
      </c>
      <c r="CK204" s="3470">
        <f t="shared" si="66"/>
        <v>0</v>
      </c>
      <c r="CL204" s="3470">
        <f>IF(AND(C204&lt;&gt;0,OR(AQ204="",AR204="",AT204="",AU204="",AV204="")),1,0)</f>
        <v>0</v>
      </c>
      <c r="CM204" s="3470"/>
      <c r="CZ204" s="194"/>
    </row>
    <row r="205" spans="1:104" ht="16.350000000000001" customHeight="1" x14ac:dyDescent="0.2">
      <c r="A205" s="4140"/>
      <c r="B205" s="3060" t="s">
        <v>1040</v>
      </c>
      <c r="C205" s="949">
        <f t="shared" si="68"/>
        <v>0</v>
      </c>
      <c r="D205" s="948">
        <f t="shared" ref="D205:E211" si="69">SUM(F205+H205+J205+L205+N205+P205+R205+T205+V205+X205+Z205+AB205+AD205+AF205+AH205+AJ205+AL205)</f>
        <v>0</v>
      </c>
      <c r="E205" s="3149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2" t="str">
        <f t="shared" si="61"/>
        <v/>
      </c>
      <c r="AX205" s="1482"/>
      <c r="AY205" s="1482"/>
      <c r="AZ205" s="1482"/>
      <c r="BA205" s="1482"/>
      <c r="BB205" s="1482"/>
      <c r="BC205" s="1482"/>
      <c r="BD205" s="1482"/>
      <c r="BE205" s="1482"/>
      <c r="BF205" s="1482"/>
      <c r="BG205" s="1482"/>
      <c r="BH205" s="402"/>
      <c r="BI205" s="402"/>
      <c r="BY205" s="3395"/>
      <c r="CA205" s="3469" t="str">
        <f t="shared" si="53"/>
        <v/>
      </c>
      <c r="CB205" s="3469" t="str">
        <f t="shared" si="54"/>
        <v/>
      </c>
      <c r="CC205" s="3469" t="str">
        <f t="shared" si="55"/>
        <v/>
      </c>
      <c r="CD205" s="3469" t="str">
        <f t="shared" si="56"/>
        <v/>
      </c>
      <c r="CE205" s="3469" t="str">
        <f t="shared" si="57"/>
        <v/>
      </c>
      <c r="CF205" s="3469" t="str">
        <f t="shared" si="58"/>
        <v/>
      </c>
      <c r="CG205" s="3470">
        <f t="shared" si="62"/>
        <v>0</v>
      </c>
      <c r="CH205" s="3470">
        <f t="shared" si="63"/>
        <v>0</v>
      </c>
      <c r="CI205" s="3470">
        <f t="shared" si="64"/>
        <v>0</v>
      </c>
      <c r="CJ205" s="3470">
        <f t="shared" si="65"/>
        <v>0</v>
      </c>
      <c r="CK205" s="3470">
        <f t="shared" si="66"/>
        <v>0</v>
      </c>
      <c r="CL205" s="3470">
        <f t="shared" si="67"/>
        <v>0</v>
      </c>
      <c r="CM205" s="3470"/>
      <c r="CZ205" s="194"/>
    </row>
    <row r="206" spans="1:104" ht="16.350000000000001" customHeight="1" x14ac:dyDescent="0.2">
      <c r="A206" s="4140"/>
      <c r="B206" s="970" t="s">
        <v>1039</v>
      </c>
      <c r="C206" s="949">
        <f t="shared" si="68"/>
        <v>0</v>
      </c>
      <c r="D206" s="948">
        <f t="shared" si="69"/>
        <v>0</v>
      </c>
      <c r="E206" s="3149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2" t="str">
        <f t="shared" si="61"/>
        <v/>
      </c>
      <c r="AX206" s="1482"/>
      <c r="AY206" s="1482"/>
      <c r="AZ206" s="1482"/>
      <c r="BA206" s="1482"/>
      <c r="BB206" s="1482"/>
      <c r="BC206" s="1482"/>
      <c r="BD206" s="1482"/>
      <c r="BE206" s="1482"/>
      <c r="BF206" s="1482"/>
      <c r="BG206" s="1482"/>
      <c r="BH206" s="402"/>
      <c r="BI206" s="402"/>
      <c r="BY206" s="3395"/>
      <c r="CA206" s="3469" t="str">
        <f t="shared" si="53"/>
        <v/>
      </c>
      <c r="CB206" s="3469" t="str">
        <f t="shared" si="54"/>
        <v/>
      </c>
      <c r="CC206" s="3469" t="str">
        <f t="shared" si="55"/>
        <v/>
      </c>
      <c r="CD206" s="3469" t="str">
        <f t="shared" si="56"/>
        <v/>
      </c>
      <c r="CE206" s="3469" t="str">
        <f t="shared" si="57"/>
        <v/>
      </c>
      <c r="CF206" s="3469" t="str">
        <f t="shared" si="58"/>
        <v/>
      </c>
      <c r="CG206" s="3470">
        <f t="shared" si="62"/>
        <v>0</v>
      </c>
      <c r="CH206" s="3470">
        <f t="shared" si="63"/>
        <v>0</v>
      </c>
      <c r="CI206" s="3470">
        <f t="shared" si="64"/>
        <v>0</v>
      </c>
      <c r="CJ206" s="3470">
        <f t="shared" si="65"/>
        <v>0</v>
      </c>
      <c r="CK206" s="3470">
        <f t="shared" si="66"/>
        <v>0</v>
      </c>
      <c r="CL206" s="3470">
        <f t="shared" si="67"/>
        <v>0</v>
      </c>
      <c r="CM206" s="3470"/>
      <c r="CZ206" s="194"/>
    </row>
    <row r="207" spans="1:104" ht="25.35" customHeight="1" x14ac:dyDescent="0.2">
      <c r="A207" s="4140"/>
      <c r="B207" s="970" t="s">
        <v>1038</v>
      </c>
      <c r="C207" s="949">
        <f t="shared" si="68"/>
        <v>0</v>
      </c>
      <c r="D207" s="948">
        <f t="shared" si="69"/>
        <v>0</v>
      </c>
      <c r="E207" s="3149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2" t="str">
        <f t="shared" si="61"/>
        <v/>
      </c>
      <c r="AX207" s="1482"/>
      <c r="AY207" s="1482"/>
      <c r="AZ207" s="1482"/>
      <c r="BA207" s="1482"/>
      <c r="BB207" s="1482"/>
      <c r="BC207" s="1482"/>
      <c r="BD207" s="1482"/>
      <c r="BE207" s="1482"/>
      <c r="BF207" s="1482"/>
      <c r="BG207" s="1482"/>
      <c r="BH207" s="402"/>
      <c r="BI207" s="402"/>
      <c r="BY207" s="3395"/>
      <c r="CA207" s="3469" t="str">
        <f t="shared" si="53"/>
        <v/>
      </c>
      <c r="CB207" s="3469" t="str">
        <f t="shared" si="54"/>
        <v/>
      </c>
      <c r="CC207" s="3469" t="str">
        <f t="shared" si="55"/>
        <v/>
      </c>
      <c r="CD207" s="3469" t="str">
        <f t="shared" si="56"/>
        <v/>
      </c>
      <c r="CE207" s="3469" t="str">
        <f t="shared" si="57"/>
        <v/>
      </c>
      <c r="CF207" s="3469" t="str">
        <f t="shared" si="58"/>
        <v/>
      </c>
      <c r="CG207" s="3470">
        <f t="shared" si="62"/>
        <v>0</v>
      </c>
      <c r="CH207" s="3470">
        <f t="shared" si="63"/>
        <v>0</v>
      </c>
      <c r="CI207" s="3470">
        <f t="shared" si="64"/>
        <v>0</v>
      </c>
      <c r="CJ207" s="3470">
        <f t="shared" si="65"/>
        <v>0</v>
      </c>
      <c r="CK207" s="3470">
        <f t="shared" si="66"/>
        <v>0</v>
      </c>
      <c r="CL207" s="3470">
        <f t="shared" si="67"/>
        <v>0</v>
      </c>
      <c r="CM207" s="3470"/>
      <c r="CZ207" s="194"/>
    </row>
    <row r="208" spans="1:104" ht="16.350000000000001" customHeight="1" x14ac:dyDescent="0.2">
      <c r="A208" s="4141"/>
      <c r="B208" s="969" t="s">
        <v>1037</v>
      </c>
      <c r="C208" s="947">
        <f t="shared" si="68"/>
        <v>0</v>
      </c>
      <c r="D208" s="946">
        <f t="shared" si="69"/>
        <v>0</v>
      </c>
      <c r="E208" s="3172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5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2" t="str">
        <f t="shared" si="61"/>
        <v/>
      </c>
      <c r="AX208" s="1482"/>
      <c r="AY208" s="1482"/>
      <c r="AZ208" s="1482"/>
      <c r="BA208" s="1482"/>
      <c r="BB208" s="1482"/>
      <c r="BC208" s="1482"/>
      <c r="BD208" s="1482"/>
      <c r="BE208" s="1482"/>
      <c r="BF208" s="1482"/>
      <c r="BG208" s="1482"/>
      <c r="BH208" s="402"/>
      <c r="BI208" s="402"/>
      <c r="BY208" s="3395"/>
      <c r="CA208" s="3469" t="str">
        <f t="shared" si="53"/>
        <v/>
      </c>
      <c r="CB208" s="3469" t="str">
        <f t="shared" si="54"/>
        <v/>
      </c>
      <c r="CC208" s="3469" t="str">
        <f t="shared" si="55"/>
        <v/>
      </c>
      <c r="CD208" s="3469" t="str">
        <f t="shared" si="56"/>
        <v/>
      </c>
      <c r="CE208" s="3469" t="str">
        <f t="shared" si="57"/>
        <v/>
      </c>
      <c r="CF208" s="3469" t="str">
        <f t="shared" si="58"/>
        <v/>
      </c>
      <c r="CG208" s="3470">
        <f t="shared" si="62"/>
        <v>0</v>
      </c>
      <c r="CH208" s="3470">
        <f t="shared" si="63"/>
        <v>0</v>
      </c>
      <c r="CI208" s="3470">
        <f t="shared" si="64"/>
        <v>0</v>
      </c>
      <c r="CJ208" s="3470">
        <f t="shared" si="65"/>
        <v>0</v>
      </c>
      <c r="CK208" s="3470">
        <f t="shared" si="66"/>
        <v>0</v>
      </c>
      <c r="CL208" s="3470">
        <f t="shared" si="67"/>
        <v>0</v>
      </c>
      <c r="CM208" s="3470"/>
      <c r="CZ208" s="194"/>
    </row>
    <row r="209" spans="1:104" ht="28.5" customHeight="1" x14ac:dyDescent="0.2">
      <c r="A209" s="4538" t="s">
        <v>1036</v>
      </c>
      <c r="B209" s="968" t="s">
        <v>1035</v>
      </c>
      <c r="C209" s="954">
        <f t="shared" si="68"/>
        <v>0</v>
      </c>
      <c r="D209" s="953">
        <f t="shared" si="69"/>
        <v>0</v>
      </c>
      <c r="E209" s="3142">
        <f t="shared" si="69"/>
        <v>0</v>
      </c>
      <c r="F209" s="893"/>
      <c r="G209" s="891"/>
      <c r="H209" s="893"/>
      <c r="I209" s="891"/>
      <c r="J209" s="893"/>
      <c r="K209" s="891"/>
      <c r="L209" s="893"/>
      <c r="M209" s="891"/>
      <c r="N209" s="893"/>
      <c r="O209" s="891"/>
      <c r="P209" s="893"/>
      <c r="Q209" s="891"/>
      <c r="R209" s="893"/>
      <c r="S209" s="891"/>
      <c r="T209" s="893"/>
      <c r="U209" s="891"/>
      <c r="V209" s="893"/>
      <c r="W209" s="891"/>
      <c r="X209" s="893"/>
      <c r="Y209" s="891"/>
      <c r="Z209" s="893"/>
      <c r="AA209" s="891"/>
      <c r="AB209" s="893"/>
      <c r="AC209" s="891"/>
      <c r="AD209" s="893"/>
      <c r="AE209" s="891"/>
      <c r="AF209" s="893"/>
      <c r="AG209" s="891"/>
      <c r="AH209" s="893"/>
      <c r="AI209" s="891"/>
      <c r="AJ209" s="829"/>
      <c r="AK209" s="827"/>
      <c r="AL209" s="893"/>
      <c r="AM209" s="952"/>
      <c r="AN209" s="322"/>
      <c r="AO209" s="115"/>
      <c r="AP209" s="164"/>
      <c r="AQ209" s="891"/>
      <c r="AR209" s="892"/>
      <c r="AS209" s="893"/>
      <c r="AT209" s="891"/>
      <c r="AU209" s="891"/>
      <c r="AV209" s="891"/>
      <c r="AW209" s="3562" t="str">
        <f t="shared" si="61"/>
        <v/>
      </c>
      <c r="AX209" s="1482"/>
      <c r="AY209" s="1482"/>
      <c r="AZ209" s="1482"/>
      <c r="BA209" s="1482"/>
      <c r="BB209" s="1482"/>
      <c r="BC209" s="1482"/>
      <c r="BD209" s="1482"/>
      <c r="BE209" s="1482"/>
      <c r="BF209" s="1482"/>
      <c r="BG209" s="1482"/>
      <c r="BH209" s="402"/>
      <c r="BI209" s="402"/>
      <c r="BY209" s="3395"/>
      <c r="CA209" s="3469" t="str">
        <f t="shared" si="53"/>
        <v/>
      </c>
      <c r="CB209" s="3469" t="str">
        <f t="shared" si="54"/>
        <v/>
      </c>
      <c r="CC209" s="3469" t="str">
        <f t="shared" si="55"/>
        <v/>
      </c>
      <c r="CD209" s="3469" t="str">
        <f t="shared" si="56"/>
        <v/>
      </c>
      <c r="CE209" s="3469" t="str">
        <f t="shared" si="57"/>
        <v/>
      </c>
      <c r="CF209" s="3469" t="str">
        <f t="shared" si="58"/>
        <v/>
      </c>
      <c r="CG209" s="3470">
        <f t="shared" si="62"/>
        <v>0</v>
      </c>
      <c r="CH209" s="3470">
        <f t="shared" si="63"/>
        <v>0</v>
      </c>
      <c r="CI209" s="3470">
        <f t="shared" si="64"/>
        <v>0</v>
      </c>
      <c r="CJ209" s="3470">
        <f t="shared" si="65"/>
        <v>0</v>
      </c>
      <c r="CK209" s="3470">
        <f t="shared" si="66"/>
        <v>0</v>
      </c>
      <c r="CL209" s="3470">
        <f t="shared" si="67"/>
        <v>0</v>
      </c>
      <c r="CM209" s="3470"/>
      <c r="CZ209" s="194"/>
    </row>
    <row r="210" spans="1:104" ht="27.75" customHeight="1" x14ac:dyDescent="0.2">
      <c r="A210" s="4296"/>
      <c r="B210" s="466" t="s">
        <v>1034</v>
      </c>
      <c r="C210" s="949">
        <f t="shared" si="68"/>
        <v>0</v>
      </c>
      <c r="D210" s="948">
        <f t="shared" si="69"/>
        <v>0</v>
      </c>
      <c r="E210" s="3149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2" t="str">
        <f t="shared" si="61"/>
        <v/>
      </c>
      <c r="AX210" s="1482"/>
      <c r="AY210" s="1482"/>
      <c r="AZ210" s="1482"/>
      <c r="BA210" s="1482"/>
      <c r="BB210" s="1482"/>
      <c r="BC210" s="1482"/>
      <c r="BD210" s="1482"/>
      <c r="BE210" s="1482"/>
      <c r="BF210" s="1482"/>
      <c r="BG210" s="1482"/>
      <c r="BH210" s="402"/>
      <c r="BI210" s="402"/>
      <c r="BY210" s="3395"/>
      <c r="CA210" s="3469" t="str">
        <f t="shared" si="53"/>
        <v/>
      </c>
      <c r="CB210" s="3469" t="str">
        <f t="shared" si="54"/>
        <v/>
      </c>
      <c r="CC210" s="3469" t="str">
        <f t="shared" si="55"/>
        <v/>
      </c>
      <c r="CD210" s="3469" t="str">
        <f t="shared" si="56"/>
        <v/>
      </c>
      <c r="CE210" s="3469" t="str">
        <f t="shared" si="57"/>
        <v/>
      </c>
      <c r="CF210" s="3469" t="str">
        <f t="shared" si="58"/>
        <v/>
      </c>
      <c r="CG210" s="3470">
        <f t="shared" si="62"/>
        <v>0</v>
      </c>
      <c r="CH210" s="3470">
        <f t="shared" si="63"/>
        <v>0</v>
      </c>
      <c r="CI210" s="3470">
        <f t="shared" si="64"/>
        <v>0</v>
      </c>
      <c r="CJ210" s="3470">
        <f t="shared" si="65"/>
        <v>0</v>
      </c>
      <c r="CK210" s="3470">
        <f t="shared" si="66"/>
        <v>0</v>
      </c>
      <c r="CL210" s="3470">
        <f t="shared" si="67"/>
        <v>0</v>
      </c>
      <c r="CM210" s="3470"/>
      <c r="CZ210" s="194"/>
    </row>
    <row r="211" spans="1:104" ht="27" customHeight="1" x14ac:dyDescent="0.2">
      <c r="A211" s="4297"/>
      <c r="B211" s="465" t="s">
        <v>1033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2" t="str">
        <f t="shared" si="61"/>
        <v/>
      </c>
      <c r="AX211" s="1482"/>
      <c r="AY211" s="1482"/>
      <c r="AZ211" s="1482"/>
      <c r="BA211" s="1482"/>
      <c r="BB211" s="1482"/>
      <c r="BC211" s="1482"/>
      <c r="BD211" s="1482"/>
      <c r="BE211" s="1482"/>
      <c r="BF211" s="1482"/>
      <c r="BG211" s="1482"/>
      <c r="BH211" s="402"/>
      <c r="BI211" s="402"/>
      <c r="BY211" s="3395"/>
      <c r="CA211" s="3469" t="str">
        <f t="shared" si="53"/>
        <v/>
      </c>
      <c r="CB211" s="3469" t="str">
        <f t="shared" si="54"/>
        <v/>
      </c>
      <c r="CC211" s="3469" t="str">
        <f t="shared" si="55"/>
        <v/>
      </c>
      <c r="CD211" s="3469" t="str">
        <f t="shared" si="56"/>
        <v/>
      </c>
      <c r="CE211" s="3469" t="str">
        <f t="shared" si="57"/>
        <v/>
      </c>
      <c r="CF211" s="3469" t="str">
        <f t="shared" si="58"/>
        <v/>
      </c>
      <c r="CG211" s="3470">
        <f t="shared" si="62"/>
        <v>0</v>
      </c>
      <c r="CH211" s="3470">
        <f t="shared" si="63"/>
        <v>0</v>
      </c>
      <c r="CI211" s="3470">
        <f t="shared" si="64"/>
        <v>0</v>
      </c>
      <c r="CJ211" s="3470">
        <f t="shared" si="65"/>
        <v>0</v>
      </c>
      <c r="CK211" s="3470">
        <f t="shared" si="66"/>
        <v>0</v>
      </c>
      <c r="CL211" s="3470">
        <f t="shared" si="67"/>
        <v>0</v>
      </c>
      <c r="CM211" s="3470"/>
      <c r="CZ211" s="194"/>
    </row>
    <row r="212" spans="1:104" ht="25.5" customHeight="1" x14ac:dyDescent="0.2">
      <c r="A212" s="4538" t="s">
        <v>1032</v>
      </c>
      <c r="B212" s="967" t="s">
        <v>1031</v>
      </c>
      <c r="C212" s="954">
        <f t="shared" si="68"/>
        <v>0</v>
      </c>
      <c r="D212" s="953">
        <f t="shared" ref="D212:E215" si="70">SUM(F212+H212+J212+L212+N212)</f>
        <v>0</v>
      </c>
      <c r="E212" s="3142">
        <f t="shared" si="70"/>
        <v>0</v>
      </c>
      <c r="F212" s="893"/>
      <c r="G212" s="891"/>
      <c r="H212" s="893"/>
      <c r="I212" s="891"/>
      <c r="J212" s="893"/>
      <c r="K212" s="891"/>
      <c r="L212" s="893"/>
      <c r="M212" s="891"/>
      <c r="N212" s="893"/>
      <c r="O212" s="891"/>
      <c r="P212" s="912"/>
      <c r="Q212" s="966"/>
      <c r="R212" s="912"/>
      <c r="S212" s="966"/>
      <c r="T212" s="912"/>
      <c r="U212" s="966"/>
      <c r="V212" s="912"/>
      <c r="W212" s="966"/>
      <c r="X212" s="912"/>
      <c r="Y212" s="966"/>
      <c r="Z212" s="912"/>
      <c r="AA212" s="966"/>
      <c r="AB212" s="912"/>
      <c r="AC212" s="966"/>
      <c r="AD212" s="912"/>
      <c r="AE212" s="966"/>
      <c r="AF212" s="912"/>
      <c r="AG212" s="966"/>
      <c r="AH212" s="912"/>
      <c r="AI212" s="966"/>
      <c r="AJ212" s="912"/>
      <c r="AK212" s="966"/>
      <c r="AL212" s="912"/>
      <c r="AM212" s="965"/>
      <c r="AN212" s="964"/>
      <c r="AO212" s="894"/>
      <c r="AP212" s="891"/>
      <c r="AQ212" s="891"/>
      <c r="AR212" s="963"/>
      <c r="AS212" s="893"/>
      <c r="AT212" s="891"/>
      <c r="AU212" s="891"/>
      <c r="AV212" s="891"/>
      <c r="AW212" s="3562" t="str">
        <f t="shared" si="61"/>
        <v/>
      </c>
      <c r="AX212" s="1482"/>
      <c r="AY212" s="1482"/>
      <c r="AZ212" s="1482"/>
      <c r="BA212" s="1482"/>
      <c r="BB212" s="1482"/>
      <c r="BC212" s="1482"/>
      <c r="BD212" s="1482"/>
      <c r="BE212" s="1482"/>
      <c r="BF212" s="1482"/>
      <c r="BG212" s="1482"/>
      <c r="BH212" s="402"/>
      <c r="BI212" s="402"/>
      <c r="BY212" s="3395"/>
      <c r="CA212" s="3469" t="str">
        <f t="shared" si="53"/>
        <v/>
      </c>
      <c r="CB212" s="3469"/>
      <c r="CC212" s="3469" t="str">
        <f t="shared" si="55"/>
        <v/>
      </c>
      <c r="CD212" s="3469" t="str">
        <f t="shared" si="56"/>
        <v/>
      </c>
      <c r="CE212" s="3469" t="str">
        <f t="shared" si="57"/>
        <v/>
      </c>
      <c r="CF212" s="3469" t="str">
        <f t="shared" si="58"/>
        <v/>
      </c>
      <c r="CG212" s="3470">
        <f t="shared" si="62"/>
        <v>0</v>
      </c>
      <c r="CH212" s="3470"/>
      <c r="CI212" s="3470">
        <f t="shared" si="64"/>
        <v>0</v>
      </c>
      <c r="CJ212" s="3470">
        <f t="shared" si="65"/>
        <v>0</v>
      </c>
      <c r="CK212" s="3470">
        <f t="shared" si="66"/>
        <v>0</v>
      </c>
      <c r="CL212" s="3470">
        <f t="shared" ref="CL212:CL214" si="71">IF(AND(C212&lt;&gt;0,OR(AQ212="",AS212="",AT212="",AU212="",AV212="")),1,0)</f>
        <v>0</v>
      </c>
      <c r="CM212" s="3470"/>
      <c r="CZ212" s="194"/>
    </row>
    <row r="213" spans="1:104" ht="26.25" customHeight="1" x14ac:dyDescent="0.2">
      <c r="A213" s="4296"/>
      <c r="B213" s="464" t="s">
        <v>1030</v>
      </c>
      <c r="C213" s="949">
        <f t="shared" si="68"/>
        <v>0</v>
      </c>
      <c r="D213" s="948">
        <f t="shared" si="70"/>
        <v>0</v>
      </c>
      <c r="E213" s="3149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2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62" t="str">
        <f t="shared" si="61"/>
        <v/>
      </c>
      <c r="AX213" s="1482"/>
      <c r="AY213" s="1482"/>
      <c r="AZ213" s="1482"/>
      <c r="BA213" s="1482"/>
      <c r="BB213" s="1482"/>
      <c r="BC213" s="1482"/>
      <c r="BD213" s="1482"/>
      <c r="BE213" s="402"/>
      <c r="BF213" s="402"/>
      <c r="BY213" s="3395"/>
      <c r="CA213" s="3469" t="str">
        <f t="shared" si="53"/>
        <v/>
      </c>
      <c r="CB213" s="3469"/>
      <c r="CC213" s="3469" t="str">
        <f t="shared" si="55"/>
        <v/>
      </c>
      <c r="CD213" s="3469" t="str">
        <f t="shared" si="56"/>
        <v/>
      </c>
      <c r="CE213" s="3469" t="str">
        <f t="shared" si="57"/>
        <v/>
      </c>
      <c r="CF213" s="3469" t="str">
        <f t="shared" si="58"/>
        <v/>
      </c>
      <c r="CG213" s="3470">
        <f t="shared" si="62"/>
        <v>0</v>
      </c>
      <c r="CH213" s="3470"/>
      <c r="CI213" s="3470">
        <f t="shared" si="64"/>
        <v>0</v>
      </c>
      <c r="CJ213" s="3470">
        <f t="shared" si="65"/>
        <v>0</v>
      </c>
      <c r="CK213" s="3470">
        <f t="shared" si="66"/>
        <v>0</v>
      </c>
      <c r="CL213" s="3470">
        <f t="shared" si="71"/>
        <v>0</v>
      </c>
      <c r="CM213" s="3470"/>
      <c r="CZ213" s="194"/>
    </row>
    <row r="214" spans="1:104" ht="28.5" customHeight="1" x14ac:dyDescent="0.2">
      <c r="A214" s="4296"/>
      <c r="B214" s="464" t="s">
        <v>1029</v>
      </c>
      <c r="C214" s="949">
        <f t="shared" si="68"/>
        <v>0</v>
      </c>
      <c r="D214" s="948">
        <f t="shared" si="70"/>
        <v>0</v>
      </c>
      <c r="E214" s="3149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2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62" t="str">
        <f t="shared" si="61"/>
        <v/>
      </c>
      <c r="AX214" s="1482"/>
      <c r="AY214" s="1482"/>
      <c r="AZ214" s="1482"/>
      <c r="BA214" s="1482"/>
      <c r="BB214" s="1482"/>
      <c r="BC214" s="1482"/>
      <c r="BD214" s="1482"/>
      <c r="BE214" s="402"/>
      <c r="BF214" s="402"/>
      <c r="BY214" s="3395"/>
      <c r="CA214" s="3469" t="str">
        <f t="shared" si="53"/>
        <v/>
      </c>
      <c r="CB214" s="3469"/>
      <c r="CC214" s="3469" t="str">
        <f t="shared" si="55"/>
        <v/>
      </c>
      <c r="CD214" s="3469" t="str">
        <f t="shared" si="56"/>
        <v/>
      </c>
      <c r="CE214" s="3469" t="str">
        <f t="shared" si="57"/>
        <v/>
      </c>
      <c r="CF214" s="3469" t="str">
        <f t="shared" si="58"/>
        <v/>
      </c>
      <c r="CG214" s="3470">
        <f t="shared" si="62"/>
        <v>0</v>
      </c>
      <c r="CH214" s="3470"/>
      <c r="CI214" s="3470">
        <f t="shared" si="64"/>
        <v>0</v>
      </c>
      <c r="CJ214" s="3470">
        <f t="shared" si="65"/>
        <v>0</v>
      </c>
      <c r="CK214" s="3470">
        <f t="shared" si="66"/>
        <v>0</v>
      </c>
      <c r="CL214" s="3470">
        <f t="shared" si="71"/>
        <v>0</v>
      </c>
      <c r="CM214" s="3470"/>
      <c r="CZ214" s="194"/>
    </row>
    <row r="215" spans="1:104" ht="36" customHeight="1" x14ac:dyDescent="0.2">
      <c r="A215" s="4297"/>
      <c r="B215" s="465" t="s">
        <v>1028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1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62" t="str">
        <f t="shared" si="61"/>
        <v/>
      </c>
      <c r="AX215" s="1482"/>
      <c r="AY215" s="1482"/>
      <c r="AZ215" s="1482"/>
      <c r="BA215" s="1482"/>
      <c r="BB215" s="1482"/>
      <c r="BC215" s="1482"/>
      <c r="BD215" s="1482"/>
      <c r="BE215" s="402"/>
      <c r="BF215" s="402"/>
      <c r="BY215" s="3395"/>
      <c r="CA215" s="3469" t="str">
        <f t="shared" si="53"/>
        <v/>
      </c>
      <c r="CB215" s="3469"/>
      <c r="CC215" s="3469" t="str">
        <f t="shared" si="55"/>
        <v/>
      </c>
      <c r="CD215" s="3469" t="str">
        <f t="shared" si="56"/>
        <v/>
      </c>
      <c r="CE215" s="3469" t="str">
        <f t="shared" si="57"/>
        <v/>
      </c>
      <c r="CF215" s="3469" t="str">
        <f t="shared" si="58"/>
        <v/>
      </c>
      <c r="CG215" s="3470">
        <f t="shared" si="62"/>
        <v>0</v>
      </c>
      <c r="CH215" s="3470"/>
      <c r="CI215" s="3470">
        <f t="shared" si="64"/>
        <v>0</v>
      </c>
      <c r="CJ215" s="3470">
        <f t="shared" si="65"/>
        <v>0</v>
      </c>
      <c r="CK215" s="3470">
        <f t="shared" si="66"/>
        <v>0</v>
      </c>
      <c r="CL215" s="3470">
        <f>IF(AND(C215&lt;&gt;0,OR(AQ215="",AS215="",AT215="",AU215="",AV215="")),1,0)</f>
        <v>0</v>
      </c>
      <c r="CM215" s="3470"/>
      <c r="CZ215" s="194"/>
    </row>
    <row r="216" spans="1:104" ht="16.350000000000001" customHeight="1" x14ac:dyDescent="0.2">
      <c r="A216" s="4140" t="s">
        <v>1027</v>
      </c>
      <c r="B216" s="3169" t="s">
        <v>1026</v>
      </c>
      <c r="C216" s="906">
        <f t="shared" ref="C216:C221" si="72">+D216+E216</f>
        <v>0</v>
      </c>
      <c r="D216" s="905">
        <f t="shared" ref="D216:D231" si="73">SUM(F216+H216+J216+L216+N216+P216+R216+T216+V216+X216+Z216+AB216+AD216+AF216+AH216+AJ216+AL216)</f>
        <v>0</v>
      </c>
      <c r="E216" s="898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0"/>
      <c r="AN216" s="894"/>
      <c r="AO216" s="959"/>
      <c r="AP216" s="958"/>
      <c r="AQ216" s="164"/>
      <c r="AR216" s="164"/>
      <c r="AS216" s="893"/>
      <c r="AT216" s="165"/>
      <c r="AU216" s="165"/>
      <c r="AV216" s="165"/>
      <c r="AW216" s="3562" t="str">
        <f t="shared" si="61"/>
        <v/>
      </c>
      <c r="AX216" s="1482"/>
      <c r="AY216" s="1482"/>
      <c r="AZ216" s="1482"/>
      <c r="BA216" s="1482"/>
      <c r="BB216" s="1482"/>
      <c r="BC216" s="1482"/>
      <c r="BD216" s="1482"/>
      <c r="BE216" s="402"/>
      <c r="BF216" s="402"/>
      <c r="BY216" s="3395"/>
      <c r="CA216" s="3469" t="str">
        <f t="shared" si="53"/>
        <v/>
      </c>
      <c r="CB216" s="3469" t="str">
        <f t="shared" si="54"/>
        <v/>
      </c>
      <c r="CC216" s="3469" t="str">
        <f t="shared" si="55"/>
        <v/>
      </c>
      <c r="CD216" s="3469" t="str">
        <f t="shared" si="56"/>
        <v/>
      </c>
      <c r="CE216" s="3469" t="str">
        <f t="shared" si="57"/>
        <v/>
      </c>
      <c r="CF216" s="3469" t="str">
        <f t="shared" si="58"/>
        <v/>
      </c>
      <c r="CG216" s="3470">
        <f t="shared" si="62"/>
        <v>0</v>
      </c>
      <c r="CH216" s="3470">
        <f t="shared" si="63"/>
        <v>0</v>
      </c>
      <c r="CI216" s="3470">
        <f t="shared" si="64"/>
        <v>0</v>
      </c>
      <c r="CJ216" s="3470">
        <f t="shared" si="65"/>
        <v>0</v>
      </c>
      <c r="CK216" s="3470">
        <f t="shared" si="66"/>
        <v>0</v>
      </c>
      <c r="CL216" s="3470">
        <f t="shared" si="67"/>
        <v>0</v>
      </c>
      <c r="CM216" s="3470"/>
      <c r="CZ216" s="194"/>
    </row>
    <row r="217" spans="1:104" ht="16.350000000000001" customHeight="1" x14ac:dyDescent="0.2">
      <c r="A217" s="4140"/>
      <c r="B217" s="3272" t="s">
        <v>1025</v>
      </c>
      <c r="C217" s="949">
        <f t="shared" si="72"/>
        <v>0</v>
      </c>
      <c r="D217" s="948">
        <f t="shared" si="73"/>
        <v>0</v>
      </c>
      <c r="E217" s="3149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2" t="str">
        <f t="shared" si="61"/>
        <v/>
      </c>
      <c r="AX217" s="1482"/>
      <c r="AY217" s="1482"/>
      <c r="AZ217" s="1482"/>
      <c r="BA217" s="1482"/>
      <c r="BB217" s="1482"/>
      <c r="BC217" s="1482"/>
      <c r="BD217" s="1482"/>
      <c r="BE217" s="402"/>
      <c r="BF217" s="402"/>
      <c r="BY217" s="3395"/>
      <c r="CA217" s="3469" t="str">
        <f t="shared" si="53"/>
        <v/>
      </c>
      <c r="CB217" s="3469" t="str">
        <f t="shared" si="54"/>
        <v/>
      </c>
      <c r="CC217" s="3469" t="str">
        <f t="shared" si="55"/>
        <v/>
      </c>
      <c r="CD217" s="3469" t="str">
        <f t="shared" si="56"/>
        <v/>
      </c>
      <c r="CE217" s="3469" t="str">
        <f t="shared" si="57"/>
        <v/>
      </c>
      <c r="CF217" s="3469" t="str">
        <f t="shared" si="58"/>
        <v/>
      </c>
      <c r="CG217" s="3470">
        <f t="shared" si="62"/>
        <v>0</v>
      </c>
      <c r="CH217" s="3470">
        <f t="shared" si="63"/>
        <v>0</v>
      </c>
      <c r="CI217" s="3470">
        <f t="shared" si="64"/>
        <v>0</v>
      </c>
      <c r="CJ217" s="3470">
        <f t="shared" si="65"/>
        <v>0</v>
      </c>
      <c r="CK217" s="3470">
        <f t="shared" si="66"/>
        <v>0</v>
      </c>
      <c r="CL217" s="3470">
        <f t="shared" si="67"/>
        <v>0</v>
      </c>
      <c r="CM217" s="3470"/>
      <c r="CZ217" s="194"/>
    </row>
    <row r="218" spans="1:104" ht="16.350000000000001" customHeight="1" x14ac:dyDescent="0.2">
      <c r="A218" s="4140"/>
      <c r="B218" s="3272" t="s">
        <v>1024</v>
      </c>
      <c r="C218" s="949">
        <f t="shared" si="72"/>
        <v>0</v>
      </c>
      <c r="D218" s="948">
        <f t="shared" si="73"/>
        <v>0</v>
      </c>
      <c r="E218" s="3149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2" t="str">
        <f t="shared" si="61"/>
        <v/>
      </c>
      <c r="AX218" s="1482"/>
      <c r="AY218" s="1482"/>
      <c r="AZ218" s="1482"/>
      <c r="BA218" s="1482"/>
      <c r="BB218" s="1482"/>
      <c r="BC218" s="1482"/>
      <c r="BD218" s="1482"/>
      <c r="BE218" s="402"/>
      <c r="BF218" s="402"/>
      <c r="BY218" s="3395"/>
      <c r="CA218" s="3469" t="str">
        <f t="shared" si="53"/>
        <v/>
      </c>
      <c r="CB218" s="3469" t="str">
        <f t="shared" si="54"/>
        <v/>
      </c>
      <c r="CC218" s="3469" t="str">
        <f t="shared" si="55"/>
        <v/>
      </c>
      <c r="CD218" s="3469" t="str">
        <f t="shared" si="56"/>
        <v/>
      </c>
      <c r="CE218" s="3469" t="str">
        <f t="shared" si="57"/>
        <v/>
      </c>
      <c r="CF218" s="3469" t="str">
        <f t="shared" si="58"/>
        <v/>
      </c>
      <c r="CG218" s="3470">
        <f t="shared" si="62"/>
        <v>0</v>
      </c>
      <c r="CH218" s="3470">
        <f t="shared" si="63"/>
        <v>0</v>
      </c>
      <c r="CI218" s="3470">
        <f t="shared" si="64"/>
        <v>0</v>
      </c>
      <c r="CJ218" s="3470">
        <f t="shared" si="65"/>
        <v>0</v>
      </c>
      <c r="CK218" s="3470">
        <f t="shared" si="66"/>
        <v>0</v>
      </c>
      <c r="CL218" s="3470">
        <f t="shared" si="67"/>
        <v>0</v>
      </c>
      <c r="CM218" s="3470"/>
      <c r="CZ218" s="194"/>
    </row>
    <row r="219" spans="1:104" ht="16.350000000000001" customHeight="1" x14ac:dyDescent="0.2">
      <c r="A219" s="4140"/>
      <c r="B219" s="3272" t="s">
        <v>1023</v>
      </c>
      <c r="C219" s="949">
        <f t="shared" si="72"/>
        <v>0</v>
      </c>
      <c r="D219" s="948">
        <f t="shared" si="73"/>
        <v>0</v>
      </c>
      <c r="E219" s="3149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2" t="str">
        <f t="shared" si="61"/>
        <v/>
      </c>
      <c r="AX219" s="1482"/>
      <c r="AY219" s="1482"/>
      <c r="AZ219" s="1482"/>
      <c r="BA219" s="1482"/>
      <c r="BB219" s="1482"/>
      <c r="BC219" s="1482"/>
      <c r="BD219" s="1482"/>
      <c r="BE219" s="1482"/>
      <c r="BF219" s="1482"/>
      <c r="BG219" s="1482"/>
      <c r="BH219" s="402"/>
      <c r="BI219" s="402"/>
      <c r="BY219" s="3395"/>
      <c r="CA219" s="3469" t="str">
        <f t="shared" si="53"/>
        <v/>
      </c>
      <c r="CB219" s="3469" t="str">
        <f t="shared" si="54"/>
        <v/>
      </c>
      <c r="CC219" s="3469" t="str">
        <f t="shared" si="55"/>
        <v/>
      </c>
      <c r="CD219" s="3469" t="str">
        <f t="shared" si="56"/>
        <v/>
      </c>
      <c r="CE219" s="3469" t="str">
        <f t="shared" si="57"/>
        <v/>
      </c>
      <c r="CF219" s="3469" t="str">
        <f t="shared" si="58"/>
        <v/>
      </c>
      <c r="CG219" s="3470">
        <f t="shared" si="62"/>
        <v>0</v>
      </c>
      <c r="CH219" s="3470">
        <f t="shared" si="63"/>
        <v>0</v>
      </c>
      <c r="CI219" s="3470">
        <f t="shared" si="64"/>
        <v>0</v>
      </c>
      <c r="CJ219" s="3470">
        <f t="shared" si="65"/>
        <v>0</v>
      </c>
      <c r="CK219" s="3470">
        <f t="shared" si="66"/>
        <v>0</v>
      </c>
      <c r="CL219" s="3470">
        <f t="shared" si="67"/>
        <v>0</v>
      </c>
      <c r="CM219" s="3470"/>
      <c r="CZ219" s="194"/>
    </row>
    <row r="220" spans="1:104" ht="16.350000000000001" customHeight="1" x14ac:dyDescent="0.2">
      <c r="A220" s="4140"/>
      <c r="B220" s="3272" t="s">
        <v>1022</v>
      </c>
      <c r="C220" s="906">
        <f t="shared" si="72"/>
        <v>0</v>
      </c>
      <c r="D220" s="905">
        <f t="shared" si="73"/>
        <v>0</v>
      </c>
      <c r="E220" s="898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2" t="str">
        <f t="shared" si="61"/>
        <v/>
      </c>
      <c r="AX220" s="1482"/>
      <c r="AY220" s="1482"/>
      <c r="AZ220" s="1482"/>
      <c r="BA220" s="1482"/>
      <c r="BB220" s="1482"/>
      <c r="BC220" s="1482"/>
      <c r="BD220" s="1482"/>
      <c r="BE220" s="1482"/>
      <c r="BF220" s="1482"/>
      <c r="BG220" s="1482"/>
      <c r="BH220" s="402"/>
      <c r="BI220" s="402"/>
      <c r="BY220" s="3395"/>
      <c r="CA220" s="3469" t="str">
        <f t="shared" si="53"/>
        <v/>
      </c>
      <c r="CB220" s="3469" t="str">
        <f t="shared" si="54"/>
        <v/>
      </c>
      <c r="CC220" s="3469" t="str">
        <f t="shared" si="55"/>
        <v/>
      </c>
      <c r="CD220" s="3469" t="str">
        <f t="shared" si="56"/>
        <v/>
      </c>
      <c r="CE220" s="3469" t="str">
        <f t="shared" si="57"/>
        <v/>
      </c>
      <c r="CF220" s="3469" t="str">
        <f t="shared" si="58"/>
        <v/>
      </c>
      <c r="CG220" s="3470">
        <f t="shared" si="62"/>
        <v>0</v>
      </c>
      <c r="CH220" s="3470">
        <f t="shared" si="63"/>
        <v>0</v>
      </c>
      <c r="CI220" s="3470">
        <f t="shared" si="64"/>
        <v>0</v>
      </c>
      <c r="CJ220" s="3470">
        <f t="shared" si="65"/>
        <v>0</v>
      </c>
      <c r="CK220" s="3470">
        <f t="shared" si="66"/>
        <v>0</v>
      </c>
      <c r="CL220" s="3470">
        <f t="shared" si="67"/>
        <v>0</v>
      </c>
      <c r="CM220" s="3470"/>
      <c r="CZ220" s="194"/>
    </row>
    <row r="221" spans="1:104" ht="16.350000000000001" customHeight="1" x14ac:dyDescent="0.2">
      <c r="A221" s="4141"/>
      <c r="B221" s="992" t="s">
        <v>1021</v>
      </c>
      <c r="C221" s="957">
        <f t="shared" si="72"/>
        <v>0</v>
      </c>
      <c r="D221" s="956">
        <f t="shared" si="73"/>
        <v>0</v>
      </c>
      <c r="E221" s="955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2" t="str">
        <f t="shared" si="61"/>
        <v/>
      </c>
      <c r="AX221" s="1482"/>
      <c r="AY221" s="1482"/>
      <c r="AZ221" s="1482"/>
      <c r="BA221" s="1482"/>
      <c r="BB221" s="1482"/>
      <c r="BC221" s="1482"/>
      <c r="BD221" s="1482"/>
      <c r="BE221" s="1482"/>
      <c r="BF221" s="1482"/>
      <c r="BG221" s="1482"/>
      <c r="BH221" s="402"/>
      <c r="BI221" s="402"/>
      <c r="BY221" s="3395"/>
      <c r="CA221" s="3469" t="str">
        <f t="shared" si="53"/>
        <v/>
      </c>
      <c r="CB221" s="3469" t="str">
        <f t="shared" si="54"/>
        <v/>
      </c>
      <c r="CC221" s="3469" t="str">
        <f t="shared" si="55"/>
        <v/>
      </c>
      <c r="CD221" s="3469" t="str">
        <f t="shared" si="56"/>
        <v/>
      </c>
      <c r="CE221" s="3469" t="str">
        <f t="shared" si="57"/>
        <v/>
      </c>
      <c r="CF221" s="3469" t="str">
        <f t="shared" si="58"/>
        <v/>
      </c>
      <c r="CG221" s="3470">
        <f t="shared" si="62"/>
        <v>0</v>
      </c>
      <c r="CH221" s="3470">
        <f t="shared" si="63"/>
        <v>0</v>
      </c>
      <c r="CI221" s="3470">
        <f t="shared" si="64"/>
        <v>0</v>
      </c>
      <c r="CJ221" s="3470">
        <f t="shared" si="65"/>
        <v>0</v>
      </c>
      <c r="CK221" s="3470">
        <f t="shared" si="66"/>
        <v>0</v>
      </c>
      <c r="CL221" s="3470">
        <f t="shared" si="67"/>
        <v>0</v>
      </c>
      <c r="CM221" s="3470"/>
      <c r="CZ221" s="194"/>
    </row>
    <row r="222" spans="1:104" ht="16.350000000000001" customHeight="1" x14ac:dyDescent="0.2">
      <c r="A222" s="4139" t="s">
        <v>1020</v>
      </c>
      <c r="B222" s="3169" t="s">
        <v>1019</v>
      </c>
      <c r="C222" s="954">
        <f t="shared" ref="C222:C231" si="75">SUM(D222+E222)</f>
        <v>0</v>
      </c>
      <c r="D222" s="953">
        <f t="shared" si="73"/>
        <v>0</v>
      </c>
      <c r="E222" s="3142">
        <f t="shared" si="74"/>
        <v>0</v>
      </c>
      <c r="F222" s="893"/>
      <c r="G222" s="891"/>
      <c r="H222" s="893"/>
      <c r="I222" s="891"/>
      <c r="J222" s="893"/>
      <c r="K222" s="891"/>
      <c r="L222" s="893"/>
      <c r="M222" s="891"/>
      <c r="N222" s="893"/>
      <c r="O222" s="891"/>
      <c r="P222" s="893"/>
      <c r="Q222" s="891"/>
      <c r="R222" s="893"/>
      <c r="S222" s="891"/>
      <c r="T222" s="893"/>
      <c r="U222" s="891"/>
      <c r="V222" s="893"/>
      <c r="W222" s="891"/>
      <c r="X222" s="893"/>
      <c r="Y222" s="891"/>
      <c r="Z222" s="893"/>
      <c r="AA222" s="891"/>
      <c r="AB222" s="893"/>
      <c r="AC222" s="891"/>
      <c r="AD222" s="893"/>
      <c r="AE222" s="891"/>
      <c r="AF222" s="893"/>
      <c r="AG222" s="891"/>
      <c r="AH222" s="893"/>
      <c r="AI222" s="891"/>
      <c r="AJ222" s="893"/>
      <c r="AK222" s="891"/>
      <c r="AL222" s="893"/>
      <c r="AM222" s="952"/>
      <c r="AN222" s="322"/>
      <c r="AO222" s="115"/>
      <c r="AP222" s="164"/>
      <c r="AQ222" s="789"/>
      <c r="AR222" s="824"/>
      <c r="AS222" s="893"/>
      <c r="AT222" s="891"/>
      <c r="AU222" s="891"/>
      <c r="AV222" s="891"/>
      <c r="AW222" s="3562" t="str">
        <f t="shared" si="61"/>
        <v/>
      </c>
      <c r="AX222" s="1482"/>
      <c r="AY222" s="1482"/>
      <c r="AZ222" s="1482"/>
      <c r="BA222" s="1482"/>
      <c r="BB222" s="1482"/>
      <c r="BC222" s="1482"/>
      <c r="BD222" s="1482"/>
      <c r="BE222" s="1482"/>
      <c r="BF222" s="1482"/>
      <c r="BG222" s="1482"/>
      <c r="BH222" s="402"/>
      <c r="BI222" s="402"/>
      <c r="BY222" s="3395"/>
      <c r="CA222" s="3469"/>
      <c r="CB222" s="3469"/>
      <c r="CC222" s="3469" t="str">
        <f t="shared" si="55"/>
        <v/>
      </c>
      <c r="CD222" s="3469" t="str">
        <f t="shared" si="56"/>
        <v/>
      </c>
      <c r="CE222" s="3469" t="str">
        <f t="shared" si="57"/>
        <v/>
      </c>
      <c r="CF222" s="3469" t="str">
        <f t="shared" si="58"/>
        <v/>
      </c>
      <c r="CG222" s="3470"/>
      <c r="CH222" s="3470"/>
      <c r="CI222" s="3470">
        <f t="shared" si="64"/>
        <v>0</v>
      </c>
      <c r="CJ222" s="3470">
        <f t="shared" si="65"/>
        <v>0</v>
      </c>
      <c r="CK222" s="3470">
        <f t="shared" si="66"/>
        <v>0</v>
      </c>
      <c r="CL222" s="3470">
        <f t="shared" ref="CL222:CL223" si="76">IF(AND(C222&lt;&gt;0,OR(AS222="",AT222="",AU222="",AV222="")),1,0)</f>
        <v>0</v>
      </c>
      <c r="CM222" s="3470"/>
      <c r="CZ222" s="194"/>
    </row>
    <row r="223" spans="1:104" ht="16.350000000000001" customHeight="1" x14ac:dyDescent="0.2">
      <c r="A223" s="4140"/>
      <c r="B223" s="3100" t="s">
        <v>1018</v>
      </c>
      <c r="C223" s="906">
        <f t="shared" si="75"/>
        <v>0</v>
      </c>
      <c r="D223" s="905">
        <f t="shared" si="73"/>
        <v>0</v>
      </c>
      <c r="E223" s="898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4"/>
      <c r="AS223" s="144"/>
      <c r="AT223" s="164"/>
      <c r="AU223" s="164"/>
      <c r="AV223" s="164"/>
      <c r="AW223" s="3562" t="str">
        <f t="shared" si="61"/>
        <v/>
      </c>
      <c r="AX223" s="1482"/>
      <c r="AY223" s="1482"/>
      <c r="AZ223" s="1482"/>
      <c r="BA223" s="1482"/>
      <c r="BB223" s="1482"/>
      <c r="BC223" s="1482"/>
      <c r="BD223" s="1482"/>
      <c r="BE223" s="1482"/>
      <c r="BF223" s="1482"/>
      <c r="BG223" s="1482"/>
      <c r="BH223" s="402"/>
      <c r="BI223" s="402"/>
      <c r="BY223" s="3395"/>
      <c r="CA223" s="3469"/>
      <c r="CB223" s="3469"/>
      <c r="CC223" s="3469" t="str">
        <f t="shared" si="55"/>
        <v/>
      </c>
      <c r="CD223" s="3469" t="str">
        <f t="shared" si="56"/>
        <v/>
      </c>
      <c r="CE223" s="3469" t="str">
        <f t="shared" si="57"/>
        <v/>
      </c>
      <c r="CF223" s="3469" t="str">
        <f t="shared" si="58"/>
        <v/>
      </c>
      <c r="CG223" s="3470"/>
      <c r="CH223" s="3470"/>
      <c r="CI223" s="3470">
        <f t="shared" si="64"/>
        <v>0</v>
      </c>
      <c r="CJ223" s="3470">
        <f t="shared" si="65"/>
        <v>0</v>
      </c>
      <c r="CK223" s="3470">
        <f t="shared" si="66"/>
        <v>0</v>
      </c>
      <c r="CL223" s="3470">
        <f t="shared" si="76"/>
        <v>0</v>
      </c>
      <c r="CM223" s="3470"/>
      <c r="CZ223" s="194"/>
    </row>
    <row r="224" spans="1:104" ht="16.350000000000001" customHeight="1" x14ac:dyDescent="0.2">
      <c r="A224" s="4141"/>
      <c r="B224" s="3101" t="s">
        <v>1017</v>
      </c>
      <c r="C224" s="951">
        <f t="shared" si="75"/>
        <v>0</v>
      </c>
      <c r="D224" s="950">
        <f t="shared" si="73"/>
        <v>0</v>
      </c>
      <c r="E224" s="849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4"/>
      <c r="AO224" s="436"/>
      <c r="AP224" s="493"/>
      <c r="AQ224" s="143"/>
      <c r="AR224" s="773"/>
      <c r="AS224" s="430"/>
      <c r="AT224" s="493"/>
      <c r="AU224" s="493"/>
      <c r="AV224" s="493"/>
      <c r="AW224" s="3562" t="str">
        <f t="shared" si="61"/>
        <v/>
      </c>
      <c r="AX224" s="1482"/>
      <c r="AY224" s="1482"/>
      <c r="AZ224" s="1482"/>
      <c r="BA224" s="1482"/>
      <c r="BB224" s="1482"/>
      <c r="BC224" s="1482"/>
      <c r="BD224" s="1482"/>
      <c r="BE224" s="1482"/>
      <c r="BF224" s="1482"/>
      <c r="BG224" s="1482"/>
      <c r="BH224" s="402"/>
      <c r="BI224" s="402"/>
      <c r="BY224" s="3395"/>
      <c r="CA224" s="3469"/>
      <c r="CB224" s="3469"/>
      <c r="CC224" s="3469" t="str">
        <f t="shared" si="55"/>
        <v/>
      </c>
      <c r="CD224" s="3469" t="str">
        <f t="shared" si="56"/>
        <v/>
      </c>
      <c r="CE224" s="3469" t="str">
        <f t="shared" si="57"/>
        <v/>
      </c>
      <c r="CF224" s="3469" t="str">
        <f t="shared" si="58"/>
        <v/>
      </c>
      <c r="CG224" s="3470"/>
      <c r="CH224" s="3470"/>
      <c r="CI224" s="3470">
        <f t="shared" si="64"/>
        <v>0</v>
      </c>
      <c r="CJ224" s="3470">
        <f t="shared" si="65"/>
        <v>0</v>
      </c>
      <c r="CK224" s="3470">
        <f t="shared" si="66"/>
        <v>0</v>
      </c>
      <c r="CL224" s="3470">
        <f>IF(AND(C224&lt;&gt;0,OR(AS224="",AT224="",AU224="",AV224="")),1,0)</f>
        <v>0</v>
      </c>
      <c r="CM224" s="3470"/>
      <c r="CZ224" s="194"/>
    </row>
    <row r="225" spans="1:104" ht="16.350000000000001" customHeight="1" x14ac:dyDescent="0.2">
      <c r="A225" s="4543" t="s">
        <v>1016</v>
      </c>
      <c r="B225" s="4544"/>
      <c r="C225" s="906">
        <f t="shared" si="75"/>
        <v>0</v>
      </c>
      <c r="D225" s="905">
        <f t="shared" si="73"/>
        <v>0</v>
      </c>
      <c r="E225" s="898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2" t="str">
        <f t="shared" si="61"/>
        <v/>
      </c>
      <c r="AX225" s="1482"/>
      <c r="AY225" s="1482"/>
      <c r="AZ225" s="1482"/>
      <c r="BA225" s="1482"/>
      <c r="BB225" s="1482"/>
      <c r="BC225" s="1482"/>
      <c r="BD225" s="1482"/>
      <c r="BE225" s="1482"/>
      <c r="BF225" s="1482"/>
      <c r="BG225" s="1482"/>
      <c r="BH225" s="402"/>
      <c r="BI225" s="402"/>
      <c r="BY225" s="3395"/>
      <c r="CA225" s="3469" t="str">
        <f t="shared" si="53"/>
        <v/>
      </c>
      <c r="CB225" s="3469" t="str">
        <f t="shared" si="54"/>
        <v/>
      </c>
      <c r="CC225" s="3469" t="str">
        <f t="shared" si="55"/>
        <v/>
      </c>
      <c r="CD225" s="3469" t="str">
        <f t="shared" si="56"/>
        <v/>
      </c>
      <c r="CE225" s="3469" t="str">
        <f t="shared" si="57"/>
        <v/>
      </c>
      <c r="CF225" s="3469" t="str">
        <f t="shared" si="58"/>
        <v/>
      </c>
      <c r="CG225" s="3470">
        <f t="shared" si="62"/>
        <v>0</v>
      </c>
      <c r="CH225" s="3470">
        <f t="shared" si="63"/>
        <v>0</v>
      </c>
      <c r="CI225" s="3470">
        <f t="shared" si="64"/>
        <v>0</v>
      </c>
      <c r="CJ225" s="3470">
        <f t="shared" si="65"/>
        <v>0</v>
      </c>
      <c r="CK225" s="3470">
        <f t="shared" si="66"/>
        <v>0</v>
      </c>
      <c r="CL225" s="3470">
        <f t="shared" si="67"/>
        <v>0</v>
      </c>
      <c r="CM225" s="3470"/>
      <c r="CZ225" s="194"/>
    </row>
    <row r="226" spans="1:104" ht="16.350000000000001" customHeight="1" x14ac:dyDescent="0.2">
      <c r="A226" s="4257" t="s">
        <v>1015</v>
      </c>
      <c r="B226" s="4256"/>
      <c r="C226" s="949">
        <f t="shared" si="75"/>
        <v>0</v>
      </c>
      <c r="D226" s="948">
        <f t="shared" si="73"/>
        <v>0</v>
      </c>
      <c r="E226" s="3149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2" t="str">
        <f t="shared" si="61"/>
        <v/>
      </c>
      <c r="AX226" s="1482"/>
      <c r="AY226" s="1482"/>
      <c r="AZ226" s="1482"/>
      <c r="BA226" s="1482"/>
      <c r="BB226" s="1482"/>
      <c r="BC226" s="1482"/>
      <c r="BD226" s="1482"/>
      <c r="BE226" s="1482"/>
      <c r="BF226" s="1482"/>
      <c r="BG226" s="1482"/>
      <c r="BH226" s="402"/>
      <c r="BI226" s="402"/>
      <c r="BY226" s="3395"/>
      <c r="CA226" s="3469" t="str">
        <f t="shared" si="53"/>
        <v/>
      </c>
      <c r="CB226" s="3469" t="str">
        <f t="shared" si="54"/>
        <v/>
      </c>
      <c r="CC226" s="3469" t="str">
        <f t="shared" si="55"/>
        <v/>
      </c>
      <c r="CD226" s="3469" t="str">
        <f t="shared" si="56"/>
        <v/>
      </c>
      <c r="CE226" s="3469" t="str">
        <f t="shared" si="57"/>
        <v/>
      </c>
      <c r="CF226" s="3469" t="str">
        <f t="shared" si="58"/>
        <v/>
      </c>
      <c r="CG226" s="3470">
        <f t="shared" si="62"/>
        <v>0</v>
      </c>
      <c r="CH226" s="3470">
        <f t="shared" si="63"/>
        <v>0</v>
      </c>
      <c r="CI226" s="3470">
        <f t="shared" si="64"/>
        <v>0</v>
      </c>
      <c r="CJ226" s="3470">
        <f t="shared" si="65"/>
        <v>0</v>
      </c>
      <c r="CK226" s="3470">
        <f t="shared" si="66"/>
        <v>0</v>
      </c>
      <c r="CL226" s="3470">
        <f t="shared" si="67"/>
        <v>0</v>
      </c>
      <c r="CM226" s="3470"/>
      <c r="CZ226" s="194"/>
    </row>
    <row r="227" spans="1:104" ht="16.350000000000001" customHeight="1" x14ac:dyDescent="0.2">
      <c r="A227" s="4257" t="s">
        <v>1014</v>
      </c>
      <c r="B227" s="4256"/>
      <c r="C227" s="949">
        <f t="shared" si="75"/>
        <v>0</v>
      </c>
      <c r="D227" s="948">
        <f t="shared" si="73"/>
        <v>0</v>
      </c>
      <c r="E227" s="3149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2" t="str">
        <f t="shared" si="61"/>
        <v/>
      </c>
      <c r="AX227" s="1482"/>
      <c r="AY227" s="1482"/>
      <c r="AZ227" s="1482"/>
      <c r="BA227" s="1482"/>
      <c r="BB227" s="1482"/>
      <c r="BC227" s="1482"/>
      <c r="BD227" s="1482"/>
      <c r="BE227" s="1482"/>
      <c r="BF227" s="1482"/>
      <c r="BG227" s="1482"/>
      <c r="BH227" s="402"/>
      <c r="BI227" s="402"/>
      <c r="BY227" s="3395"/>
      <c r="CA227" s="3469" t="str">
        <f t="shared" si="53"/>
        <v/>
      </c>
      <c r="CB227" s="3469" t="str">
        <f t="shared" si="54"/>
        <v/>
      </c>
      <c r="CC227" s="3469" t="str">
        <f t="shared" si="55"/>
        <v/>
      </c>
      <c r="CD227" s="3469" t="str">
        <f t="shared" si="56"/>
        <v/>
      </c>
      <c r="CE227" s="3469" t="str">
        <f t="shared" si="57"/>
        <v/>
      </c>
      <c r="CF227" s="3469" t="str">
        <f t="shared" si="58"/>
        <v/>
      </c>
      <c r="CG227" s="3470">
        <f t="shared" si="62"/>
        <v>0</v>
      </c>
      <c r="CH227" s="3470">
        <f t="shared" si="63"/>
        <v>0</v>
      </c>
      <c r="CI227" s="3470">
        <f t="shared" si="64"/>
        <v>0</v>
      </c>
      <c r="CJ227" s="3470">
        <f t="shared" si="65"/>
        <v>0</v>
      </c>
      <c r="CK227" s="3470">
        <f t="shared" si="66"/>
        <v>0</v>
      </c>
      <c r="CL227" s="3470">
        <f t="shared" si="67"/>
        <v>0</v>
      </c>
      <c r="CM227" s="3470"/>
      <c r="CZ227" s="194"/>
    </row>
    <row r="228" spans="1:104" ht="16.350000000000001" customHeight="1" x14ac:dyDescent="0.2">
      <c r="A228" s="4257" t="s">
        <v>1013</v>
      </c>
      <c r="B228" s="4256"/>
      <c r="C228" s="949">
        <f t="shared" si="75"/>
        <v>0</v>
      </c>
      <c r="D228" s="948">
        <f t="shared" si="73"/>
        <v>0</v>
      </c>
      <c r="E228" s="3149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2" t="str">
        <f t="shared" si="61"/>
        <v/>
      </c>
      <c r="AX228" s="1482"/>
      <c r="AY228" s="1482"/>
      <c r="AZ228" s="1482"/>
      <c r="BA228" s="1482"/>
      <c r="BB228" s="1482"/>
      <c r="BC228" s="1482"/>
      <c r="BD228" s="1482"/>
      <c r="BE228" s="1482"/>
      <c r="BF228" s="1482"/>
      <c r="BG228" s="1482"/>
      <c r="BH228" s="402"/>
      <c r="BI228" s="402"/>
      <c r="BY228" s="3395"/>
      <c r="CA228" s="3469" t="str">
        <f t="shared" si="53"/>
        <v/>
      </c>
      <c r="CB228" s="3469" t="str">
        <f t="shared" si="54"/>
        <v/>
      </c>
      <c r="CC228" s="3469" t="str">
        <f t="shared" si="55"/>
        <v/>
      </c>
      <c r="CD228" s="3469" t="str">
        <f t="shared" si="56"/>
        <v/>
      </c>
      <c r="CE228" s="3469" t="str">
        <f t="shared" si="57"/>
        <v/>
      </c>
      <c r="CF228" s="3469" t="str">
        <f t="shared" si="58"/>
        <v/>
      </c>
      <c r="CG228" s="3470">
        <f t="shared" si="62"/>
        <v>0</v>
      </c>
      <c r="CH228" s="3470">
        <f t="shared" si="63"/>
        <v>0</v>
      </c>
      <c r="CI228" s="3470">
        <f t="shared" si="64"/>
        <v>0</v>
      </c>
      <c r="CJ228" s="3470">
        <f t="shared" si="65"/>
        <v>0</v>
      </c>
      <c r="CK228" s="3470">
        <f t="shared" si="66"/>
        <v>0</v>
      </c>
      <c r="CL228" s="3470">
        <f t="shared" si="67"/>
        <v>0</v>
      </c>
      <c r="CM228" s="3470"/>
      <c r="CZ228" s="194"/>
    </row>
    <row r="229" spans="1:104" ht="19.5" customHeight="1" x14ac:dyDescent="0.2">
      <c r="A229" s="4257" t="s">
        <v>1012</v>
      </c>
      <c r="B229" s="4256"/>
      <c r="C229" s="949">
        <f t="shared" si="75"/>
        <v>0</v>
      </c>
      <c r="D229" s="948">
        <f t="shared" si="73"/>
        <v>0</v>
      </c>
      <c r="E229" s="3149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5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2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69" t="str">
        <f t="shared" ref="CA229:CA231" si="77">IF(CG229=0,"","* Las gestantes egresadas del Programa NO debe ser mayor al Total de Mujeres egresadas. ")</f>
        <v/>
      </c>
      <c r="CB229" s="3469" t="str">
        <f t="shared" ref="CB229:CB231" si="78">IF(CH229=0,"","* Las madres de hijos menor de 5 años NO DEBE ser mayor al Total de Mujeres Egresadas al Programa. ")</f>
        <v/>
      </c>
      <c r="CC229" s="3469" t="str">
        <f t="shared" ref="CC229:CC231" si="79">IF(CI229=0,"","* Los egresos de Pueblos Originarios NO DEBE ser mayor al Total de egresos del Programa.")</f>
        <v/>
      </c>
      <c r="CD229" s="3469" t="str">
        <f t="shared" ref="CD229:CD231" si="80">IF(CJ229=0,"","* Los Niños, Niñas, Adolescentes y Jóvenes de Programas SENAME NO DEBE ser mayor al Total de egresos del Programa. ")</f>
        <v/>
      </c>
      <c r="CE229" s="3469" t="str">
        <f t="shared" ref="CE229:CE231" si="81">IF(CK229=0,"","* Los Migrantes NO DEBEN ser mayor al Total de ingresos del Programa. ")</f>
        <v/>
      </c>
      <c r="CF229" s="3469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0">
        <f t="shared" si="62"/>
        <v>0</v>
      </c>
      <c r="CH229" s="3470">
        <f t="shared" si="63"/>
        <v>0</v>
      </c>
      <c r="CI229" s="3470">
        <f t="shared" si="64"/>
        <v>0</v>
      </c>
      <c r="CJ229" s="3470">
        <f t="shared" si="65"/>
        <v>0</v>
      </c>
      <c r="CK229" s="3470">
        <f t="shared" si="66"/>
        <v>0</v>
      </c>
      <c r="CL229" s="3470">
        <f t="shared" si="67"/>
        <v>0</v>
      </c>
      <c r="CM229" s="3470"/>
      <c r="CZ229" s="194"/>
    </row>
    <row r="230" spans="1:104" ht="16.350000000000001" customHeight="1" x14ac:dyDescent="0.2">
      <c r="A230" s="4257" t="s">
        <v>1011</v>
      </c>
      <c r="B230" s="4256"/>
      <c r="C230" s="947">
        <f t="shared" si="75"/>
        <v>0</v>
      </c>
      <c r="D230" s="946">
        <f t="shared" si="73"/>
        <v>0</v>
      </c>
      <c r="E230" s="3172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5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2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5"/>
      <c r="CA230" s="3469" t="str">
        <f t="shared" si="77"/>
        <v/>
      </c>
      <c r="CB230" s="3469" t="str">
        <f t="shared" si="78"/>
        <v/>
      </c>
      <c r="CC230" s="3469" t="str">
        <f t="shared" si="79"/>
        <v/>
      </c>
      <c r="CD230" s="3469" t="str">
        <f t="shared" si="80"/>
        <v/>
      </c>
      <c r="CE230" s="3469" t="str">
        <f t="shared" si="81"/>
        <v/>
      </c>
      <c r="CF230" s="3469" t="str">
        <f t="shared" si="82"/>
        <v/>
      </c>
      <c r="CG230" s="3470">
        <f t="shared" si="62"/>
        <v>0</v>
      </c>
      <c r="CH230" s="3470">
        <f t="shared" si="63"/>
        <v>0</v>
      </c>
      <c r="CI230" s="3470">
        <f t="shared" si="64"/>
        <v>0</v>
      </c>
      <c r="CJ230" s="3470">
        <f t="shared" si="65"/>
        <v>0</v>
      </c>
      <c r="CK230" s="3470">
        <f t="shared" si="66"/>
        <v>0</v>
      </c>
      <c r="CL230" s="3470">
        <f t="shared" si="67"/>
        <v>0</v>
      </c>
      <c r="CM230" s="3470"/>
      <c r="CZ230" s="194"/>
    </row>
    <row r="231" spans="1:104" ht="19.5" customHeight="1" x14ac:dyDescent="0.2">
      <c r="A231" s="4258" t="s">
        <v>33</v>
      </c>
      <c r="B231" s="4259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4"/>
      <c r="AO231" s="436"/>
      <c r="AP231" s="493"/>
      <c r="AQ231" s="943"/>
      <c r="AR231" s="942"/>
      <c r="AS231" s="140"/>
      <c r="AT231" s="142"/>
      <c r="AU231" s="142"/>
      <c r="AV231" s="142"/>
      <c r="AW231" s="3562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5"/>
      <c r="CA231" s="3469" t="str">
        <f t="shared" si="77"/>
        <v/>
      </c>
      <c r="CB231" s="3469" t="str">
        <f t="shared" si="78"/>
        <v/>
      </c>
      <c r="CC231" s="3469" t="str">
        <f t="shared" si="79"/>
        <v/>
      </c>
      <c r="CD231" s="3469" t="str">
        <f t="shared" si="80"/>
        <v/>
      </c>
      <c r="CE231" s="3469" t="str">
        <f t="shared" si="81"/>
        <v/>
      </c>
      <c r="CF231" s="3469" t="str">
        <f t="shared" si="82"/>
        <v/>
      </c>
      <c r="CG231" s="3470">
        <f t="shared" si="62"/>
        <v>0</v>
      </c>
      <c r="CH231" s="3470">
        <f t="shared" si="63"/>
        <v>0</v>
      </c>
      <c r="CI231" s="3470">
        <f t="shared" si="64"/>
        <v>0</v>
      </c>
      <c r="CJ231" s="3470">
        <f t="shared" si="65"/>
        <v>0</v>
      </c>
      <c r="CK231" s="3470">
        <f t="shared" si="66"/>
        <v>0</v>
      </c>
      <c r="CL231" s="3470">
        <f t="shared" si="67"/>
        <v>0</v>
      </c>
      <c r="CM231" s="3470"/>
      <c r="CZ231" s="194"/>
    </row>
    <row r="232" spans="1:104" ht="23.25" customHeight="1" x14ac:dyDescent="0.2">
      <c r="A232" s="149" t="s">
        <v>1010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09"/>
      <c r="CH232" s="3409"/>
      <c r="CI232" s="3409"/>
      <c r="CJ232" s="3409"/>
      <c r="CK232" s="3409"/>
      <c r="CL232" s="3409"/>
      <c r="CM232" s="3409"/>
      <c r="CN232" s="3409"/>
    </row>
    <row r="233" spans="1:104" ht="16.350000000000001" customHeight="1" x14ac:dyDescent="0.2">
      <c r="A233" s="4149" t="s">
        <v>36</v>
      </c>
      <c r="B233" s="4151"/>
      <c r="C233" s="4208" t="s">
        <v>27</v>
      </c>
      <c r="D233" s="4208"/>
      <c r="E233" s="4208"/>
      <c r="F233" s="4142" t="s">
        <v>59</v>
      </c>
      <c r="G233" s="4143"/>
      <c r="H233" s="4142" t="s">
        <v>87</v>
      </c>
      <c r="I233" s="4143"/>
      <c r="J233" s="4142" t="s">
        <v>88</v>
      </c>
      <c r="K233" s="4143"/>
      <c r="L233" s="4142" t="s">
        <v>89</v>
      </c>
      <c r="M233" s="4143"/>
      <c r="N233" s="4142" t="s">
        <v>90</v>
      </c>
      <c r="O233" s="4143"/>
      <c r="P233" s="4142" t="s">
        <v>91</v>
      </c>
      <c r="Q233" s="4143"/>
      <c r="R233" s="4142" t="s">
        <v>1009</v>
      </c>
      <c r="S233" s="4143"/>
      <c r="T233" s="4142" t="s">
        <v>1008</v>
      </c>
      <c r="U233" s="4143"/>
      <c r="V233" s="4142" t="s">
        <v>1007</v>
      </c>
      <c r="W233" s="4143"/>
      <c r="X233" s="4142" t="s">
        <v>1006</v>
      </c>
      <c r="Y233" s="4143"/>
      <c r="Z233" s="4142" t="s">
        <v>1005</v>
      </c>
      <c r="AA233" s="4143"/>
      <c r="AB233" s="4142" t="s">
        <v>1004</v>
      </c>
      <c r="AC233" s="4143"/>
      <c r="AD233" s="4142" t="s">
        <v>1003</v>
      </c>
      <c r="AE233" s="4143"/>
      <c r="AF233" s="4142" t="s">
        <v>1002</v>
      </c>
      <c r="AG233" s="4143"/>
      <c r="AH233" s="4142" t="s">
        <v>1001</v>
      </c>
      <c r="AI233" s="4143"/>
      <c r="AJ233" s="4142" t="s">
        <v>1000</v>
      </c>
      <c r="AK233" s="4143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09"/>
      <c r="CH233" s="3409"/>
      <c r="CI233" s="3409"/>
      <c r="CJ233" s="3409"/>
      <c r="CK233" s="3409"/>
      <c r="CL233" s="3409"/>
      <c r="CM233" s="3409"/>
      <c r="CN233" s="3409"/>
    </row>
    <row r="234" spans="1:104" ht="16.350000000000001" customHeight="1" x14ac:dyDescent="0.2">
      <c r="A234" s="4162"/>
      <c r="B234" s="4163"/>
      <c r="C234" s="897" t="s">
        <v>47</v>
      </c>
      <c r="D234" s="923" t="s">
        <v>20</v>
      </c>
      <c r="E234" s="3053" t="s">
        <v>21</v>
      </c>
      <c r="F234" s="3121" t="s">
        <v>20</v>
      </c>
      <c r="G234" s="3051" t="s">
        <v>21</v>
      </c>
      <c r="H234" s="3121" t="s">
        <v>20</v>
      </c>
      <c r="I234" s="3051" t="s">
        <v>21</v>
      </c>
      <c r="J234" s="3121" t="s">
        <v>20</v>
      </c>
      <c r="K234" s="3051" t="s">
        <v>21</v>
      </c>
      <c r="L234" s="3121" t="s">
        <v>20</v>
      </c>
      <c r="M234" s="3051" t="s">
        <v>21</v>
      </c>
      <c r="N234" s="3121" t="s">
        <v>20</v>
      </c>
      <c r="O234" s="3051" t="s">
        <v>21</v>
      </c>
      <c r="P234" s="3121" t="s">
        <v>20</v>
      </c>
      <c r="Q234" s="3051" t="s">
        <v>21</v>
      </c>
      <c r="R234" s="3121" t="s">
        <v>20</v>
      </c>
      <c r="S234" s="3051" t="s">
        <v>21</v>
      </c>
      <c r="T234" s="3121" t="s">
        <v>20</v>
      </c>
      <c r="U234" s="3051" t="s">
        <v>21</v>
      </c>
      <c r="V234" s="3121" t="s">
        <v>20</v>
      </c>
      <c r="W234" s="3051" t="s">
        <v>21</v>
      </c>
      <c r="X234" s="3121" t="s">
        <v>20</v>
      </c>
      <c r="Y234" s="3051" t="s">
        <v>21</v>
      </c>
      <c r="Z234" s="3121" t="s">
        <v>20</v>
      </c>
      <c r="AA234" s="3051" t="s">
        <v>21</v>
      </c>
      <c r="AB234" s="3121" t="s">
        <v>20</v>
      </c>
      <c r="AC234" s="3051" t="s">
        <v>21</v>
      </c>
      <c r="AD234" s="3121" t="s">
        <v>20</v>
      </c>
      <c r="AE234" s="3051" t="s">
        <v>21</v>
      </c>
      <c r="AF234" s="3121" t="s">
        <v>20</v>
      </c>
      <c r="AG234" s="3051" t="s">
        <v>21</v>
      </c>
      <c r="AH234" s="3121" t="s">
        <v>20</v>
      </c>
      <c r="AI234" s="3051" t="s">
        <v>21</v>
      </c>
      <c r="AJ234" s="3121" t="s">
        <v>20</v>
      </c>
      <c r="AK234" s="3051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09"/>
      <c r="CH234" s="3409"/>
      <c r="CI234" s="3409"/>
      <c r="CJ234" s="3409"/>
      <c r="CK234" s="3409"/>
      <c r="CL234" s="3409"/>
      <c r="CM234" s="3409"/>
      <c r="CN234" s="3409"/>
    </row>
    <row r="235" spans="1:104" ht="16.350000000000001" customHeight="1" x14ac:dyDescent="0.2">
      <c r="A235" s="4158" t="s">
        <v>999</v>
      </c>
      <c r="B235" s="1037" t="s">
        <v>997</v>
      </c>
      <c r="C235" s="940">
        <f>SUM(D235+E235)</f>
        <v>0</v>
      </c>
      <c r="D235" s="939">
        <f t="shared" ref="D235:E238" si="83">SUM(F235+H235+J235+L235+N235+P235+R235+T235+V235+X235+Z235+AB235+AD235+AF235+AH235+AJ235)</f>
        <v>0</v>
      </c>
      <c r="E235" s="895">
        <f t="shared" si="83"/>
        <v>0</v>
      </c>
      <c r="F235" s="893"/>
      <c r="G235" s="891"/>
      <c r="H235" s="893"/>
      <c r="I235" s="891"/>
      <c r="J235" s="893"/>
      <c r="K235" s="891"/>
      <c r="L235" s="893"/>
      <c r="M235" s="891"/>
      <c r="N235" s="893"/>
      <c r="O235" s="891"/>
      <c r="P235" s="893"/>
      <c r="Q235" s="891"/>
      <c r="R235" s="893"/>
      <c r="S235" s="891"/>
      <c r="T235" s="893"/>
      <c r="U235" s="891"/>
      <c r="V235" s="893"/>
      <c r="W235" s="891"/>
      <c r="X235" s="893"/>
      <c r="Y235" s="891"/>
      <c r="Z235" s="893"/>
      <c r="AA235" s="891"/>
      <c r="AB235" s="893"/>
      <c r="AC235" s="891"/>
      <c r="AD235" s="893"/>
      <c r="AE235" s="891"/>
      <c r="AF235" s="893"/>
      <c r="AG235" s="891"/>
      <c r="AH235" s="893"/>
      <c r="AI235" s="891"/>
      <c r="AJ235" s="893"/>
      <c r="AK235" s="891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09">
        <v>0</v>
      </c>
      <c r="CH235" s="3409">
        <v>0</v>
      </c>
      <c r="CI235" s="3409"/>
      <c r="CJ235" s="3409"/>
      <c r="CK235" s="3409"/>
      <c r="CL235" s="3409"/>
      <c r="CM235" s="3409"/>
      <c r="CN235" s="3409"/>
    </row>
    <row r="236" spans="1:104" ht="16.5" customHeight="1" x14ac:dyDescent="0.2">
      <c r="A236" s="4160"/>
      <c r="B236" s="93" t="s">
        <v>81</v>
      </c>
      <c r="C236" s="3250">
        <f>SUM(D236+E236)</f>
        <v>0</v>
      </c>
      <c r="D236" s="3251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1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09">
        <v>0</v>
      </c>
      <c r="CH236" s="3409">
        <v>0</v>
      </c>
      <c r="CI236" s="3409"/>
      <c r="CJ236" s="3409"/>
      <c r="CK236" s="3409"/>
      <c r="CL236" s="3409"/>
      <c r="CM236" s="3409"/>
      <c r="CN236" s="3409"/>
    </row>
    <row r="237" spans="1:104" ht="16.350000000000001" customHeight="1" x14ac:dyDescent="0.2">
      <c r="A237" s="4158" t="s">
        <v>998</v>
      </c>
      <c r="B237" s="1037" t="s">
        <v>997</v>
      </c>
      <c r="C237" s="940">
        <f>SUM(D237+E237)</f>
        <v>0</v>
      </c>
      <c r="D237" s="939">
        <f t="shared" si="83"/>
        <v>0</v>
      </c>
      <c r="E237" s="895">
        <f t="shared" si="83"/>
        <v>0</v>
      </c>
      <c r="F237" s="893"/>
      <c r="G237" s="891"/>
      <c r="H237" s="893"/>
      <c r="I237" s="891"/>
      <c r="J237" s="893"/>
      <c r="K237" s="891"/>
      <c r="L237" s="893"/>
      <c r="M237" s="891"/>
      <c r="N237" s="893"/>
      <c r="O237" s="891"/>
      <c r="P237" s="893"/>
      <c r="Q237" s="891"/>
      <c r="R237" s="893"/>
      <c r="S237" s="891"/>
      <c r="T237" s="893"/>
      <c r="U237" s="891"/>
      <c r="V237" s="893"/>
      <c r="W237" s="891"/>
      <c r="X237" s="893"/>
      <c r="Y237" s="891"/>
      <c r="Z237" s="893"/>
      <c r="AA237" s="891"/>
      <c r="AB237" s="893"/>
      <c r="AC237" s="891"/>
      <c r="AD237" s="893"/>
      <c r="AE237" s="891"/>
      <c r="AF237" s="893"/>
      <c r="AG237" s="891"/>
      <c r="AH237" s="893"/>
      <c r="AI237" s="891"/>
      <c r="AJ237" s="893"/>
      <c r="AK237" s="891"/>
      <c r="AL237" s="3395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09">
        <v>0</v>
      </c>
      <c r="CH237" s="3409">
        <v>0</v>
      </c>
      <c r="CI237" s="3409"/>
      <c r="CJ237" s="3409"/>
      <c r="CK237" s="3409"/>
      <c r="CL237" s="3409"/>
      <c r="CM237" s="3409"/>
      <c r="CN237" s="3409"/>
    </row>
    <row r="238" spans="1:104" ht="16.350000000000001" customHeight="1" x14ac:dyDescent="0.2">
      <c r="A238" s="4160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5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09"/>
      <c r="CH238" s="3409"/>
      <c r="CI238" s="3409"/>
      <c r="CJ238" s="3409"/>
      <c r="CK238" s="3409"/>
      <c r="CL238" s="3409"/>
      <c r="CM238" s="3409"/>
      <c r="CN238" s="3409"/>
    </row>
    <row r="239" spans="1:104" ht="22.5" customHeight="1" x14ac:dyDescent="0.2">
      <c r="A239" s="149" t="s">
        <v>996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09"/>
      <c r="CH239" s="3409"/>
      <c r="CI239" s="3409"/>
      <c r="CJ239" s="3409"/>
      <c r="CK239" s="3409"/>
      <c r="CL239" s="3409"/>
      <c r="CM239" s="3409"/>
      <c r="CN239" s="3409"/>
    </row>
    <row r="240" spans="1:104" ht="16.350000000000001" customHeight="1" x14ac:dyDescent="0.2">
      <c r="A240" s="4527" t="s">
        <v>995</v>
      </c>
      <c r="B240" s="4495" t="s">
        <v>994</v>
      </c>
      <c r="C240" s="4149" t="s">
        <v>1</v>
      </c>
      <c r="D240" s="4150"/>
      <c r="E240" s="4151"/>
      <c r="F240" s="4443" t="s">
        <v>92</v>
      </c>
      <c r="G240" s="4444"/>
      <c r="H240" s="4444"/>
      <c r="I240" s="4444"/>
      <c r="J240" s="4444"/>
      <c r="K240" s="4444"/>
      <c r="L240" s="4444"/>
      <c r="M240" s="4444"/>
      <c r="N240" s="4444"/>
      <c r="O240" s="4444"/>
      <c r="P240" s="4444"/>
      <c r="Q240" s="4444"/>
      <c r="R240" s="4444"/>
      <c r="S240" s="4444"/>
      <c r="T240" s="4444"/>
      <c r="U240" s="4444"/>
      <c r="V240" s="4444"/>
      <c r="W240" s="4444"/>
      <c r="X240" s="4444"/>
      <c r="Y240" s="4444"/>
      <c r="Z240" s="4444"/>
      <c r="AA240" s="4444"/>
      <c r="AB240" s="4444"/>
      <c r="AC240" s="4444"/>
      <c r="AD240" s="4444"/>
      <c r="AE240" s="4444"/>
      <c r="AF240" s="4444"/>
      <c r="AG240" s="4444"/>
      <c r="AH240" s="4444"/>
      <c r="AI240" s="4444"/>
      <c r="AJ240" s="4444"/>
      <c r="AK240" s="4445"/>
      <c r="AL240" s="4139" t="s">
        <v>428</v>
      </c>
      <c r="AM240" s="3499"/>
      <c r="AN240" s="1482"/>
      <c r="AO240" s="1482"/>
      <c r="AP240" s="1482"/>
      <c r="AQ240" s="1482"/>
      <c r="AR240" s="1482"/>
      <c r="AS240" s="1482"/>
      <c r="AT240" s="1482"/>
      <c r="AU240" s="1482"/>
      <c r="AV240" s="1482"/>
      <c r="AW240" s="1482"/>
      <c r="AX240" s="1482"/>
      <c r="AY240" s="402"/>
      <c r="AZ240" s="402"/>
      <c r="BA240" s="402"/>
      <c r="CG240" s="3409"/>
      <c r="CH240" s="3409"/>
      <c r="CI240" s="3409"/>
      <c r="CJ240" s="3409"/>
      <c r="CK240" s="3409"/>
      <c r="CL240" s="3409"/>
      <c r="CM240" s="3409"/>
      <c r="CN240" s="3409"/>
    </row>
    <row r="241" spans="1:92" ht="16.350000000000001" customHeight="1" x14ac:dyDescent="0.2">
      <c r="A241" s="4528"/>
      <c r="B241" s="4496"/>
      <c r="C241" s="4162"/>
      <c r="D241" s="4181"/>
      <c r="E241" s="4163"/>
      <c r="F241" s="4443" t="s">
        <v>84</v>
      </c>
      <c r="G241" s="4445"/>
      <c r="H241" s="4443" t="s">
        <v>85</v>
      </c>
      <c r="I241" s="4445"/>
      <c r="J241" s="4443" t="s">
        <v>79</v>
      </c>
      <c r="K241" s="4445"/>
      <c r="L241" s="4443" t="s">
        <v>6</v>
      </c>
      <c r="M241" s="4445"/>
      <c r="N241" s="4142" t="s">
        <v>7</v>
      </c>
      <c r="O241" s="4143"/>
      <c r="P241" s="4142" t="s">
        <v>8</v>
      </c>
      <c r="Q241" s="4143"/>
      <c r="R241" s="4142" t="s">
        <v>9</v>
      </c>
      <c r="S241" s="4143"/>
      <c r="T241" s="4142" t="s">
        <v>10</v>
      </c>
      <c r="U241" s="4143"/>
      <c r="V241" s="4142" t="s">
        <v>11</v>
      </c>
      <c r="W241" s="4143"/>
      <c r="X241" s="4142" t="s">
        <v>12</v>
      </c>
      <c r="Y241" s="4143"/>
      <c r="Z241" s="4142" t="s">
        <v>13</v>
      </c>
      <c r="AA241" s="4143"/>
      <c r="AB241" s="4142" t="s">
        <v>14</v>
      </c>
      <c r="AC241" s="4143"/>
      <c r="AD241" s="4142" t="s">
        <v>15</v>
      </c>
      <c r="AE241" s="4143"/>
      <c r="AF241" s="4142" t="s">
        <v>16</v>
      </c>
      <c r="AG241" s="4143"/>
      <c r="AH241" s="4142" t="s">
        <v>17</v>
      </c>
      <c r="AI241" s="4143"/>
      <c r="AJ241" s="4144" t="s">
        <v>18</v>
      </c>
      <c r="AK241" s="4145"/>
      <c r="AL241" s="4140"/>
      <c r="AM241" s="3499"/>
      <c r="AN241" s="1482"/>
      <c r="AO241" s="1482"/>
      <c r="AP241" s="1482"/>
      <c r="AQ241" s="1482"/>
      <c r="AR241" s="1482"/>
      <c r="AS241" s="1482"/>
      <c r="AT241" s="1482"/>
      <c r="AU241" s="1482"/>
      <c r="AV241" s="1482"/>
      <c r="AW241" s="1482"/>
      <c r="AX241" s="1482"/>
      <c r="AY241" s="402"/>
      <c r="AZ241" s="402"/>
      <c r="BA241" s="402"/>
      <c r="CG241" s="3409"/>
      <c r="CH241" s="3409"/>
      <c r="CI241" s="3409"/>
      <c r="CJ241" s="3409"/>
      <c r="CK241" s="3409"/>
      <c r="CL241" s="3409"/>
      <c r="CM241" s="3409"/>
      <c r="CN241" s="3409"/>
    </row>
    <row r="242" spans="1:92" ht="16.350000000000001" customHeight="1" x14ac:dyDescent="0.2">
      <c r="A242" s="4529"/>
      <c r="B242" s="4497"/>
      <c r="C242" s="3177" t="s">
        <v>47</v>
      </c>
      <c r="D242" s="938" t="s">
        <v>20</v>
      </c>
      <c r="E242" s="3059" t="s">
        <v>21</v>
      </c>
      <c r="F242" s="936" t="s">
        <v>20</v>
      </c>
      <c r="G242" s="3181" t="s">
        <v>21</v>
      </c>
      <c r="H242" s="936" t="s">
        <v>20</v>
      </c>
      <c r="I242" s="3181" t="s">
        <v>21</v>
      </c>
      <c r="J242" s="936" t="s">
        <v>20</v>
      </c>
      <c r="K242" s="3181" t="s">
        <v>21</v>
      </c>
      <c r="L242" s="936" t="s">
        <v>20</v>
      </c>
      <c r="M242" s="3181" t="s">
        <v>21</v>
      </c>
      <c r="N242" s="936" t="s">
        <v>20</v>
      </c>
      <c r="O242" s="3181" t="s">
        <v>21</v>
      </c>
      <c r="P242" s="936" t="s">
        <v>20</v>
      </c>
      <c r="Q242" s="3181" t="s">
        <v>21</v>
      </c>
      <c r="R242" s="936" t="s">
        <v>20</v>
      </c>
      <c r="S242" s="3181" t="s">
        <v>21</v>
      </c>
      <c r="T242" s="3163" t="s">
        <v>20</v>
      </c>
      <c r="U242" s="3163" t="s">
        <v>21</v>
      </c>
      <c r="V242" s="937" t="s">
        <v>20</v>
      </c>
      <c r="W242" s="3181" t="s">
        <v>21</v>
      </c>
      <c r="X242" s="936" t="s">
        <v>20</v>
      </c>
      <c r="Y242" s="3181" t="s">
        <v>21</v>
      </c>
      <c r="Z242" s="936" t="s">
        <v>20</v>
      </c>
      <c r="AA242" s="3181" t="s">
        <v>21</v>
      </c>
      <c r="AB242" s="936" t="s">
        <v>20</v>
      </c>
      <c r="AC242" s="3181" t="s">
        <v>21</v>
      </c>
      <c r="AD242" s="936" t="s">
        <v>20</v>
      </c>
      <c r="AE242" s="3181" t="s">
        <v>21</v>
      </c>
      <c r="AF242" s="936" t="s">
        <v>20</v>
      </c>
      <c r="AG242" s="3181" t="s">
        <v>21</v>
      </c>
      <c r="AH242" s="936" t="s">
        <v>20</v>
      </c>
      <c r="AI242" s="3181" t="s">
        <v>21</v>
      </c>
      <c r="AJ242" s="936" t="s">
        <v>20</v>
      </c>
      <c r="AK242" s="3181" t="s">
        <v>21</v>
      </c>
      <c r="AL242" s="4141"/>
      <c r="AM242" s="3499"/>
      <c r="AN242" s="1482"/>
      <c r="AO242" s="1482"/>
      <c r="AP242" s="1482"/>
      <c r="AQ242" s="1482"/>
      <c r="AR242" s="1482"/>
      <c r="AS242" s="1482"/>
      <c r="AT242" s="1482"/>
      <c r="AU242" s="1482"/>
      <c r="AV242" s="1482"/>
      <c r="AW242" s="1482"/>
      <c r="AX242" s="1482"/>
      <c r="AY242" s="402"/>
      <c r="AZ242" s="402"/>
      <c r="BA242" s="402"/>
      <c r="CG242" s="3409"/>
      <c r="CH242" s="3409"/>
      <c r="CI242" s="3409"/>
      <c r="CJ242" s="3409"/>
      <c r="CK242" s="3409"/>
      <c r="CL242" s="3409"/>
      <c r="CM242" s="3409"/>
      <c r="CN242" s="3409"/>
    </row>
    <row r="243" spans="1:92" ht="16.350000000000001" customHeight="1" x14ac:dyDescent="0.2">
      <c r="A243" s="4532" t="s">
        <v>993</v>
      </c>
      <c r="B243" s="935" t="s">
        <v>34</v>
      </c>
      <c r="C243" s="934">
        <f>SUM(D243+E243)</f>
        <v>0</v>
      </c>
      <c r="D243" s="933">
        <f t="shared" ref="D243:E246" si="84">SUM(F243+H243+J243+L243+N243+P243+R243+T243+V243+X243+Z243+AB243+AD243+AF243+AH243+AJ243)</f>
        <v>0</v>
      </c>
      <c r="E243" s="932">
        <f t="shared" si="84"/>
        <v>0</v>
      </c>
      <c r="F243" s="893"/>
      <c r="G243" s="891"/>
      <c r="H243" s="893"/>
      <c r="I243" s="891"/>
      <c r="J243" s="893"/>
      <c r="K243" s="891"/>
      <c r="L243" s="893"/>
      <c r="M243" s="891"/>
      <c r="N243" s="893"/>
      <c r="O243" s="891"/>
      <c r="P243" s="893"/>
      <c r="Q243" s="891"/>
      <c r="R243" s="893"/>
      <c r="S243" s="891"/>
      <c r="T243" s="893"/>
      <c r="U243" s="891"/>
      <c r="V243" s="893"/>
      <c r="W243" s="891"/>
      <c r="X243" s="893"/>
      <c r="Y243" s="891"/>
      <c r="Z243" s="893"/>
      <c r="AA243" s="891"/>
      <c r="AB243" s="893"/>
      <c r="AC243" s="891"/>
      <c r="AD243" s="893"/>
      <c r="AE243" s="891"/>
      <c r="AF243" s="893"/>
      <c r="AG243" s="891"/>
      <c r="AH243" s="893"/>
      <c r="AI243" s="891"/>
      <c r="AJ243" s="893"/>
      <c r="AK243" s="891"/>
      <c r="AL243" s="892"/>
      <c r="AM243" s="3499"/>
      <c r="AN243" s="1482"/>
      <c r="AO243" s="1482"/>
      <c r="AP243" s="1482"/>
      <c r="AQ243" s="1482"/>
      <c r="AR243" s="1482"/>
      <c r="AS243" s="1482"/>
      <c r="AT243" s="1482"/>
      <c r="AU243" s="1482"/>
      <c r="AV243" s="1482"/>
      <c r="AW243" s="1482"/>
      <c r="AX243" s="1482"/>
      <c r="AY243" s="402"/>
      <c r="AZ243" s="402"/>
      <c r="BA243" s="402"/>
      <c r="CG243" s="3409">
        <v>0</v>
      </c>
      <c r="CH243" s="3409">
        <v>0</v>
      </c>
      <c r="CI243" s="3409"/>
      <c r="CJ243" s="3409"/>
      <c r="CK243" s="3409"/>
      <c r="CL243" s="3409"/>
      <c r="CM243" s="3409"/>
      <c r="CN243" s="3409"/>
    </row>
    <row r="244" spans="1:92" ht="16.5" customHeight="1" x14ac:dyDescent="0.2">
      <c r="A244" s="4531"/>
      <c r="B244" s="3179" t="s">
        <v>81</v>
      </c>
      <c r="C244" s="926">
        <f>SUM(D244+E244)</f>
        <v>0</v>
      </c>
      <c r="D244" s="925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499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09">
        <v>0</v>
      </c>
      <c r="CH244" s="3409">
        <v>0</v>
      </c>
      <c r="CI244" s="3409"/>
      <c r="CJ244" s="3409"/>
      <c r="CK244" s="3409"/>
      <c r="CL244" s="3409"/>
      <c r="CM244" s="3409"/>
      <c r="CN244" s="3409"/>
    </row>
    <row r="245" spans="1:92" ht="22.5" customHeight="1" x14ac:dyDescent="0.2">
      <c r="A245" s="4530" t="s">
        <v>992</v>
      </c>
      <c r="B245" s="930" t="s">
        <v>34</v>
      </c>
      <c r="C245" s="929">
        <f>SUM(D245+E245)</f>
        <v>0</v>
      </c>
      <c r="D245" s="928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499"/>
      <c r="AV245" s="927"/>
      <c r="AW245" s="621"/>
      <c r="CG245" s="3409">
        <v>0</v>
      </c>
      <c r="CH245" s="3409">
        <v>0</v>
      </c>
      <c r="CI245" s="3409"/>
      <c r="CJ245" s="3409"/>
      <c r="CK245" s="3409"/>
      <c r="CL245" s="3409"/>
      <c r="CM245" s="3409"/>
      <c r="CN245" s="3409"/>
    </row>
    <row r="246" spans="1:92" ht="22.5" customHeight="1" x14ac:dyDescent="0.2">
      <c r="A246" s="4531"/>
      <c r="B246" s="3179" t="s">
        <v>81</v>
      </c>
      <c r="C246" s="926">
        <f>SUM(D246+E246)</f>
        <v>0</v>
      </c>
      <c r="D246" s="925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499"/>
      <c r="AV246" s="865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09">
        <v>0</v>
      </c>
      <c r="CH246" s="3409">
        <v>0</v>
      </c>
      <c r="CI246" s="3409"/>
      <c r="CJ246" s="3409"/>
      <c r="CK246" s="3409"/>
      <c r="CL246" s="3409"/>
      <c r="CM246" s="3409"/>
      <c r="CN246" s="3409"/>
    </row>
    <row r="247" spans="1:92" ht="21.75" customHeight="1" x14ac:dyDescent="0.2">
      <c r="A247" s="149" t="s">
        <v>991</v>
      </c>
      <c r="B247" s="924"/>
      <c r="AV247" s="865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09"/>
      <c r="CH247" s="3409"/>
      <c r="CI247" s="3409"/>
      <c r="CJ247" s="3409"/>
      <c r="CK247" s="3409"/>
      <c r="CL247" s="3409"/>
      <c r="CM247" s="3409"/>
      <c r="CN247" s="3409"/>
    </row>
    <row r="248" spans="1:92" ht="16.350000000000001" customHeight="1" x14ac:dyDescent="0.2">
      <c r="A248" s="4149" t="s">
        <v>990</v>
      </c>
      <c r="B248" s="4151"/>
      <c r="C248" s="4452" t="s">
        <v>44</v>
      </c>
      <c r="D248" s="4452"/>
      <c r="E248" s="4452"/>
      <c r="F248" s="4142" t="s">
        <v>989</v>
      </c>
      <c r="G248" s="4165"/>
      <c r="H248" s="4165"/>
      <c r="I248" s="4165"/>
      <c r="J248" s="4165"/>
      <c r="K248" s="4165"/>
      <c r="L248" s="4165"/>
      <c r="M248" s="4165"/>
      <c r="N248" s="4165"/>
      <c r="O248" s="4165"/>
      <c r="P248" s="4165"/>
      <c r="Q248" s="4165"/>
      <c r="R248" s="4165"/>
      <c r="S248" s="4165"/>
      <c r="T248" s="4165"/>
      <c r="U248" s="4165"/>
      <c r="V248" s="4165"/>
      <c r="W248" s="4165"/>
      <c r="X248" s="4165"/>
      <c r="Y248" s="4165"/>
      <c r="Z248" s="4165"/>
      <c r="AA248" s="4165"/>
      <c r="AB248" s="4165"/>
      <c r="AC248" s="4165"/>
      <c r="AD248" s="4165"/>
      <c r="AE248" s="4165"/>
      <c r="AF248" s="4165"/>
      <c r="AG248" s="4165"/>
      <c r="AH248" s="4165"/>
      <c r="AI248" s="4165"/>
      <c r="AJ248" s="4165"/>
      <c r="AK248" s="4165"/>
      <c r="AL248" s="4165"/>
      <c r="AM248" s="4488"/>
      <c r="AN248" s="4146" t="s">
        <v>81</v>
      </c>
      <c r="AO248" s="4146"/>
      <c r="AP248" s="4145"/>
      <c r="AQ248" s="4533" t="s">
        <v>960</v>
      </c>
      <c r="AR248" s="4501"/>
      <c r="AS248" s="4139" t="s">
        <v>430</v>
      </c>
      <c r="AT248" s="4139" t="s">
        <v>429</v>
      </c>
      <c r="AU248" s="4151" t="s">
        <v>973</v>
      </c>
      <c r="AV248" s="865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09"/>
      <c r="CH248" s="3409"/>
      <c r="CI248" s="3409"/>
      <c r="CJ248" s="3409"/>
      <c r="CK248" s="3409"/>
      <c r="CL248" s="3409"/>
      <c r="CM248" s="3409"/>
      <c r="CN248" s="3409"/>
    </row>
    <row r="249" spans="1:92" ht="16.350000000000001" customHeight="1" x14ac:dyDescent="0.2">
      <c r="A249" s="4152"/>
      <c r="B249" s="4154"/>
      <c r="C249" s="4452"/>
      <c r="D249" s="4452"/>
      <c r="E249" s="4452"/>
      <c r="F249" s="4144" t="s">
        <v>988</v>
      </c>
      <c r="G249" s="4146"/>
      <c r="H249" s="4144" t="s">
        <v>84</v>
      </c>
      <c r="I249" s="4146"/>
      <c r="J249" s="4144" t="s">
        <v>85</v>
      </c>
      <c r="K249" s="4146"/>
      <c r="L249" s="4144" t="s">
        <v>79</v>
      </c>
      <c r="M249" s="4146"/>
      <c r="N249" s="4144" t="s">
        <v>6</v>
      </c>
      <c r="O249" s="4146"/>
      <c r="P249" s="4144" t="s">
        <v>953</v>
      </c>
      <c r="Q249" s="4145"/>
      <c r="R249" s="4144" t="s">
        <v>952</v>
      </c>
      <c r="S249" s="4145"/>
      <c r="T249" s="4144" t="s">
        <v>951</v>
      </c>
      <c r="U249" s="4145"/>
      <c r="V249" s="4144" t="s">
        <v>950</v>
      </c>
      <c r="W249" s="4145"/>
      <c r="X249" s="4144" t="s">
        <v>949</v>
      </c>
      <c r="Y249" s="4145"/>
      <c r="Z249" s="4144" t="s">
        <v>948</v>
      </c>
      <c r="AA249" s="4145"/>
      <c r="AB249" s="4144" t="s">
        <v>947</v>
      </c>
      <c r="AC249" s="4145"/>
      <c r="AD249" s="4144" t="s">
        <v>946</v>
      </c>
      <c r="AE249" s="4145"/>
      <c r="AF249" s="4144" t="s">
        <v>945</v>
      </c>
      <c r="AG249" s="4145"/>
      <c r="AH249" s="4144" t="s">
        <v>944</v>
      </c>
      <c r="AI249" s="4145"/>
      <c r="AJ249" s="4144" t="s">
        <v>943</v>
      </c>
      <c r="AK249" s="4145"/>
      <c r="AL249" s="4144" t="s">
        <v>942</v>
      </c>
      <c r="AM249" s="4446"/>
      <c r="AN249" s="4498" t="s">
        <v>49</v>
      </c>
      <c r="AO249" s="4498" t="s">
        <v>987</v>
      </c>
      <c r="AP249" s="4151" t="s">
        <v>986</v>
      </c>
      <c r="AQ249" s="4534"/>
      <c r="AR249" s="4503"/>
      <c r="AS249" s="4140"/>
      <c r="AT249" s="4140"/>
      <c r="AU249" s="4154"/>
      <c r="AW249" s="1482"/>
      <c r="AX249" s="1482"/>
      <c r="AY249" s="1482"/>
      <c r="AZ249" s="1482"/>
      <c r="BA249" s="1482"/>
      <c r="BB249" s="1482"/>
      <c r="BC249" s="1482"/>
      <c r="BD249" s="1482"/>
      <c r="BE249" s="1482"/>
      <c r="BF249" s="1482"/>
      <c r="BG249" s="402"/>
      <c r="BH249" s="402"/>
      <c r="BI249" s="402"/>
      <c r="CJ249" s="3409"/>
      <c r="CK249" s="3409"/>
      <c r="CL249" s="3409"/>
      <c r="CM249" s="3409"/>
      <c r="CN249" s="3409"/>
    </row>
    <row r="250" spans="1:92" ht="30" customHeight="1" x14ac:dyDescent="0.2">
      <c r="A250" s="4162"/>
      <c r="B250" s="4163"/>
      <c r="C250" s="897" t="s">
        <v>47</v>
      </c>
      <c r="D250" s="923" t="s">
        <v>20</v>
      </c>
      <c r="E250" s="3051" t="s">
        <v>21</v>
      </c>
      <c r="F250" s="897" t="s">
        <v>941</v>
      </c>
      <c r="G250" s="3125" t="s">
        <v>21</v>
      </c>
      <c r="H250" s="897" t="s">
        <v>941</v>
      </c>
      <c r="I250" s="3125" t="s">
        <v>21</v>
      </c>
      <c r="J250" s="897" t="s">
        <v>941</v>
      </c>
      <c r="K250" s="3125" t="s">
        <v>21</v>
      </c>
      <c r="L250" s="897" t="s">
        <v>941</v>
      </c>
      <c r="M250" s="3125" t="s">
        <v>21</v>
      </c>
      <c r="N250" s="897" t="s">
        <v>941</v>
      </c>
      <c r="O250" s="3125" t="s">
        <v>21</v>
      </c>
      <c r="P250" s="897" t="s">
        <v>941</v>
      </c>
      <c r="Q250" s="3125" t="s">
        <v>21</v>
      </c>
      <c r="R250" s="897" t="s">
        <v>941</v>
      </c>
      <c r="S250" s="3125" t="s">
        <v>21</v>
      </c>
      <c r="T250" s="897" t="s">
        <v>941</v>
      </c>
      <c r="U250" s="3125" t="s">
        <v>21</v>
      </c>
      <c r="V250" s="897" t="s">
        <v>941</v>
      </c>
      <c r="W250" s="3125" t="s">
        <v>21</v>
      </c>
      <c r="X250" s="897" t="s">
        <v>941</v>
      </c>
      <c r="Y250" s="3125" t="s">
        <v>21</v>
      </c>
      <c r="Z250" s="897" t="s">
        <v>941</v>
      </c>
      <c r="AA250" s="3125" t="s">
        <v>21</v>
      </c>
      <c r="AB250" s="897" t="s">
        <v>941</v>
      </c>
      <c r="AC250" s="3125" t="s">
        <v>21</v>
      </c>
      <c r="AD250" s="897" t="s">
        <v>941</v>
      </c>
      <c r="AE250" s="3125" t="s">
        <v>21</v>
      </c>
      <c r="AF250" s="897" t="s">
        <v>941</v>
      </c>
      <c r="AG250" s="3125" t="s">
        <v>21</v>
      </c>
      <c r="AH250" s="897" t="s">
        <v>941</v>
      </c>
      <c r="AI250" s="3125" t="s">
        <v>21</v>
      </c>
      <c r="AJ250" s="897" t="s">
        <v>941</v>
      </c>
      <c r="AK250" s="3125" t="s">
        <v>21</v>
      </c>
      <c r="AL250" s="897" t="s">
        <v>941</v>
      </c>
      <c r="AM250" s="922" t="s">
        <v>21</v>
      </c>
      <c r="AN250" s="4499"/>
      <c r="AO250" s="4499"/>
      <c r="AP250" s="4163"/>
      <c r="AQ250" s="897" t="s">
        <v>426</v>
      </c>
      <c r="AR250" s="3066" t="s">
        <v>427</v>
      </c>
      <c r="AS250" s="4141"/>
      <c r="AT250" s="4141"/>
      <c r="AU250" s="4163"/>
      <c r="AW250" s="1482"/>
      <c r="AX250" s="1482"/>
      <c r="AY250" s="1482"/>
      <c r="AZ250" s="1482"/>
      <c r="BA250" s="1482"/>
      <c r="BB250" s="1482"/>
      <c r="BC250" s="1482"/>
      <c r="BD250" s="1482"/>
      <c r="BE250" s="1482"/>
      <c r="BF250" s="1482"/>
      <c r="BG250" s="402"/>
      <c r="BH250" s="402"/>
      <c r="BI250" s="402"/>
      <c r="CJ250" s="3409"/>
      <c r="CK250" s="3409"/>
      <c r="CL250" s="3409"/>
      <c r="CM250" s="3409"/>
      <c r="CN250" s="3409"/>
    </row>
    <row r="251" spans="1:92" ht="23.25" customHeight="1" x14ac:dyDescent="0.2">
      <c r="A251" s="4507" t="s">
        <v>985</v>
      </c>
      <c r="B251" s="4508"/>
      <c r="C251" s="917">
        <f t="shared" ref="C251:C269" si="85">SUM(D251+E251)</f>
        <v>0</v>
      </c>
      <c r="D251" s="921">
        <f>SUM(F251+H251+J251+L251+N251+P251+R251+T251+V251+X251+Z251+AB251+AD251+AF251+AH251+AJ251+AL251)</f>
        <v>0</v>
      </c>
      <c r="E251" s="914">
        <f>SUM(G251+I251+K251+M251+O251+Q251+S251+U251+W251+Y251+AA251+AC251+AE251+AG251+AI251+AK251+AM251)</f>
        <v>0</v>
      </c>
      <c r="F251" s="917">
        <f>SUM(F261:F269)</f>
        <v>0</v>
      </c>
      <c r="G251" s="920">
        <f>SUM(G261:G269)</f>
        <v>0</v>
      </c>
      <c r="H251" s="917">
        <f>SUM(H261:H269)</f>
        <v>0</v>
      </c>
      <c r="I251" s="920">
        <f>SUM(I261:I269)</f>
        <v>0</v>
      </c>
      <c r="J251" s="917">
        <f>SUM(J261:J269)</f>
        <v>0</v>
      </c>
      <c r="K251" s="920">
        <f>SUM(K252:K269)</f>
        <v>0</v>
      </c>
      <c r="L251" s="917">
        <f>SUM(L261:L269)</f>
        <v>0</v>
      </c>
      <c r="M251" s="920">
        <f>SUM(M252:M269)</f>
        <v>0</v>
      </c>
      <c r="N251" s="917">
        <f>SUM(N261:N269)</f>
        <v>0</v>
      </c>
      <c r="O251" s="920">
        <f>SUM(O252:O269)</f>
        <v>0</v>
      </c>
      <c r="P251" s="917">
        <f>SUM(P261:P269)</f>
        <v>0</v>
      </c>
      <c r="Q251" s="920">
        <f>SUM(Q252:Q269)</f>
        <v>0</v>
      </c>
      <c r="R251" s="917">
        <f>SUM(R261:R269)</f>
        <v>0</v>
      </c>
      <c r="S251" s="920">
        <f>SUM(S252:S269)</f>
        <v>0</v>
      </c>
      <c r="T251" s="917">
        <f>SUM(T261:T269)</f>
        <v>0</v>
      </c>
      <c r="U251" s="920">
        <f>SUM(U252:U269)</f>
        <v>0</v>
      </c>
      <c r="V251" s="917">
        <f>SUM(V261:V269)</f>
        <v>0</v>
      </c>
      <c r="W251" s="920">
        <f>SUM(W252:W269)</f>
        <v>0</v>
      </c>
      <c r="X251" s="917">
        <f>SUM(X261:X269)</f>
        <v>0</v>
      </c>
      <c r="Y251" s="920">
        <f>SUM(Y252:Y269)</f>
        <v>0</v>
      </c>
      <c r="Z251" s="917">
        <f>SUM(Z261:Z269)</f>
        <v>0</v>
      </c>
      <c r="AA251" s="920">
        <f>SUM(AA252:AA269)</f>
        <v>0</v>
      </c>
      <c r="AB251" s="917">
        <f t="shared" ref="AB251:AM251" si="86">SUM(AB261:AB269)</f>
        <v>0</v>
      </c>
      <c r="AC251" s="920">
        <f t="shared" si="86"/>
        <v>0</v>
      </c>
      <c r="AD251" s="917">
        <f t="shared" si="86"/>
        <v>0</v>
      </c>
      <c r="AE251" s="920">
        <f t="shared" si="86"/>
        <v>0</v>
      </c>
      <c r="AF251" s="917">
        <f t="shared" si="86"/>
        <v>0</v>
      </c>
      <c r="AG251" s="920">
        <f t="shared" si="86"/>
        <v>0</v>
      </c>
      <c r="AH251" s="917">
        <f t="shared" si="86"/>
        <v>0</v>
      </c>
      <c r="AI251" s="920">
        <f t="shared" si="86"/>
        <v>0</v>
      </c>
      <c r="AJ251" s="917">
        <f t="shared" si="86"/>
        <v>0</v>
      </c>
      <c r="AK251" s="920">
        <f t="shared" si="86"/>
        <v>0</v>
      </c>
      <c r="AL251" s="917">
        <f t="shared" si="86"/>
        <v>0</v>
      </c>
      <c r="AM251" s="919">
        <f t="shared" si="86"/>
        <v>0</v>
      </c>
      <c r="AN251" s="918">
        <f t="shared" ref="AN251:AU251" si="87">SUM(AN252:AN269)</f>
        <v>0</v>
      </c>
      <c r="AO251" s="918">
        <f t="shared" si="87"/>
        <v>0</v>
      </c>
      <c r="AP251" s="916">
        <f t="shared" si="87"/>
        <v>0</v>
      </c>
      <c r="AQ251" s="917">
        <f t="shared" si="87"/>
        <v>0</v>
      </c>
      <c r="AR251" s="916">
        <f t="shared" si="87"/>
        <v>0</v>
      </c>
      <c r="AS251" s="915">
        <f t="shared" si="87"/>
        <v>0</v>
      </c>
      <c r="AT251" s="915">
        <f t="shared" si="87"/>
        <v>0</v>
      </c>
      <c r="AU251" s="914">
        <f t="shared" si="87"/>
        <v>0</v>
      </c>
      <c r="AW251" s="1482"/>
      <c r="AX251" s="1482"/>
      <c r="AY251" s="1482"/>
      <c r="AZ251" s="1482"/>
      <c r="BA251" s="1482"/>
      <c r="BB251" s="1482"/>
      <c r="BC251" s="1482"/>
      <c r="BD251" s="1482"/>
      <c r="BE251" s="1482"/>
      <c r="BF251" s="1482"/>
      <c r="BG251" s="402"/>
      <c r="BH251" s="402"/>
      <c r="BI251" s="402"/>
      <c r="CJ251" s="3409"/>
      <c r="CK251" s="3409"/>
      <c r="CL251" s="3409"/>
      <c r="CM251" s="3409"/>
      <c r="CN251" s="3409"/>
    </row>
    <row r="252" spans="1:92" ht="16.350000000000001" customHeight="1" x14ac:dyDescent="0.2">
      <c r="A252" s="4289" t="s">
        <v>93</v>
      </c>
      <c r="B252" s="907" t="s">
        <v>984</v>
      </c>
      <c r="C252" s="472">
        <f t="shared" si="85"/>
        <v>0</v>
      </c>
      <c r="D252" s="913"/>
      <c r="E252" s="3142">
        <f>SUM(K252+M252+O252+Q252+S252+U252+W252+Y252+AA252+AC252)</f>
        <v>0</v>
      </c>
      <c r="F252" s="912"/>
      <c r="G252" s="789"/>
      <c r="H252" s="912"/>
      <c r="I252" s="789"/>
      <c r="J252" s="912"/>
      <c r="K252" s="164"/>
      <c r="L252" s="912"/>
      <c r="M252" s="164"/>
      <c r="N252" s="912"/>
      <c r="O252" s="164"/>
      <c r="P252" s="912"/>
      <c r="Q252" s="164"/>
      <c r="R252" s="912"/>
      <c r="S252" s="164"/>
      <c r="T252" s="912"/>
      <c r="U252" s="164"/>
      <c r="V252" s="912"/>
      <c r="W252" s="164"/>
      <c r="X252" s="912"/>
      <c r="Y252" s="164"/>
      <c r="Z252" s="912"/>
      <c r="AA252" s="164"/>
      <c r="AB252" s="912"/>
      <c r="AC252" s="164"/>
      <c r="AD252" s="912"/>
      <c r="AE252" s="789"/>
      <c r="AF252" s="912"/>
      <c r="AG252" s="789"/>
      <c r="AH252" s="912"/>
      <c r="AI252" s="789"/>
      <c r="AJ252" s="912"/>
      <c r="AK252" s="789"/>
      <c r="AL252" s="912"/>
      <c r="AM252" s="910"/>
      <c r="AN252" s="894"/>
      <c r="AO252" s="115"/>
      <c r="AP252" s="164"/>
      <c r="AQ252" s="144"/>
      <c r="AR252" s="164"/>
      <c r="AS252" s="104"/>
      <c r="AT252" s="104"/>
      <c r="AU252" s="164"/>
      <c r="AV252" s="3499" t="str">
        <f t="shared" ref="AV252:AV269" si="88">CA252&amp;CB252&amp;CC252</f>
        <v/>
      </c>
      <c r="AW252" s="1482"/>
      <c r="AX252" s="1482"/>
      <c r="AY252" s="1482"/>
      <c r="AZ252" s="1482"/>
      <c r="BA252" s="1482"/>
      <c r="BB252" s="1482"/>
      <c r="BC252" s="1482"/>
      <c r="BD252" s="1482"/>
      <c r="BE252" s="1482"/>
      <c r="BF252" s="1482"/>
      <c r="BG252" s="402"/>
      <c r="BH252" s="402"/>
      <c r="BI252" s="402"/>
      <c r="CA252" s="3469" t="str">
        <f t="shared" ref="CA252:CA269" si="89">IF(CG252=0,"","* Egresos por Alta + Abandono NO DEBE ser mayor que Total Egresos. ")</f>
        <v/>
      </c>
      <c r="CB252" s="3469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98" t="str">
        <f t="shared" ref="CC252:CC269" si="91">IF(CI252=0,"","* Trans y/o Pueblo Originario y/o Migrantes y/o Niños, Niñas, Adolescentesy Jóvenes Población SENAME NO DEBEN ser Mayor al Total. ")</f>
        <v/>
      </c>
      <c r="CD252" s="3469"/>
      <c r="CE252" s="3469"/>
      <c r="CF252" s="3469"/>
      <c r="CG252" s="3470">
        <f t="shared" ref="CG252:CG269" si="92">IF(AN252&lt;SUM(AO252+AP252),1,0)</f>
        <v>0</v>
      </c>
      <c r="CH252" s="3470">
        <f t="shared" ref="CH252:CH269" si="93">IF(AND(C252&lt;&gt;0,OR(AQ252="",AR252="",AS252="",AT252="",AU252="")),1,0)</f>
        <v>0</v>
      </c>
      <c r="CI252" s="3470">
        <f t="shared" ref="CI252:CI269" si="94">IF(OR(C252&lt;SUM(AQ252,AR252),C252&lt;AS252,C252&lt;AT252,C252&lt;AU252),1,0)</f>
        <v>0</v>
      </c>
      <c r="CJ252" s="3470"/>
      <c r="CK252" s="3470"/>
      <c r="CL252" s="3470"/>
      <c r="CM252" s="3409"/>
      <c r="CN252" s="3409"/>
    </row>
    <row r="253" spans="1:92" ht="16.350000000000001" customHeight="1" x14ac:dyDescent="0.2">
      <c r="A253" s="4289"/>
      <c r="B253" s="112" t="s">
        <v>983</v>
      </c>
      <c r="C253" s="472">
        <f t="shared" si="85"/>
        <v>0</v>
      </c>
      <c r="D253" s="911"/>
      <c r="E253" s="898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0"/>
      <c r="AN253" s="115"/>
      <c r="AO253" s="115"/>
      <c r="AP253" s="164"/>
      <c r="AQ253" s="144"/>
      <c r="AR253" s="164"/>
      <c r="AS253" s="104"/>
      <c r="AT253" s="104"/>
      <c r="AU253" s="164"/>
      <c r="AV253" s="3499" t="str">
        <f t="shared" si="88"/>
        <v/>
      </c>
      <c r="AW253" s="1482"/>
      <c r="AX253" s="1482"/>
      <c r="AY253" s="1482"/>
      <c r="AZ253" s="1482"/>
      <c r="BA253" s="1482"/>
      <c r="BB253" s="1482"/>
      <c r="BC253" s="1482"/>
      <c r="BD253" s="1482"/>
      <c r="BE253" s="1482"/>
      <c r="BF253" s="1482"/>
      <c r="BG253" s="402"/>
      <c r="BH253" s="402"/>
      <c r="BI253" s="402"/>
      <c r="CA253" s="3469" t="str">
        <f t="shared" si="89"/>
        <v/>
      </c>
      <c r="CB253" s="3469" t="str">
        <f t="shared" si="90"/>
        <v/>
      </c>
      <c r="CC253" s="4098" t="str">
        <f t="shared" si="91"/>
        <v/>
      </c>
      <c r="CD253" s="3469"/>
      <c r="CE253" s="3469"/>
      <c r="CF253" s="3469"/>
      <c r="CG253" s="3470">
        <f t="shared" si="92"/>
        <v>0</v>
      </c>
      <c r="CH253" s="3470">
        <f t="shared" si="93"/>
        <v>0</v>
      </c>
      <c r="CI253" s="3470">
        <f t="shared" si="94"/>
        <v>0</v>
      </c>
      <c r="CJ253" s="3470"/>
      <c r="CK253" s="3470"/>
      <c r="CL253" s="3470"/>
      <c r="CM253" s="3409"/>
      <c r="CN253" s="3409"/>
    </row>
    <row r="254" spans="1:92" ht="16.350000000000001" customHeight="1" x14ac:dyDescent="0.2">
      <c r="A254" s="4289"/>
      <c r="B254" s="151" t="s">
        <v>982</v>
      </c>
      <c r="C254" s="472">
        <f t="shared" si="85"/>
        <v>0</v>
      </c>
      <c r="D254" s="911"/>
      <c r="E254" s="3149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0"/>
      <c r="AN254" s="152"/>
      <c r="AO254" s="152"/>
      <c r="AP254" s="165"/>
      <c r="AQ254" s="125"/>
      <c r="AR254" s="165"/>
      <c r="AS254" s="138"/>
      <c r="AT254" s="138"/>
      <c r="AU254" s="165"/>
      <c r="AV254" s="3499" t="str">
        <f t="shared" si="88"/>
        <v/>
      </c>
      <c r="AW254" s="1482"/>
      <c r="AX254" s="1482"/>
      <c r="AY254" s="1482"/>
      <c r="AZ254" s="1482"/>
      <c r="BA254" s="1482"/>
      <c r="BB254" s="1482"/>
      <c r="BC254" s="1482"/>
      <c r="BD254" s="1482"/>
      <c r="BE254" s="1482"/>
      <c r="BF254" s="1482"/>
      <c r="BG254" s="402"/>
      <c r="BH254" s="402"/>
      <c r="BI254" s="402"/>
      <c r="CA254" s="3469" t="str">
        <f t="shared" si="89"/>
        <v/>
      </c>
      <c r="CB254" s="3469" t="str">
        <f t="shared" si="90"/>
        <v/>
      </c>
      <c r="CC254" s="4098" t="str">
        <f t="shared" si="91"/>
        <v/>
      </c>
      <c r="CD254" s="3469"/>
      <c r="CE254" s="3469"/>
      <c r="CF254" s="3469"/>
      <c r="CG254" s="3470">
        <f t="shared" si="92"/>
        <v>0</v>
      </c>
      <c r="CH254" s="3470">
        <f t="shared" si="93"/>
        <v>0</v>
      </c>
      <c r="CI254" s="3470">
        <f t="shared" si="94"/>
        <v>0</v>
      </c>
      <c r="CJ254" s="3470"/>
      <c r="CK254" s="3470"/>
      <c r="CL254" s="3470"/>
      <c r="CM254" s="3409"/>
      <c r="CN254" s="3409"/>
    </row>
    <row r="255" spans="1:92" ht="16.350000000000001" customHeight="1" x14ac:dyDescent="0.2">
      <c r="A255" s="4289"/>
      <c r="B255" s="151" t="s">
        <v>981</v>
      </c>
      <c r="C255" s="472">
        <f t="shared" si="85"/>
        <v>0</v>
      </c>
      <c r="D255" s="911"/>
      <c r="E255" s="3149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0"/>
      <c r="AN255" s="152"/>
      <c r="AO255" s="152"/>
      <c r="AP255" s="165"/>
      <c r="AQ255" s="125"/>
      <c r="AR255" s="165"/>
      <c r="AS255" s="138"/>
      <c r="AT255" s="138"/>
      <c r="AU255" s="165"/>
      <c r="AV255" s="3499" t="str">
        <f t="shared" si="88"/>
        <v/>
      </c>
      <c r="AW255" s="1482"/>
      <c r="AX255" s="1482"/>
      <c r="AY255" s="1482"/>
      <c r="AZ255" s="1482"/>
      <c r="BA255" s="1482"/>
      <c r="BB255" s="1482"/>
      <c r="BC255" s="1482"/>
      <c r="BD255" s="1482"/>
      <c r="BE255" s="1482"/>
      <c r="BF255" s="1482"/>
      <c r="BG255" s="402"/>
      <c r="BH255" s="402"/>
      <c r="BI255" s="402"/>
      <c r="CA255" s="3469" t="str">
        <f t="shared" si="89"/>
        <v/>
      </c>
      <c r="CB255" s="3469" t="str">
        <f t="shared" si="90"/>
        <v/>
      </c>
      <c r="CC255" s="4098" t="str">
        <f t="shared" si="91"/>
        <v/>
      </c>
      <c r="CD255" s="3469"/>
      <c r="CE255" s="3469"/>
      <c r="CF255" s="3469"/>
      <c r="CG255" s="3470">
        <f t="shared" si="92"/>
        <v>0</v>
      </c>
      <c r="CH255" s="3470">
        <f t="shared" si="93"/>
        <v>0</v>
      </c>
      <c r="CI255" s="3470">
        <f t="shared" si="94"/>
        <v>0</v>
      </c>
      <c r="CJ255" s="3470"/>
      <c r="CK255" s="3470"/>
      <c r="CL255" s="3470"/>
      <c r="CM255" s="3409"/>
      <c r="CN255" s="3409"/>
    </row>
    <row r="256" spans="1:92" ht="16.350000000000001" customHeight="1" x14ac:dyDescent="0.2">
      <c r="A256" s="4289"/>
      <c r="B256" s="151" t="s">
        <v>980</v>
      </c>
      <c r="C256" s="472">
        <f t="shared" si="85"/>
        <v>0</v>
      </c>
      <c r="D256" s="911"/>
      <c r="E256" s="3149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0"/>
      <c r="AN256" s="152"/>
      <c r="AO256" s="152"/>
      <c r="AP256" s="165"/>
      <c r="AQ256" s="125"/>
      <c r="AR256" s="165"/>
      <c r="AS256" s="138"/>
      <c r="AT256" s="138"/>
      <c r="AU256" s="165"/>
      <c r="AV256" s="3499" t="str">
        <f t="shared" si="88"/>
        <v/>
      </c>
      <c r="AW256" s="1482"/>
      <c r="AX256" s="1482"/>
      <c r="AY256" s="1482"/>
      <c r="AZ256" s="1482"/>
      <c r="BA256" s="1482"/>
      <c r="BB256" s="1482"/>
      <c r="BC256" s="1482"/>
      <c r="BD256" s="1482"/>
      <c r="BE256" s="1482"/>
      <c r="BF256" s="1482"/>
      <c r="BG256" s="402"/>
      <c r="BH256" s="402"/>
      <c r="BI256" s="402"/>
      <c r="CA256" s="3469" t="str">
        <f t="shared" si="89"/>
        <v/>
      </c>
      <c r="CB256" s="3469" t="str">
        <f t="shared" si="90"/>
        <v/>
      </c>
      <c r="CC256" s="4098" t="str">
        <f t="shared" si="91"/>
        <v/>
      </c>
      <c r="CD256" s="3469"/>
      <c r="CE256" s="3469"/>
      <c r="CF256" s="3469"/>
      <c r="CG256" s="3470">
        <f t="shared" si="92"/>
        <v>0</v>
      </c>
      <c r="CH256" s="3470">
        <f t="shared" si="93"/>
        <v>0</v>
      </c>
      <c r="CI256" s="3470">
        <f t="shared" si="94"/>
        <v>0</v>
      </c>
      <c r="CJ256" s="3470"/>
      <c r="CK256" s="3470"/>
      <c r="CL256" s="3470"/>
      <c r="CM256" s="3409"/>
      <c r="CN256" s="3409"/>
    </row>
    <row r="257" spans="1:104" ht="16.350000000000001" customHeight="1" x14ac:dyDescent="0.2">
      <c r="A257" s="4289"/>
      <c r="B257" s="151" t="s">
        <v>979</v>
      </c>
      <c r="C257" s="472">
        <f t="shared" si="85"/>
        <v>0</v>
      </c>
      <c r="D257" s="911"/>
      <c r="E257" s="3149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0"/>
      <c r="AN257" s="152"/>
      <c r="AO257" s="152"/>
      <c r="AP257" s="165"/>
      <c r="AQ257" s="125"/>
      <c r="AR257" s="165"/>
      <c r="AS257" s="138"/>
      <c r="AT257" s="138"/>
      <c r="AU257" s="165"/>
      <c r="AV257" s="3499" t="str">
        <f t="shared" si="88"/>
        <v/>
      </c>
      <c r="AW257" s="1482"/>
      <c r="AX257" s="1482"/>
      <c r="AY257" s="1482"/>
      <c r="AZ257" s="1482"/>
      <c r="BA257" s="1482"/>
      <c r="BB257" s="1482"/>
      <c r="BC257" s="1482"/>
      <c r="BD257" s="1482"/>
      <c r="BE257" s="1482"/>
      <c r="BF257" s="1482"/>
      <c r="BG257" s="402"/>
      <c r="BH257" s="402"/>
      <c r="BI257" s="402"/>
      <c r="CA257" s="3469" t="str">
        <f t="shared" si="89"/>
        <v/>
      </c>
      <c r="CB257" s="3469" t="str">
        <f t="shared" si="90"/>
        <v/>
      </c>
      <c r="CC257" s="4098" t="str">
        <f t="shared" si="91"/>
        <v/>
      </c>
      <c r="CD257" s="3469"/>
      <c r="CE257" s="3469"/>
      <c r="CF257" s="3469"/>
      <c r="CG257" s="3470">
        <f t="shared" si="92"/>
        <v>0</v>
      </c>
      <c r="CH257" s="3470">
        <f t="shared" si="93"/>
        <v>0</v>
      </c>
      <c r="CI257" s="3470">
        <f t="shared" si="94"/>
        <v>0</v>
      </c>
      <c r="CJ257" s="3470"/>
      <c r="CK257" s="3470"/>
      <c r="CL257" s="3470"/>
      <c r="CM257" s="3409"/>
      <c r="CN257" s="3409"/>
    </row>
    <row r="258" spans="1:104" ht="16.350000000000001" customHeight="1" x14ac:dyDescent="0.2">
      <c r="A258" s="4289"/>
      <c r="B258" s="151" t="s">
        <v>978</v>
      </c>
      <c r="C258" s="472">
        <f t="shared" si="85"/>
        <v>0</v>
      </c>
      <c r="D258" s="911"/>
      <c r="E258" s="3149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0"/>
      <c r="AN258" s="152"/>
      <c r="AO258" s="152"/>
      <c r="AP258" s="165"/>
      <c r="AQ258" s="125"/>
      <c r="AR258" s="165"/>
      <c r="AS258" s="138"/>
      <c r="AT258" s="138"/>
      <c r="AU258" s="165"/>
      <c r="AV258" s="3499" t="str">
        <f t="shared" si="88"/>
        <v/>
      </c>
      <c r="AW258" s="1482"/>
      <c r="AX258" s="1482"/>
      <c r="AY258" s="1482"/>
      <c r="AZ258" s="1482"/>
      <c r="BA258" s="1482"/>
      <c r="BB258" s="1482"/>
      <c r="BC258" s="1482"/>
      <c r="BD258" s="1482"/>
      <c r="BE258" s="1482"/>
      <c r="BF258" s="1482"/>
      <c r="BG258" s="402"/>
      <c r="BH258" s="402"/>
      <c r="BI258" s="402"/>
      <c r="CA258" s="3469" t="str">
        <f t="shared" si="89"/>
        <v/>
      </c>
      <c r="CB258" s="3469" t="str">
        <f t="shared" si="90"/>
        <v/>
      </c>
      <c r="CC258" s="4098" t="str">
        <f t="shared" si="91"/>
        <v/>
      </c>
      <c r="CD258" s="3469"/>
      <c r="CE258" s="3469"/>
      <c r="CF258" s="3469"/>
      <c r="CG258" s="3470">
        <f t="shared" si="92"/>
        <v>0</v>
      </c>
      <c r="CH258" s="3470">
        <f t="shared" si="93"/>
        <v>0</v>
      </c>
      <c r="CI258" s="3470">
        <f t="shared" si="94"/>
        <v>0</v>
      </c>
      <c r="CJ258" s="3470"/>
      <c r="CK258" s="3470"/>
      <c r="CL258" s="3470"/>
      <c r="CM258" s="3409"/>
      <c r="CN258" s="3409"/>
    </row>
    <row r="259" spans="1:104" ht="16.350000000000001" customHeight="1" x14ac:dyDescent="0.2">
      <c r="A259" s="4289"/>
      <c r="B259" s="151" t="s">
        <v>977</v>
      </c>
      <c r="C259" s="472">
        <f t="shared" si="85"/>
        <v>0</v>
      </c>
      <c r="D259" s="911"/>
      <c r="E259" s="3149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0"/>
      <c r="AN259" s="152"/>
      <c r="AO259" s="152"/>
      <c r="AP259" s="165"/>
      <c r="AQ259" s="125"/>
      <c r="AR259" s="165"/>
      <c r="AS259" s="138"/>
      <c r="AT259" s="138"/>
      <c r="AU259" s="165"/>
      <c r="AV259" s="3499" t="str">
        <f t="shared" si="88"/>
        <v/>
      </c>
      <c r="AW259" s="1482"/>
      <c r="AX259" s="1482"/>
      <c r="AY259" s="1482"/>
      <c r="AZ259" s="1482"/>
      <c r="BA259" s="1482"/>
      <c r="BB259" s="1482"/>
      <c r="BC259" s="1482"/>
      <c r="BD259" s="1482"/>
      <c r="BE259" s="1482"/>
      <c r="BF259" s="1482"/>
      <c r="BG259" s="402"/>
      <c r="BH259" s="402"/>
      <c r="BI259" s="402"/>
      <c r="CA259" s="3469" t="str">
        <f t="shared" si="89"/>
        <v/>
      </c>
      <c r="CB259" s="3469" t="str">
        <f t="shared" si="90"/>
        <v/>
      </c>
      <c r="CC259" s="4098" t="str">
        <f t="shared" si="91"/>
        <v/>
      </c>
      <c r="CD259" s="3469"/>
      <c r="CE259" s="3469"/>
      <c r="CF259" s="3469"/>
      <c r="CG259" s="3470">
        <f t="shared" si="92"/>
        <v>0</v>
      </c>
      <c r="CH259" s="3470">
        <f t="shared" si="93"/>
        <v>0</v>
      </c>
      <c r="CI259" s="3470">
        <f t="shared" si="94"/>
        <v>0</v>
      </c>
      <c r="CJ259" s="3470"/>
      <c r="CK259" s="3470"/>
      <c r="CL259" s="3470"/>
      <c r="CM259" s="3409"/>
      <c r="CN259" s="3409"/>
    </row>
    <row r="260" spans="1:104" ht="16.350000000000001" customHeight="1" x14ac:dyDescent="0.2">
      <c r="A260" s="4289"/>
      <c r="B260" s="867" t="s">
        <v>976</v>
      </c>
      <c r="C260" s="3250">
        <f t="shared" si="85"/>
        <v>0</v>
      </c>
      <c r="D260" s="909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08"/>
      <c r="AN260" s="117"/>
      <c r="AO260" s="117"/>
      <c r="AP260" s="142"/>
      <c r="AQ260" s="140"/>
      <c r="AR260" s="142"/>
      <c r="AS260" s="98"/>
      <c r="AT260" s="98"/>
      <c r="AU260" s="142"/>
      <c r="AV260" s="3499" t="str">
        <f t="shared" si="88"/>
        <v/>
      </c>
      <c r="AW260" s="1482"/>
      <c r="AX260" s="1482"/>
      <c r="AY260" s="1482"/>
      <c r="AZ260" s="1482"/>
      <c r="BA260" s="1482"/>
      <c r="BB260" s="1482"/>
      <c r="BC260" s="1482"/>
      <c r="BD260" s="1482"/>
      <c r="BE260" s="1482"/>
      <c r="BF260" s="1482"/>
      <c r="BG260" s="402"/>
      <c r="BH260" s="402"/>
      <c r="BI260" s="402"/>
      <c r="CA260" s="3469" t="str">
        <f t="shared" si="89"/>
        <v/>
      </c>
      <c r="CB260" s="3469" t="str">
        <f t="shared" si="90"/>
        <v/>
      </c>
      <c r="CC260" s="4098" t="str">
        <f t="shared" si="91"/>
        <v/>
      </c>
      <c r="CD260" s="3469"/>
      <c r="CE260" s="3469"/>
      <c r="CF260" s="3469"/>
      <c r="CG260" s="3470">
        <f t="shared" si="92"/>
        <v>0</v>
      </c>
      <c r="CH260" s="3470">
        <f t="shared" si="93"/>
        <v>0</v>
      </c>
      <c r="CI260" s="3470">
        <f t="shared" si="94"/>
        <v>0</v>
      </c>
      <c r="CJ260" s="3470"/>
      <c r="CK260" s="3470"/>
      <c r="CL260" s="3470"/>
      <c r="CM260" s="3409"/>
      <c r="CN260" s="3409"/>
    </row>
    <row r="261" spans="1:104" ht="16.350000000000001" customHeight="1" x14ac:dyDescent="0.2">
      <c r="A261" s="4300" t="s">
        <v>968</v>
      </c>
      <c r="B261" s="907" t="s">
        <v>984</v>
      </c>
      <c r="C261" s="906">
        <f t="shared" si="85"/>
        <v>0</v>
      </c>
      <c r="D261" s="905">
        <f t="shared" ref="D261:D269" si="96">SUM(F261+H261+J261+L261+N261+P261+R261+T261+V261+X261+Z261+AB261+AD261+AF261+AH261+AJ261+AL261)</f>
        <v>0</v>
      </c>
      <c r="E261" s="898">
        <f t="shared" ref="E261:E269" si="97">SUM(G261+I261+K261+M261+O261+Q261+S261+U261+W261+Y261+AA261+AC261+AE261+AG261+AI261+AK261+AM261)</f>
        <v>0</v>
      </c>
      <c r="F261" s="902"/>
      <c r="G261" s="901"/>
      <c r="H261" s="900"/>
      <c r="I261" s="901"/>
      <c r="J261" s="900"/>
      <c r="K261" s="145"/>
      <c r="L261" s="904"/>
      <c r="M261" s="901"/>
      <c r="N261" s="900"/>
      <c r="O261" s="903"/>
      <c r="P261" s="902"/>
      <c r="Q261" s="901"/>
      <c r="R261" s="900"/>
      <c r="S261" s="903"/>
      <c r="T261" s="902"/>
      <c r="U261" s="901"/>
      <c r="V261" s="900"/>
      <c r="W261" s="903"/>
      <c r="X261" s="902"/>
      <c r="Y261" s="901"/>
      <c r="Z261" s="900"/>
      <c r="AA261" s="903"/>
      <c r="AB261" s="902"/>
      <c r="AC261" s="901"/>
      <c r="AD261" s="900"/>
      <c r="AE261" s="903"/>
      <c r="AF261" s="902"/>
      <c r="AG261" s="901"/>
      <c r="AH261" s="900"/>
      <c r="AI261" s="903"/>
      <c r="AJ261" s="902"/>
      <c r="AK261" s="901"/>
      <c r="AL261" s="900"/>
      <c r="AM261" s="899"/>
      <c r="AN261" s="894"/>
      <c r="AO261" s="115"/>
      <c r="AP261" s="164"/>
      <c r="AQ261" s="144"/>
      <c r="AR261" s="164"/>
      <c r="AS261" s="104"/>
      <c r="AT261" s="104"/>
      <c r="AU261" s="164"/>
      <c r="AV261" s="3499" t="str">
        <f t="shared" si="88"/>
        <v/>
      </c>
      <c r="AW261" s="1482"/>
      <c r="AX261" s="1482"/>
      <c r="AY261" s="1482"/>
      <c r="AZ261" s="1482"/>
      <c r="BA261" s="1482"/>
      <c r="BB261" s="1482"/>
      <c r="BC261" s="1482"/>
      <c r="BD261" s="1482"/>
      <c r="BE261" s="1482"/>
      <c r="BF261" s="1482"/>
      <c r="BG261" s="402"/>
      <c r="BH261" s="402"/>
      <c r="BI261" s="402"/>
      <c r="CA261" s="3469" t="str">
        <f t="shared" si="89"/>
        <v/>
      </c>
      <c r="CB261" s="3469" t="str">
        <f t="shared" si="90"/>
        <v/>
      </c>
      <c r="CC261" s="4098" t="str">
        <f t="shared" si="91"/>
        <v/>
      </c>
      <c r="CD261" s="3469"/>
      <c r="CE261" s="3469"/>
      <c r="CF261" s="3469"/>
      <c r="CG261" s="3470">
        <f t="shared" si="92"/>
        <v>0</v>
      </c>
      <c r="CH261" s="3470">
        <f t="shared" si="93"/>
        <v>0</v>
      </c>
      <c r="CI261" s="3470">
        <f t="shared" si="94"/>
        <v>0</v>
      </c>
      <c r="CJ261" s="3470"/>
      <c r="CK261" s="3470"/>
      <c r="CL261" s="3470"/>
      <c r="CM261" s="3409"/>
      <c r="CN261" s="3409"/>
    </row>
    <row r="262" spans="1:104" ht="16.350000000000001" customHeight="1" x14ac:dyDescent="0.2">
      <c r="A262" s="4250"/>
      <c r="B262" s="112" t="s">
        <v>983</v>
      </c>
      <c r="C262" s="3277">
        <f t="shared" si="85"/>
        <v>0</v>
      </c>
      <c r="D262" s="3278">
        <f t="shared" si="96"/>
        <v>0</v>
      </c>
      <c r="E262" s="898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499" t="str">
        <f t="shared" si="88"/>
        <v/>
      </c>
      <c r="AW262" s="1482"/>
      <c r="AX262" s="1482"/>
      <c r="AY262" s="1482"/>
      <c r="AZ262" s="1482"/>
      <c r="BA262" s="1482"/>
      <c r="BB262" s="1482"/>
      <c r="BC262" s="1482"/>
      <c r="BD262" s="1482"/>
      <c r="BE262" s="1482"/>
      <c r="BF262" s="1482"/>
      <c r="BG262" s="402"/>
      <c r="BH262" s="402"/>
      <c r="BI262" s="402"/>
      <c r="CA262" s="3469" t="str">
        <f t="shared" si="89"/>
        <v/>
      </c>
      <c r="CB262" s="3469" t="str">
        <f t="shared" si="90"/>
        <v/>
      </c>
      <c r="CC262" s="4098" t="str">
        <f t="shared" si="91"/>
        <v/>
      </c>
      <c r="CD262" s="3469"/>
      <c r="CE262" s="3469"/>
      <c r="CF262" s="3469"/>
      <c r="CG262" s="3470">
        <f t="shared" si="92"/>
        <v>0</v>
      </c>
      <c r="CH262" s="3470">
        <f t="shared" si="93"/>
        <v>0</v>
      </c>
      <c r="CI262" s="3470">
        <f t="shared" si="94"/>
        <v>0</v>
      </c>
      <c r="CJ262" s="3470"/>
      <c r="CK262" s="3470"/>
      <c r="CL262" s="3470"/>
      <c r="CM262" s="3409"/>
      <c r="CN262" s="3409"/>
    </row>
    <row r="263" spans="1:104" ht="16.350000000000001" customHeight="1" x14ac:dyDescent="0.2">
      <c r="A263" s="4250"/>
      <c r="B263" s="151" t="s">
        <v>982</v>
      </c>
      <c r="C263" s="472">
        <f t="shared" si="85"/>
        <v>0</v>
      </c>
      <c r="D263" s="473">
        <f t="shared" si="96"/>
        <v>0</v>
      </c>
      <c r="E263" s="3149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499" t="str">
        <f t="shared" si="88"/>
        <v/>
      </c>
      <c r="AW263" s="1482"/>
      <c r="AX263" s="1482"/>
      <c r="AY263" s="1482"/>
      <c r="AZ263" s="1482"/>
      <c r="BA263" s="1482"/>
      <c r="BB263" s="1482"/>
      <c r="BC263" s="1482"/>
      <c r="BD263" s="1482"/>
      <c r="BE263" s="1482"/>
      <c r="BF263" s="1482"/>
      <c r="BG263" s="402"/>
      <c r="BH263" s="402"/>
      <c r="BI263" s="402"/>
      <c r="CA263" s="3469" t="str">
        <f t="shared" si="89"/>
        <v/>
      </c>
      <c r="CB263" s="3469" t="str">
        <f t="shared" si="90"/>
        <v/>
      </c>
      <c r="CC263" s="4098" t="str">
        <f t="shared" si="91"/>
        <v/>
      </c>
      <c r="CD263" s="3469"/>
      <c r="CE263" s="3469"/>
      <c r="CF263" s="3469"/>
      <c r="CG263" s="3470">
        <f t="shared" si="92"/>
        <v>0</v>
      </c>
      <c r="CH263" s="3470">
        <f t="shared" si="93"/>
        <v>0</v>
      </c>
      <c r="CI263" s="3470">
        <f t="shared" si="94"/>
        <v>0</v>
      </c>
      <c r="CJ263" s="3470"/>
      <c r="CK263" s="3470"/>
      <c r="CL263" s="3470"/>
      <c r="CM263" s="3409"/>
      <c r="CN263" s="3409"/>
    </row>
    <row r="264" spans="1:104" ht="16.350000000000001" customHeight="1" x14ac:dyDescent="0.2">
      <c r="A264" s="4250"/>
      <c r="B264" s="151" t="s">
        <v>981</v>
      </c>
      <c r="C264" s="472">
        <f t="shared" si="85"/>
        <v>0</v>
      </c>
      <c r="D264" s="473">
        <f t="shared" si="96"/>
        <v>0</v>
      </c>
      <c r="E264" s="3149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499" t="str">
        <f t="shared" si="88"/>
        <v/>
      </c>
      <c r="AW264" s="1482"/>
      <c r="AX264" s="1482"/>
      <c r="AY264" s="1482"/>
      <c r="AZ264" s="1482"/>
      <c r="BA264" s="1482"/>
      <c r="BB264" s="1482"/>
      <c r="BC264" s="1482"/>
      <c r="BD264" s="1482"/>
      <c r="BE264" s="1482"/>
      <c r="BF264" s="1482"/>
      <c r="BG264" s="402"/>
      <c r="BH264" s="402"/>
      <c r="BI264" s="402"/>
      <c r="CA264" s="3469" t="str">
        <f t="shared" si="89"/>
        <v/>
      </c>
      <c r="CB264" s="3469" t="str">
        <f t="shared" si="90"/>
        <v/>
      </c>
      <c r="CC264" s="4098" t="str">
        <f t="shared" si="91"/>
        <v/>
      </c>
      <c r="CD264" s="3469"/>
      <c r="CE264" s="3469"/>
      <c r="CF264" s="3469"/>
      <c r="CG264" s="3470">
        <f t="shared" si="92"/>
        <v>0</v>
      </c>
      <c r="CH264" s="3470">
        <f t="shared" si="93"/>
        <v>0</v>
      </c>
      <c r="CI264" s="3470">
        <f t="shared" si="94"/>
        <v>0</v>
      </c>
      <c r="CJ264" s="3470"/>
      <c r="CK264" s="3470"/>
      <c r="CL264" s="3470"/>
      <c r="CM264" s="3409"/>
      <c r="CN264" s="3409"/>
    </row>
    <row r="265" spans="1:104" ht="16.350000000000001" customHeight="1" x14ac:dyDescent="0.2">
      <c r="A265" s="4250"/>
      <c r="B265" s="151" t="s">
        <v>980</v>
      </c>
      <c r="C265" s="472">
        <f t="shared" si="85"/>
        <v>0</v>
      </c>
      <c r="D265" s="473">
        <f t="shared" si="96"/>
        <v>0</v>
      </c>
      <c r="E265" s="3149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499" t="str">
        <f t="shared" si="88"/>
        <v/>
      </c>
      <c r="AW265" s="1482"/>
      <c r="AX265" s="1482"/>
      <c r="AY265" s="1482"/>
      <c r="AZ265" s="1482"/>
      <c r="BA265" s="1482"/>
      <c r="BB265" s="1482"/>
      <c r="BC265" s="1482"/>
      <c r="BD265" s="1482"/>
      <c r="BE265" s="1482"/>
      <c r="BF265" s="1482"/>
      <c r="BG265" s="402"/>
      <c r="BH265" s="402"/>
      <c r="BI265" s="402"/>
      <c r="CA265" s="3469" t="str">
        <f t="shared" si="89"/>
        <v/>
      </c>
      <c r="CB265" s="3469" t="str">
        <f t="shared" si="90"/>
        <v/>
      </c>
      <c r="CC265" s="4098" t="str">
        <f t="shared" si="91"/>
        <v/>
      </c>
      <c r="CD265" s="3469"/>
      <c r="CE265" s="3469"/>
      <c r="CF265" s="3469"/>
      <c r="CG265" s="3470">
        <f t="shared" si="92"/>
        <v>0</v>
      </c>
      <c r="CH265" s="3470">
        <f t="shared" si="93"/>
        <v>0</v>
      </c>
      <c r="CI265" s="3470">
        <f t="shared" si="94"/>
        <v>0</v>
      </c>
      <c r="CJ265" s="3470"/>
      <c r="CK265" s="3470"/>
      <c r="CL265" s="3470"/>
      <c r="CM265" s="3409"/>
      <c r="CN265" s="3409"/>
    </row>
    <row r="266" spans="1:104" ht="16.350000000000001" customHeight="1" x14ac:dyDescent="0.2">
      <c r="A266" s="4250"/>
      <c r="B266" s="151" t="s">
        <v>979</v>
      </c>
      <c r="C266" s="472">
        <f t="shared" si="85"/>
        <v>0</v>
      </c>
      <c r="D266" s="473">
        <f t="shared" si="96"/>
        <v>0</v>
      </c>
      <c r="E266" s="3149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499" t="str">
        <f t="shared" si="88"/>
        <v/>
      </c>
      <c r="AW266" s="1482"/>
      <c r="AX266" s="1482"/>
      <c r="AY266" s="1482"/>
      <c r="AZ266" s="1482"/>
      <c r="BA266" s="1482"/>
      <c r="BB266" s="1482"/>
      <c r="BC266" s="1482"/>
      <c r="BD266" s="1482"/>
      <c r="BE266" s="1482"/>
      <c r="BF266" s="1482"/>
      <c r="BG266" s="402"/>
      <c r="BH266" s="402"/>
      <c r="BI266" s="402"/>
      <c r="CA266" s="3469" t="str">
        <f t="shared" si="89"/>
        <v/>
      </c>
      <c r="CB266" s="3469" t="str">
        <f t="shared" si="90"/>
        <v/>
      </c>
      <c r="CC266" s="4098" t="str">
        <f t="shared" si="91"/>
        <v/>
      </c>
      <c r="CD266" s="3469"/>
      <c r="CE266" s="3469"/>
      <c r="CF266" s="3469"/>
      <c r="CG266" s="3470">
        <f t="shared" si="92"/>
        <v>0</v>
      </c>
      <c r="CH266" s="3470">
        <f t="shared" si="93"/>
        <v>0</v>
      </c>
      <c r="CI266" s="3470">
        <f t="shared" si="94"/>
        <v>0</v>
      </c>
      <c r="CJ266" s="3470"/>
      <c r="CK266" s="3470"/>
      <c r="CL266" s="3470"/>
      <c r="CM266" s="3409"/>
      <c r="CN266" s="3409"/>
    </row>
    <row r="267" spans="1:104" ht="15.75" customHeight="1" x14ac:dyDescent="0.2">
      <c r="A267" s="4250"/>
      <c r="B267" s="151" t="s">
        <v>978</v>
      </c>
      <c r="C267" s="472">
        <f t="shared" si="85"/>
        <v>0</v>
      </c>
      <c r="D267" s="473">
        <f t="shared" si="96"/>
        <v>0</v>
      </c>
      <c r="E267" s="3149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499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69" t="str">
        <f t="shared" si="89"/>
        <v/>
      </c>
      <c r="CB267" s="3469" t="str">
        <f t="shared" si="90"/>
        <v/>
      </c>
      <c r="CC267" s="4098" t="str">
        <f t="shared" si="91"/>
        <v/>
      </c>
      <c r="CD267" s="3469"/>
      <c r="CE267" s="3469"/>
      <c r="CF267" s="3469"/>
      <c r="CG267" s="3470">
        <f t="shared" si="92"/>
        <v>0</v>
      </c>
      <c r="CH267" s="3470">
        <f t="shared" si="93"/>
        <v>0</v>
      </c>
      <c r="CI267" s="3470">
        <f t="shared" si="94"/>
        <v>0</v>
      </c>
      <c r="CJ267" s="3470"/>
      <c r="CK267" s="3470"/>
      <c r="CL267" s="3470"/>
      <c r="CM267" s="3409"/>
      <c r="CN267" s="3409"/>
    </row>
    <row r="268" spans="1:104" ht="16.350000000000001" customHeight="1" x14ac:dyDescent="0.2">
      <c r="A268" s="4250"/>
      <c r="B268" s="151" t="s">
        <v>977</v>
      </c>
      <c r="C268" s="472">
        <f t="shared" si="85"/>
        <v>0</v>
      </c>
      <c r="D268" s="473">
        <f t="shared" si="96"/>
        <v>0</v>
      </c>
      <c r="E268" s="3149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499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5"/>
      <c r="BZ268" s="3394"/>
      <c r="CA268" s="3469" t="str">
        <f t="shared" si="89"/>
        <v/>
      </c>
      <c r="CB268" s="3469" t="str">
        <f t="shared" si="90"/>
        <v/>
      </c>
      <c r="CC268" s="4098" t="str">
        <f t="shared" si="91"/>
        <v/>
      </c>
      <c r="CD268" s="3469"/>
      <c r="CE268" s="3469"/>
      <c r="CF268" s="3470"/>
      <c r="CG268" s="3470">
        <f t="shared" si="92"/>
        <v>0</v>
      </c>
      <c r="CH268" s="3470">
        <f t="shared" si="93"/>
        <v>0</v>
      </c>
      <c r="CI268" s="3470">
        <f t="shared" si="94"/>
        <v>0</v>
      </c>
      <c r="CJ268" s="3470"/>
      <c r="CK268" s="3470"/>
      <c r="CL268" s="3470"/>
      <c r="CM268" s="3409"/>
      <c r="CZ268" s="3395"/>
    </row>
    <row r="269" spans="1:104" ht="16.350000000000001" customHeight="1" x14ac:dyDescent="0.2">
      <c r="A269" s="4366"/>
      <c r="B269" s="867" t="s">
        <v>976</v>
      </c>
      <c r="C269" s="3250">
        <f t="shared" si="85"/>
        <v>0</v>
      </c>
      <c r="D269" s="3251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499" t="str">
        <f t="shared" si="88"/>
        <v/>
      </c>
      <c r="AW269" s="3764"/>
      <c r="AX269" s="865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4"/>
      <c r="CA269" s="3469" t="str">
        <f t="shared" si="89"/>
        <v/>
      </c>
      <c r="CB269" s="3469" t="str">
        <f t="shared" si="90"/>
        <v/>
      </c>
      <c r="CC269" s="4098" t="str">
        <f t="shared" si="91"/>
        <v/>
      </c>
      <c r="CD269" s="3469"/>
      <c r="CE269" s="3469"/>
      <c r="CF269" s="3470"/>
      <c r="CG269" s="3470">
        <f t="shared" si="92"/>
        <v>0</v>
      </c>
      <c r="CH269" s="3470">
        <f t="shared" si="93"/>
        <v>0</v>
      </c>
      <c r="CI269" s="3470">
        <f t="shared" si="94"/>
        <v>0</v>
      </c>
      <c r="CJ269" s="3470"/>
      <c r="CK269" s="3470"/>
      <c r="CL269" s="3470"/>
      <c r="CM269" s="3409"/>
      <c r="CZ269" s="3395"/>
    </row>
    <row r="270" spans="1:104" ht="21" customHeight="1" x14ac:dyDescent="0.2">
      <c r="A270" s="149" t="s">
        <v>975</v>
      </c>
      <c r="B270" s="123"/>
      <c r="AW270" s="3465"/>
      <c r="AX270" s="865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4"/>
      <c r="CA270" s="3469"/>
      <c r="CB270" s="3469"/>
      <c r="CC270" s="3469"/>
      <c r="CD270" s="3469"/>
      <c r="CE270" s="3469"/>
      <c r="CF270" s="3470"/>
      <c r="CG270" s="3470"/>
      <c r="CH270" s="3470"/>
      <c r="CI270" s="3470"/>
      <c r="CJ270" s="3470"/>
      <c r="CK270" s="3470"/>
      <c r="CL270" s="3470"/>
      <c r="CM270" s="3409"/>
      <c r="CZ270" s="3395"/>
    </row>
    <row r="271" spans="1:104" ht="16.350000000000001" customHeight="1" x14ac:dyDescent="0.2">
      <c r="A271" s="4149" t="s">
        <v>36</v>
      </c>
      <c r="B271" s="4151"/>
      <c r="C271" s="4463" t="s">
        <v>44</v>
      </c>
      <c r="D271" s="4526"/>
      <c r="E271" s="4300"/>
      <c r="F271" s="4142" t="s">
        <v>974</v>
      </c>
      <c r="G271" s="4165"/>
      <c r="H271" s="4165"/>
      <c r="I271" s="4165"/>
      <c r="J271" s="4165"/>
      <c r="K271" s="4165"/>
      <c r="L271" s="4165"/>
      <c r="M271" s="4165"/>
      <c r="N271" s="4165"/>
      <c r="O271" s="4165"/>
      <c r="P271" s="4165"/>
      <c r="Q271" s="4165"/>
      <c r="R271" s="4165"/>
      <c r="S271" s="4165"/>
      <c r="T271" s="4165"/>
      <c r="U271" s="4165"/>
      <c r="V271" s="4165"/>
      <c r="W271" s="4165"/>
      <c r="X271" s="4165"/>
      <c r="Y271" s="4165"/>
      <c r="Z271" s="4165"/>
      <c r="AA271" s="4165"/>
      <c r="AB271" s="4165"/>
      <c r="AC271" s="4165"/>
      <c r="AD271" s="4165"/>
      <c r="AE271" s="4165"/>
      <c r="AF271" s="4165"/>
      <c r="AG271" s="4165"/>
      <c r="AH271" s="4165"/>
      <c r="AI271" s="4165"/>
      <c r="AJ271" s="4165"/>
      <c r="AK271" s="4165"/>
      <c r="AL271" s="4165"/>
      <c r="AM271" s="4165"/>
      <c r="AN271" s="4165"/>
      <c r="AO271" s="4165"/>
      <c r="AP271" s="4165"/>
      <c r="AQ271" s="4165"/>
      <c r="AR271" s="4165"/>
      <c r="AS271" s="4143"/>
      <c r="AT271" s="4284" t="s">
        <v>960</v>
      </c>
      <c r="AU271" s="4285"/>
      <c r="AV271" s="4139" t="s">
        <v>430</v>
      </c>
      <c r="AW271" s="4151" t="s">
        <v>429</v>
      </c>
      <c r="AX271" s="4151" t="s">
        <v>973</v>
      </c>
      <c r="AY271" s="1482"/>
      <c r="AZ271" s="1482"/>
      <c r="BA271" s="1482"/>
      <c r="BB271" s="1482"/>
      <c r="BC271" s="1482"/>
      <c r="BD271" s="1482"/>
      <c r="BE271" s="1482"/>
      <c r="BF271" s="1482"/>
      <c r="BG271" s="1482"/>
      <c r="BH271" s="1482"/>
      <c r="BI271" s="1482"/>
      <c r="BJ271" s="402"/>
      <c r="BK271" s="402"/>
      <c r="BL271" s="402"/>
      <c r="CA271" s="3469"/>
      <c r="CB271" s="3469"/>
      <c r="CC271" s="3469"/>
      <c r="CD271" s="3469"/>
      <c r="CE271" s="3469"/>
      <c r="CF271" s="3469"/>
      <c r="CG271" s="3469"/>
      <c r="CH271" s="3469"/>
      <c r="CI271" s="3469"/>
      <c r="CJ271" s="3469"/>
      <c r="CK271" s="3469"/>
      <c r="CL271" s="3470"/>
      <c r="CM271" s="3409"/>
      <c r="CZ271" s="3395"/>
    </row>
    <row r="272" spans="1:104" ht="16.350000000000001" customHeight="1" x14ac:dyDescent="0.2">
      <c r="A272" s="4152"/>
      <c r="B272" s="4154"/>
      <c r="C272" s="4464"/>
      <c r="D272" s="4288"/>
      <c r="E272" s="4366"/>
      <c r="F272" s="4144" t="s">
        <v>972</v>
      </c>
      <c r="G272" s="4146"/>
      <c r="H272" s="4144" t="s">
        <v>971</v>
      </c>
      <c r="I272" s="4146"/>
      <c r="J272" s="4144" t="s">
        <v>970</v>
      </c>
      <c r="K272" s="4146"/>
      <c r="L272" s="4144" t="s">
        <v>969</v>
      </c>
      <c r="M272" s="4146"/>
      <c r="N272" s="4144" t="s">
        <v>61</v>
      </c>
      <c r="O272" s="4146"/>
      <c r="P272" s="4144" t="s">
        <v>85</v>
      </c>
      <c r="Q272" s="4146"/>
      <c r="R272" s="4144" t="s">
        <v>79</v>
      </c>
      <c r="S272" s="4146"/>
      <c r="T272" s="4144" t="s">
        <v>6</v>
      </c>
      <c r="U272" s="4146"/>
      <c r="V272" s="4144" t="s">
        <v>953</v>
      </c>
      <c r="W272" s="4145"/>
      <c r="X272" s="4144" t="s">
        <v>952</v>
      </c>
      <c r="Y272" s="4145"/>
      <c r="Z272" s="4144" t="s">
        <v>951</v>
      </c>
      <c r="AA272" s="4145"/>
      <c r="AB272" s="4144" t="s">
        <v>950</v>
      </c>
      <c r="AC272" s="4145"/>
      <c r="AD272" s="4144" t="s">
        <v>949</v>
      </c>
      <c r="AE272" s="4145"/>
      <c r="AF272" s="4144" t="s">
        <v>948</v>
      </c>
      <c r="AG272" s="4145"/>
      <c r="AH272" s="4144" t="s">
        <v>947</v>
      </c>
      <c r="AI272" s="4145"/>
      <c r="AJ272" s="4144" t="s">
        <v>946</v>
      </c>
      <c r="AK272" s="4145"/>
      <c r="AL272" s="4144" t="s">
        <v>945</v>
      </c>
      <c r="AM272" s="4145"/>
      <c r="AN272" s="4144" t="s">
        <v>944</v>
      </c>
      <c r="AO272" s="4145"/>
      <c r="AP272" s="4144" t="s">
        <v>943</v>
      </c>
      <c r="AQ272" s="4145"/>
      <c r="AR272" s="4144" t="s">
        <v>942</v>
      </c>
      <c r="AS272" s="4145"/>
      <c r="AT272" s="4152" t="s">
        <v>426</v>
      </c>
      <c r="AU272" s="4154" t="s">
        <v>427</v>
      </c>
      <c r="AV272" s="4140"/>
      <c r="AW272" s="4154"/>
      <c r="AX272" s="4154"/>
      <c r="AY272" s="1482"/>
      <c r="AZ272" s="1482"/>
      <c r="BA272" s="1482"/>
      <c r="BB272" s="1482"/>
      <c r="BC272" s="1482"/>
      <c r="BD272" s="1482"/>
      <c r="BE272" s="1482"/>
      <c r="BF272" s="1482"/>
      <c r="BG272" s="1482"/>
      <c r="BH272" s="1482"/>
      <c r="BI272" s="1482"/>
      <c r="BJ272" s="402"/>
      <c r="BK272" s="402"/>
      <c r="BL272" s="402"/>
      <c r="CA272" s="3469"/>
      <c r="CB272" s="3469"/>
      <c r="CC272" s="3469"/>
      <c r="CD272" s="3469"/>
      <c r="CE272" s="3469"/>
      <c r="CF272" s="3469"/>
      <c r="CG272" s="3469"/>
      <c r="CH272" s="3469"/>
      <c r="CI272" s="3469"/>
      <c r="CJ272" s="3469"/>
      <c r="CK272" s="3469"/>
      <c r="CL272" s="3470"/>
      <c r="CM272" s="3409"/>
      <c r="CZ272" s="3395"/>
    </row>
    <row r="273" spans="1:104" ht="32.25" customHeight="1" x14ac:dyDescent="0.2">
      <c r="A273" s="4162"/>
      <c r="B273" s="4163"/>
      <c r="C273" s="897" t="s">
        <v>47</v>
      </c>
      <c r="D273" s="3196" t="s">
        <v>20</v>
      </c>
      <c r="E273" s="3115" t="s">
        <v>21</v>
      </c>
      <c r="F273" s="897" t="s">
        <v>941</v>
      </c>
      <c r="G273" s="3125" t="s">
        <v>21</v>
      </c>
      <c r="H273" s="897" t="s">
        <v>941</v>
      </c>
      <c r="I273" s="3125" t="s">
        <v>21</v>
      </c>
      <c r="J273" s="897" t="s">
        <v>941</v>
      </c>
      <c r="K273" s="3125" t="s">
        <v>21</v>
      </c>
      <c r="L273" s="897" t="s">
        <v>941</v>
      </c>
      <c r="M273" s="3125" t="s">
        <v>21</v>
      </c>
      <c r="N273" s="897" t="s">
        <v>941</v>
      </c>
      <c r="O273" s="3125" t="s">
        <v>21</v>
      </c>
      <c r="P273" s="897" t="s">
        <v>941</v>
      </c>
      <c r="Q273" s="3125" t="s">
        <v>21</v>
      </c>
      <c r="R273" s="897" t="s">
        <v>941</v>
      </c>
      <c r="S273" s="3125" t="s">
        <v>21</v>
      </c>
      <c r="T273" s="897" t="s">
        <v>941</v>
      </c>
      <c r="U273" s="3125" t="s">
        <v>21</v>
      </c>
      <c r="V273" s="897" t="s">
        <v>941</v>
      </c>
      <c r="W273" s="3125" t="s">
        <v>21</v>
      </c>
      <c r="X273" s="897" t="s">
        <v>941</v>
      </c>
      <c r="Y273" s="3125" t="s">
        <v>21</v>
      </c>
      <c r="Z273" s="897" t="s">
        <v>941</v>
      </c>
      <c r="AA273" s="3125" t="s">
        <v>21</v>
      </c>
      <c r="AB273" s="897" t="s">
        <v>941</v>
      </c>
      <c r="AC273" s="3125" t="s">
        <v>21</v>
      </c>
      <c r="AD273" s="897" t="s">
        <v>941</v>
      </c>
      <c r="AE273" s="3125" t="s">
        <v>21</v>
      </c>
      <c r="AF273" s="897" t="s">
        <v>941</v>
      </c>
      <c r="AG273" s="3125" t="s">
        <v>21</v>
      </c>
      <c r="AH273" s="897" t="s">
        <v>941</v>
      </c>
      <c r="AI273" s="3125" t="s">
        <v>21</v>
      </c>
      <c r="AJ273" s="897" t="s">
        <v>941</v>
      </c>
      <c r="AK273" s="3125" t="s">
        <v>21</v>
      </c>
      <c r="AL273" s="897" t="s">
        <v>941</v>
      </c>
      <c r="AM273" s="3125" t="s">
        <v>21</v>
      </c>
      <c r="AN273" s="897" t="s">
        <v>941</v>
      </c>
      <c r="AO273" s="3125" t="s">
        <v>21</v>
      </c>
      <c r="AP273" s="897" t="s">
        <v>941</v>
      </c>
      <c r="AQ273" s="3125" t="s">
        <v>21</v>
      </c>
      <c r="AR273" s="897" t="s">
        <v>941</v>
      </c>
      <c r="AS273" s="3125" t="s">
        <v>21</v>
      </c>
      <c r="AT273" s="4162"/>
      <c r="AU273" s="4163"/>
      <c r="AV273" s="4141"/>
      <c r="AW273" s="4163"/>
      <c r="AX273" s="4163"/>
      <c r="AY273" s="1482"/>
      <c r="AZ273" s="1482"/>
      <c r="BA273" s="1482"/>
      <c r="BB273" s="1482"/>
      <c r="BC273" s="1482"/>
      <c r="BD273" s="1482"/>
      <c r="BE273" s="1482"/>
      <c r="BF273" s="1482"/>
      <c r="BG273" s="1482"/>
      <c r="BH273" s="1482"/>
      <c r="BI273" s="1482"/>
      <c r="BJ273" s="402"/>
      <c r="BK273" s="402"/>
      <c r="BL273" s="402"/>
      <c r="CA273" s="3469"/>
      <c r="CB273" s="3469"/>
      <c r="CC273" s="3469"/>
      <c r="CD273" s="3469"/>
      <c r="CE273" s="3469"/>
      <c r="CF273" s="3469"/>
      <c r="CG273" s="3469"/>
      <c r="CH273" s="3469"/>
      <c r="CI273" s="3469"/>
      <c r="CJ273" s="3469"/>
      <c r="CK273" s="3469"/>
      <c r="CL273" s="3470"/>
      <c r="CM273" s="3409"/>
      <c r="CZ273" s="3395"/>
    </row>
    <row r="274" spans="1:104" ht="16.350000000000001" customHeight="1" x14ac:dyDescent="0.2">
      <c r="A274" s="4158" t="s">
        <v>959</v>
      </c>
      <c r="B274" s="895" t="s">
        <v>93</v>
      </c>
      <c r="C274" s="3277">
        <f t="shared" ref="C274:C281" si="98">SUM(D274+E274)</f>
        <v>0</v>
      </c>
      <c r="D274" s="896"/>
      <c r="E274" s="895">
        <f>+Q274+S274+U274+W274+Y274+AA274+AC274+AE274+AG274</f>
        <v>0</v>
      </c>
      <c r="F274" s="3936"/>
      <c r="G274" s="3936"/>
      <c r="H274" s="3937"/>
      <c r="I274" s="3936"/>
      <c r="J274" s="3937"/>
      <c r="K274" s="3938"/>
      <c r="L274" s="3937"/>
      <c r="M274" s="3939"/>
      <c r="N274" s="3937"/>
      <c r="O274" s="3938"/>
      <c r="P274" s="3937"/>
      <c r="Q274" s="894"/>
      <c r="R274" s="3937"/>
      <c r="S274" s="894"/>
      <c r="T274" s="3937"/>
      <c r="U274" s="894"/>
      <c r="V274" s="3937"/>
      <c r="W274" s="894"/>
      <c r="X274" s="3937"/>
      <c r="Y274" s="894"/>
      <c r="Z274" s="3937"/>
      <c r="AA274" s="894"/>
      <c r="AB274" s="3937"/>
      <c r="AC274" s="894"/>
      <c r="AD274" s="3937"/>
      <c r="AE274" s="894"/>
      <c r="AF274" s="3937"/>
      <c r="AG274" s="894"/>
      <c r="AH274" s="3937"/>
      <c r="AI274" s="3936"/>
      <c r="AJ274" s="3937"/>
      <c r="AK274" s="3936"/>
      <c r="AL274" s="3937"/>
      <c r="AM274" s="3936"/>
      <c r="AN274" s="3937"/>
      <c r="AO274" s="3936"/>
      <c r="AP274" s="3937"/>
      <c r="AQ274" s="3936"/>
      <c r="AR274" s="3937"/>
      <c r="AS274" s="3938"/>
      <c r="AT274" s="893"/>
      <c r="AU274" s="891"/>
      <c r="AV274" s="892"/>
      <c r="AW274" s="891"/>
      <c r="AX274" s="891"/>
      <c r="AY274" s="3499" t="str">
        <f>CA274&amp;CB274&amp;CC274&amp;CD274&amp;CE274&amp;CF274</f>
        <v/>
      </c>
      <c r="AZ274" s="1482"/>
      <c r="BA274" s="1482"/>
      <c r="BB274" s="1482"/>
      <c r="BC274" s="1482"/>
      <c r="BD274" s="1482"/>
      <c r="BE274" s="1482"/>
      <c r="BF274" s="1482"/>
      <c r="BG274" s="1482"/>
      <c r="BH274" s="1482"/>
      <c r="BI274" s="1482"/>
      <c r="BJ274" s="402"/>
      <c r="BK274" s="402"/>
      <c r="BL274" s="402"/>
      <c r="BZ274" s="3394"/>
      <c r="CA274" s="3469" t="str">
        <f>IF(CG274=0,"","* La suma de Ingresos de pacientes TRANS NO DEBE superar el total de mujeres ingresadas. ")</f>
        <v/>
      </c>
      <c r="CB274" s="3469" t="str">
        <f>IF(CH274=0,"","* El Total de Pueblo Originario Ingresado NO DEBE superar el total de mujeres ingresadas. ")</f>
        <v/>
      </c>
      <c r="CC274" s="3469" t="str">
        <f>IF(CI274=0,"","* El total de Migrantes Ingresado NO DEBE superar el total de mujeres ingresadas. ")</f>
        <v/>
      </c>
      <c r="CD274" s="3469" t="str">
        <f>IF(CJ274=0,"","* El total de Población SENAME Ingresado NO DEBE superar el total de mujeres ingresadas. ")</f>
        <v/>
      </c>
      <c r="CE274" s="3469" t="str">
        <f>IF(CK274=0,"","* No olvide digitar los campos Trans y/o Pueblo Originario y/o Migrantes y/o Población SENAME (Digite CERO si no tiene). ")</f>
        <v/>
      </c>
      <c r="CF274" s="3470"/>
      <c r="CG274" s="3470">
        <f>IF(SUM(AT274,AU274)&gt;E274,1,0)</f>
        <v>0</v>
      </c>
      <c r="CH274" s="3470">
        <f>IF(E274&lt;AV274,1,0)</f>
        <v>0</v>
      </c>
      <c r="CI274" s="3470">
        <f>IF(E274&lt;AW274,1,0)</f>
        <v>0</v>
      </c>
      <c r="CJ274" s="3470">
        <f>IF(C274&lt;AX274,1,0)</f>
        <v>0</v>
      </c>
      <c r="CK274" s="3470">
        <f>IF(AND(E274&lt;&gt;0,OR(AT274="",AU274="",AV274="",AW274="",AX274="")),1,0)</f>
        <v>0</v>
      </c>
      <c r="CL274" s="3470"/>
      <c r="CM274" s="3409"/>
      <c r="CZ274" s="3395"/>
    </row>
    <row r="275" spans="1:104" ht="16.350000000000001" customHeight="1" x14ac:dyDescent="0.2">
      <c r="A275" s="4160"/>
      <c r="B275" s="3143" t="s">
        <v>968</v>
      </c>
      <c r="C275" s="365">
        <f t="shared" si="98"/>
        <v>0</v>
      </c>
      <c r="D275" s="890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499" t="str">
        <f t="shared" ref="AY275:AY281" si="100">CA275&amp;CB275&amp;CC275&amp;CD275&amp;CE275&amp;CF275</f>
        <v/>
      </c>
      <c r="AZ275" s="1482"/>
      <c r="BA275" s="1482"/>
      <c r="BB275" s="1482"/>
      <c r="BC275" s="1482"/>
      <c r="BD275" s="1482"/>
      <c r="BE275" s="1482"/>
      <c r="BF275" s="1482"/>
      <c r="BG275" s="1482"/>
      <c r="BH275" s="1482"/>
      <c r="BI275" s="1482"/>
      <c r="BJ275" s="402"/>
      <c r="BK275" s="402"/>
      <c r="BL275" s="402"/>
      <c r="BZ275" s="3394"/>
      <c r="CA275" s="3469" t="str">
        <f>IF(CG275=0,"","* La suma de Ingresos de pacientes Trans NO DEBE superar el total de pacientes ingresados. ")</f>
        <v/>
      </c>
      <c r="CB275" s="3469" t="str">
        <f>IF(CH275=0,"","* El Total de Pueblo Originario Ingresado NO DEBE superar el total de pacientes ingresados. ")</f>
        <v/>
      </c>
      <c r="CC275" s="3469" t="str">
        <f>IF(CI275=0,"","* El total de Migrantes Ingresado NO DEBE superar el total de pacientes ingresados. ")</f>
        <v/>
      </c>
      <c r="CD275" s="3469" t="str">
        <f>IF(CJ275=0,"","* El total de Población SENAME Ingresado NO DEBE superar el total de pacientes ingresados. ")</f>
        <v/>
      </c>
      <c r="CE275" s="3469" t="str">
        <f>IF(CK275=0,"","* No olvide digitar los campos Trans y/o Pueblo Originario y/o Migrantes y/o Población SENAME (Digite CERO si no tiene). ")</f>
        <v/>
      </c>
      <c r="CF275" s="3470"/>
      <c r="CG275" s="3470">
        <f t="shared" ref="CG275:CG281" si="101">IF(SUM(AT275,AU275)&gt;C275,1,0)</f>
        <v>0</v>
      </c>
      <c r="CH275" s="3470">
        <f t="shared" ref="CH275:CH281" si="102">IF(C275&lt;AV275,1,0)</f>
        <v>0</v>
      </c>
      <c r="CI275" s="3470">
        <f t="shared" ref="CI275:CI281" si="103">IF(C275&lt;AW275,1,0)</f>
        <v>0</v>
      </c>
      <c r="CJ275" s="3470">
        <f t="shared" ref="CJ275:CJ281" si="104">IF(C275&lt;AX275,1,0)</f>
        <v>0</v>
      </c>
      <c r="CK275" s="3470">
        <f>IF(AND(C275&lt;&gt;0,OR(AT275="",AU275="",AV275="",AW275="",AX275="")),1,0)</f>
        <v>0</v>
      </c>
      <c r="CL275" s="3470"/>
      <c r="CM275" s="3409"/>
      <c r="CZ275" s="3395"/>
    </row>
    <row r="276" spans="1:104" ht="20.25" customHeight="1" thickBot="1" x14ac:dyDescent="0.25">
      <c r="A276" s="4509" t="s">
        <v>958</v>
      </c>
      <c r="B276" s="4510"/>
      <c r="C276" s="889">
        <f t="shared" si="98"/>
        <v>0</v>
      </c>
      <c r="D276" s="888">
        <f t="shared" si="99"/>
        <v>0</v>
      </c>
      <c r="E276" s="887">
        <f t="shared" si="99"/>
        <v>0</v>
      </c>
      <c r="F276" s="859"/>
      <c r="G276" s="859"/>
      <c r="H276" s="829"/>
      <c r="I276" s="859"/>
      <c r="J276" s="829"/>
      <c r="K276" s="827"/>
      <c r="L276" s="829"/>
      <c r="M276" s="886"/>
      <c r="N276" s="829"/>
      <c r="O276" s="827"/>
      <c r="P276" s="829"/>
      <c r="Q276" s="859"/>
      <c r="R276" s="829"/>
      <c r="S276" s="859"/>
      <c r="T276" s="829"/>
      <c r="U276" s="859"/>
      <c r="V276" s="829"/>
      <c r="W276" s="859"/>
      <c r="X276" s="829"/>
      <c r="Y276" s="859"/>
      <c r="Z276" s="829"/>
      <c r="AA276" s="859"/>
      <c r="AB276" s="829"/>
      <c r="AC276" s="859"/>
      <c r="AD276" s="829"/>
      <c r="AE276" s="859"/>
      <c r="AF276" s="829"/>
      <c r="AG276" s="859"/>
      <c r="AH276" s="829"/>
      <c r="AI276" s="859"/>
      <c r="AJ276" s="829"/>
      <c r="AK276" s="859"/>
      <c r="AL276" s="829"/>
      <c r="AM276" s="859"/>
      <c r="AN276" s="829"/>
      <c r="AO276" s="859"/>
      <c r="AP276" s="829"/>
      <c r="AQ276" s="859"/>
      <c r="AR276" s="829"/>
      <c r="AS276" s="827"/>
      <c r="AT276" s="829"/>
      <c r="AU276" s="827"/>
      <c r="AV276" s="830"/>
      <c r="AW276" s="827"/>
      <c r="AX276" s="827"/>
      <c r="AY276" s="3499" t="str">
        <f t="shared" si="100"/>
        <v/>
      </c>
      <c r="AZ276" s="1482"/>
      <c r="BA276" s="1482"/>
      <c r="BB276" s="1482"/>
      <c r="BC276" s="1482"/>
      <c r="BD276" s="1482"/>
      <c r="BE276" s="1482"/>
      <c r="BF276" s="1482"/>
      <c r="BG276" s="1482"/>
      <c r="BH276" s="1482"/>
      <c r="BI276" s="1482"/>
      <c r="BJ276" s="402"/>
      <c r="BK276" s="402"/>
      <c r="BL276" s="402"/>
      <c r="BZ276" s="3394"/>
      <c r="CA276" s="3469" t="str">
        <f t="shared" ref="CA276:CA281" si="105">IF(CG276=0,"","* La suma de Egresos de pacientes Trans NO DEBE superar el total de pacientes egresados. ")</f>
        <v/>
      </c>
      <c r="CB276" s="3469" t="str">
        <f>IF(CH276=0,"","* El Total de Pueblo Originario Egresado NO DEBE superar el total de pacientes egresados. ")</f>
        <v/>
      </c>
      <c r="CC276" s="3469" t="str">
        <f>IF(CI276=0,"","* El total de Migrantes Egresado NO DEBE superar el total de pacientes egresados. ")</f>
        <v/>
      </c>
      <c r="CD276" s="3469" t="str">
        <f t="shared" ref="CD276:CD281" si="106">IF(CJ276=0,"","* El total de Población SENAME Ingresado NO DEBE superar el total de pacientes ingresados. ")</f>
        <v/>
      </c>
      <c r="CE276" s="3469" t="str">
        <f t="shared" ref="CE276:CE281" si="107">IF(CK276=0,"","* No olvide digitar los campos Trans y/o Pueblo Originario y/o Migrantes y/o Población SENAME (Digite CERO si no tiene). ")</f>
        <v/>
      </c>
      <c r="CF276" s="3470"/>
      <c r="CG276" s="3470">
        <f t="shared" si="101"/>
        <v>0</v>
      </c>
      <c r="CH276" s="3470">
        <f t="shared" si="102"/>
        <v>0</v>
      </c>
      <c r="CI276" s="3470">
        <f t="shared" si="103"/>
        <v>0</v>
      </c>
      <c r="CJ276" s="3470">
        <f t="shared" si="104"/>
        <v>0</v>
      </c>
      <c r="CK276" s="3470">
        <f t="shared" ref="CK276:CK281" si="108">IF(AND(C276&lt;&gt;0,OR(AT276="",AU276="",AV276="",AW276="",AX276="")),1,0)</f>
        <v>0</v>
      </c>
      <c r="CL276" s="3470"/>
      <c r="CM276" s="3409"/>
      <c r="CZ276" s="3395"/>
    </row>
    <row r="277" spans="1:104" ht="21" customHeight="1" thickTop="1" x14ac:dyDescent="0.2">
      <c r="A277" s="4516" t="s">
        <v>967</v>
      </c>
      <c r="B277" s="4517"/>
      <c r="C277" s="875">
        <f t="shared" si="98"/>
        <v>0</v>
      </c>
      <c r="D277" s="874">
        <f t="shared" si="99"/>
        <v>0</v>
      </c>
      <c r="E277" s="873">
        <f t="shared" si="99"/>
        <v>0</v>
      </c>
      <c r="F277" s="871"/>
      <c r="G277" s="871"/>
      <c r="H277" s="870"/>
      <c r="I277" s="871"/>
      <c r="J277" s="870"/>
      <c r="K277" s="868"/>
      <c r="L277" s="870"/>
      <c r="M277" s="872"/>
      <c r="N277" s="870"/>
      <c r="O277" s="868"/>
      <c r="P277" s="870"/>
      <c r="Q277" s="871"/>
      <c r="R277" s="870"/>
      <c r="S277" s="871"/>
      <c r="T277" s="870"/>
      <c r="U277" s="871"/>
      <c r="V277" s="870"/>
      <c r="W277" s="871"/>
      <c r="X277" s="870"/>
      <c r="Y277" s="871"/>
      <c r="Z277" s="870"/>
      <c r="AA277" s="871"/>
      <c r="AB277" s="870"/>
      <c r="AC277" s="871"/>
      <c r="AD277" s="870"/>
      <c r="AE277" s="871"/>
      <c r="AF277" s="870"/>
      <c r="AG277" s="871"/>
      <c r="AH277" s="870"/>
      <c r="AI277" s="871"/>
      <c r="AJ277" s="870"/>
      <c r="AK277" s="871"/>
      <c r="AL277" s="870"/>
      <c r="AM277" s="871"/>
      <c r="AN277" s="870"/>
      <c r="AO277" s="871"/>
      <c r="AP277" s="870"/>
      <c r="AQ277" s="871"/>
      <c r="AR277" s="870"/>
      <c r="AS277" s="868"/>
      <c r="AT277" s="870"/>
      <c r="AU277" s="868"/>
      <c r="AV277" s="869"/>
      <c r="AW277" s="868"/>
      <c r="AX277" s="868"/>
      <c r="AY277" s="3499" t="str">
        <f t="shared" si="100"/>
        <v/>
      </c>
      <c r="AZ277" s="1482"/>
      <c r="BA277" s="1482"/>
      <c r="BB277" s="1482"/>
      <c r="BC277" s="1482"/>
      <c r="BD277" s="1482"/>
      <c r="BE277" s="1482"/>
      <c r="BF277" s="1482"/>
      <c r="BG277" s="1482"/>
      <c r="BH277" s="1482"/>
      <c r="BI277" s="1482"/>
      <c r="BJ277" s="402"/>
      <c r="BK277" s="402"/>
      <c r="BL277" s="402"/>
      <c r="BZ277" s="3394"/>
      <c r="CA277" s="3469" t="str">
        <f t="shared" si="105"/>
        <v/>
      </c>
      <c r="CB277" s="3469" t="str">
        <f>IF(CH277=0,"","* El Total de Pueblo Originario Egresado NO DEBE superar el total de pacientes egresados. ")</f>
        <v/>
      </c>
      <c r="CC277" s="3469" t="str">
        <f>IF(CI277=0,"","* El total de Migrantes Egresado NO DEBE superar el total de pacientes egresados. ")</f>
        <v/>
      </c>
      <c r="CD277" s="3469" t="str">
        <f t="shared" si="106"/>
        <v/>
      </c>
      <c r="CE277" s="3469" t="str">
        <f t="shared" si="107"/>
        <v/>
      </c>
      <c r="CF277" s="3469" t="str">
        <f>IF(CL277=0,"","* El Total de egresos por fallecimiento NO DEBE superar el total de Egresos. ")</f>
        <v/>
      </c>
      <c r="CG277" s="3470">
        <f t="shared" si="101"/>
        <v>0</v>
      </c>
      <c r="CH277" s="3470">
        <f t="shared" si="102"/>
        <v>0</v>
      </c>
      <c r="CI277" s="3470">
        <f t="shared" si="103"/>
        <v>0</v>
      </c>
      <c r="CJ277" s="3470">
        <f t="shared" si="104"/>
        <v>0</v>
      </c>
      <c r="CK277" s="3470">
        <f t="shared" si="108"/>
        <v>0</v>
      </c>
      <c r="CL277" s="3470">
        <f>IF(C277&gt;C276,1,0)</f>
        <v>0</v>
      </c>
      <c r="CM277" s="3409"/>
      <c r="CZ277" s="3395"/>
    </row>
    <row r="278" spans="1:104" ht="21.75" customHeight="1" thickBot="1" x14ac:dyDescent="0.25">
      <c r="A278" s="4514" t="s">
        <v>966</v>
      </c>
      <c r="B278" s="4515"/>
      <c r="C278" s="885">
        <f t="shared" si="98"/>
        <v>0</v>
      </c>
      <c r="D278" s="884">
        <f>SUM(F278+H278+J278+L278)</f>
        <v>0</v>
      </c>
      <c r="E278" s="883">
        <f>SUM(G278+I278+K278+M278)</f>
        <v>0</v>
      </c>
      <c r="F278" s="882"/>
      <c r="G278" s="882"/>
      <c r="H278" s="881"/>
      <c r="I278" s="882"/>
      <c r="J278" s="881"/>
      <c r="K278" s="876"/>
      <c r="L278" s="881"/>
      <c r="M278" s="880"/>
      <c r="N278" s="879"/>
      <c r="O278" s="878"/>
      <c r="P278" s="879"/>
      <c r="Q278" s="878"/>
      <c r="R278" s="879"/>
      <c r="S278" s="878"/>
      <c r="T278" s="879"/>
      <c r="U278" s="878"/>
      <c r="V278" s="879"/>
      <c r="W278" s="878"/>
      <c r="X278" s="879"/>
      <c r="Y278" s="878"/>
      <c r="Z278" s="879"/>
      <c r="AA278" s="878"/>
      <c r="AB278" s="879"/>
      <c r="AC278" s="878"/>
      <c r="AD278" s="879"/>
      <c r="AE278" s="878"/>
      <c r="AF278" s="879"/>
      <c r="AG278" s="878"/>
      <c r="AH278" s="879"/>
      <c r="AI278" s="878"/>
      <c r="AJ278" s="879"/>
      <c r="AK278" s="878"/>
      <c r="AL278" s="879"/>
      <c r="AM278" s="878"/>
      <c r="AN278" s="879"/>
      <c r="AO278" s="878"/>
      <c r="AP278" s="879"/>
      <c r="AQ278" s="878"/>
      <c r="AR278" s="879"/>
      <c r="AS278" s="878"/>
      <c r="AT278" s="879"/>
      <c r="AU278" s="878"/>
      <c r="AV278" s="877"/>
      <c r="AW278" s="876"/>
      <c r="AX278" s="876"/>
      <c r="AY278" s="3499" t="str">
        <f t="shared" si="100"/>
        <v/>
      </c>
      <c r="AZ278" s="1482"/>
      <c r="BA278" s="1482"/>
      <c r="BB278" s="1482"/>
      <c r="BC278" s="1482"/>
      <c r="BD278" s="1482"/>
      <c r="BE278" s="1482"/>
      <c r="BF278" s="1482"/>
      <c r="BG278" s="1482"/>
      <c r="BH278" s="1482"/>
      <c r="BI278" s="1482"/>
      <c r="BJ278" s="402"/>
      <c r="BK278" s="402"/>
      <c r="BL278" s="402"/>
      <c r="BZ278" s="3394"/>
      <c r="CA278" s="3469" t="str">
        <f t="shared" si="105"/>
        <v/>
      </c>
      <c r="CB278" s="3469" t="str">
        <f>IF(CH278=0,"","* El Total de Pueblo Originario Egresado NO DEBE superar el total de pacientes egresados. ")</f>
        <v/>
      </c>
      <c r="CC278" s="3469" t="str">
        <f>IF(CI278=0,"","* El total de Migrantes Egresado NO DEBE superar el total de pacientes egresados. ")</f>
        <v/>
      </c>
      <c r="CD278" s="3469" t="str">
        <f t="shared" si="106"/>
        <v/>
      </c>
      <c r="CE278" s="3469" t="str">
        <f>IF(CK278=0,"","* No olvide digitar los campos Pueblo Originario y/o Migrantes y/o Población SENAME (Digite CERO si no tiene). ")</f>
        <v/>
      </c>
      <c r="CF278" s="3469" t="str">
        <f>IF(CL278=0,"","* El total de Egresos por Alta Hijo VIH NO DEBE superar el Total de Egresos. ")</f>
        <v/>
      </c>
      <c r="CG278" s="3470">
        <f t="shared" si="101"/>
        <v>0</v>
      </c>
      <c r="CH278" s="3470">
        <f t="shared" si="102"/>
        <v>0</v>
      </c>
      <c r="CI278" s="3470">
        <f t="shared" si="103"/>
        <v>0</v>
      </c>
      <c r="CJ278" s="3470">
        <f t="shared" si="104"/>
        <v>0</v>
      </c>
      <c r="CK278" s="3470">
        <f>IF(AND(C278&lt;&gt;0,OR(AV278="",AW278="",AX278="")),1,0)</f>
        <v>0</v>
      </c>
      <c r="CL278" s="3470">
        <f>IF(C278&gt;C276,1,0)</f>
        <v>0</v>
      </c>
      <c r="CM278" s="3409"/>
      <c r="CZ278" s="3395"/>
    </row>
    <row r="279" spans="1:104" ht="18" customHeight="1" thickTop="1" x14ac:dyDescent="0.2">
      <c r="A279" s="4159" t="s">
        <v>965</v>
      </c>
      <c r="B279" s="112" t="s">
        <v>964</v>
      </c>
      <c r="C279" s="875">
        <f t="shared" si="98"/>
        <v>0</v>
      </c>
      <c r="D279" s="874">
        <f t="shared" ref="D279:E281" si="109">SUM(F279+H279+J279+L279+N279+P279+R279+T279+V279+X279+Z279+AB279+AD279+AF279+AH279+AJ279+AL279+AN279+AP279+AR279)</f>
        <v>0</v>
      </c>
      <c r="E279" s="873">
        <f t="shared" si="109"/>
        <v>0</v>
      </c>
      <c r="F279" s="871"/>
      <c r="G279" s="871"/>
      <c r="H279" s="870"/>
      <c r="I279" s="871"/>
      <c r="J279" s="870"/>
      <c r="K279" s="868"/>
      <c r="L279" s="870"/>
      <c r="M279" s="872"/>
      <c r="N279" s="870"/>
      <c r="O279" s="868"/>
      <c r="P279" s="870"/>
      <c r="Q279" s="871"/>
      <c r="R279" s="870"/>
      <c r="S279" s="871"/>
      <c r="T279" s="870"/>
      <c r="U279" s="871"/>
      <c r="V279" s="870"/>
      <c r="W279" s="871"/>
      <c r="X279" s="870"/>
      <c r="Y279" s="871"/>
      <c r="Z279" s="870"/>
      <c r="AA279" s="871"/>
      <c r="AB279" s="870"/>
      <c r="AC279" s="871"/>
      <c r="AD279" s="870"/>
      <c r="AE279" s="871"/>
      <c r="AF279" s="870"/>
      <c r="AG279" s="871"/>
      <c r="AH279" s="870"/>
      <c r="AI279" s="871"/>
      <c r="AJ279" s="870"/>
      <c r="AK279" s="871"/>
      <c r="AL279" s="870"/>
      <c r="AM279" s="871"/>
      <c r="AN279" s="870"/>
      <c r="AO279" s="871"/>
      <c r="AP279" s="870"/>
      <c r="AQ279" s="871"/>
      <c r="AR279" s="870"/>
      <c r="AS279" s="868"/>
      <c r="AT279" s="870"/>
      <c r="AU279" s="868"/>
      <c r="AV279" s="869"/>
      <c r="AW279" s="868"/>
      <c r="AX279" s="868"/>
      <c r="AY279" s="3499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4"/>
      <c r="CA279" s="3469" t="str">
        <f t="shared" si="105"/>
        <v/>
      </c>
      <c r="CB279" s="3469" t="str">
        <f>IF(CH279=0,"","* El Total de Pueblo Originario Egresado NO DEBE superar el total de pacientes egresados. ")</f>
        <v/>
      </c>
      <c r="CC279" s="3469" t="str">
        <f>IF(CI279=0,"","* El total de Migrantes Egresado NO DEBE superar el total de pacientes egresados. ")</f>
        <v/>
      </c>
      <c r="CD279" s="3469" t="str">
        <f t="shared" si="106"/>
        <v/>
      </c>
      <c r="CE279" s="3469" t="str">
        <f t="shared" si="107"/>
        <v/>
      </c>
      <c r="CF279" s="3470"/>
      <c r="CG279" s="3470">
        <f t="shared" si="101"/>
        <v>0</v>
      </c>
      <c r="CH279" s="3470">
        <f t="shared" si="102"/>
        <v>0</v>
      </c>
      <c r="CI279" s="3470">
        <f t="shared" si="103"/>
        <v>0</v>
      </c>
      <c r="CJ279" s="3470">
        <f t="shared" si="104"/>
        <v>0</v>
      </c>
      <c r="CK279" s="3470">
        <f t="shared" si="108"/>
        <v>0</v>
      </c>
      <c r="CL279" s="3470"/>
      <c r="CM279" s="3409"/>
      <c r="CN279" s="3409"/>
    </row>
    <row r="280" spans="1:104" ht="16.350000000000001" customHeight="1" x14ac:dyDescent="0.2">
      <c r="A280" s="4159"/>
      <c r="B280" s="151" t="s">
        <v>963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499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4"/>
      <c r="CA280" s="3469" t="str">
        <f t="shared" si="105"/>
        <v/>
      </c>
      <c r="CB280" s="3469"/>
      <c r="CC280" s="3469"/>
      <c r="CD280" s="3469" t="str">
        <f t="shared" si="106"/>
        <v/>
      </c>
      <c r="CE280" s="3469" t="str">
        <f t="shared" si="107"/>
        <v/>
      </c>
      <c r="CF280" s="3470"/>
      <c r="CG280" s="3470">
        <f t="shared" si="101"/>
        <v>0</v>
      </c>
      <c r="CH280" s="3470">
        <f t="shared" si="102"/>
        <v>0</v>
      </c>
      <c r="CI280" s="3470">
        <f t="shared" si="103"/>
        <v>0</v>
      </c>
      <c r="CJ280" s="3470">
        <f t="shared" si="104"/>
        <v>0</v>
      </c>
      <c r="CK280" s="3470">
        <f t="shared" si="108"/>
        <v>0</v>
      </c>
      <c r="CL280" s="3470"/>
      <c r="CM280" s="3409"/>
      <c r="CN280" s="3409"/>
    </row>
    <row r="281" spans="1:104" ht="16.350000000000001" customHeight="1" x14ac:dyDescent="0.2">
      <c r="A281" s="4160"/>
      <c r="B281" s="867" t="s">
        <v>962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499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4"/>
      <c r="CA281" s="3469" t="str">
        <f t="shared" si="105"/>
        <v/>
      </c>
      <c r="CB281" s="3469"/>
      <c r="CC281" s="3469"/>
      <c r="CD281" s="3469" t="str">
        <f t="shared" si="106"/>
        <v/>
      </c>
      <c r="CE281" s="3469" t="str">
        <f t="shared" si="107"/>
        <v/>
      </c>
      <c r="CF281" s="3470"/>
      <c r="CG281" s="3470">
        <f t="shared" si="101"/>
        <v>0</v>
      </c>
      <c r="CH281" s="3470">
        <f t="shared" si="102"/>
        <v>0</v>
      </c>
      <c r="CI281" s="3470">
        <f t="shared" si="103"/>
        <v>0</v>
      </c>
      <c r="CJ281" s="3470">
        <f t="shared" si="104"/>
        <v>0</v>
      </c>
      <c r="CK281" s="3470">
        <f t="shared" si="108"/>
        <v>0</v>
      </c>
      <c r="CL281" s="3470"/>
      <c r="CM281" s="3409"/>
      <c r="CN281" s="3409"/>
    </row>
    <row r="282" spans="1:104" ht="19.5" customHeight="1" x14ac:dyDescent="0.2">
      <c r="A282" s="149" t="s">
        <v>961</v>
      </c>
      <c r="B282" s="123"/>
      <c r="AL282" s="398"/>
      <c r="AM282" s="866"/>
      <c r="AN282" s="866"/>
      <c r="AO282" s="866"/>
      <c r="AP282" s="866"/>
      <c r="AQ282" s="866"/>
      <c r="AR282" s="866"/>
      <c r="AS282" s="866"/>
      <c r="AT282" s="866"/>
      <c r="AU282" s="866"/>
      <c r="AV282" s="865"/>
      <c r="AW282" s="865"/>
      <c r="AX282" s="865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09"/>
      <c r="CH282" s="3409"/>
      <c r="CI282" s="3409"/>
      <c r="CJ282" s="3409"/>
      <c r="CK282" s="3409"/>
      <c r="CL282" s="3409"/>
      <c r="CM282" s="3409"/>
      <c r="CN282" s="3409"/>
    </row>
    <row r="283" spans="1:104" ht="16.350000000000001" customHeight="1" x14ac:dyDescent="0.2">
      <c r="A283" s="4149" t="s">
        <v>36</v>
      </c>
      <c r="B283" s="4151"/>
      <c r="C283" s="4535" t="s">
        <v>44</v>
      </c>
      <c r="D283" s="4535"/>
      <c r="E283" s="4535"/>
      <c r="F283" s="4142" t="s">
        <v>92</v>
      </c>
      <c r="G283" s="4165"/>
      <c r="H283" s="4165"/>
      <c r="I283" s="4165"/>
      <c r="J283" s="4165"/>
      <c r="K283" s="4165"/>
      <c r="L283" s="4165"/>
      <c r="M283" s="4165"/>
      <c r="N283" s="4165"/>
      <c r="O283" s="4165"/>
      <c r="P283" s="4165"/>
      <c r="Q283" s="4165"/>
      <c r="R283" s="4165"/>
      <c r="S283" s="4165"/>
      <c r="T283" s="4165"/>
      <c r="U283" s="4165"/>
      <c r="V283" s="4165"/>
      <c r="W283" s="4165"/>
      <c r="X283" s="4165"/>
      <c r="Y283" s="4165"/>
      <c r="Z283" s="4165"/>
      <c r="AA283" s="4165"/>
      <c r="AB283" s="4165"/>
      <c r="AC283" s="4165"/>
      <c r="AD283" s="4165"/>
      <c r="AE283" s="4165"/>
      <c r="AF283" s="4165"/>
      <c r="AG283" s="4488"/>
      <c r="AH283" s="4500" t="s">
        <v>960</v>
      </c>
      <c r="AI283" s="4501"/>
      <c r="AJ283" s="4504" t="s">
        <v>430</v>
      </c>
      <c r="AK283" s="4151" t="s">
        <v>429</v>
      </c>
      <c r="AL283" s="3499"/>
      <c r="AM283" s="1482"/>
      <c r="AN283" s="1482"/>
      <c r="AO283" s="1482"/>
      <c r="AP283" s="1482"/>
      <c r="AQ283" s="1482"/>
      <c r="AR283" s="1482"/>
      <c r="AS283" s="1482"/>
      <c r="AT283" s="1482"/>
      <c r="AU283" s="1482"/>
      <c r="AV283" s="1482"/>
      <c r="AW283" s="1482"/>
      <c r="AX283" s="1482"/>
      <c r="CB283" s="3758"/>
      <c r="CC283" s="3758"/>
      <c r="CG283" s="3409"/>
      <c r="CH283" s="3409"/>
      <c r="CI283" s="3409"/>
      <c r="CJ283" s="3409"/>
      <c r="CK283" s="3409"/>
      <c r="CL283" s="3409"/>
      <c r="CM283" s="3409"/>
      <c r="CN283" s="3409"/>
    </row>
    <row r="284" spans="1:104" ht="16.350000000000001" customHeight="1" x14ac:dyDescent="0.2">
      <c r="A284" s="4152"/>
      <c r="B284" s="4154"/>
      <c r="C284" s="4535"/>
      <c r="D284" s="4535"/>
      <c r="E284" s="4535"/>
      <c r="F284" s="4144" t="s">
        <v>79</v>
      </c>
      <c r="G284" s="4146"/>
      <c r="H284" s="4144" t="s">
        <v>6</v>
      </c>
      <c r="I284" s="4146"/>
      <c r="J284" s="4144" t="s">
        <v>953</v>
      </c>
      <c r="K284" s="4145"/>
      <c r="L284" s="4144" t="s">
        <v>952</v>
      </c>
      <c r="M284" s="4145"/>
      <c r="N284" s="4144" t="s">
        <v>951</v>
      </c>
      <c r="O284" s="4145"/>
      <c r="P284" s="4144" t="s">
        <v>950</v>
      </c>
      <c r="Q284" s="4145"/>
      <c r="R284" s="4144" t="s">
        <v>949</v>
      </c>
      <c r="S284" s="4145"/>
      <c r="T284" s="4144" t="s">
        <v>948</v>
      </c>
      <c r="U284" s="4145"/>
      <c r="V284" s="4144" t="s">
        <v>947</v>
      </c>
      <c r="W284" s="4145"/>
      <c r="X284" s="4144" t="s">
        <v>946</v>
      </c>
      <c r="Y284" s="4145"/>
      <c r="Z284" s="4144" t="s">
        <v>945</v>
      </c>
      <c r="AA284" s="4145"/>
      <c r="AB284" s="4144" t="s">
        <v>944</v>
      </c>
      <c r="AC284" s="4145"/>
      <c r="AD284" s="4144" t="s">
        <v>943</v>
      </c>
      <c r="AE284" s="4145"/>
      <c r="AF284" s="4144" t="s">
        <v>942</v>
      </c>
      <c r="AG284" s="4446"/>
      <c r="AH284" s="4502"/>
      <c r="AI284" s="4503"/>
      <c r="AJ284" s="4505"/>
      <c r="AK284" s="4154"/>
      <c r="AL284" s="3499"/>
      <c r="AM284" s="1482"/>
      <c r="AN284" s="1482"/>
      <c r="AO284" s="1482"/>
      <c r="AP284" s="1482"/>
      <c r="AQ284" s="1482"/>
      <c r="AR284" s="1482"/>
      <c r="AS284" s="1482"/>
      <c r="AT284" s="1482"/>
      <c r="AU284" s="1482"/>
      <c r="AV284" s="1482"/>
      <c r="AW284" s="1482"/>
      <c r="AX284" s="1482"/>
      <c r="CB284" s="3758"/>
      <c r="CC284" s="3758"/>
      <c r="CG284" s="3409"/>
      <c r="CH284" s="3409"/>
      <c r="CI284" s="3409"/>
      <c r="CJ284" s="3409"/>
      <c r="CK284" s="3409"/>
      <c r="CL284" s="3409"/>
      <c r="CM284" s="3409"/>
      <c r="CN284" s="3409"/>
    </row>
    <row r="285" spans="1:104" ht="16.350000000000001" customHeight="1" x14ac:dyDescent="0.2">
      <c r="A285" s="4162"/>
      <c r="B285" s="4163"/>
      <c r="C285" s="676" t="s">
        <v>47</v>
      </c>
      <c r="D285" s="684" t="s">
        <v>20</v>
      </c>
      <c r="E285" s="3051" t="s">
        <v>21</v>
      </c>
      <c r="F285" s="676" t="s">
        <v>941</v>
      </c>
      <c r="G285" s="629" t="s">
        <v>21</v>
      </c>
      <c r="H285" s="676" t="s">
        <v>941</v>
      </c>
      <c r="I285" s="629" t="s">
        <v>21</v>
      </c>
      <c r="J285" s="676" t="s">
        <v>941</v>
      </c>
      <c r="K285" s="629" t="s">
        <v>21</v>
      </c>
      <c r="L285" s="676" t="s">
        <v>941</v>
      </c>
      <c r="M285" s="629" t="s">
        <v>21</v>
      </c>
      <c r="N285" s="676" t="s">
        <v>941</v>
      </c>
      <c r="O285" s="629" t="s">
        <v>21</v>
      </c>
      <c r="P285" s="676" t="s">
        <v>941</v>
      </c>
      <c r="Q285" s="629" t="s">
        <v>21</v>
      </c>
      <c r="R285" s="676" t="s">
        <v>941</v>
      </c>
      <c r="S285" s="629" t="s">
        <v>21</v>
      </c>
      <c r="T285" s="676" t="s">
        <v>941</v>
      </c>
      <c r="U285" s="629" t="s">
        <v>21</v>
      </c>
      <c r="V285" s="676" t="s">
        <v>941</v>
      </c>
      <c r="W285" s="629" t="s">
        <v>21</v>
      </c>
      <c r="X285" s="676" t="s">
        <v>941</v>
      </c>
      <c r="Y285" s="629" t="s">
        <v>21</v>
      </c>
      <c r="Z285" s="676" t="s">
        <v>941</v>
      </c>
      <c r="AA285" s="629" t="s">
        <v>21</v>
      </c>
      <c r="AB285" s="676" t="s">
        <v>941</v>
      </c>
      <c r="AC285" s="629" t="s">
        <v>21</v>
      </c>
      <c r="AD285" s="676" t="s">
        <v>941</v>
      </c>
      <c r="AE285" s="629" t="s">
        <v>21</v>
      </c>
      <c r="AF285" s="676" t="s">
        <v>941</v>
      </c>
      <c r="AG285" s="864" t="s">
        <v>21</v>
      </c>
      <c r="AH285" s="3124" t="s">
        <v>426</v>
      </c>
      <c r="AI285" s="3066" t="s">
        <v>427</v>
      </c>
      <c r="AJ285" s="4506"/>
      <c r="AK285" s="4163"/>
      <c r="AL285" s="3499"/>
      <c r="AM285" s="1482"/>
      <c r="AN285" s="1482"/>
      <c r="AO285" s="1482"/>
      <c r="AP285" s="1482"/>
      <c r="AQ285" s="1482"/>
      <c r="AR285" s="1482"/>
      <c r="AS285" s="1482"/>
      <c r="AT285" s="1482"/>
      <c r="AU285" s="1482"/>
      <c r="AV285" s="1482"/>
      <c r="AW285" s="1482"/>
      <c r="AX285" s="1482"/>
      <c r="CB285" s="3758"/>
      <c r="CC285" s="3758"/>
      <c r="CG285" s="3409"/>
      <c r="CH285" s="3409"/>
      <c r="CI285" s="3409"/>
      <c r="CJ285" s="3409"/>
      <c r="CK285" s="3409"/>
      <c r="CL285" s="3409"/>
      <c r="CM285" s="3409"/>
      <c r="CN285" s="3409"/>
    </row>
    <row r="286" spans="1:104" ht="20.25" customHeight="1" thickBot="1" x14ac:dyDescent="0.25">
      <c r="A286" s="4525" t="s">
        <v>959</v>
      </c>
      <c r="B286" s="4525"/>
      <c r="C286" s="863">
        <f>SUM(D286+E286)</f>
        <v>0</v>
      </c>
      <c r="D286" s="862">
        <f t="shared" ref="D286:E288" si="110">SUM(F286+H286+J286+L286+N286+P286+R286+T286+V286+X286+Z286+AB286+AD286+AF286)</f>
        <v>0</v>
      </c>
      <c r="E286" s="861">
        <f t="shared" si="110"/>
        <v>0</v>
      </c>
      <c r="F286" s="829"/>
      <c r="G286" s="859"/>
      <c r="H286" s="829"/>
      <c r="I286" s="859"/>
      <c r="J286" s="829"/>
      <c r="K286" s="859"/>
      <c r="L286" s="829"/>
      <c r="M286" s="859"/>
      <c r="N286" s="829"/>
      <c r="O286" s="859"/>
      <c r="P286" s="829"/>
      <c r="Q286" s="859"/>
      <c r="R286" s="829"/>
      <c r="S286" s="859"/>
      <c r="T286" s="829"/>
      <c r="U286" s="859"/>
      <c r="V286" s="829"/>
      <c r="W286" s="859"/>
      <c r="X286" s="829"/>
      <c r="Y286" s="859"/>
      <c r="Z286" s="829"/>
      <c r="AA286" s="859"/>
      <c r="AB286" s="829"/>
      <c r="AC286" s="859"/>
      <c r="AD286" s="829"/>
      <c r="AE286" s="859"/>
      <c r="AF286" s="829"/>
      <c r="AG286" s="860"/>
      <c r="AH286" s="859"/>
      <c r="AI286" s="858"/>
      <c r="AJ286" s="829"/>
      <c r="AK286" s="827"/>
      <c r="AL286" s="3499"/>
      <c r="AM286" s="118"/>
      <c r="AN286" s="118"/>
      <c r="AO286" s="118"/>
      <c r="AP286" s="118"/>
      <c r="AQ286" s="118"/>
      <c r="AR286" s="850"/>
      <c r="AS286" s="850"/>
      <c r="AT286" s="850"/>
      <c r="AU286" s="850"/>
      <c r="AV286" s="850"/>
      <c r="AW286" s="850"/>
      <c r="AX286" s="850"/>
      <c r="BZ286" s="194"/>
      <c r="CJ286" s="3394">
        <v>0</v>
      </c>
    </row>
    <row r="287" spans="1:104" ht="22.5" customHeight="1" thickTop="1" thickBot="1" x14ac:dyDescent="0.25">
      <c r="A287" s="4523" t="s">
        <v>958</v>
      </c>
      <c r="B287" s="4523"/>
      <c r="C287" s="857">
        <f>SUM(D287+E287)</f>
        <v>0</v>
      </c>
      <c r="D287" s="856">
        <f t="shared" si="110"/>
        <v>0</v>
      </c>
      <c r="E287" s="855">
        <f t="shared" si="110"/>
        <v>0</v>
      </c>
      <c r="F287" s="852"/>
      <c r="G287" s="853"/>
      <c r="H287" s="852"/>
      <c r="I287" s="853"/>
      <c r="J287" s="852"/>
      <c r="K287" s="853"/>
      <c r="L287" s="852"/>
      <c r="M287" s="853"/>
      <c r="N287" s="852"/>
      <c r="O287" s="853"/>
      <c r="P287" s="852"/>
      <c r="Q287" s="853"/>
      <c r="R287" s="852"/>
      <c r="S287" s="853"/>
      <c r="T287" s="852"/>
      <c r="U287" s="853"/>
      <c r="V287" s="852"/>
      <c r="W287" s="853"/>
      <c r="X287" s="852"/>
      <c r="Y287" s="853"/>
      <c r="Z287" s="852"/>
      <c r="AA287" s="853"/>
      <c r="AB287" s="852"/>
      <c r="AC287" s="853"/>
      <c r="AD287" s="852"/>
      <c r="AE287" s="853"/>
      <c r="AF287" s="852"/>
      <c r="AG287" s="854"/>
      <c r="AH287" s="853"/>
      <c r="AI287" s="851"/>
      <c r="AJ287" s="852"/>
      <c r="AK287" s="851"/>
      <c r="AL287" s="3499"/>
      <c r="AM287" s="118"/>
      <c r="AN287" s="118"/>
      <c r="AO287" s="118"/>
      <c r="AP287" s="118"/>
      <c r="AQ287" s="118"/>
      <c r="AR287" s="850"/>
      <c r="AS287" s="850"/>
      <c r="AT287" s="850"/>
      <c r="AU287" s="850"/>
      <c r="AV287" s="850"/>
      <c r="AW287" s="850"/>
      <c r="AX287" s="850"/>
    </row>
    <row r="288" spans="1:104" ht="18.75" customHeight="1" thickTop="1" x14ac:dyDescent="0.2">
      <c r="A288" s="4524" t="s">
        <v>957</v>
      </c>
      <c r="B288" s="4524"/>
      <c r="C288" s="437">
        <f>SUM(D288+E288)</f>
        <v>0</v>
      </c>
      <c r="D288" s="702">
        <f t="shared" si="110"/>
        <v>0</v>
      </c>
      <c r="E288" s="849">
        <f t="shared" si="110"/>
        <v>0</v>
      </c>
      <c r="F288" s="846"/>
      <c r="G288" s="847"/>
      <c r="H288" s="846"/>
      <c r="I288" s="847"/>
      <c r="J288" s="846"/>
      <c r="K288" s="847"/>
      <c r="L288" s="846"/>
      <c r="M288" s="847"/>
      <c r="N288" s="846"/>
      <c r="O288" s="847"/>
      <c r="P288" s="846"/>
      <c r="Q288" s="847"/>
      <c r="R288" s="846"/>
      <c r="S288" s="847"/>
      <c r="T288" s="846"/>
      <c r="U288" s="847"/>
      <c r="V288" s="846"/>
      <c r="W288" s="847"/>
      <c r="X288" s="846"/>
      <c r="Y288" s="847"/>
      <c r="Z288" s="846"/>
      <c r="AA288" s="847"/>
      <c r="AB288" s="846"/>
      <c r="AC288" s="847"/>
      <c r="AD288" s="846"/>
      <c r="AE288" s="847"/>
      <c r="AF288" s="846"/>
      <c r="AG288" s="848"/>
      <c r="AH288" s="847"/>
      <c r="AI288" s="845"/>
      <c r="AJ288" s="846"/>
      <c r="AK288" s="845"/>
      <c r="AL288" s="3499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4" t="s">
        <v>956</v>
      </c>
      <c r="B289" s="3774"/>
      <c r="C289" s="3775"/>
      <c r="D289" s="3775"/>
      <c r="E289" s="3775"/>
      <c r="F289" s="3775"/>
      <c r="G289" s="3775"/>
      <c r="H289" s="3775"/>
      <c r="I289" s="3775"/>
      <c r="J289" s="3775"/>
      <c r="K289" s="3775"/>
      <c r="L289" s="3775"/>
      <c r="M289" s="3775"/>
      <c r="N289" s="3775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59" t="s">
        <v>46</v>
      </c>
      <c r="B290" s="4511" t="s">
        <v>94</v>
      </c>
      <c r="C290" s="4512"/>
      <c r="D290" s="4513"/>
      <c r="E290" s="4162" t="s">
        <v>954</v>
      </c>
      <c r="F290" s="4181"/>
      <c r="G290" s="4181"/>
      <c r="H290" s="4181"/>
      <c r="I290" s="4181"/>
      <c r="J290" s="4181"/>
      <c r="K290" s="4181"/>
      <c r="L290" s="4181"/>
      <c r="M290" s="4181"/>
      <c r="N290" s="843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59"/>
      <c r="B291" s="4162"/>
      <c r="C291" s="4181"/>
      <c r="D291" s="4163"/>
      <c r="E291" s="4144" t="s">
        <v>83</v>
      </c>
      <c r="F291" s="4145"/>
      <c r="G291" s="4144" t="s">
        <v>84</v>
      </c>
      <c r="H291" s="4145"/>
      <c r="I291" s="4144" t="s">
        <v>85</v>
      </c>
      <c r="J291" s="4145"/>
      <c r="K291" s="4144" t="s">
        <v>79</v>
      </c>
      <c r="L291" s="4145"/>
      <c r="M291" s="4144" t="s">
        <v>6</v>
      </c>
      <c r="N291" s="4145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60"/>
      <c r="B292" s="3063" t="s">
        <v>47</v>
      </c>
      <c r="C292" s="842" t="s">
        <v>20</v>
      </c>
      <c r="D292" s="3066" t="s">
        <v>21</v>
      </c>
      <c r="E292" s="676" t="s">
        <v>20</v>
      </c>
      <c r="F292" s="3053" t="s">
        <v>21</v>
      </c>
      <c r="G292" s="676" t="s">
        <v>20</v>
      </c>
      <c r="H292" s="3053" t="s">
        <v>21</v>
      </c>
      <c r="I292" s="676" t="s">
        <v>20</v>
      </c>
      <c r="J292" s="3053" t="s">
        <v>21</v>
      </c>
      <c r="K292" s="676" t="s">
        <v>20</v>
      </c>
      <c r="L292" s="3053" t="s">
        <v>21</v>
      </c>
      <c r="M292" s="676" t="s">
        <v>20</v>
      </c>
      <c r="N292" s="3053" t="s">
        <v>21</v>
      </c>
    </row>
    <row r="293" spans="1:104" ht="20.25" customHeight="1" x14ac:dyDescent="0.2">
      <c r="A293" s="3065" t="s">
        <v>34</v>
      </c>
      <c r="B293" s="841">
        <f>SUM(C293+D293)</f>
        <v>0</v>
      </c>
      <c r="C293" s="840">
        <f>SUM(E293+G293+I293+K293+M293)</f>
        <v>0</v>
      </c>
      <c r="D293" s="839">
        <f>SUM(F293+H293+J293+L293+N293)</f>
        <v>0</v>
      </c>
      <c r="E293" s="121"/>
      <c r="F293" s="678"/>
      <c r="G293" s="121"/>
      <c r="H293" s="678"/>
      <c r="I293" s="121"/>
      <c r="J293" s="114"/>
      <c r="K293" s="121"/>
      <c r="L293" s="114"/>
      <c r="M293" s="838"/>
      <c r="N293" s="114"/>
      <c r="O293" s="3395"/>
    </row>
    <row r="294" spans="1:104" ht="21.75" customHeight="1" x14ac:dyDescent="0.2">
      <c r="A294" s="3270" t="s">
        <v>81</v>
      </c>
      <c r="B294" s="837">
        <f>SUM(C294+D294)</f>
        <v>0</v>
      </c>
      <c r="C294" s="836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5"/>
    </row>
    <row r="295" spans="1:104" ht="22.5" customHeight="1" x14ac:dyDescent="0.2">
      <c r="A295" s="3776" t="s">
        <v>955</v>
      </c>
      <c r="B295" s="3777"/>
      <c r="C295" s="3764"/>
      <c r="D295" s="3764"/>
      <c r="E295" s="3764"/>
      <c r="F295" s="3764"/>
      <c r="G295" s="3764"/>
      <c r="H295" s="3764"/>
      <c r="I295" s="3764"/>
      <c r="J295" s="3764"/>
      <c r="K295" s="3764"/>
      <c r="L295" s="3764"/>
      <c r="M295" s="3764"/>
      <c r="N295" s="3764"/>
    </row>
    <row r="296" spans="1:104" ht="14.25" customHeight="1" x14ac:dyDescent="0.2">
      <c r="A296" s="4535" t="s">
        <v>46</v>
      </c>
      <c r="B296" s="4535" t="s">
        <v>869</v>
      </c>
      <c r="C296" s="4563" t="s">
        <v>94</v>
      </c>
      <c r="D296" s="4563"/>
      <c r="E296" s="4563"/>
      <c r="F296" s="4144" t="s">
        <v>954</v>
      </c>
      <c r="G296" s="4146"/>
      <c r="H296" s="4146"/>
      <c r="I296" s="4146"/>
      <c r="J296" s="4146"/>
      <c r="K296" s="4146"/>
      <c r="L296" s="4146"/>
      <c r="M296" s="4146"/>
      <c r="N296" s="4146"/>
      <c r="O296" s="4146"/>
      <c r="P296" s="4146"/>
      <c r="Q296" s="4146"/>
      <c r="R296" s="4146"/>
      <c r="S296" s="4146"/>
      <c r="T296" s="4146"/>
      <c r="U296" s="4146"/>
      <c r="V296" s="4146"/>
      <c r="W296" s="4146"/>
      <c r="X296" s="4146"/>
      <c r="Y296" s="4146"/>
      <c r="Z296" s="4146"/>
      <c r="AA296" s="4146"/>
      <c r="AB296" s="4146"/>
      <c r="AC296" s="4146"/>
      <c r="AD296" s="4146"/>
      <c r="AE296" s="4146"/>
      <c r="AF296" s="4146"/>
      <c r="AG296" s="4145"/>
      <c r="AH296" s="4557" t="s">
        <v>428</v>
      </c>
      <c r="AI296" s="4560" t="s">
        <v>429</v>
      </c>
      <c r="AJ296" s="4173" t="s">
        <v>430</v>
      </c>
      <c r="BT296" s="3395"/>
      <c r="BU296" s="3394"/>
      <c r="BV296" s="3394"/>
      <c r="BW296" s="3394"/>
      <c r="BX296" s="3394"/>
      <c r="BY296" s="3394"/>
      <c r="BZ296" s="3394"/>
      <c r="CU296" s="194"/>
      <c r="CV296" s="194"/>
      <c r="CW296" s="194"/>
      <c r="CX296" s="194"/>
      <c r="CY296" s="194"/>
      <c r="CZ296" s="194"/>
    </row>
    <row r="297" spans="1:104" x14ac:dyDescent="0.2">
      <c r="A297" s="4535"/>
      <c r="B297" s="4535"/>
      <c r="C297" s="4563"/>
      <c r="D297" s="4563"/>
      <c r="E297" s="4563"/>
      <c r="F297" s="4144" t="s">
        <v>79</v>
      </c>
      <c r="G297" s="4145"/>
      <c r="H297" s="4144" t="s">
        <v>6</v>
      </c>
      <c r="I297" s="4145"/>
      <c r="J297" s="4144" t="s">
        <v>953</v>
      </c>
      <c r="K297" s="4145"/>
      <c r="L297" s="4144" t="s">
        <v>952</v>
      </c>
      <c r="M297" s="4145"/>
      <c r="N297" s="4144" t="s">
        <v>951</v>
      </c>
      <c r="O297" s="4145"/>
      <c r="P297" s="4144" t="s">
        <v>950</v>
      </c>
      <c r="Q297" s="4145"/>
      <c r="R297" s="4144" t="s">
        <v>949</v>
      </c>
      <c r="S297" s="4145"/>
      <c r="T297" s="4144" t="s">
        <v>948</v>
      </c>
      <c r="U297" s="4145"/>
      <c r="V297" s="4144" t="s">
        <v>947</v>
      </c>
      <c r="W297" s="4145"/>
      <c r="X297" s="4144" t="s">
        <v>946</v>
      </c>
      <c r="Y297" s="4145"/>
      <c r="Z297" s="4144" t="s">
        <v>945</v>
      </c>
      <c r="AA297" s="4145"/>
      <c r="AB297" s="4144" t="s">
        <v>944</v>
      </c>
      <c r="AC297" s="4145"/>
      <c r="AD297" s="4144" t="s">
        <v>943</v>
      </c>
      <c r="AE297" s="4145"/>
      <c r="AF297" s="4144" t="s">
        <v>942</v>
      </c>
      <c r="AG297" s="4145"/>
      <c r="AH297" s="4558"/>
      <c r="AI297" s="4561"/>
      <c r="AJ297" s="4176"/>
      <c r="BT297" s="3395"/>
      <c r="BU297" s="3394"/>
      <c r="BV297" s="3394"/>
      <c r="BW297" s="3394"/>
      <c r="BX297" s="3394"/>
      <c r="BY297" s="3394"/>
      <c r="BZ297" s="3394"/>
      <c r="CU297" s="194"/>
      <c r="CV297" s="194"/>
      <c r="CW297" s="194"/>
      <c r="CX297" s="194"/>
      <c r="CY297" s="194"/>
      <c r="CZ297" s="194"/>
    </row>
    <row r="298" spans="1:104" x14ac:dyDescent="0.2">
      <c r="A298" s="4535"/>
      <c r="B298" s="4535"/>
      <c r="C298" s="3165" t="s">
        <v>47</v>
      </c>
      <c r="D298" s="2827" t="s">
        <v>20</v>
      </c>
      <c r="E298" s="3208" t="s">
        <v>21</v>
      </c>
      <c r="F298" s="676" t="s">
        <v>20</v>
      </c>
      <c r="G298" s="3053" t="s">
        <v>21</v>
      </c>
      <c r="H298" s="676" t="s">
        <v>20</v>
      </c>
      <c r="I298" s="3053" t="s">
        <v>21</v>
      </c>
      <c r="J298" s="676" t="s">
        <v>941</v>
      </c>
      <c r="K298" s="3053" t="s">
        <v>21</v>
      </c>
      <c r="L298" s="676" t="s">
        <v>941</v>
      </c>
      <c r="M298" s="3053" t="s">
        <v>21</v>
      </c>
      <c r="N298" s="676" t="s">
        <v>941</v>
      </c>
      <c r="O298" s="3053" t="s">
        <v>21</v>
      </c>
      <c r="P298" s="676" t="s">
        <v>941</v>
      </c>
      <c r="Q298" s="3053" t="s">
        <v>21</v>
      </c>
      <c r="R298" s="676" t="s">
        <v>941</v>
      </c>
      <c r="S298" s="3053" t="s">
        <v>21</v>
      </c>
      <c r="T298" s="676" t="s">
        <v>941</v>
      </c>
      <c r="U298" s="3053" t="s">
        <v>21</v>
      </c>
      <c r="V298" s="676" t="s">
        <v>941</v>
      </c>
      <c r="W298" s="3053" t="s">
        <v>21</v>
      </c>
      <c r="X298" s="676" t="s">
        <v>941</v>
      </c>
      <c r="Y298" s="3053" t="s">
        <v>21</v>
      </c>
      <c r="Z298" s="676" t="s">
        <v>941</v>
      </c>
      <c r="AA298" s="3053" t="s">
        <v>21</v>
      </c>
      <c r="AB298" s="676" t="s">
        <v>941</v>
      </c>
      <c r="AC298" s="3053" t="s">
        <v>21</v>
      </c>
      <c r="AD298" s="676" t="s">
        <v>941</v>
      </c>
      <c r="AE298" s="3053" t="s">
        <v>21</v>
      </c>
      <c r="AF298" s="676" t="s">
        <v>941</v>
      </c>
      <c r="AG298" s="3053" t="s">
        <v>21</v>
      </c>
      <c r="AH298" s="4559"/>
      <c r="AI298" s="4562"/>
      <c r="AJ298" s="4180"/>
      <c r="BT298" s="3395"/>
      <c r="BU298" s="3394"/>
      <c r="BV298" s="3394"/>
      <c r="BW298" s="3394"/>
      <c r="BX298" s="3394"/>
      <c r="BY298" s="3394"/>
      <c r="BZ298" s="3394"/>
      <c r="CU298" s="194"/>
      <c r="CV298" s="194"/>
      <c r="CW298" s="194"/>
      <c r="CX298" s="194"/>
      <c r="CY298" s="194"/>
      <c r="CZ298" s="194"/>
    </row>
    <row r="299" spans="1:104" x14ac:dyDescent="0.2">
      <c r="A299" s="4569" t="s">
        <v>34</v>
      </c>
      <c r="B299" s="681" t="s">
        <v>868</v>
      </c>
      <c r="C299" s="841">
        <f t="shared" ref="C299:C304" si="111">SUM(D299+E299)</f>
        <v>0</v>
      </c>
      <c r="D299" s="3778">
        <f>SUM(F299+H299+J299+L299+N299+P299+R299+T299+V299+X299+Z299+AB299+AD299+AF299)</f>
        <v>0</v>
      </c>
      <c r="E299" s="3779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499"/>
      <c r="BT299" s="3395"/>
      <c r="BU299" s="3394"/>
      <c r="BV299" s="3394"/>
      <c r="BW299" s="3394"/>
      <c r="BX299" s="3394"/>
      <c r="BY299" s="3394"/>
      <c r="BZ299" s="3394"/>
      <c r="CJ299" s="3394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70"/>
      <c r="B300" s="99" t="s">
        <v>867</v>
      </c>
      <c r="C300" s="1342">
        <f t="shared" si="111"/>
        <v>0</v>
      </c>
      <c r="D300" s="303">
        <f t="shared" si="112"/>
        <v>0</v>
      </c>
      <c r="E300" s="3780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499"/>
      <c r="BT300" s="3395"/>
      <c r="BU300" s="3394"/>
      <c r="BV300" s="3394"/>
      <c r="BW300" s="3394"/>
      <c r="BX300" s="3394"/>
      <c r="BY300" s="3394"/>
      <c r="BZ300" s="3394"/>
      <c r="CJ300" s="3394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71"/>
      <c r="B301" s="698" t="s">
        <v>866</v>
      </c>
      <c r="C301" s="1451">
        <f t="shared" si="111"/>
        <v>0</v>
      </c>
      <c r="D301" s="1215">
        <f t="shared" si="112"/>
        <v>0</v>
      </c>
      <c r="E301" s="3781">
        <f t="shared" si="112"/>
        <v>0</v>
      </c>
      <c r="F301" s="2894"/>
      <c r="G301" s="2695"/>
      <c r="H301" s="2894"/>
      <c r="I301" s="2695"/>
      <c r="J301" s="2894"/>
      <c r="K301" s="2695"/>
      <c r="L301" s="2894"/>
      <c r="M301" s="2695"/>
      <c r="N301" s="2894"/>
      <c r="O301" s="2695"/>
      <c r="P301" s="2894"/>
      <c r="Q301" s="2695"/>
      <c r="R301" s="2894"/>
      <c r="S301" s="2695"/>
      <c r="T301" s="2894"/>
      <c r="U301" s="2695"/>
      <c r="V301" s="2894"/>
      <c r="W301" s="2695"/>
      <c r="X301" s="2894"/>
      <c r="Y301" s="2695"/>
      <c r="Z301" s="2894"/>
      <c r="AA301" s="2695"/>
      <c r="AB301" s="2894"/>
      <c r="AC301" s="2695"/>
      <c r="AD301" s="2894"/>
      <c r="AE301" s="2695"/>
      <c r="AF301" s="2894"/>
      <c r="AG301" s="2695"/>
      <c r="AH301" s="2894"/>
      <c r="AI301" s="3039"/>
      <c r="AJ301" s="3029"/>
      <c r="AK301" s="3499"/>
      <c r="BT301" s="3395"/>
      <c r="BU301" s="3394"/>
      <c r="BV301" s="3394"/>
      <c r="BW301" s="3394"/>
      <c r="BX301" s="3394"/>
      <c r="BY301" s="3394"/>
      <c r="BZ301" s="3394"/>
      <c r="CJ301" s="3394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72" t="s">
        <v>940</v>
      </c>
      <c r="B302" s="681" t="s">
        <v>868</v>
      </c>
      <c r="C302" s="841">
        <f t="shared" si="111"/>
        <v>0</v>
      </c>
      <c r="D302" s="3778">
        <f t="shared" si="112"/>
        <v>0</v>
      </c>
      <c r="E302" s="3782">
        <f t="shared" si="112"/>
        <v>0</v>
      </c>
      <c r="F302" s="3014"/>
      <c r="G302" s="164"/>
      <c r="H302" s="3014"/>
      <c r="I302" s="164"/>
      <c r="J302" s="3014"/>
      <c r="K302" s="164"/>
      <c r="L302" s="3014"/>
      <c r="M302" s="164"/>
      <c r="N302" s="3014"/>
      <c r="O302" s="164"/>
      <c r="P302" s="3014"/>
      <c r="Q302" s="164"/>
      <c r="R302" s="3014"/>
      <c r="S302" s="164"/>
      <c r="T302" s="3014"/>
      <c r="U302" s="164"/>
      <c r="V302" s="3014"/>
      <c r="W302" s="164"/>
      <c r="X302" s="3014"/>
      <c r="Y302" s="164"/>
      <c r="Z302" s="3014"/>
      <c r="AA302" s="164"/>
      <c r="AB302" s="3014"/>
      <c r="AC302" s="164"/>
      <c r="AD302" s="3014"/>
      <c r="AE302" s="164"/>
      <c r="AF302" s="3014"/>
      <c r="AG302" s="164"/>
      <c r="AH302" s="3014"/>
      <c r="AI302" s="3038"/>
      <c r="AJ302" s="3030"/>
      <c r="AK302" s="3499"/>
      <c r="BT302" s="3395"/>
      <c r="BU302" s="3394"/>
      <c r="BV302" s="3394"/>
      <c r="BW302" s="3394"/>
      <c r="BX302" s="3394"/>
      <c r="BY302" s="3394"/>
      <c r="BZ302" s="3394"/>
      <c r="CJ302" s="3394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73"/>
      <c r="B303" s="124" t="s">
        <v>867</v>
      </c>
      <c r="C303" s="1342">
        <f t="shared" si="111"/>
        <v>0</v>
      </c>
      <c r="D303" s="303">
        <f t="shared" si="112"/>
        <v>0</v>
      </c>
      <c r="E303" s="3780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499"/>
      <c r="BT303" s="3395"/>
      <c r="BU303" s="3394"/>
      <c r="BV303" s="3394"/>
      <c r="BW303" s="3394"/>
      <c r="BX303" s="3394"/>
      <c r="BY303" s="3394"/>
      <c r="BZ303" s="3394"/>
      <c r="CJ303" s="3394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74"/>
      <c r="B304" s="698" t="s">
        <v>866</v>
      </c>
      <c r="C304" s="1451">
        <f t="shared" si="111"/>
        <v>0</v>
      </c>
      <c r="D304" s="926">
        <f t="shared" si="112"/>
        <v>0</v>
      </c>
      <c r="E304" s="3783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499"/>
      <c r="BT304" s="3395"/>
      <c r="BU304" s="3394"/>
      <c r="BV304" s="3394"/>
      <c r="BW304" s="3394"/>
      <c r="BX304" s="3394"/>
      <c r="BY304" s="3394"/>
      <c r="BZ304" s="3394"/>
      <c r="CJ304" s="3394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1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5"/>
      <c r="CA312" s="3394"/>
      <c r="CB312" s="3394"/>
      <c r="CC312" s="3394"/>
      <c r="CD312" s="3394"/>
      <c r="CE312" s="3394"/>
      <c r="CF312" s="3394"/>
      <c r="CG312" s="3394"/>
      <c r="CH312" s="3394"/>
      <c r="CI312" s="3394"/>
      <c r="CJ312" s="3394"/>
      <c r="CK312" s="3394"/>
      <c r="CL312" s="3394"/>
      <c r="CM312" s="3394"/>
      <c r="CN312" s="3394"/>
      <c r="CO312" s="3394"/>
      <c r="CP312" s="3394"/>
      <c r="CQ312" s="3394"/>
      <c r="CR312" s="3394"/>
      <c r="CS312" s="3394"/>
      <c r="CT312" s="3394"/>
      <c r="CU312" s="3394"/>
      <c r="CV312" s="3394"/>
      <c r="CW312" s="3394"/>
      <c r="CX312" s="3394"/>
      <c r="CY312" s="3394"/>
      <c r="CZ312" s="3394"/>
    </row>
    <row r="313" spans="1:104" ht="18.75" customHeight="1" x14ac:dyDescent="0.2"/>
    <row r="314" spans="1:104" ht="18" hidden="1" customHeight="1" x14ac:dyDescent="0.2"/>
    <row r="315" spans="1:104" hidden="1" x14ac:dyDescent="0.2">
      <c r="A315" s="3371">
        <f>SUM(C11:C15,C19:C29,C33:C52,B55,C58,C63:C66,C71:C74,C79,C84:C89,C94:C99,C104:C108,C115,C120,C121,C128,C133,C134,C141,C142:C145,C151,C153:C189,C193,C195:C231,C235:C238,C243:C246,C251:C269,C274:C281,C286:C288,B293:B294,C299:C304)</f>
        <v>0</v>
      </c>
      <c r="B315" s="3371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workbookViewId="0"/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5" customWidth="1"/>
    <col min="78" max="78" width="12.28515625" style="3395" customWidth="1"/>
    <col min="79" max="104" width="12.28515625" style="3394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64" t="s">
        <v>2166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67"/>
      <c r="B7" s="3067"/>
      <c r="C7" s="3067"/>
      <c r="D7" s="3067"/>
      <c r="E7" s="3067"/>
      <c r="F7" s="3067"/>
      <c r="G7" s="3067"/>
      <c r="H7" s="3067"/>
      <c r="I7" s="3067"/>
      <c r="J7" s="3067"/>
      <c r="K7" s="3067"/>
      <c r="L7" s="3067"/>
      <c r="M7" s="3067"/>
      <c r="N7" s="3067"/>
      <c r="O7" s="3067"/>
      <c r="P7" s="3067"/>
      <c r="Q7" s="3067"/>
      <c r="R7" s="3067"/>
      <c r="S7" s="3067"/>
      <c r="T7" s="3067"/>
      <c r="U7" s="3067"/>
      <c r="V7" s="3067"/>
      <c r="W7" s="3067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3"/>
      <c r="B8" s="776"/>
      <c r="C8" s="776"/>
      <c r="D8" s="776"/>
      <c r="E8" s="776"/>
      <c r="F8" s="776"/>
      <c r="G8" s="776"/>
      <c r="H8" s="776"/>
      <c r="I8" s="1862"/>
      <c r="J8" s="776"/>
      <c r="K8" s="1761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09"/>
      <c r="CH8" s="3409"/>
      <c r="CI8" s="3409"/>
      <c r="CJ8" s="3409"/>
      <c r="CK8" s="3409"/>
      <c r="CL8" s="3409"/>
    </row>
    <row r="9" spans="1:90" ht="31.35" customHeight="1" x14ac:dyDescent="0.2">
      <c r="A9" s="282" t="s">
        <v>2165</v>
      </c>
      <c r="B9" s="834"/>
      <c r="C9" s="834"/>
      <c r="D9" s="834"/>
      <c r="E9" s="834"/>
      <c r="F9" s="834"/>
      <c r="G9" s="834"/>
      <c r="H9" s="834"/>
      <c r="I9" s="834"/>
      <c r="J9" s="834"/>
      <c r="K9" s="3228"/>
      <c r="L9" s="834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09"/>
      <c r="CH9" s="3409"/>
      <c r="CI9" s="3409"/>
      <c r="CJ9" s="3409"/>
      <c r="CK9" s="3409"/>
      <c r="CL9" s="3409"/>
    </row>
    <row r="10" spans="1:90" ht="25.35" customHeight="1" x14ac:dyDescent="0.2">
      <c r="A10" s="4158" t="s">
        <v>46</v>
      </c>
      <c r="B10" s="4158" t="s">
        <v>0</v>
      </c>
      <c r="C10" s="4149" t="s">
        <v>94</v>
      </c>
      <c r="D10" s="4150"/>
      <c r="E10" s="4151"/>
      <c r="F10" s="4579" t="s">
        <v>954</v>
      </c>
      <c r="G10" s="4483"/>
      <c r="H10" s="4483"/>
      <c r="I10" s="4483"/>
      <c r="J10" s="4483"/>
      <c r="K10" s="4483"/>
      <c r="L10" s="4483"/>
      <c r="M10" s="4483"/>
      <c r="N10" s="4483"/>
      <c r="O10" s="4483"/>
      <c r="P10" s="4483"/>
      <c r="Q10" s="4483"/>
      <c r="R10" s="4483"/>
      <c r="S10" s="4483"/>
      <c r="T10" s="4483"/>
      <c r="U10" s="4483"/>
      <c r="V10" s="4483"/>
      <c r="W10" s="4483"/>
      <c r="X10" s="4483"/>
      <c r="Y10" s="4483"/>
      <c r="Z10" s="4483"/>
      <c r="AA10" s="4483"/>
      <c r="AB10" s="4483"/>
      <c r="AC10" s="4483"/>
      <c r="AD10" s="4483"/>
      <c r="AE10" s="4483"/>
      <c r="AF10" s="4483"/>
      <c r="AG10" s="4483"/>
      <c r="AH10" s="4483"/>
      <c r="AI10" s="4483"/>
      <c r="AJ10" s="4483"/>
      <c r="AK10" s="4483"/>
      <c r="AL10" s="4483"/>
      <c r="AM10" s="4580"/>
      <c r="AN10" s="4151" t="s">
        <v>428</v>
      </c>
      <c r="AO10" s="4151" t="s">
        <v>467</v>
      </c>
      <c r="AP10" s="4151" t="s">
        <v>430</v>
      </c>
      <c r="AQ10" s="4151" t="s">
        <v>429</v>
      </c>
      <c r="AR10" s="4151" t="s">
        <v>2164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09"/>
      <c r="CH10" s="3409"/>
      <c r="CI10" s="3409"/>
      <c r="CJ10" s="3409"/>
      <c r="CK10" s="3409"/>
      <c r="CL10" s="3409"/>
    </row>
    <row r="11" spans="1:90" ht="19.5" customHeight="1" x14ac:dyDescent="0.2">
      <c r="A11" s="4169"/>
      <c r="B11" s="4169"/>
      <c r="C11" s="4162"/>
      <c r="D11" s="4181"/>
      <c r="E11" s="4163"/>
      <c r="F11" s="4579" t="s">
        <v>83</v>
      </c>
      <c r="G11" s="4580"/>
      <c r="H11" s="4579" t="s">
        <v>84</v>
      </c>
      <c r="I11" s="4580"/>
      <c r="J11" s="4579" t="s">
        <v>85</v>
      </c>
      <c r="K11" s="4580"/>
      <c r="L11" s="4579" t="s">
        <v>79</v>
      </c>
      <c r="M11" s="4580"/>
      <c r="N11" s="4579" t="s">
        <v>6</v>
      </c>
      <c r="O11" s="4580"/>
      <c r="P11" s="4578" t="s">
        <v>7</v>
      </c>
      <c r="Q11" s="4194"/>
      <c r="R11" s="4578" t="s">
        <v>8</v>
      </c>
      <c r="S11" s="4194"/>
      <c r="T11" s="4578" t="s">
        <v>9</v>
      </c>
      <c r="U11" s="4194"/>
      <c r="V11" s="4578" t="s">
        <v>10</v>
      </c>
      <c r="W11" s="4194"/>
      <c r="X11" s="4578" t="s">
        <v>11</v>
      </c>
      <c r="Y11" s="4194"/>
      <c r="Z11" s="4578" t="s">
        <v>12</v>
      </c>
      <c r="AA11" s="4194"/>
      <c r="AB11" s="4578" t="s">
        <v>13</v>
      </c>
      <c r="AC11" s="4194"/>
      <c r="AD11" s="4578" t="s">
        <v>14</v>
      </c>
      <c r="AE11" s="4194"/>
      <c r="AF11" s="4578" t="s">
        <v>15</v>
      </c>
      <c r="AG11" s="4194"/>
      <c r="AH11" s="4578" t="s">
        <v>16</v>
      </c>
      <c r="AI11" s="4194"/>
      <c r="AJ11" s="4578" t="s">
        <v>17</v>
      </c>
      <c r="AK11" s="4194"/>
      <c r="AL11" s="4578" t="s">
        <v>18</v>
      </c>
      <c r="AM11" s="4194"/>
      <c r="AN11" s="4154"/>
      <c r="AO11" s="4154"/>
      <c r="AP11" s="4154"/>
      <c r="AQ11" s="4154"/>
      <c r="AR11" s="4154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09"/>
      <c r="CH11" s="3409"/>
      <c r="CI11" s="3409"/>
      <c r="CJ11" s="3409"/>
      <c r="CK11" s="3409"/>
      <c r="CL11" s="3409"/>
    </row>
    <row r="12" spans="1:90" ht="19.5" customHeight="1" x14ac:dyDescent="0.2">
      <c r="A12" s="4160"/>
      <c r="B12" s="4160"/>
      <c r="C12" s="3156" t="s">
        <v>47</v>
      </c>
      <c r="D12" s="3261" t="s">
        <v>20</v>
      </c>
      <c r="E12" s="3059" t="s">
        <v>21</v>
      </c>
      <c r="F12" s="1773" t="s">
        <v>20</v>
      </c>
      <c r="G12" s="3059" t="s">
        <v>21</v>
      </c>
      <c r="H12" s="1773" t="s">
        <v>20</v>
      </c>
      <c r="I12" s="3059" t="s">
        <v>21</v>
      </c>
      <c r="J12" s="1773" t="s">
        <v>20</v>
      </c>
      <c r="K12" s="3059" t="s">
        <v>21</v>
      </c>
      <c r="L12" s="1773" t="s">
        <v>20</v>
      </c>
      <c r="M12" s="3059" t="s">
        <v>21</v>
      </c>
      <c r="N12" s="1773" t="s">
        <v>20</v>
      </c>
      <c r="O12" s="3059" t="s">
        <v>21</v>
      </c>
      <c r="P12" s="1773" t="s">
        <v>20</v>
      </c>
      <c r="Q12" s="3059" t="s">
        <v>21</v>
      </c>
      <c r="R12" s="1773" t="s">
        <v>20</v>
      </c>
      <c r="S12" s="3059" t="s">
        <v>21</v>
      </c>
      <c r="T12" s="1773" t="s">
        <v>20</v>
      </c>
      <c r="U12" s="3059" t="s">
        <v>21</v>
      </c>
      <c r="V12" s="1773" t="s">
        <v>20</v>
      </c>
      <c r="W12" s="3059" t="s">
        <v>21</v>
      </c>
      <c r="X12" s="1773" t="s">
        <v>20</v>
      </c>
      <c r="Y12" s="3059" t="s">
        <v>21</v>
      </c>
      <c r="Z12" s="1773" t="s">
        <v>20</v>
      </c>
      <c r="AA12" s="3059" t="s">
        <v>21</v>
      </c>
      <c r="AB12" s="1773" t="s">
        <v>20</v>
      </c>
      <c r="AC12" s="3059" t="s">
        <v>21</v>
      </c>
      <c r="AD12" s="1773" t="s">
        <v>20</v>
      </c>
      <c r="AE12" s="3059" t="s">
        <v>21</v>
      </c>
      <c r="AF12" s="1773" t="s">
        <v>20</v>
      </c>
      <c r="AG12" s="3059" t="s">
        <v>21</v>
      </c>
      <c r="AH12" s="1773" t="s">
        <v>20</v>
      </c>
      <c r="AI12" s="3059" t="s">
        <v>21</v>
      </c>
      <c r="AJ12" s="1773" t="s">
        <v>20</v>
      </c>
      <c r="AK12" s="3059" t="s">
        <v>21</v>
      </c>
      <c r="AL12" s="1773" t="s">
        <v>20</v>
      </c>
      <c r="AM12" s="3059" t="s">
        <v>21</v>
      </c>
      <c r="AN12" s="4163"/>
      <c r="AO12" s="4163"/>
      <c r="AP12" s="4163"/>
      <c r="AQ12" s="4163"/>
      <c r="AR12" s="4163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09"/>
      <c r="CH12" s="3409"/>
      <c r="CI12" s="3409"/>
      <c r="CJ12" s="3409"/>
      <c r="CK12" s="3409"/>
      <c r="CL12" s="3409"/>
    </row>
    <row r="13" spans="1:90" ht="16.350000000000001" customHeight="1" x14ac:dyDescent="0.2">
      <c r="A13" s="4139" t="s">
        <v>2163</v>
      </c>
      <c r="B13" s="1884" t="s">
        <v>22</v>
      </c>
      <c r="C13" s="1772">
        <f t="shared" ref="C13:C27" si="0">SUM(D13+E13)</f>
        <v>0</v>
      </c>
      <c r="D13" s="1771">
        <f t="shared" ref="D13:D27" si="1">SUM(F13+H13+J13+L13+N13+P13+R13+T13+V13+X13+Z13+AB13+AD13+AF13+AH13+AJ13+AL13)</f>
        <v>0</v>
      </c>
      <c r="E13" s="1770">
        <f t="shared" ref="E13:E27" si="2">SUM(G13+I13+K13+M13+O13+Q13+S13+U13+W13+Y13+AA13+AC13+AE13+AG13+AI13+AK13+AM13)</f>
        <v>0</v>
      </c>
      <c r="F13" s="1794"/>
      <c r="G13" s="1793"/>
      <c r="H13" s="1794"/>
      <c r="I13" s="1793"/>
      <c r="J13" s="1794"/>
      <c r="K13" s="1829"/>
      <c r="L13" s="1794"/>
      <c r="M13" s="1829"/>
      <c r="N13" s="1794"/>
      <c r="O13" s="1829"/>
      <c r="P13" s="1794"/>
      <c r="Q13" s="1829"/>
      <c r="R13" s="1794"/>
      <c r="S13" s="1829"/>
      <c r="T13" s="1794"/>
      <c r="U13" s="1829"/>
      <c r="V13" s="1794"/>
      <c r="W13" s="1829"/>
      <c r="X13" s="1794"/>
      <c r="Y13" s="1829"/>
      <c r="Z13" s="1794"/>
      <c r="AA13" s="1829"/>
      <c r="AB13" s="1794"/>
      <c r="AC13" s="1829"/>
      <c r="AD13" s="1794"/>
      <c r="AE13" s="1829"/>
      <c r="AF13" s="1794"/>
      <c r="AG13" s="1829"/>
      <c r="AH13" s="1794"/>
      <c r="AI13" s="1829"/>
      <c r="AJ13" s="1794"/>
      <c r="AK13" s="1829"/>
      <c r="AL13" s="1834"/>
      <c r="AM13" s="1829"/>
      <c r="AN13" s="1793"/>
      <c r="AO13" s="1793"/>
      <c r="AP13" s="1793"/>
      <c r="AQ13" s="1793"/>
      <c r="AR13" s="1793"/>
      <c r="AS13" s="3715" t="str">
        <f t="shared" ref="AS13:AS22" si="3">CONCATENATE(CA13,CB13,CC13,CD13,CE13,CF13)</f>
        <v/>
      </c>
      <c r="AT13" s="1482"/>
      <c r="AU13" s="1482"/>
      <c r="AV13" s="1482"/>
      <c r="AW13" s="1482"/>
      <c r="AX13" s="1482"/>
      <c r="AY13" s="1482"/>
      <c r="AZ13" s="1482"/>
      <c r="BA13" s="1482"/>
      <c r="BB13" s="402"/>
      <c r="BC13" s="402"/>
      <c r="BD13" s="402"/>
      <c r="CA13" s="3416" t="str">
        <f t="shared" ref="CA13:CA22" si="4">IF(CG13=1,"* El número de Beneficiarios NO DEBE ser mayor que el Total. ","")</f>
        <v/>
      </c>
      <c r="CB13" s="3700" t="str">
        <f t="shared" ref="CB13:CB22" si="5">IF(CH13=1,"* Los Niños, Niñas, Adolescentes y Jóvenes de Programa SENAME NO DEBE ser mayor que el Total. ","")</f>
        <v/>
      </c>
      <c r="CC13" s="3700" t="str">
        <f>IF(CI13=1,"* El número de personas pertenecientes a Pueblos Originarios NO DEBE ser mayor que el Total. ","")</f>
        <v/>
      </c>
      <c r="CD13" s="3700" t="str">
        <f t="shared" ref="CD13:CD27" si="6">IF(CJ13=1,"* El número de personas Migrantes NO DEBE ser mayor que el Total. ","")</f>
        <v/>
      </c>
      <c r="CE13" s="3700" t="str">
        <f t="shared" ref="CE13:CE27" si="7">IF(CK13=1,"* El número de personas con Demencia NO DEBE ser mayor que el Total. ","")</f>
        <v/>
      </c>
      <c r="CF13" s="3416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17">
        <f t="shared" ref="CG13:CG27" si="9">IF($C13&lt;AN13,1,0)</f>
        <v>0</v>
      </c>
      <c r="CH13" s="3417">
        <f t="shared" ref="CH13:CH27" si="10">IF($C13&lt;AO13,1,0)</f>
        <v>0</v>
      </c>
      <c r="CI13" s="3417">
        <f t="shared" ref="CI13:CI27" si="11">IF($C13&lt;AP13,1,0)</f>
        <v>0</v>
      </c>
      <c r="CJ13" s="3417">
        <f t="shared" ref="CJ13:CJ27" si="12">IF($C13&lt;AQ13,1,0)</f>
        <v>0</v>
      </c>
      <c r="CK13" s="3417">
        <f t="shared" ref="CK13:CK27" si="13">IF($C13&lt;AR13,1,0)</f>
        <v>0</v>
      </c>
      <c r="CL13" s="3417">
        <f t="shared" ref="CL13:CL27" si="14">IF(AND(C13&lt;&gt;0,OR(AN13="",AO13="",AP13="",AQ13="",AR13="")),1,0)</f>
        <v>0</v>
      </c>
    </row>
    <row r="14" spans="1:90" ht="16.350000000000001" customHeight="1" x14ac:dyDescent="0.2">
      <c r="A14" s="4229"/>
      <c r="B14" s="3087" t="s">
        <v>66</v>
      </c>
      <c r="C14" s="303">
        <f t="shared" si="0"/>
        <v>0</v>
      </c>
      <c r="D14" s="1190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715" t="str">
        <f t="shared" si="3"/>
        <v/>
      </c>
      <c r="AT14" s="1482"/>
      <c r="AU14" s="1482"/>
      <c r="AV14" s="1482"/>
      <c r="AW14" s="1482"/>
      <c r="AX14" s="1482"/>
      <c r="AY14" s="1482"/>
      <c r="AZ14" s="1482"/>
      <c r="BA14" s="1482"/>
      <c r="BB14" s="402"/>
      <c r="BC14" s="402"/>
      <c r="BD14" s="402"/>
      <c r="CA14" s="3416" t="str">
        <f t="shared" si="4"/>
        <v/>
      </c>
      <c r="CB14" s="3700" t="str">
        <f t="shared" si="5"/>
        <v/>
      </c>
      <c r="CC14" s="3700" t="str">
        <f t="shared" ref="CC14:CC27" si="15">IF(CI14=1,"* El total de personas pertenecientes a Pueblos Originarios NO DEBE ser mayor que el Total. ","")</f>
        <v/>
      </c>
      <c r="CD14" s="3700" t="str">
        <f t="shared" si="6"/>
        <v/>
      </c>
      <c r="CE14" s="3700" t="str">
        <f t="shared" si="7"/>
        <v/>
      </c>
      <c r="CF14" s="3416" t="str">
        <f t="shared" si="8"/>
        <v/>
      </c>
      <c r="CG14" s="3417">
        <f t="shared" si="9"/>
        <v>0</v>
      </c>
      <c r="CH14" s="3417">
        <f t="shared" si="10"/>
        <v>0</v>
      </c>
      <c r="CI14" s="3417">
        <f t="shared" si="11"/>
        <v>0</v>
      </c>
      <c r="CJ14" s="3417">
        <f t="shared" si="12"/>
        <v>0</v>
      </c>
      <c r="CK14" s="3417">
        <f t="shared" si="13"/>
        <v>0</v>
      </c>
      <c r="CL14" s="3417">
        <f t="shared" si="14"/>
        <v>0</v>
      </c>
    </row>
    <row r="15" spans="1:90" ht="16.350000000000001" customHeight="1" x14ac:dyDescent="0.2">
      <c r="A15" s="4229"/>
      <c r="B15" s="3087" t="s">
        <v>26</v>
      </c>
      <c r="C15" s="303">
        <f t="shared" si="0"/>
        <v>0</v>
      </c>
      <c r="D15" s="1190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5" t="str">
        <f t="shared" si="3"/>
        <v/>
      </c>
      <c r="AT15" s="1482"/>
      <c r="AU15" s="1482"/>
      <c r="AV15" s="1482"/>
      <c r="AW15" s="1482"/>
      <c r="AX15" s="1482"/>
      <c r="AY15" s="1482"/>
      <c r="AZ15" s="1482"/>
      <c r="BA15" s="1482"/>
      <c r="BB15" s="402"/>
      <c r="BC15" s="402"/>
      <c r="BD15" s="402"/>
      <c r="CA15" s="3416" t="str">
        <f t="shared" si="4"/>
        <v/>
      </c>
      <c r="CB15" s="3700" t="str">
        <f t="shared" si="5"/>
        <v/>
      </c>
      <c r="CC15" s="3700" t="str">
        <f t="shared" si="15"/>
        <v/>
      </c>
      <c r="CD15" s="3700" t="str">
        <f t="shared" si="6"/>
        <v/>
      </c>
      <c r="CE15" s="3700" t="str">
        <f t="shared" si="7"/>
        <v/>
      </c>
      <c r="CF15" s="3416" t="str">
        <f t="shared" si="8"/>
        <v/>
      </c>
      <c r="CG15" s="3417">
        <f t="shared" si="9"/>
        <v>0</v>
      </c>
      <c r="CH15" s="3417">
        <f t="shared" si="10"/>
        <v>0</v>
      </c>
      <c r="CI15" s="3417">
        <f t="shared" si="11"/>
        <v>0</v>
      </c>
      <c r="CJ15" s="3417">
        <f t="shared" si="12"/>
        <v>0</v>
      </c>
      <c r="CK15" s="3417">
        <f t="shared" si="13"/>
        <v>0</v>
      </c>
      <c r="CL15" s="3417">
        <f t="shared" si="14"/>
        <v>0</v>
      </c>
    </row>
    <row r="16" spans="1:90" ht="16.350000000000001" customHeight="1" x14ac:dyDescent="0.2">
      <c r="A16" s="4229"/>
      <c r="B16" s="3087" t="s">
        <v>23</v>
      </c>
      <c r="C16" s="303">
        <f t="shared" si="0"/>
        <v>0</v>
      </c>
      <c r="D16" s="1190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5" t="str">
        <f t="shared" si="3"/>
        <v/>
      </c>
      <c r="AT16" s="1482"/>
      <c r="AU16" s="1482"/>
      <c r="AV16" s="1482"/>
      <c r="AW16" s="1482"/>
      <c r="AX16" s="1482"/>
      <c r="AY16" s="1482"/>
      <c r="AZ16" s="1482"/>
      <c r="BA16" s="1482"/>
      <c r="BB16" s="402"/>
      <c r="BC16" s="402"/>
      <c r="BD16" s="402"/>
      <c r="CA16" s="3416" t="str">
        <f t="shared" si="4"/>
        <v/>
      </c>
      <c r="CB16" s="3700" t="str">
        <f t="shared" si="5"/>
        <v/>
      </c>
      <c r="CC16" s="3700" t="str">
        <f t="shared" si="15"/>
        <v/>
      </c>
      <c r="CD16" s="3700" t="str">
        <f t="shared" si="6"/>
        <v/>
      </c>
      <c r="CE16" s="3700" t="str">
        <f t="shared" si="7"/>
        <v/>
      </c>
      <c r="CF16" s="3416" t="str">
        <f t="shared" si="8"/>
        <v/>
      </c>
      <c r="CG16" s="3417">
        <f t="shared" si="9"/>
        <v>0</v>
      </c>
      <c r="CH16" s="3417">
        <f t="shared" si="10"/>
        <v>0</v>
      </c>
      <c r="CI16" s="3417">
        <f t="shared" si="11"/>
        <v>0</v>
      </c>
      <c r="CJ16" s="3417">
        <f t="shared" si="12"/>
        <v>0</v>
      </c>
      <c r="CK16" s="3417">
        <f t="shared" si="13"/>
        <v>0</v>
      </c>
      <c r="CL16" s="3417">
        <f t="shared" si="14"/>
        <v>0</v>
      </c>
    </row>
    <row r="17" spans="1:90" ht="16.350000000000001" customHeight="1" x14ac:dyDescent="0.2">
      <c r="A17" s="4229"/>
      <c r="B17" s="3087" t="s">
        <v>69</v>
      </c>
      <c r="C17" s="303">
        <f t="shared" si="0"/>
        <v>0</v>
      </c>
      <c r="D17" s="1190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715" t="str">
        <f t="shared" si="3"/>
        <v/>
      </c>
      <c r="AT17" s="1482"/>
      <c r="AU17" s="1482"/>
      <c r="AV17" s="1482"/>
      <c r="AW17" s="1482"/>
      <c r="AX17" s="1482"/>
      <c r="AY17" s="1482"/>
      <c r="AZ17" s="1482"/>
      <c r="BA17" s="1482"/>
      <c r="BB17" s="402"/>
      <c r="BC17" s="402"/>
      <c r="BD17" s="402"/>
      <c r="CA17" s="3416" t="str">
        <f t="shared" si="4"/>
        <v/>
      </c>
      <c r="CB17" s="3700" t="str">
        <f t="shared" si="5"/>
        <v/>
      </c>
      <c r="CC17" s="3700" t="str">
        <f t="shared" si="15"/>
        <v/>
      </c>
      <c r="CD17" s="3700" t="str">
        <f t="shared" si="6"/>
        <v/>
      </c>
      <c r="CE17" s="3700" t="str">
        <f t="shared" si="7"/>
        <v/>
      </c>
      <c r="CF17" s="3416" t="str">
        <f t="shared" si="8"/>
        <v/>
      </c>
      <c r="CG17" s="3417">
        <f t="shared" si="9"/>
        <v>0</v>
      </c>
      <c r="CH17" s="3417">
        <f t="shared" si="10"/>
        <v>0</v>
      </c>
      <c r="CI17" s="3417">
        <f t="shared" si="11"/>
        <v>0</v>
      </c>
      <c r="CJ17" s="3417">
        <f t="shared" si="12"/>
        <v>0</v>
      </c>
      <c r="CK17" s="3417">
        <f t="shared" si="13"/>
        <v>0</v>
      </c>
      <c r="CL17" s="3417">
        <f t="shared" si="14"/>
        <v>0</v>
      </c>
    </row>
    <row r="18" spans="1:90" ht="16.350000000000001" customHeight="1" x14ac:dyDescent="0.2">
      <c r="A18" s="4229"/>
      <c r="B18" s="3087" t="s">
        <v>70</v>
      </c>
      <c r="C18" s="303">
        <f t="shared" si="0"/>
        <v>0</v>
      </c>
      <c r="D18" s="1190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5" t="str">
        <f t="shared" si="3"/>
        <v/>
      </c>
      <c r="AT18" s="1482"/>
      <c r="AU18" s="1482"/>
      <c r="AV18" s="1482"/>
      <c r="AW18" s="1482"/>
      <c r="AX18" s="1482"/>
      <c r="AY18" s="1482"/>
      <c r="AZ18" s="1482"/>
      <c r="BA18" s="1482"/>
      <c r="BB18" s="402"/>
      <c r="BC18" s="402"/>
      <c r="BD18" s="402"/>
      <c r="CA18" s="3416" t="str">
        <f t="shared" si="4"/>
        <v/>
      </c>
      <c r="CB18" s="3700" t="str">
        <f t="shared" si="5"/>
        <v/>
      </c>
      <c r="CC18" s="3700" t="str">
        <f t="shared" si="15"/>
        <v/>
      </c>
      <c r="CD18" s="3700" t="str">
        <f t="shared" si="6"/>
        <v/>
      </c>
      <c r="CE18" s="3700" t="str">
        <f t="shared" si="7"/>
        <v/>
      </c>
      <c r="CF18" s="3416" t="str">
        <f t="shared" si="8"/>
        <v/>
      </c>
      <c r="CG18" s="3417">
        <f t="shared" si="9"/>
        <v>0</v>
      </c>
      <c r="CH18" s="3417">
        <f t="shared" si="10"/>
        <v>0</v>
      </c>
      <c r="CI18" s="3417">
        <f t="shared" si="11"/>
        <v>0</v>
      </c>
      <c r="CJ18" s="3417">
        <f t="shared" si="12"/>
        <v>0</v>
      </c>
      <c r="CK18" s="3417">
        <f t="shared" si="13"/>
        <v>0</v>
      </c>
      <c r="CL18" s="3417">
        <f t="shared" si="14"/>
        <v>0</v>
      </c>
    </row>
    <row r="19" spans="1:90" ht="16.350000000000001" customHeight="1" x14ac:dyDescent="0.2">
      <c r="A19" s="4229"/>
      <c r="B19" s="3087" t="s">
        <v>68</v>
      </c>
      <c r="C19" s="1215">
        <f t="shared" si="0"/>
        <v>0</v>
      </c>
      <c r="D19" s="1257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5" t="str">
        <f t="shared" si="3"/>
        <v/>
      </c>
      <c r="AT19" s="1482"/>
      <c r="AU19" s="1482"/>
      <c r="AV19" s="1482"/>
      <c r="AW19" s="1482"/>
      <c r="AX19" s="1482"/>
      <c r="AY19" s="1482"/>
      <c r="AZ19" s="1482"/>
      <c r="BA19" s="1482"/>
      <c r="BB19" s="402"/>
      <c r="BC19" s="402"/>
      <c r="BD19" s="402"/>
      <c r="CA19" s="3416" t="str">
        <f t="shared" si="4"/>
        <v/>
      </c>
      <c r="CB19" s="3700" t="str">
        <f t="shared" si="5"/>
        <v/>
      </c>
      <c r="CC19" s="3700" t="str">
        <f t="shared" si="15"/>
        <v/>
      </c>
      <c r="CD19" s="3700" t="str">
        <f t="shared" si="6"/>
        <v/>
      </c>
      <c r="CE19" s="3700" t="str">
        <f t="shared" si="7"/>
        <v/>
      </c>
      <c r="CF19" s="3416" t="str">
        <f t="shared" si="8"/>
        <v/>
      </c>
      <c r="CG19" s="3417">
        <f t="shared" si="9"/>
        <v>0</v>
      </c>
      <c r="CH19" s="3417">
        <f t="shared" si="10"/>
        <v>0</v>
      </c>
      <c r="CI19" s="3417">
        <f t="shared" si="11"/>
        <v>0</v>
      </c>
      <c r="CJ19" s="3417">
        <f t="shared" si="12"/>
        <v>0</v>
      </c>
      <c r="CK19" s="3417">
        <f t="shared" si="13"/>
        <v>0</v>
      </c>
      <c r="CL19" s="3417">
        <f t="shared" si="14"/>
        <v>0</v>
      </c>
    </row>
    <row r="20" spans="1:90" ht="25.35" customHeight="1" x14ac:dyDescent="0.2">
      <c r="A20" s="4229"/>
      <c r="B20" s="3087" t="s">
        <v>2066</v>
      </c>
      <c r="C20" s="1215">
        <f t="shared" si="0"/>
        <v>0</v>
      </c>
      <c r="D20" s="1257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5" t="str">
        <f t="shared" si="3"/>
        <v/>
      </c>
      <c r="AT20" s="1482"/>
      <c r="AU20" s="1482"/>
      <c r="AV20" s="1482"/>
      <c r="AW20" s="1482"/>
      <c r="AX20" s="1482"/>
      <c r="AY20" s="1482"/>
      <c r="AZ20" s="1482"/>
      <c r="BA20" s="1482"/>
      <c r="BB20" s="402"/>
      <c r="BC20" s="402"/>
      <c r="BD20" s="402"/>
      <c r="CA20" s="3416" t="str">
        <f t="shared" si="4"/>
        <v/>
      </c>
      <c r="CB20" s="3700" t="str">
        <f t="shared" si="5"/>
        <v/>
      </c>
      <c r="CC20" s="3700" t="str">
        <f t="shared" si="15"/>
        <v/>
      </c>
      <c r="CD20" s="3700" t="str">
        <f t="shared" si="6"/>
        <v/>
      </c>
      <c r="CE20" s="3700" t="str">
        <f t="shared" si="7"/>
        <v/>
      </c>
      <c r="CF20" s="3416" t="str">
        <f t="shared" si="8"/>
        <v/>
      </c>
      <c r="CG20" s="3417">
        <f t="shared" si="9"/>
        <v>0</v>
      </c>
      <c r="CH20" s="3417">
        <f t="shared" si="10"/>
        <v>0</v>
      </c>
      <c r="CI20" s="3417">
        <f t="shared" si="11"/>
        <v>0</v>
      </c>
      <c r="CJ20" s="3417">
        <f t="shared" si="12"/>
        <v>0</v>
      </c>
      <c r="CK20" s="3417">
        <f t="shared" si="13"/>
        <v>0</v>
      </c>
      <c r="CL20" s="3417">
        <f t="shared" si="14"/>
        <v>0</v>
      </c>
    </row>
    <row r="21" spans="1:90" ht="16.350000000000001" customHeight="1" x14ac:dyDescent="0.2">
      <c r="A21" s="4229"/>
      <c r="B21" s="3087" t="s">
        <v>2065</v>
      </c>
      <c r="C21" s="1215">
        <f t="shared" si="0"/>
        <v>0</v>
      </c>
      <c r="D21" s="1257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5" t="str">
        <f t="shared" si="3"/>
        <v/>
      </c>
      <c r="AT21" s="1482"/>
      <c r="AU21" s="1482"/>
      <c r="AV21" s="1482"/>
      <c r="AW21" s="1482"/>
      <c r="AX21" s="1482"/>
      <c r="AY21" s="1482"/>
      <c r="AZ21" s="1482"/>
      <c r="BA21" s="1482"/>
      <c r="BB21" s="402"/>
      <c r="BC21" s="402"/>
      <c r="BD21" s="402"/>
      <c r="CA21" s="3416" t="str">
        <f t="shared" si="4"/>
        <v/>
      </c>
      <c r="CB21" s="3700" t="str">
        <f t="shared" si="5"/>
        <v/>
      </c>
      <c r="CC21" s="3700" t="str">
        <f t="shared" si="15"/>
        <v/>
      </c>
      <c r="CD21" s="3700" t="str">
        <f t="shared" si="6"/>
        <v/>
      </c>
      <c r="CE21" s="3700" t="str">
        <f t="shared" si="7"/>
        <v/>
      </c>
      <c r="CF21" s="3416" t="str">
        <f t="shared" si="8"/>
        <v/>
      </c>
      <c r="CG21" s="3417">
        <f t="shared" si="9"/>
        <v>0</v>
      </c>
      <c r="CH21" s="3417">
        <f t="shared" si="10"/>
        <v>0</v>
      </c>
      <c r="CI21" s="3417">
        <f t="shared" si="11"/>
        <v>0</v>
      </c>
      <c r="CJ21" s="3417">
        <f t="shared" si="12"/>
        <v>0</v>
      </c>
      <c r="CK21" s="3417">
        <f t="shared" si="13"/>
        <v>0</v>
      </c>
      <c r="CL21" s="3417">
        <f t="shared" si="14"/>
        <v>0</v>
      </c>
    </row>
    <row r="22" spans="1:90" ht="36" customHeight="1" x14ac:dyDescent="0.2">
      <c r="A22" s="4229"/>
      <c r="B22" s="3087" t="s">
        <v>2064</v>
      </c>
      <c r="C22" s="1215">
        <f t="shared" si="0"/>
        <v>0</v>
      </c>
      <c r="D22" s="925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5" t="str">
        <f t="shared" si="3"/>
        <v/>
      </c>
      <c r="AT22" s="1482"/>
      <c r="AU22" s="1482"/>
      <c r="AV22" s="1482"/>
      <c r="AW22" s="1482"/>
      <c r="AX22" s="1482"/>
      <c r="AY22" s="1482"/>
      <c r="AZ22" s="1482"/>
      <c r="BA22" s="1482"/>
      <c r="BB22" s="402"/>
      <c r="BC22" s="402"/>
      <c r="BD22" s="402"/>
      <c r="CA22" s="3416" t="str">
        <f t="shared" si="4"/>
        <v/>
      </c>
      <c r="CB22" s="3700" t="str">
        <f t="shared" si="5"/>
        <v/>
      </c>
      <c r="CC22" s="3700" t="str">
        <f t="shared" si="15"/>
        <v/>
      </c>
      <c r="CD22" s="3700" t="str">
        <f t="shared" si="6"/>
        <v/>
      </c>
      <c r="CE22" s="3700" t="str">
        <f t="shared" si="7"/>
        <v/>
      </c>
      <c r="CF22" s="3416" t="str">
        <f t="shared" si="8"/>
        <v/>
      </c>
      <c r="CG22" s="3417">
        <f t="shared" si="9"/>
        <v>0</v>
      </c>
      <c r="CH22" s="3417">
        <f t="shared" si="10"/>
        <v>0</v>
      </c>
      <c r="CI22" s="3417">
        <f t="shared" si="11"/>
        <v>0</v>
      </c>
      <c r="CJ22" s="3417">
        <f t="shared" si="12"/>
        <v>0</v>
      </c>
      <c r="CK22" s="3417">
        <f t="shared" si="13"/>
        <v>0</v>
      </c>
      <c r="CL22" s="3417">
        <f t="shared" si="14"/>
        <v>0</v>
      </c>
    </row>
    <row r="23" spans="1:90" ht="16.350000000000001" customHeight="1" x14ac:dyDescent="0.2">
      <c r="A23" s="4141"/>
      <c r="B23" s="1883" t="s">
        <v>27</v>
      </c>
      <c r="C23" s="1882">
        <f t="shared" si="0"/>
        <v>0</v>
      </c>
      <c r="D23" s="1881">
        <f t="shared" si="1"/>
        <v>0</v>
      </c>
      <c r="E23" s="1845">
        <f t="shared" si="2"/>
        <v>0</v>
      </c>
      <c r="F23" s="1866">
        <f t="shared" ref="F23:AR23" si="16">SUM(F13:F22)</f>
        <v>0</v>
      </c>
      <c r="G23" s="1864">
        <f t="shared" si="16"/>
        <v>0</v>
      </c>
      <c r="H23" s="1866">
        <f t="shared" si="16"/>
        <v>0</v>
      </c>
      <c r="I23" s="1864">
        <f t="shared" si="16"/>
        <v>0</v>
      </c>
      <c r="J23" s="1866">
        <f t="shared" si="16"/>
        <v>0</v>
      </c>
      <c r="K23" s="1879">
        <f t="shared" si="16"/>
        <v>0</v>
      </c>
      <c r="L23" s="1866">
        <f t="shared" si="16"/>
        <v>0</v>
      </c>
      <c r="M23" s="1879">
        <f t="shared" si="16"/>
        <v>0</v>
      </c>
      <c r="N23" s="1866">
        <f t="shared" si="16"/>
        <v>0</v>
      </c>
      <c r="O23" s="1879">
        <f t="shared" si="16"/>
        <v>0</v>
      </c>
      <c r="P23" s="1866">
        <f t="shared" si="16"/>
        <v>0</v>
      </c>
      <c r="Q23" s="1879">
        <f t="shared" si="16"/>
        <v>0</v>
      </c>
      <c r="R23" s="1866">
        <f t="shared" si="16"/>
        <v>0</v>
      </c>
      <c r="S23" s="1879">
        <f t="shared" si="16"/>
        <v>0</v>
      </c>
      <c r="T23" s="1866">
        <f t="shared" si="16"/>
        <v>0</v>
      </c>
      <c r="U23" s="1879">
        <f t="shared" si="16"/>
        <v>0</v>
      </c>
      <c r="V23" s="1866">
        <f t="shared" si="16"/>
        <v>0</v>
      </c>
      <c r="W23" s="1879">
        <f t="shared" si="16"/>
        <v>0</v>
      </c>
      <c r="X23" s="1866">
        <f t="shared" si="16"/>
        <v>0</v>
      </c>
      <c r="Y23" s="1879">
        <f t="shared" si="16"/>
        <v>0</v>
      </c>
      <c r="Z23" s="1866">
        <f t="shared" si="16"/>
        <v>0</v>
      </c>
      <c r="AA23" s="1879">
        <f t="shared" si="16"/>
        <v>0</v>
      </c>
      <c r="AB23" s="1866">
        <f t="shared" si="16"/>
        <v>0</v>
      </c>
      <c r="AC23" s="1879">
        <f t="shared" si="16"/>
        <v>0</v>
      </c>
      <c r="AD23" s="1866">
        <f t="shared" si="16"/>
        <v>0</v>
      </c>
      <c r="AE23" s="1879">
        <f t="shared" si="16"/>
        <v>0</v>
      </c>
      <c r="AF23" s="1866">
        <f t="shared" si="16"/>
        <v>0</v>
      </c>
      <c r="AG23" s="1879">
        <f t="shared" si="16"/>
        <v>0</v>
      </c>
      <c r="AH23" s="1866">
        <f t="shared" si="16"/>
        <v>0</v>
      </c>
      <c r="AI23" s="1879">
        <f t="shared" si="16"/>
        <v>0</v>
      </c>
      <c r="AJ23" s="1866">
        <f t="shared" si="16"/>
        <v>0</v>
      </c>
      <c r="AK23" s="1879">
        <f t="shared" si="16"/>
        <v>0</v>
      </c>
      <c r="AL23" s="1880">
        <f t="shared" si="16"/>
        <v>0</v>
      </c>
      <c r="AM23" s="1879">
        <f t="shared" si="16"/>
        <v>0</v>
      </c>
      <c r="AN23" s="1864">
        <f t="shared" si="16"/>
        <v>0</v>
      </c>
      <c r="AO23" s="1864">
        <f t="shared" si="16"/>
        <v>0</v>
      </c>
      <c r="AP23" s="1864">
        <f t="shared" si="16"/>
        <v>0</v>
      </c>
      <c r="AQ23" s="1864">
        <f t="shared" si="16"/>
        <v>0</v>
      </c>
      <c r="AR23" s="1864">
        <f t="shared" si="16"/>
        <v>0</v>
      </c>
      <c r="AS23" s="3715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6"/>
      <c r="CB23" s="3700"/>
      <c r="CC23" s="3700" t="str">
        <f t="shared" si="15"/>
        <v/>
      </c>
      <c r="CD23" s="3700" t="str">
        <f t="shared" si="6"/>
        <v/>
      </c>
      <c r="CE23" s="3700" t="str">
        <f t="shared" si="7"/>
        <v/>
      </c>
      <c r="CF23" s="3416" t="str">
        <f t="shared" si="8"/>
        <v/>
      </c>
      <c r="CG23" s="3417">
        <f t="shared" si="9"/>
        <v>0</v>
      </c>
      <c r="CH23" s="3417">
        <f t="shared" si="10"/>
        <v>0</v>
      </c>
      <c r="CI23" s="3417">
        <f t="shared" si="11"/>
        <v>0</v>
      </c>
      <c r="CJ23" s="3417">
        <f t="shared" si="12"/>
        <v>0</v>
      </c>
      <c r="CK23" s="3417">
        <f t="shared" si="13"/>
        <v>0</v>
      </c>
      <c r="CL23" s="3417">
        <f t="shared" si="14"/>
        <v>0</v>
      </c>
    </row>
    <row r="24" spans="1:90" ht="19.5" customHeight="1" x14ac:dyDescent="0.2">
      <c r="A24" s="4581" t="s">
        <v>2063</v>
      </c>
      <c r="B24" s="4582"/>
      <c r="C24" s="1847">
        <f t="shared" si="0"/>
        <v>0</v>
      </c>
      <c r="D24" s="1846">
        <f t="shared" si="1"/>
        <v>0</v>
      </c>
      <c r="E24" s="1845">
        <f t="shared" si="2"/>
        <v>0</v>
      </c>
      <c r="F24" s="1844"/>
      <c r="G24" s="1867"/>
      <c r="H24" s="1844"/>
      <c r="I24" s="1867"/>
      <c r="J24" s="1844"/>
      <c r="K24" s="1841"/>
      <c r="L24" s="1844"/>
      <c r="M24" s="1841"/>
      <c r="N24" s="1844"/>
      <c r="O24" s="1841"/>
      <c r="P24" s="1844"/>
      <c r="Q24" s="1841"/>
      <c r="R24" s="1844"/>
      <c r="S24" s="1841"/>
      <c r="T24" s="1844"/>
      <c r="U24" s="1841"/>
      <c r="V24" s="1844"/>
      <c r="W24" s="1841"/>
      <c r="X24" s="1844"/>
      <c r="Y24" s="1841"/>
      <c r="Z24" s="1844"/>
      <c r="AA24" s="1841"/>
      <c r="AB24" s="1844"/>
      <c r="AC24" s="1841"/>
      <c r="AD24" s="1844"/>
      <c r="AE24" s="1841"/>
      <c r="AF24" s="1844"/>
      <c r="AG24" s="1841"/>
      <c r="AH24" s="1844"/>
      <c r="AI24" s="1841"/>
      <c r="AJ24" s="1844"/>
      <c r="AK24" s="1841"/>
      <c r="AL24" s="1843"/>
      <c r="AM24" s="1841"/>
      <c r="AN24" s="1867"/>
      <c r="AO24" s="1867"/>
      <c r="AP24" s="1867"/>
      <c r="AQ24" s="1867"/>
      <c r="AR24" s="1867"/>
      <c r="AS24" s="3715" t="str">
        <f>CONCATENATE(CA24,CB24,CC24,CD24,CE24,CF24)</f>
        <v/>
      </c>
      <c r="AT24" s="1482"/>
      <c r="AU24" s="1482"/>
      <c r="AV24" s="1482"/>
      <c r="AW24" s="1482"/>
      <c r="AX24" s="1482"/>
      <c r="AY24" s="1482"/>
      <c r="AZ24" s="1482"/>
      <c r="BA24" s="1482"/>
      <c r="BB24" s="402"/>
      <c r="BC24" s="402"/>
      <c r="BD24" s="402"/>
      <c r="CA24" s="3416" t="str">
        <f>IF(CG24=1,"* El número de Beneficiarios NO DEBE ser mayor que el Total. ","")</f>
        <v/>
      </c>
      <c r="CB24" s="3700" t="str">
        <f>IF(CH24=1,"* Los Niños, Niñas, Adolescentes y Jóvenes de Programa SENAME NO DEBE ser mayor que el Total. ","")</f>
        <v/>
      </c>
      <c r="CC24" s="3700" t="str">
        <f t="shared" si="15"/>
        <v/>
      </c>
      <c r="CD24" s="3700" t="str">
        <f t="shared" si="6"/>
        <v/>
      </c>
      <c r="CE24" s="3700" t="str">
        <f t="shared" si="7"/>
        <v/>
      </c>
      <c r="CF24" s="3416" t="str">
        <f t="shared" si="8"/>
        <v/>
      </c>
      <c r="CG24" s="3417">
        <f t="shared" si="9"/>
        <v>0</v>
      </c>
      <c r="CH24" s="3417">
        <f t="shared" si="10"/>
        <v>0</v>
      </c>
      <c r="CI24" s="3417">
        <f t="shared" si="11"/>
        <v>0</v>
      </c>
      <c r="CJ24" s="3417">
        <f t="shared" si="12"/>
        <v>0</v>
      </c>
      <c r="CK24" s="3417">
        <f t="shared" si="13"/>
        <v>0</v>
      </c>
      <c r="CL24" s="3417">
        <f t="shared" si="14"/>
        <v>0</v>
      </c>
    </row>
    <row r="25" spans="1:90" ht="19.5" customHeight="1" x14ac:dyDescent="0.2">
      <c r="A25" s="3183" t="s">
        <v>2162</v>
      </c>
      <c r="B25" s="1860" t="s">
        <v>66</v>
      </c>
      <c r="C25" s="934">
        <f t="shared" si="0"/>
        <v>0</v>
      </c>
      <c r="D25" s="1878">
        <f t="shared" si="1"/>
        <v>0</v>
      </c>
      <c r="E25" s="1301">
        <f t="shared" si="2"/>
        <v>0</v>
      </c>
      <c r="F25" s="829"/>
      <c r="G25" s="827"/>
      <c r="H25" s="829"/>
      <c r="I25" s="827"/>
      <c r="J25" s="829"/>
      <c r="K25" s="1877"/>
      <c r="L25" s="829"/>
      <c r="M25" s="1877"/>
      <c r="N25" s="829"/>
      <c r="O25" s="1877"/>
      <c r="P25" s="829"/>
      <c r="Q25" s="1877"/>
      <c r="R25" s="829"/>
      <c r="S25" s="1877"/>
      <c r="T25" s="829"/>
      <c r="U25" s="1877"/>
      <c r="V25" s="829"/>
      <c r="W25" s="1877"/>
      <c r="X25" s="829"/>
      <c r="Y25" s="1877"/>
      <c r="Z25" s="829"/>
      <c r="AA25" s="1877"/>
      <c r="AB25" s="829"/>
      <c r="AC25" s="1877"/>
      <c r="AD25" s="829"/>
      <c r="AE25" s="1877"/>
      <c r="AF25" s="829"/>
      <c r="AG25" s="1877"/>
      <c r="AH25" s="829"/>
      <c r="AI25" s="1877"/>
      <c r="AJ25" s="829"/>
      <c r="AK25" s="1877"/>
      <c r="AL25" s="1408"/>
      <c r="AM25" s="1877"/>
      <c r="AN25" s="827"/>
      <c r="AO25" s="827"/>
      <c r="AP25" s="827"/>
      <c r="AQ25" s="827"/>
      <c r="AR25" s="827"/>
      <c r="AS25" s="3715" t="str">
        <f>CONCATENATE(CA25,CB25,CC25,CD25,CE25,CF25)</f>
        <v/>
      </c>
      <c r="AT25" s="1482"/>
      <c r="AU25" s="1482"/>
      <c r="AV25" s="1482"/>
      <c r="AW25" s="1482"/>
      <c r="AX25" s="1482"/>
      <c r="AY25" s="1482"/>
      <c r="AZ25" s="1482"/>
      <c r="BA25" s="1482"/>
      <c r="BB25" s="402"/>
      <c r="BC25" s="402"/>
      <c r="BD25" s="402"/>
      <c r="CA25" s="3416" t="str">
        <f>IF(CG25=1,"* El número de Beneficiarios NO DEBE ser mayor que el Total. ","")</f>
        <v/>
      </c>
      <c r="CB25" s="3700" t="str">
        <f>IF(CH25=1,"* Los Niños, Niñas, Adolescentes y Jóvenes de Programa SENAME NO DEBE ser mayor que el Total. ","")</f>
        <v/>
      </c>
      <c r="CC25" s="3700" t="str">
        <f t="shared" si="15"/>
        <v/>
      </c>
      <c r="CD25" s="3700" t="str">
        <f t="shared" si="6"/>
        <v/>
      </c>
      <c r="CE25" s="3700" t="str">
        <f t="shared" si="7"/>
        <v/>
      </c>
      <c r="CF25" s="3416" t="str">
        <f t="shared" si="8"/>
        <v/>
      </c>
      <c r="CG25" s="3417">
        <f t="shared" si="9"/>
        <v>0</v>
      </c>
      <c r="CH25" s="3417">
        <f t="shared" si="10"/>
        <v>0</v>
      </c>
      <c r="CI25" s="3417">
        <f t="shared" si="11"/>
        <v>0</v>
      </c>
      <c r="CJ25" s="3417">
        <f t="shared" si="12"/>
        <v>0</v>
      </c>
      <c r="CK25" s="3417">
        <f t="shared" si="13"/>
        <v>0</v>
      </c>
      <c r="CL25" s="3417">
        <f t="shared" si="14"/>
        <v>0</v>
      </c>
    </row>
    <row r="26" spans="1:90" ht="19.5" customHeight="1" x14ac:dyDescent="0.2">
      <c r="A26" s="4139" t="s">
        <v>2161</v>
      </c>
      <c r="B26" s="3271" t="s">
        <v>66</v>
      </c>
      <c r="C26" s="1772">
        <f t="shared" si="0"/>
        <v>0</v>
      </c>
      <c r="D26" s="1771">
        <f t="shared" si="1"/>
        <v>0</v>
      </c>
      <c r="E26" s="1770">
        <f t="shared" si="2"/>
        <v>0</v>
      </c>
      <c r="F26" s="1794"/>
      <c r="G26" s="1793"/>
      <c r="H26" s="1794"/>
      <c r="I26" s="1793"/>
      <c r="J26" s="1794"/>
      <c r="K26" s="1829"/>
      <c r="L26" s="1794"/>
      <c r="M26" s="1829"/>
      <c r="N26" s="1794"/>
      <c r="O26" s="1829"/>
      <c r="P26" s="1794"/>
      <c r="Q26" s="1829"/>
      <c r="R26" s="1794"/>
      <c r="S26" s="1829"/>
      <c r="T26" s="1794"/>
      <c r="U26" s="1829"/>
      <c r="V26" s="1794"/>
      <c r="W26" s="1829"/>
      <c r="X26" s="1794"/>
      <c r="Y26" s="1829"/>
      <c r="Z26" s="1794"/>
      <c r="AA26" s="1829"/>
      <c r="AB26" s="1794"/>
      <c r="AC26" s="1829"/>
      <c r="AD26" s="1794"/>
      <c r="AE26" s="1829"/>
      <c r="AF26" s="1794"/>
      <c r="AG26" s="1829"/>
      <c r="AH26" s="1794"/>
      <c r="AI26" s="1829"/>
      <c r="AJ26" s="1794"/>
      <c r="AK26" s="1829"/>
      <c r="AL26" s="1834"/>
      <c r="AM26" s="1829"/>
      <c r="AN26" s="1793"/>
      <c r="AO26" s="1793"/>
      <c r="AP26" s="1793"/>
      <c r="AQ26" s="1793"/>
      <c r="AR26" s="1793"/>
      <c r="AS26" s="3715" t="str">
        <f>CONCATENATE(CA26,CB26,CC26,CD26,CE26,CF26)</f>
        <v/>
      </c>
      <c r="AT26" s="1482"/>
      <c r="AU26" s="1482"/>
      <c r="AV26" s="1482"/>
      <c r="AW26" s="1482"/>
      <c r="AX26" s="1482"/>
      <c r="AY26" s="1482"/>
      <c r="AZ26" s="1482"/>
      <c r="BA26" s="1482"/>
      <c r="BB26" s="402"/>
      <c r="BC26" s="402"/>
      <c r="BD26" s="402"/>
      <c r="CA26" s="3416" t="str">
        <f>IF(CG26=1,"* El número de Beneficiarios NO DEBE ser mayor que el Total. ","")</f>
        <v/>
      </c>
      <c r="CB26" s="3700" t="str">
        <f>IF(CH26=1,"* Los Niños, Niñas, Adolescentes y Jóvenes de Programa SENAME NO DEBE ser mayor que el Total. ","")</f>
        <v/>
      </c>
      <c r="CC26" s="3700" t="str">
        <f t="shared" si="15"/>
        <v/>
      </c>
      <c r="CD26" s="3700" t="str">
        <f t="shared" si="6"/>
        <v/>
      </c>
      <c r="CE26" s="3700" t="str">
        <f t="shared" si="7"/>
        <v/>
      </c>
      <c r="CF26" s="3416" t="str">
        <f t="shared" si="8"/>
        <v/>
      </c>
      <c r="CG26" s="3417">
        <f t="shared" si="9"/>
        <v>0</v>
      </c>
      <c r="CH26" s="3417">
        <f t="shared" si="10"/>
        <v>0</v>
      </c>
      <c r="CI26" s="3417">
        <f t="shared" si="11"/>
        <v>0</v>
      </c>
      <c r="CJ26" s="3417">
        <f t="shared" si="12"/>
        <v>0</v>
      </c>
      <c r="CK26" s="3417">
        <f t="shared" si="13"/>
        <v>0</v>
      </c>
      <c r="CL26" s="3417">
        <f t="shared" si="14"/>
        <v>0</v>
      </c>
    </row>
    <row r="27" spans="1:90" ht="19.5" customHeight="1" x14ac:dyDescent="0.2">
      <c r="A27" s="4141"/>
      <c r="B27" s="1876" t="s">
        <v>2133</v>
      </c>
      <c r="C27" s="1764">
        <f t="shared" si="0"/>
        <v>0</v>
      </c>
      <c r="D27" s="1763">
        <f t="shared" si="1"/>
        <v>0</v>
      </c>
      <c r="E27" s="1028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3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5" t="str">
        <f>CONCATENATE(CA27,CB27,CC27,CD27,CE27,CF27)</f>
        <v/>
      </c>
      <c r="AT27" s="1482"/>
      <c r="AU27" s="1482"/>
      <c r="AV27" s="1482"/>
      <c r="AW27" s="1482"/>
      <c r="AX27" s="1482"/>
      <c r="AY27" s="1482"/>
      <c r="AZ27" s="1482"/>
      <c r="BA27" s="1482"/>
      <c r="BB27" s="402"/>
      <c r="BC27" s="402"/>
      <c r="BD27" s="402"/>
      <c r="CA27" s="3416" t="str">
        <f>IF(CG27=1,"* El número de Beneficiarios NO DEBE ser mayor que el Total. ","")</f>
        <v/>
      </c>
      <c r="CB27" s="3700" t="str">
        <f>IF(CH27=1,"* Los Niños, Niñas, Adolescentes y Jóvenes de Programa SENAME NO DEBE ser mayor que el Total. ","")</f>
        <v/>
      </c>
      <c r="CC27" s="3700" t="str">
        <f t="shared" si="15"/>
        <v/>
      </c>
      <c r="CD27" s="3700" t="str">
        <f t="shared" si="6"/>
        <v/>
      </c>
      <c r="CE27" s="3700" t="str">
        <f t="shared" si="7"/>
        <v/>
      </c>
      <c r="CF27" s="3416" t="str">
        <f t="shared" si="8"/>
        <v/>
      </c>
      <c r="CG27" s="3417">
        <f t="shared" si="9"/>
        <v>0</v>
      </c>
      <c r="CH27" s="3417">
        <f t="shared" si="10"/>
        <v>0</v>
      </c>
      <c r="CI27" s="3417">
        <f t="shared" si="11"/>
        <v>0</v>
      </c>
      <c r="CJ27" s="3417">
        <f t="shared" si="12"/>
        <v>0</v>
      </c>
      <c r="CK27" s="3417">
        <f t="shared" si="13"/>
        <v>0</v>
      </c>
      <c r="CL27" s="3417">
        <f t="shared" si="14"/>
        <v>0</v>
      </c>
    </row>
    <row r="28" spans="1:90" ht="31.35" customHeight="1" x14ac:dyDescent="0.2">
      <c r="A28" s="149" t="s">
        <v>2160</v>
      </c>
      <c r="B28" s="834"/>
      <c r="C28" s="1875"/>
      <c r="D28" s="834"/>
      <c r="E28" s="834"/>
      <c r="F28" s="834"/>
      <c r="G28" s="834"/>
      <c r="H28" s="834"/>
      <c r="I28" s="834"/>
      <c r="J28" s="834"/>
      <c r="K28" s="834"/>
      <c r="L28" s="834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09"/>
      <c r="CH28" s="3409"/>
      <c r="CI28" s="3409"/>
      <c r="CJ28" s="3409"/>
      <c r="CK28" s="3409"/>
      <c r="CL28" s="3409"/>
    </row>
    <row r="29" spans="1:90" ht="16.350000000000001" customHeight="1" x14ac:dyDescent="0.2">
      <c r="A29" s="4139" t="s">
        <v>46</v>
      </c>
      <c r="B29" s="4139" t="s">
        <v>2159</v>
      </c>
      <c r="C29" s="4579" t="s">
        <v>2158</v>
      </c>
      <c r="D29" s="4580"/>
      <c r="E29" s="4579" t="s">
        <v>2153</v>
      </c>
      <c r="F29" s="4483"/>
      <c r="G29" s="4580"/>
      <c r="H29" s="4579" t="s">
        <v>83</v>
      </c>
      <c r="I29" s="4580"/>
      <c r="J29" s="4579" t="s">
        <v>84</v>
      </c>
      <c r="K29" s="4580"/>
      <c r="L29" s="4579" t="s">
        <v>85</v>
      </c>
      <c r="M29" s="4580"/>
      <c r="N29" s="4579" t="s">
        <v>79</v>
      </c>
      <c r="O29" s="4580"/>
      <c r="P29" s="4579" t="s">
        <v>6</v>
      </c>
      <c r="Q29" s="4580"/>
      <c r="R29" s="4578" t="s">
        <v>7</v>
      </c>
      <c r="S29" s="4194"/>
      <c r="T29" s="4190" t="s">
        <v>8</v>
      </c>
      <c r="U29" s="4190"/>
      <c r="V29" s="4578" t="s">
        <v>9</v>
      </c>
      <c r="W29" s="4194"/>
      <c r="X29" s="4578" t="s">
        <v>10</v>
      </c>
      <c r="Y29" s="4194"/>
      <c r="Z29" s="4578" t="s">
        <v>11</v>
      </c>
      <c r="AA29" s="4194"/>
      <c r="AB29" s="4578" t="s">
        <v>12</v>
      </c>
      <c r="AC29" s="4194"/>
      <c r="AD29" s="4578" t="s">
        <v>13</v>
      </c>
      <c r="AE29" s="4194"/>
      <c r="AF29" s="4578" t="s">
        <v>14</v>
      </c>
      <c r="AG29" s="4194"/>
      <c r="AH29" s="4578" t="s">
        <v>15</v>
      </c>
      <c r="AI29" s="4194"/>
      <c r="AJ29" s="4578" t="s">
        <v>16</v>
      </c>
      <c r="AK29" s="4194"/>
      <c r="AL29" s="4578" t="s">
        <v>17</v>
      </c>
      <c r="AM29" s="4194"/>
      <c r="AN29" s="4578" t="s">
        <v>18</v>
      </c>
      <c r="AO29" s="4194"/>
      <c r="AP29" s="3110"/>
      <c r="AQ29" s="1874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09"/>
      <c r="CH29" s="3409"/>
      <c r="CI29" s="3409"/>
      <c r="CJ29" s="3409"/>
      <c r="CK29" s="3409"/>
      <c r="CL29" s="3409"/>
    </row>
    <row r="30" spans="1:90" ht="57.75" customHeight="1" x14ac:dyDescent="0.2">
      <c r="A30" s="4141"/>
      <c r="B30" s="4141"/>
      <c r="C30" s="3049" t="s">
        <v>2157</v>
      </c>
      <c r="D30" s="3049" t="s">
        <v>2156</v>
      </c>
      <c r="E30" s="1773" t="s">
        <v>47</v>
      </c>
      <c r="F30" s="1873" t="s">
        <v>20</v>
      </c>
      <c r="G30" s="3176" t="s">
        <v>21</v>
      </c>
      <c r="H30" s="1773" t="s">
        <v>20</v>
      </c>
      <c r="I30" s="3176" t="s">
        <v>21</v>
      </c>
      <c r="J30" s="1773" t="s">
        <v>20</v>
      </c>
      <c r="K30" s="3176" t="s">
        <v>21</v>
      </c>
      <c r="L30" s="1773" t="s">
        <v>20</v>
      </c>
      <c r="M30" s="3176" t="s">
        <v>21</v>
      </c>
      <c r="N30" s="1773" t="s">
        <v>20</v>
      </c>
      <c r="O30" s="3176" t="s">
        <v>21</v>
      </c>
      <c r="P30" s="1773" t="s">
        <v>20</v>
      </c>
      <c r="Q30" s="3176" t="s">
        <v>21</v>
      </c>
      <c r="R30" s="1773" t="s">
        <v>20</v>
      </c>
      <c r="S30" s="3176" t="s">
        <v>21</v>
      </c>
      <c r="T30" s="1773" t="s">
        <v>20</v>
      </c>
      <c r="U30" s="3182" t="s">
        <v>21</v>
      </c>
      <c r="V30" s="1773" t="s">
        <v>20</v>
      </c>
      <c r="W30" s="3176" t="s">
        <v>21</v>
      </c>
      <c r="X30" s="1773" t="s">
        <v>20</v>
      </c>
      <c r="Y30" s="3176" t="s">
        <v>21</v>
      </c>
      <c r="Z30" s="1773" t="s">
        <v>20</v>
      </c>
      <c r="AA30" s="3176" t="s">
        <v>21</v>
      </c>
      <c r="AB30" s="1773" t="s">
        <v>20</v>
      </c>
      <c r="AC30" s="3176" t="s">
        <v>21</v>
      </c>
      <c r="AD30" s="1773" t="s">
        <v>20</v>
      </c>
      <c r="AE30" s="3176" t="s">
        <v>21</v>
      </c>
      <c r="AF30" s="1773" t="s">
        <v>20</v>
      </c>
      <c r="AG30" s="3176" t="s">
        <v>21</v>
      </c>
      <c r="AH30" s="1773" t="s">
        <v>20</v>
      </c>
      <c r="AI30" s="3176" t="s">
        <v>21</v>
      </c>
      <c r="AJ30" s="1773" t="s">
        <v>20</v>
      </c>
      <c r="AK30" s="3176" t="s">
        <v>21</v>
      </c>
      <c r="AL30" s="1773" t="s">
        <v>20</v>
      </c>
      <c r="AM30" s="3176" t="s">
        <v>21</v>
      </c>
      <c r="AN30" s="1773" t="s">
        <v>20</v>
      </c>
      <c r="AO30" s="3176" t="s">
        <v>21</v>
      </c>
      <c r="AP30" s="1872"/>
      <c r="AQ30" s="1871"/>
      <c r="AR30" s="1870"/>
      <c r="AS30" s="3716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09"/>
      <c r="CH30" s="3409"/>
      <c r="CI30" s="3409"/>
      <c r="CJ30" s="3409"/>
      <c r="CK30" s="3409"/>
      <c r="CL30" s="3409"/>
    </row>
    <row r="31" spans="1:90" ht="30.75" customHeight="1" x14ac:dyDescent="0.2">
      <c r="A31" s="1869" t="s">
        <v>2146</v>
      </c>
      <c r="B31" s="1868">
        <f>SUM(C31:D31)</f>
        <v>0</v>
      </c>
      <c r="C31" s="1867"/>
      <c r="D31" s="1867"/>
      <c r="E31" s="1866">
        <f>SUM(F31+G31)</f>
        <v>0</v>
      </c>
      <c r="F31" s="1865">
        <f>SUM(H31+J31+L31+N31+P31+R31+T31+V31+X31+Z31+AB31+AD31+AF31+AH31+AJ31+AL31+AN31)</f>
        <v>0</v>
      </c>
      <c r="G31" s="1864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3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6"/>
      <c r="AR31" s="1870"/>
      <c r="AS31" s="3716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09"/>
      <c r="CH31" s="3409"/>
      <c r="CI31" s="3409"/>
      <c r="CJ31" s="3409"/>
      <c r="CK31" s="3409"/>
      <c r="CL31" s="3409"/>
    </row>
    <row r="32" spans="1:90" ht="22.5" customHeight="1" x14ac:dyDescent="0.25">
      <c r="A32" s="149" t="s">
        <v>2155</v>
      </c>
      <c r="B32" s="2260"/>
      <c r="C32" s="2260"/>
      <c r="D32" s="2260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09"/>
      <c r="CH32" s="3409"/>
      <c r="CI32" s="3409"/>
      <c r="CJ32" s="3409"/>
      <c r="CK32" s="3409"/>
      <c r="CL32" s="3409"/>
    </row>
    <row r="33" spans="1:90" ht="23.25" customHeight="1" x14ac:dyDescent="0.2">
      <c r="A33" s="4139" t="s">
        <v>46</v>
      </c>
      <c r="B33" s="4139" t="s">
        <v>2154</v>
      </c>
      <c r="C33" s="4579" t="s">
        <v>2153</v>
      </c>
      <c r="D33" s="4483"/>
      <c r="E33" s="4580"/>
      <c r="F33" s="4579" t="s">
        <v>2152</v>
      </c>
      <c r="G33" s="4483"/>
      <c r="H33" s="4483"/>
      <c r="I33" s="4483"/>
      <c r="J33" s="4580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09"/>
      <c r="CH33" s="3409"/>
      <c r="CI33" s="3409"/>
      <c r="CJ33" s="3409"/>
      <c r="CK33" s="3409"/>
      <c r="CL33" s="3409"/>
    </row>
    <row r="34" spans="1:90" ht="62.25" customHeight="1" x14ac:dyDescent="0.2">
      <c r="A34" s="4141"/>
      <c r="B34" s="4141"/>
      <c r="C34" s="4096" t="s">
        <v>47</v>
      </c>
      <c r="D34" s="3917" t="s">
        <v>20</v>
      </c>
      <c r="E34" s="3176" t="s">
        <v>21</v>
      </c>
      <c r="F34" s="1773" t="s">
        <v>2151</v>
      </c>
      <c r="G34" s="1773" t="s">
        <v>2150</v>
      </c>
      <c r="H34" s="4096" t="s">
        <v>2149</v>
      </c>
      <c r="I34" s="3377" t="s">
        <v>2148</v>
      </c>
      <c r="J34" s="3183" t="s">
        <v>2147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09"/>
      <c r="CH34" s="3409"/>
      <c r="CI34" s="3409"/>
      <c r="CJ34" s="3409"/>
      <c r="CK34" s="3409"/>
      <c r="CL34" s="3409"/>
    </row>
    <row r="35" spans="1:90" ht="24.75" customHeight="1" x14ac:dyDescent="0.2">
      <c r="A35" s="1869" t="s">
        <v>2146</v>
      </c>
      <c r="B35" s="1867"/>
      <c r="C35" s="3919">
        <f>SUM(D35+E35)</f>
        <v>0</v>
      </c>
      <c r="D35" s="117"/>
      <c r="E35" s="493"/>
      <c r="F35" s="4095"/>
      <c r="G35" s="493"/>
      <c r="H35" s="2698"/>
      <c r="I35" s="2695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09"/>
      <c r="CH35" s="3409"/>
      <c r="CI35" s="3409"/>
      <c r="CJ35" s="3409"/>
      <c r="CK35" s="3409"/>
      <c r="CL35" s="3409"/>
    </row>
    <row r="36" spans="1:90" ht="31.35" customHeight="1" x14ac:dyDescent="0.2">
      <c r="A36" s="1397" t="s">
        <v>2145</v>
      </c>
      <c r="B36" s="834"/>
      <c r="C36" s="834"/>
      <c r="D36" s="776"/>
      <c r="E36" s="776"/>
      <c r="F36" s="776"/>
      <c r="G36" s="776"/>
      <c r="H36" s="776"/>
      <c r="I36" s="776"/>
      <c r="J36" s="776"/>
      <c r="K36" s="776"/>
      <c r="L36" s="1861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09"/>
      <c r="CH36" s="3409"/>
      <c r="CI36" s="3409"/>
      <c r="CJ36" s="3409"/>
      <c r="CK36" s="3409"/>
      <c r="CL36" s="3409"/>
    </row>
    <row r="37" spans="1:90" ht="16.350000000000001" customHeight="1" x14ac:dyDescent="0.2">
      <c r="A37" s="4158" t="s">
        <v>46</v>
      </c>
      <c r="B37" s="4139" t="s">
        <v>0</v>
      </c>
      <c r="C37" s="4139" t="s">
        <v>94</v>
      </c>
      <c r="D37" s="81"/>
      <c r="E37" s="81"/>
      <c r="F37" s="81"/>
      <c r="G37" s="81"/>
      <c r="H37" s="81"/>
      <c r="I37" s="81"/>
      <c r="J37" s="81"/>
      <c r="K37" s="81"/>
      <c r="L37" s="1858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57"/>
      <c r="Y37" s="1856"/>
      <c r="Z37" s="1856"/>
      <c r="AA37" s="1856"/>
      <c r="AB37" s="1856"/>
      <c r="AC37" s="1856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09"/>
      <c r="CH37" s="3409"/>
      <c r="CI37" s="3409"/>
      <c r="CJ37" s="3409"/>
      <c r="CK37" s="3409"/>
      <c r="CL37" s="3409"/>
    </row>
    <row r="38" spans="1:90" ht="16.350000000000001" customHeight="1" x14ac:dyDescent="0.2">
      <c r="A38" s="4160"/>
      <c r="B38" s="4141"/>
      <c r="C38" s="4141"/>
      <c r="D38" s="941"/>
      <c r="E38" s="81"/>
      <c r="F38" s="81"/>
      <c r="G38" s="81"/>
      <c r="H38" s="81"/>
      <c r="I38" s="81"/>
      <c r="J38" s="81"/>
      <c r="K38" s="81"/>
      <c r="L38" s="1858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57"/>
      <c r="Y38" s="1856"/>
      <c r="Z38" s="1856"/>
      <c r="AA38" s="1856"/>
      <c r="AB38" s="1856"/>
      <c r="AC38" s="1856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09"/>
      <c r="CH38" s="3409"/>
      <c r="CI38" s="3409"/>
      <c r="CJ38" s="3409"/>
      <c r="CK38" s="3409"/>
      <c r="CL38" s="3409"/>
    </row>
    <row r="39" spans="1:90" ht="16.350000000000001" customHeight="1" x14ac:dyDescent="0.2">
      <c r="A39" s="4139" t="s">
        <v>2144</v>
      </c>
      <c r="B39" s="1860" t="s">
        <v>2133</v>
      </c>
      <c r="C39" s="830"/>
      <c r="D39" s="941"/>
      <c r="E39" s="81"/>
      <c r="F39" s="81"/>
      <c r="G39" s="81"/>
      <c r="H39" s="161"/>
      <c r="I39" s="81"/>
      <c r="J39" s="81"/>
      <c r="K39" s="161"/>
      <c r="L39" s="1858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57"/>
      <c r="Y39" s="1856"/>
      <c r="Z39" s="1856"/>
      <c r="AA39" s="1856"/>
      <c r="AB39" s="1856"/>
      <c r="AC39" s="1856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09"/>
      <c r="CH39" s="3409"/>
      <c r="CI39" s="3409"/>
      <c r="CJ39" s="3409"/>
      <c r="CK39" s="3409"/>
      <c r="CL39" s="3409"/>
    </row>
    <row r="40" spans="1:90" ht="16.350000000000001" customHeight="1" x14ac:dyDescent="0.2">
      <c r="A40" s="4141"/>
      <c r="B40" s="3100" t="s">
        <v>95</v>
      </c>
      <c r="C40" s="138"/>
      <c r="D40" s="941"/>
      <c r="E40" s="81"/>
      <c r="F40" s="81"/>
      <c r="G40" s="81"/>
      <c r="H40" s="81"/>
      <c r="I40" s="81"/>
      <c r="J40" s="81"/>
      <c r="K40" s="81"/>
      <c r="L40" s="1858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57"/>
      <c r="Y40" s="1856"/>
      <c r="Z40" s="1856"/>
      <c r="AA40" s="1856"/>
      <c r="AB40" s="1856"/>
      <c r="AC40" s="1856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09"/>
      <c r="CH40" s="3409"/>
      <c r="CI40" s="3409"/>
      <c r="CJ40" s="3409"/>
      <c r="CK40" s="3409"/>
      <c r="CL40" s="3409"/>
    </row>
    <row r="41" spans="1:90" ht="16.350000000000001" customHeight="1" x14ac:dyDescent="0.2">
      <c r="A41" s="4139" t="s">
        <v>2143</v>
      </c>
      <c r="B41" s="1860" t="s">
        <v>2133</v>
      </c>
      <c r="C41" s="830"/>
      <c r="D41" s="941"/>
      <c r="E41" s="81"/>
      <c r="F41" s="81"/>
      <c r="G41" s="81"/>
      <c r="H41" s="81"/>
      <c r="I41" s="81"/>
      <c r="J41" s="81"/>
      <c r="K41" s="81"/>
      <c r="L41" s="1858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57"/>
      <c r="Y41" s="1856"/>
      <c r="Z41" s="1856"/>
      <c r="AA41" s="1856"/>
      <c r="AB41" s="1856"/>
      <c r="AC41" s="1856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09"/>
      <c r="CH41" s="3409"/>
      <c r="CI41" s="3409"/>
      <c r="CJ41" s="3409"/>
      <c r="CK41" s="3409"/>
      <c r="CL41" s="3409"/>
    </row>
    <row r="42" spans="1:90" ht="16.350000000000001" customHeight="1" x14ac:dyDescent="0.2">
      <c r="A42" s="4141"/>
      <c r="B42" s="3101" t="s">
        <v>95</v>
      </c>
      <c r="C42" s="98"/>
      <c r="D42" s="1859"/>
      <c r="E42" s="81"/>
      <c r="F42" s="81"/>
      <c r="G42" s="81"/>
      <c r="H42" s="81"/>
      <c r="I42" s="81"/>
      <c r="J42" s="81"/>
      <c r="K42" s="81"/>
      <c r="L42" s="1858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57"/>
      <c r="Y42" s="1856"/>
      <c r="Z42" s="1856"/>
      <c r="AA42" s="1856"/>
      <c r="AB42" s="1856"/>
      <c r="AC42" s="1856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09"/>
      <c r="CH42" s="3409"/>
      <c r="CI42" s="3409"/>
      <c r="CJ42" s="3409"/>
      <c r="CK42" s="3409"/>
      <c r="CL42" s="3409"/>
    </row>
    <row r="43" spans="1:90" ht="31.35" customHeight="1" x14ac:dyDescent="0.2">
      <c r="A43" s="149" t="s">
        <v>2142</v>
      </c>
      <c r="B43" s="1855"/>
      <c r="C43" s="1855"/>
      <c r="D43" s="1854"/>
      <c r="E43" s="1854"/>
      <c r="F43" s="1854"/>
      <c r="G43" s="1854"/>
      <c r="H43" s="1854"/>
      <c r="I43" s="1854"/>
      <c r="J43" s="1854"/>
      <c r="K43" s="1854"/>
      <c r="L43" s="1853"/>
      <c r="M43" s="1852"/>
      <c r="N43" s="1851"/>
      <c r="O43" s="1783"/>
      <c r="P43" s="1783"/>
      <c r="Q43" s="1783"/>
      <c r="R43" s="1783"/>
      <c r="S43" s="1783"/>
      <c r="T43" s="1783"/>
      <c r="U43" s="1783"/>
      <c r="V43" s="1850"/>
      <c r="W43" s="1783"/>
      <c r="X43" s="1783"/>
      <c r="Y43" s="1783"/>
      <c r="Z43" s="1783"/>
      <c r="AA43" s="1783"/>
      <c r="AB43" s="1783"/>
      <c r="AC43" s="1783"/>
      <c r="AD43" s="1783"/>
      <c r="AE43" s="1783"/>
      <c r="AF43" s="1783"/>
      <c r="AG43" s="1783"/>
      <c r="AH43" s="1783"/>
      <c r="AI43" s="1783"/>
      <c r="AJ43" s="1783"/>
      <c r="AK43" s="1783"/>
      <c r="AL43" s="1783"/>
      <c r="AM43" s="1783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09"/>
      <c r="CH43" s="3409"/>
      <c r="CI43" s="3409"/>
      <c r="CJ43" s="3409"/>
      <c r="CK43" s="3409"/>
      <c r="CL43" s="3409"/>
    </row>
    <row r="44" spans="1:90" ht="16.350000000000001" customHeight="1" x14ac:dyDescent="0.2">
      <c r="A44" s="4602" t="s">
        <v>52</v>
      </c>
      <c r="B44" s="4603"/>
      <c r="C44" s="4608" t="s">
        <v>94</v>
      </c>
      <c r="D44" s="4609"/>
      <c r="E44" s="4495"/>
      <c r="F44" s="4579" t="s">
        <v>92</v>
      </c>
      <c r="G44" s="4483"/>
      <c r="H44" s="4483"/>
      <c r="I44" s="4483"/>
      <c r="J44" s="4483"/>
      <c r="K44" s="4483"/>
      <c r="L44" s="4483"/>
      <c r="M44" s="4483"/>
      <c r="N44" s="4483"/>
      <c r="O44" s="4483"/>
      <c r="P44" s="4483"/>
      <c r="Q44" s="4483"/>
      <c r="R44" s="4483"/>
      <c r="S44" s="4483"/>
      <c r="T44" s="4483"/>
      <c r="U44" s="4483"/>
      <c r="V44" s="4483"/>
      <c r="W44" s="4483"/>
      <c r="X44" s="4483"/>
      <c r="Y44" s="4483"/>
      <c r="Z44" s="4483"/>
      <c r="AA44" s="4483"/>
      <c r="AB44" s="4483"/>
      <c r="AC44" s="4483"/>
      <c r="AD44" s="4483"/>
      <c r="AE44" s="4483"/>
      <c r="AF44" s="4483"/>
      <c r="AG44" s="4483"/>
      <c r="AH44" s="4483"/>
      <c r="AI44" s="4483"/>
      <c r="AJ44" s="4483"/>
      <c r="AK44" s="4483"/>
      <c r="AL44" s="4483"/>
      <c r="AM44" s="4580"/>
      <c r="AN44" s="4151" t="s">
        <v>428</v>
      </c>
      <c r="AO44" s="3466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09"/>
      <c r="CH44" s="3409"/>
      <c r="CI44" s="3409"/>
      <c r="CJ44" s="3409"/>
      <c r="CK44" s="3409"/>
      <c r="CL44" s="3409"/>
    </row>
    <row r="45" spans="1:90" ht="16.350000000000001" customHeight="1" x14ac:dyDescent="0.2">
      <c r="A45" s="4604"/>
      <c r="B45" s="4605"/>
      <c r="C45" s="4610"/>
      <c r="D45" s="4611"/>
      <c r="E45" s="4497"/>
      <c r="F45" s="4579" t="s">
        <v>83</v>
      </c>
      <c r="G45" s="4580"/>
      <c r="H45" s="4483" t="s">
        <v>84</v>
      </c>
      <c r="I45" s="4580"/>
      <c r="J45" s="4583" t="s">
        <v>85</v>
      </c>
      <c r="K45" s="4584"/>
      <c r="L45" s="4579" t="s">
        <v>79</v>
      </c>
      <c r="M45" s="4580"/>
      <c r="N45" s="4579" t="s">
        <v>6</v>
      </c>
      <c r="O45" s="4580"/>
      <c r="P45" s="4578" t="s">
        <v>7</v>
      </c>
      <c r="Q45" s="4194"/>
      <c r="R45" s="4578" t="s">
        <v>8</v>
      </c>
      <c r="S45" s="4194"/>
      <c r="T45" s="4578" t="s">
        <v>9</v>
      </c>
      <c r="U45" s="4194"/>
      <c r="V45" s="4578" t="s">
        <v>10</v>
      </c>
      <c r="W45" s="4194"/>
      <c r="X45" s="4578" t="s">
        <v>11</v>
      </c>
      <c r="Y45" s="4194"/>
      <c r="Z45" s="4578" t="s">
        <v>12</v>
      </c>
      <c r="AA45" s="4194"/>
      <c r="AB45" s="4578" t="s">
        <v>13</v>
      </c>
      <c r="AC45" s="4194"/>
      <c r="AD45" s="4578" t="s">
        <v>14</v>
      </c>
      <c r="AE45" s="4194"/>
      <c r="AF45" s="4578" t="s">
        <v>15</v>
      </c>
      <c r="AG45" s="4194"/>
      <c r="AH45" s="4578" t="s">
        <v>16</v>
      </c>
      <c r="AI45" s="4194"/>
      <c r="AJ45" s="4578" t="s">
        <v>17</v>
      </c>
      <c r="AK45" s="4194"/>
      <c r="AL45" s="4190" t="s">
        <v>18</v>
      </c>
      <c r="AM45" s="4194"/>
      <c r="AN45" s="4154"/>
      <c r="AO45" s="3466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09"/>
      <c r="CH45" s="3409"/>
      <c r="CI45" s="3409"/>
      <c r="CJ45" s="3409"/>
      <c r="CK45" s="3409"/>
      <c r="CL45" s="3409"/>
    </row>
    <row r="46" spans="1:90" ht="16.350000000000001" customHeight="1" x14ac:dyDescent="0.2">
      <c r="A46" s="4606"/>
      <c r="B46" s="4607"/>
      <c r="C46" s="936" t="s">
        <v>47</v>
      </c>
      <c r="D46" s="1849" t="s">
        <v>20</v>
      </c>
      <c r="E46" s="3153" t="s">
        <v>21</v>
      </c>
      <c r="F46" s="1773" t="s">
        <v>20</v>
      </c>
      <c r="G46" s="3176" t="s">
        <v>21</v>
      </c>
      <c r="H46" s="1773" t="s">
        <v>20</v>
      </c>
      <c r="I46" s="3176" t="s">
        <v>21</v>
      </c>
      <c r="J46" s="1773" t="s">
        <v>20</v>
      </c>
      <c r="K46" s="3176" t="s">
        <v>21</v>
      </c>
      <c r="L46" s="1773" t="s">
        <v>20</v>
      </c>
      <c r="M46" s="3176" t="s">
        <v>21</v>
      </c>
      <c r="N46" s="1773" t="s">
        <v>20</v>
      </c>
      <c r="O46" s="3176" t="s">
        <v>21</v>
      </c>
      <c r="P46" s="1773" t="s">
        <v>20</v>
      </c>
      <c r="Q46" s="3176" t="s">
        <v>21</v>
      </c>
      <c r="R46" s="1773" t="s">
        <v>20</v>
      </c>
      <c r="S46" s="3176" t="s">
        <v>21</v>
      </c>
      <c r="T46" s="1773" t="s">
        <v>20</v>
      </c>
      <c r="U46" s="3176" t="s">
        <v>21</v>
      </c>
      <c r="V46" s="1773" t="s">
        <v>20</v>
      </c>
      <c r="W46" s="3176" t="s">
        <v>21</v>
      </c>
      <c r="X46" s="1773" t="s">
        <v>20</v>
      </c>
      <c r="Y46" s="3176" t="s">
        <v>21</v>
      </c>
      <c r="Z46" s="1773" t="s">
        <v>20</v>
      </c>
      <c r="AA46" s="3176" t="s">
        <v>21</v>
      </c>
      <c r="AB46" s="1773" t="s">
        <v>20</v>
      </c>
      <c r="AC46" s="3176" t="s">
        <v>21</v>
      </c>
      <c r="AD46" s="1773" t="s">
        <v>20</v>
      </c>
      <c r="AE46" s="3176" t="s">
        <v>21</v>
      </c>
      <c r="AF46" s="1773" t="s">
        <v>20</v>
      </c>
      <c r="AG46" s="3176" t="s">
        <v>21</v>
      </c>
      <c r="AH46" s="1773" t="s">
        <v>20</v>
      </c>
      <c r="AI46" s="3176" t="s">
        <v>21</v>
      </c>
      <c r="AJ46" s="1773" t="s">
        <v>20</v>
      </c>
      <c r="AK46" s="3176" t="s">
        <v>21</v>
      </c>
      <c r="AL46" s="1848" t="s">
        <v>20</v>
      </c>
      <c r="AM46" s="3176" t="s">
        <v>21</v>
      </c>
      <c r="AN46" s="4163"/>
      <c r="AO46" s="1017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09"/>
      <c r="CH46" s="3409"/>
      <c r="CI46" s="3409"/>
      <c r="CJ46" s="3409"/>
      <c r="CK46" s="3409"/>
      <c r="CL46" s="3409"/>
    </row>
    <row r="47" spans="1:90" ht="20.25" customHeight="1" x14ac:dyDescent="0.2">
      <c r="A47" s="3164" t="s">
        <v>993</v>
      </c>
      <c r="B47" s="935" t="s">
        <v>2141</v>
      </c>
      <c r="C47" s="1847">
        <f>SUM(D47+E47)</f>
        <v>0</v>
      </c>
      <c r="D47" s="1846">
        <f>SUM(F47+H47+J47+L47+N47+P47+R47+T47+V47+X47+Z47+AB47+AD47+AF47+AH47+AJ47+AL47)</f>
        <v>0</v>
      </c>
      <c r="E47" s="1845">
        <f>SUM(G47+I47+K47+M47+O47+Q47+S47+U47+W47+Y47+AA47+AC47+AE47+AG47+AI47+AK47+AM47)</f>
        <v>0</v>
      </c>
      <c r="F47" s="1844"/>
      <c r="G47" s="1841"/>
      <c r="H47" s="1844"/>
      <c r="I47" s="1841"/>
      <c r="J47" s="1844"/>
      <c r="K47" s="1841"/>
      <c r="L47" s="1844"/>
      <c r="M47" s="1841"/>
      <c r="N47" s="1844"/>
      <c r="O47" s="1841"/>
      <c r="P47" s="1843"/>
      <c r="Q47" s="1841"/>
      <c r="R47" s="1843"/>
      <c r="S47" s="1841"/>
      <c r="T47" s="1843"/>
      <c r="U47" s="1841"/>
      <c r="V47" s="1843"/>
      <c r="W47" s="1841"/>
      <c r="X47" s="1843"/>
      <c r="Y47" s="1841"/>
      <c r="Z47" s="1843"/>
      <c r="AA47" s="1841"/>
      <c r="AB47" s="1843"/>
      <c r="AC47" s="1841"/>
      <c r="AD47" s="1843"/>
      <c r="AE47" s="1841"/>
      <c r="AF47" s="1843"/>
      <c r="AG47" s="1841"/>
      <c r="AH47" s="1843"/>
      <c r="AI47" s="1841"/>
      <c r="AJ47" s="1843"/>
      <c r="AK47" s="1841"/>
      <c r="AL47" s="1842"/>
      <c r="AM47" s="1841"/>
      <c r="AN47" s="1840"/>
      <c r="AO47" s="3672" t="str">
        <f>CA47&amp;CB47</f>
        <v/>
      </c>
      <c r="AP47" s="1482"/>
      <c r="AQ47" s="1482"/>
      <c r="AR47" s="1482"/>
      <c r="AS47" s="1482"/>
      <c r="AT47" s="1482"/>
      <c r="AU47" s="1482"/>
      <c r="AV47" s="1482"/>
      <c r="AW47" s="1482"/>
      <c r="AX47" s="1482"/>
      <c r="AY47" s="1482"/>
      <c r="AZ47" s="1482"/>
      <c r="BA47" s="402"/>
      <c r="BB47" s="402"/>
      <c r="CA47" s="3416" t="str">
        <f>IF(CG47=1,"* El número de Beneficiarios NO DEBE ser mayor que el total. ","")</f>
        <v/>
      </c>
      <c r="CB47" s="3700" t="str">
        <f>IF(CH47=1,"* No olvide digitar la columna Beneficiarios. ","")</f>
        <v/>
      </c>
      <c r="CC47" s="3416"/>
      <c r="CD47" s="3416"/>
      <c r="CE47" s="3416"/>
      <c r="CF47" s="3416"/>
      <c r="CG47" s="3417">
        <f>IF(C47&lt;AN47,1,0)</f>
        <v>0</v>
      </c>
      <c r="CH47" s="3417">
        <f>IF(AND(C47&lt;&gt;0,AN47=""),1,0)</f>
        <v>0</v>
      </c>
      <c r="CI47" s="3409"/>
      <c r="CJ47" s="3409"/>
      <c r="CK47" s="3409"/>
      <c r="CL47" s="3409"/>
    </row>
    <row r="48" spans="1:90" ht="20.25" customHeight="1" x14ac:dyDescent="0.2">
      <c r="A48" s="3180" t="s">
        <v>992</v>
      </c>
      <c r="B48" s="1839" t="s">
        <v>2141</v>
      </c>
      <c r="C48" s="1764">
        <f>SUM(D48+E48)</f>
        <v>0</v>
      </c>
      <c r="D48" s="1763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38"/>
      <c r="AO48" s="3672" t="str">
        <f>CA48&amp;CB48</f>
        <v/>
      </c>
      <c r="AP48" s="1482"/>
      <c r="AQ48" s="1482"/>
      <c r="AR48" s="1482"/>
      <c r="AS48" s="1482"/>
      <c r="AT48" s="1482"/>
      <c r="AU48" s="1482"/>
      <c r="AV48" s="1482"/>
      <c r="AW48" s="1482"/>
      <c r="AX48" s="1482"/>
      <c r="AY48" s="1482"/>
      <c r="AZ48" s="1482"/>
      <c r="BA48" s="402"/>
      <c r="BB48" s="402"/>
      <c r="CA48" s="3416" t="str">
        <f>IF(CG48=1,"* El número de Beneficiarios NO DEBE ser mayor que el total. ","")</f>
        <v/>
      </c>
      <c r="CB48" s="3700" t="str">
        <f>IF(CH48=1,"* No olvide digitar la columna Beneficiarios. ","")</f>
        <v/>
      </c>
      <c r="CC48" s="3416"/>
      <c r="CD48" s="3416"/>
      <c r="CE48" s="3416"/>
      <c r="CF48" s="3416"/>
      <c r="CG48" s="3417">
        <f>IF(C48&lt;AN48,1,0)</f>
        <v>0</v>
      </c>
      <c r="CH48" s="3417">
        <f>IF(AND(C48&lt;&gt;0,AN48=""),1,0)</f>
        <v>0</v>
      </c>
      <c r="CI48" s="3409"/>
      <c r="CJ48" s="3409"/>
      <c r="CK48" s="3409"/>
      <c r="CL48" s="3409"/>
    </row>
    <row r="49" spans="1:90" ht="31.35" customHeight="1" x14ac:dyDescent="0.2">
      <c r="A49" s="4614" t="s">
        <v>2140</v>
      </c>
      <c r="B49" s="4614"/>
      <c r="C49" s="4614"/>
      <c r="D49" s="4614"/>
      <c r="E49" s="4614"/>
      <c r="F49" s="4614"/>
      <c r="G49" s="4614"/>
      <c r="H49" s="4614"/>
      <c r="I49" s="4614"/>
      <c r="J49" s="4614"/>
      <c r="K49" s="4614"/>
      <c r="L49" s="4614"/>
      <c r="M49" s="4614"/>
      <c r="N49" s="1812"/>
      <c r="O49" s="222"/>
      <c r="P49" s="222"/>
      <c r="Q49" s="222"/>
      <c r="R49" s="222"/>
      <c r="S49" s="222"/>
      <c r="T49" s="222"/>
      <c r="U49" s="222"/>
      <c r="V49" s="1776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17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09"/>
      <c r="CH49" s="3409"/>
      <c r="CI49" s="3409"/>
      <c r="CJ49" s="3409"/>
      <c r="CK49" s="3409"/>
      <c r="CL49" s="3409"/>
    </row>
    <row r="50" spans="1:90" ht="16.350000000000001" customHeight="1" x14ac:dyDescent="0.2">
      <c r="A50" s="4602" t="s">
        <v>46</v>
      </c>
      <c r="B50" s="4603"/>
      <c r="C50" s="4609" t="s">
        <v>94</v>
      </c>
      <c r="D50" s="4609"/>
      <c r="E50" s="4495"/>
      <c r="F50" s="4583" t="s">
        <v>92</v>
      </c>
      <c r="G50" s="4612"/>
      <c r="H50" s="4612"/>
      <c r="I50" s="4612"/>
      <c r="J50" s="4612"/>
      <c r="K50" s="4612"/>
      <c r="L50" s="4612"/>
      <c r="M50" s="4612"/>
      <c r="N50" s="4612"/>
      <c r="O50" s="4612"/>
      <c r="P50" s="4612"/>
      <c r="Q50" s="4612"/>
      <c r="R50" s="4612"/>
      <c r="S50" s="4612"/>
      <c r="T50" s="4612"/>
      <c r="U50" s="4612"/>
      <c r="V50" s="4612"/>
      <c r="W50" s="4612"/>
      <c r="X50" s="4612"/>
      <c r="Y50" s="4612"/>
      <c r="Z50" s="4612"/>
      <c r="AA50" s="4612"/>
      <c r="AB50" s="4612"/>
      <c r="AC50" s="4612"/>
      <c r="AD50" s="4612"/>
      <c r="AE50" s="4612"/>
      <c r="AF50" s="4612"/>
      <c r="AG50" s="4612"/>
      <c r="AH50" s="4612"/>
      <c r="AI50" s="4612"/>
      <c r="AJ50" s="4612"/>
      <c r="AK50" s="4612"/>
      <c r="AL50" s="4612"/>
      <c r="AM50" s="4584"/>
      <c r="AN50" s="4151" t="s">
        <v>428</v>
      </c>
      <c r="AO50" s="1017"/>
      <c r="AP50" s="1835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09"/>
      <c r="CH50" s="3409"/>
      <c r="CI50" s="3409"/>
      <c r="CJ50" s="3409"/>
      <c r="CK50" s="3409"/>
      <c r="CL50" s="3409"/>
    </row>
    <row r="51" spans="1:90" ht="16.350000000000001" customHeight="1" x14ac:dyDescent="0.2">
      <c r="A51" s="4604"/>
      <c r="B51" s="4605"/>
      <c r="C51" s="4611"/>
      <c r="D51" s="4611"/>
      <c r="E51" s="4497"/>
      <c r="F51" s="4613" t="s">
        <v>83</v>
      </c>
      <c r="G51" s="4613"/>
      <c r="H51" s="4579" t="s">
        <v>84</v>
      </c>
      <c r="I51" s="4580"/>
      <c r="J51" s="4583" t="s">
        <v>85</v>
      </c>
      <c r="K51" s="4584"/>
      <c r="L51" s="4579" t="s">
        <v>79</v>
      </c>
      <c r="M51" s="4580"/>
      <c r="N51" s="4579" t="s">
        <v>6</v>
      </c>
      <c r="O51" s="4580"/>
      <c r="P51" s="4578" t="s">
        <v>7</v>
      </c>
      <c r="Q51" s="4194"/>
      <c r="R51" s="4578" t="s">
        <v>8</v>
      </c>
      <c r="S51" s="4194"/>
      <c r="T51" s="4578" t="s">
        <v>9</v>
      </c>
      <c r="U51" s="4194"/>
      <c r="V51" s="4578" t="s">
        <v>10</v>
      </c>
      <c r="W51" s="4194"/>
      <c r="X51" s="4578" t="s">
        <v>11</v>
      </c>
      <c r="Y51" s="4194"/>
      <c r="Z51" s="4578" t="s">
        <v>12</v>
      </c>
      <c r="AA51" s="4194"/>
      <c r="AB51" s="4578" t="s">
        <v>13</v>
      </c>
      <c r="AC51" s="4194"/>
      <c r="AD51" s="4578" t="s">
        <v>14</v>
      </c>
      <c r="AE51" s="4194"/>
      <c r="AF51" s="4578" t="s">
        <v>15</v>
      </c>
      <c r="AG51" s="4194"/>
      <c r="AH51" s="4578" t="s">
        <v>16</v>
      </c>
      <c r="AI51" s="4194"/>
      <c r="AJ51" s="4578" t="s">
        <v>17</v>
      </c>
      <c r="AK51" s="4194"/>
      <c r="AL51" s="4578" t="s">
        <v>18</v>
      </c>
      <c r="AM51" s="4194"/>
      <c r="AN51" s="4154"/>
      <c r="AO51" s="1017"/>
      <c r="AP51" s="1835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09"/>
      <c r="CH51" s="3409"/>
      <c r="CI51" s="3409"/>
      <c r="CJ51" s="3409"/>
      <c r="CK51" s="3409"/>
      <c r="CL51" s="3409"/>
    </row>
    <row r="52" spans="1:90" ht="16.350000000000001" customHeight="1" x14ac:dyDescent="0.2">
      <c r="A52" s="4606"/>
      <c r="B52" s="4607"/>
      <c r="C52" s="1837" t="s">
        <v>47</v>
      </c>
      <c r="D52" s="1836" t="s">
        <v>20</v>
      </c>
      <c r="E52" s="3152" t="s">
        <v>21</v>
      </c>
      <c r="F52" s="3156" t="s">
        <v>20</v>
      </c>
      <c r="G52" s="3057" t="s">
        <v>21</v>
      </c>
      <c r="H52" s="3156" t="s">
        <v>20</v>
      </c>
      <c r="I52" s="3057" t="s">
        <v>21</v>
      </c>
      <c r="J52" s="3156" t="s">
        <v>20</v>
      </c>
      <c r="K52" s="3057" t="s">
        <v>21</v>
      </c>
      <c r="L52" s="3156" t="s">
        <v>20</v>
      </c>
      <c r="M52" s="3057" t="s">
        <v>21</v>
      </c>
      <c r="N52" s="3156" t="s">
        <v>20</v>
      </c>
      <c r="O52" s="3057" t="s">
        <v>21</v>
      </c>
      <c r="P52" s="3156" t="s">
        <v>20</v>
      </c>
      <c r="Q52" s="3057" t="s">
        <v>21</v>
      </c>
      <c r="R52" s="3156" t="s">
        <v>20</v>
      </c>
      <c r="S52" s="3057" t="s">
        <v>21</v>
      </c>
      <c r="T52" s="3156" t="s">
        <v>20</v>
      </c>
      <c r="U52" s="3057" t="s">
        <v>21</v>
      </c>
      <c r="V52" s="3156" t="s">
        <v>20</v>
      </c>
      <c r="W52" s="3057" t="s">
        <v>21</v>
      </c>
      <c r="X52" s="3156" t="s">
        <v>20</v>
      </c>
      <c r="Y52" s="3057" t="s">
        <v>21</v>
      </c>
      <c r="Z52" s="3156" t="s">
        <v>20</v>
      </c>
      <c r="AA52" s="3057" t="s">
        <v>21</v>
      </c>
      <c r="AB52" s="3156" t="s">
        <v>20</v>
      </c>
      <c r="AC52" s="3057" t="s">
        <v>21</v>
      </c>
      <c r="AD52" s="3156" t="s">
        <v>20</v>
      </c>
      <c r="AE52" s="3057" t="s">
        <v>21</v>
      </c>
      <c r="AF52" s="3156" t="s">
        <v>20</v>
      </c>
      <c r="AG52" s="3057" t="s">
        <v>21</v>
      </c>
      <c r="AH52" s="3156" t="s">
        <v>20</v>
      </c>
      <c r="AI52" s="3057" t="s">
        <v>21</v>
      </c>
      <c r="AJ52" s="3156" t="s">
        <v>20</v>
      </c>
      <c r="AK52" s="3057" t="s">
        <v>21</v>
      </c>
      <c r="AL52" s="3058" t="s">
        <v>20</v>
      </c>
      <c r="AM52" s="3126" t="s">
        <v>21</v>
      </c>
      <c r="AN52" s="4163"/>
      <c r="AO52" s="1017"/>
      <c r="AP52" s="1835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09"/>
      <c r="CH52" s="3409"/>
      <c r="CI52" s="3409"/>
      <c r="CJ52" s="3409"/>
      <c r="CK52" s="3409"/>
      <c r="CL52" s="3409"/>
    </row>
    <row r="53" spans="1:90" ht="16.350000000000001" customHeight="1" x14ac:dyDescent="0.2">
      <c r="A53" s="4532" t="s">
        <v>2139</v>
      </c>
      <c r="B53" s="1796" t="s">
        <v>22</v>
      </c>
      <c r="C53" s="1772">
        <f t="shared" ref="C53:C74" si="17">SUM(D53+E53)</f>
        <v>0</v>
      </c>
      <c r="D53" s="1771">
        <f t="shared" ref="D53:E58" si="18">SUM(H53+J53+L53+N53+P53+R53+T53+V53+X53+Z53+AB53+AD53+AF53+AH53+AJ53+AL53)</f>
        <v>0</v>
      </c>
      <c r="E53" s="1770">
        <f t="shared" si="18"/>
        <v>0</v>
      </c>
      <c r="F53" s="1831"/>
      <c r="G53" s="1830"/>
      <c r="H53" s="1794"/>
      <c r="I53" s="1793"/>
      <c r="J53" s="1794"/>
      <c r="K53" s="1829"/>
      <c r="L53" s="1794"/>
      <c r="M53" s="1829"/>
      <c r="N53" s="1794"/>
      <c r="O53" s="1829"/>
      <c r="P53" s="1834"/>
      <c r="Q53" s="1829"/>
      <c r="R53" s="1834"/>
      <c r="S53" s="1829"/>
      <c r="T53" s="1834"/>
      <c r="U53" s="1829"/>
      <c r="V53" s="1834"/>
      <c r="W53" s="1829"/>
      <c r="X53" s="1834"/>
      <c r="Y53" s="1829"/>
      <c r="Z53" s="1834"/>
      <c r="AA53" s="1829"/>
      <c r="AB53" s="1834"/>
      <c r="AC53" s="1829"/>
      <c r="AD53" s="1834"/>
      <c r="AE53" s="1829"/>
      <c r="AF53" s="1834"/>
      <c r="AG53" s="1829"/>
      <c r="AH53" s="1834"/>
      <c r="AI53" s="1829"/>
      <c r="AJ53" s="1834"/>
      <c r="AK53" s="1829"/>
      <c r="AL53" s="1834"/>
      <c r="AM53" s="1829"/>
      <c r="AN53" s="1828"/>
      <c r="AO53" s="3672" t="str">
        <f t="shared" ref="AO53:AO74" si="19">CA53&amp;CB53</f>
        <v/>
      </c>
      <c r="AP53" s="1482"/>
      <c r="AQ53" s="1482"/>
      <c r="AR53" s="1482"/>
      <c r="AS53" s="1482"/>
      <c r="AT53" s="1482"/>
      <c r="AU53" s="1482"/>
      <c r="AV53" s="1482"/>
      <c r="AW53" s="1482"/>
      <c r="AX53" s="1482"/>
      <c r="AY53" s="1482"/>
      <c r="AZ53" s="1482"/>
      <c r="BA53" s="402"/>
      <c r="BB53" s="402"/>
      <c r="CA53" s="3416" t="str">
        <f t="shared" ref="CA53:CA74" si="20">IF(CG53=1,"* El número de Beneficiarios NO DEBE ser mayor que el total. ","")</f>
        <v/>
      </c>
      <c r="CB53" s="3700" t="str">
        <f t="shared" ref="CB53:CB74" si="21">IF(CH53=1,"* No olvide digitar la columna Beneficiarios. ","")</f>
        <v/>
      </c>
      <c r="CG53" s="3417">
        <f t="shared" ref="CG53:CG74" si="22">IF(C53&lt;AN53,1,0)</f>
        <v>0</v>
      </c>
      <c r="CH53" s="3417">
        <f t="shared" ref="CH53:CH74" si="23">IF(AND(C53&lt;&gt;0,AN53=""),1,0)</f>
        <v>0</v>
      </c>
      <c r="CI53" s="3409"/>
      <c r="CJ53" s="3409"/>
      <c r="CK53" s="3409"/>
      <c r="CL53" s="3409"/>
    </row>
    <row r="54" spans="1:90" ht="16.350000000000001" customHeight="1" x14ac:dyDescent="0.2">
      <c r="A54" s="4594"/>
      <c r="B54" s="3178" t="s">
        <v>2133</v>
      </c>
      <c r="C54" s="303">
        <f t="shared" si="17"/>
        <v>0</v>
      </c>
      <c r="D54" s="1190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2" t="str">
        <f t="shared" si="19"/>
        <v/>
      </c>
      <c r="AP54" s="1482"/>
      <c r="AQ54" s="1482"/>
      <c r="AR54" s="1482"/>
      <c r="AS54" s="1482"/>
      <c r="AT54" s="1482"/>
      <c r="AU54" s="1482"/>
      <c r="AV54" s="1482"/>
      <c r="AW54" s="1482"/>
      <c r="AX54" s="1482"/>
      <c r="AY54" s="1482"/>
      <c r="AZ54" s="1482"/>
      <c r="BA54" s="402"/>
      <c r="BB54" s="402"/>
      <c r="CA54" s="3416" t="str">
        <f t="shared" si="20"/>
        <v/>
      </c>
      <c r="CB54" s="3700" t="str">
        <f t="shared" si="21"/>
        <v/>
      </c>
      <c r="CG54" s="3417">
        <f t="shared" si="22"/>
        <v>0</v>
      </c>
      <c r="CH54" s="3417">
        <f t="shared" si="23"/>
        <v>0</v>
      </c>
      <c r="CI54" s="3409"/>
      <c r="CJ54" s="3409"/>
      <c r="CK54" s="3409"/>
      <c r="CL54" s="3409"/>
    </row>
    <row r="55" spans="1:90" ht="16.350000000000001" customHeight="1" x14ac:dyDescent="0.2">
      <c r="A55" s="4594"/>
      <c r="B55" s="3178" t="s">
        <v>66</v>
      </c>
      <c r="C55" s="303">
        <f t="shared" si="17"/>
        <v>0</v>
      </c>
      <c r="D55" s="1190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2" t="str">
        <f t="shared" si="19"/>
        <v/>
      </c>
      <c r="AP55" s="1482"/>
      <c r="AQ55" s="1482"/>
      <c r="AR55" s="1482"/>
      <c r="AS55" s="1482"/>
      <c r="AT55" s="1482"/>
      <c r="AU55" s="1482"/>
      <c r="AV55" s="1482"/>
      <c r="AW55" s="1482"/>
      <c r="AX55" s="1482"/>
      <c r="AY55" s="1482"/>
      <c r="AZ55" s="1482"/>
      <c r="BA55" s="402"/>
      <c r="BB55" s="402"/>
      <c r="CA55" s="3416" t="str">
        <f t="shared" si="20"/>
        <v/>
      </c>
      <c r="CB55" s="3700" t="str">
        <f t="shared" si="21"/>
        <v/>
      </c>
      <c r="CG55" s="3417">
        <f t="shared" si="22"/>
        <v>0</v>
      </c>
      <c r="CH55" s="3417">
        <f t="shared" si="23"/>
        <v>0</v>
      </c>
      <c r="CI55" s="3409"/>
      <c r="CJ55" s="3409"/>
      <c r="CK55" s="3409"/>
      <c r="CL55" s="3409"/>
    </row>
    <row r="56" spans="1:90" ht="16.350000000000001" customHeight="1" x14ac:dyDescent="0.2">
      <c r="A56" s="4594"/>
      <c r="B56" s="3178" t="s">
        <v>2132</v>
      </c>
      <c r="C56" s="303">
        <f t="shared" si="17"/>
        <v>0</v>
      </c>
      <c r="D56" s="1190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2" t="str">
        <f t="shared" si="19"/>
        <v/>
      </c>
      <c r="AP56" s="1482"/>
      <c r="AQ56" s="1482"/>
      <c r="AR56" s="1482"/>
      <c r="AS56" s="1482"/>
      <c r="AT56" s="1482"/>
      <c r="AU56" s="1482"/>
      <c r="AV56" s="1482"/>
      <c r="AW56" s="1482"/>
      <c r="AX56" s="1482"/>
      <c r="AY56" s="1482"/>
      <c r="AZ56" s="1482"/>
      <c r="BA56" s="402"/>
      <c r="BB56" s="402"/>
      <c r="CA56" s="3416" t="str">
        <f t="shared" si="20"/>
        <v/>
      </c>
      <c r="CB56" s="3700" t="str">
        <f t="shared" si="21"/>
        <v/>
      </c>
      <c r="CG56" s="3417">
        <f t="shared" si="22"/>
        <v>0</v>
      </c>
      <c r="CH56" s="3417">
        <f t="shared" si="23"/>
        <v>0</v>
      </c>
      <c r="CI56" s="3409"/>
      <c r="CJ56" s="3409"/>
      <c r="CK56" s="3409"/>
      <c r="CL56" s="3409"/>
    </row>
    <row r="57" spans="1:90" ht="16.350000000000001" customHeight="1" x14ac:dyDescent="0.2">
      <c r="A57" s="4594"/>
      <c r="B57" s="3178" t="s">
        <v>69</v>
      </c>
      <c r="C57" s="303">
        <f t="shared" si="17"/>
        <v>0</v>
      </c>
      <c r="D57" s="1190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2" t="str">
        <f t="shared" si="19"/>
        <v/>
      </c>
      <c r="AP57" s="1482"/>
      <c r="AQ57" s="1482"/>
      <c r="AR57" s="1482"/>
      <c r="AS57" s="1482"/>
      <c r="AT57" s="1482"/>
      <c r="AU57" s="1482"/>
      <c r="AV57" s="1482"/>
      <c r="AW57" s="1482"/>
      <c r="AX57" s="1482"/>
      <c r="AY57" s="1482"/>
      <c r="AZ57" s="1482"/>
      <c r="BA57" s="402"/>
      <c r="BB57" s="402"/>
      <c r="CA57" s="3416" t="str">
        <f t="shared" si="20"/>
        <v/>
      </c>
      <c r="CB57" s="3700" t="str">
        <f t="shared" si="21"/>
        <v/>
      </c>
      <c r="CG57" s="3417">
        <f t="shared" si="22"/>
        <v>0</v>
      </c>
      <c r="CH57" s="3417">
        <f t="shared" si="23"/>
        <v>0</v>
      </c>
      <c r="CI57" s="3409"/>
      <c r="CJ57" s="3409"/>
      <c r="CK57" s="3409"/>
      <c r="CL57" s="3409"/>
    </row>
    <row r="58" spans="1:90" ht="16.350000000000001" customHeight="1" x14ac:dyDescent="0.2">
      <c r="A58" s="4531"/>
      <c r="B58" s="3179" t="s">
        <v>70</v>
      </c>
      <c r="C58" s="926">
        <f t="shared" si="17"/>
        <v>0</v>
      </c>
      <c r="D58" s="925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2" t="str">
        <f t="shared" si="19"/>
        <v/>
      </c>
      <c r="AP58" s="1482"/>
      <c r="AQ58" s="1482"/>
      <c r="AR58" s="1482"/>
      <c r="AS58" s="1482"/>
      <c r="AT58" s="1482"/>
      <c r="AU58" s="1482"/>
      <c r="AV58" s="1482"/>
      <c r="AW58" s="1482"/>
      <c r="AX58" s="1482"/>
      <c r="AY58" s="1482"/>
      <c r="AZ58" s="1482"/>
      <c r="BA58" s="402"/>
      <c r="BB58" s="402"/>
      <c r="CA58" s="3416" t="str">
        <f t="shared" si="20"/>
        <v/>
      </c>
      <c r="CB58" s="3700" t="str">
        <f t="shared" si="21"/>
        <v/>
      </c>
      <c r="CG58" s="3417">
        <f t="shared" si="22"/>
        <v>0</v>
      </c>
      <c r="CH58" s="3417">
        <f t="shared" si="23"/>
        <v>0</v>
      </c>
      <c r="CI58" s="3409"/>
      <c r="CJ58" s="3409"/>
      <c r="CK58" s="3409"/>
      <c r="CL58" s="3409"/>
    </row>
    <row r="59" spans="1:90" ht="16.350000000000001" customHeight="1" x14ac:dyDescent="0.2">
      <c r="A59" s="4532" t="s">
        <v>2138</v>
      </c>
      <c r="B59" s="1796" t="s">
        <v>66</v>
      </c>
      <c r="C59" s="1772">
        <f t="shared" si="17"/>
        <v>0</v>
      </c>
      <c r="D59" s="1771">
        <f t="shared" ref="D59:E64" si="24">SUM(J59+L59+N59)</f>
        <v>0</v>
      </c>
      <c r="E59" s="1770">
        <f t="shared" si="24"/>
        <v>0</v>
      </c>
      <c r="F59" s="1831"/>
      <c r="G59" s="1830"/>
      <c r="H59" s="1831"/>
      <c r="I59" s="1830"/>
      <c r="J59" s="1794"/>
      <c r="K59" s="1829"/>
      <c r="L59" s="1794"/>
      <c r="M59" s="1829"/>
      <c r="N59" s="1794"/>
      <c r="O59" s="1829"/>
      <c r="P59" s="1833"/>
      <c r="Q59" s="1832"/>
      <c r="R59" s="1833"/>
      <c r="S59" s="1832"/>
      <c r="T59" s="1833"/>
      <c r="U59" s="1832"/>
      <c r="V59" s="1833"/>
      <c r="W59" s="1832"/>
      <c r="X59" s="1833"/>
      <c r="Y59" s="1832"/>
      <c r="Z59" s="1833"/>
      <c r="AA59" s="1832"/>
      <c r="AB59" s="1833"/>
      <c r="AC59" s="1832"/>
      <c r="AD59" s="1833"/>
      <c r="AE59" s="1832"/>
      <c r="AF59" s="1833"/>
      <c r="AG59" s="1832"/>
      <c r="AH59" s="1833"/>
      <c r="AI59" s="1832"/>
      <c r="AJ59" s="1831"/>
      <c r="AK59" s="1832"/>
      <c r="AL59" s="1833"/>
      <c r="AM59" s="1832"/>
      <c r="AN59" s="1828"/>
      <c r="AO59" s="3672" t="str">
        <f t="shared" si="19"/>
        <v/>
      </c>
      <c r="AP59" s="1482"/>
      <c r="AQ59" s="1482"/>
      <c r="AR59" s="1482"/>
      <c r="AS59" s="1482"/>
      <c r="AT59" s="1482"/>
      <c r="AU59" s="1482"/>
      <c r="AV59" s="1482"/>
      <c r="AW59" s="1482"/>
      <c r="AX59" s="1482"/>
      <c r="AY59" s="1482"/>
      <c r="AZ59" s="1482"/>
      <c r="BA59" s="402"/>
      <c r="BB59" s="402"/>
      <c r="CA59" s="3416" t="str">
        <f t="shared" si="20"/>
        <v/>
      </c>
      <c r="CB59" s="3700" t="str">
        <f t="shared" si="21"/>
        <v/>
      </c>
      <c r="CG59" s="3417">
        <f t="shared" si="22"/>
        <v>0</v>
      </c>
      <c r="CH59" s="3417">
        <f t="shared" si="23"/>
        <v>0</v>
      </c>
      <c r="CI59" s="3409"/>
      <c r="CJ59" s="3409"/>
      <c r="CK59" s="3409"/>
      <c r="CL59" s="3409"/>
    </row>
    <row r="60" spans="1:90" ht="16.350000000000001" customHeight="1" x14ac:dyDescent="0.2">
      <c r="A60" s="4531"/>
      <c r="B60" s="3179" t="s">
        <v>69</v>
      </c>
      <c r="C60" s="926">
        <f t="shared" si="17"/>
        <v>0</v>
      </c>
      <c r="D60" s="925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2" t="str">
        <f t="shared" si="19"/>
        <v/>
      </c>
      <c r="AP60" s="1482"/>
      <c r="AQ60" s="1482"/>
      <c r="AR60" s="1482"/>
      <c r="AS60" s="1482"/>
      <c r="AT60" s="1482"/>
      <c r="AU60" s="1482"/>
      <c r="AV60" s="1482"/>
      <c r="AW60" s="1482"/>
      <c r="AX60" s="1482"/>
      <c r="AY60" s="1482"/>
      <c r="AZ60" s="1482"/>
      <c r="BA60" s="402"/>
      <c r="BB60" s="402"/>
      <c r="CA60" s="3416" t="str">
        <f t="shared" si="20"/>
        <v/>
      </c>
      <c r="CB60" s="3700" t="str">
        <f t="shared" si="21"/>
        <v/>
      </c>
      <c r="CG60" s="3417">
        <f t="shared" si="22"/>
        <v>0</v>
      </c>
      <c r="CH60" s="3417">
        <f t="shared" si="23"/>
        <v>0</v>
      </c>
      <c r="CI60" s="3409"/>
      <c r="CJ60" s="3409"/>
      <c r="CK60" s="3409"/>
      <c r="CL60" s="3409"/>
    </row>
    <row r="61" spans="1:90" ht="16.350000000000001" customHeight="1" x14ac:dyDescent="0.2">
      <c r="A61" s="4532" t="s">
        <v>2137</v>
      </c>
      <c r="B61" s="1796" t="s">
        <v>22</v>
      </c>
      <c r="C61" s="1772">
        <f t="shared" si="17"/>
        <v>0</v>
      </c>
      <c r="D61" s="1771">
        <f t="shared" si="24"/>
        <v>0</v>
      </c>
      <c r="E61" s="1770">
        <f t="shared" si="24"/>
        <v>0</v>
      </c>
      <c r="F61" s="1831"/>
      <c r="G61" s="1830"/>
      <c r="H61" s="1831"/>
      <c r="I61" s="1830"/>
      <c r="J61" s="1794"/>
      <c r="K61" s="1829"/>
      <c r="L61" s="1794"/>
      <c r="M61" s="1829"/>
      <c r="N61" s="1794"/>
      <c r="O61" s="1829"/>
      <c r="P61" s="1833"/>
      <c r="Q61" s="1832"/>
      <c r="R61" s="1833"/>
      <c r="S61" s="1832"/>
      <c r="T61" s="1833"/>
      <c r="U61" s="1832"/>
      <c r="V61" s="1833"/>
      <c r="W61" s="1832"/>
      <c r="X61" s="1833"/>
      <c r="Y61" s="1832"/>
      <c r="Z61" s="1833"/>
      <c r="AA61" s="1832"/>
      <c r="AB61" s="1833"/>
      <c r="AC61" s="1832"/>
      <c r="AD61" s="1833"/>
      <c r="AE61" s="1832"/>
      <c r="AF61" s="1833"/>
      <c r="AG61" s="1832"/>
      <c r="AH61" s="1833"/>
      <c r="AI61" s="1832"/>
      <c r="AJ61" s="1831"/>
      <c r="AK61" s="1832"/>
      <c r="AL61" s="1833"/>
      <c r="AM61" s="1832"/>
      <c r="AN61" s="1828"/>
      <c r="AO61" s="3672" t="str">
        <f t="shared" si="19"/>
        <v/>
      </c>
      <c r="AP61" s="1482"/>
      <c r="AQ61" s="1482"/>
      <c r="AR61" s="1482"/>
      <c r="AS61" s="1482"/>
      <c r="AT61" s="1482"/>
      <c r="AU61" s="1482"/>
      <c r="AV61" s="1482"/>
      <c r="AW61" s="1482"/>
      <c r="AX61" s="1482"/>
      <c r="AY61" s="1482"/>
      <c r="AZ61" s="1482"/>
      <c r="BA61" s="402"/>
      <c r="BB61" s="402"/>
      <c r="CA61" s="3416" t="str">
        <f t="shared" si="20"/>
        <v/>
      </c>
      <c r="CB61" s="3700" t="str">
        <f t="shared" si="21"/>
        <v/>
      </c>
      <c r="CG61" s="3417">
        <f t="shared" si="22"/>
        <v>0</v>
      </c>
      <c r="CH61" s="3417">
        <f t="shared" si="23"/>
        <v>0</v>
      </c>
      <c r="CI61" s="3409"/>
      <c r="CJ61" s="3409"/>
      <c r="CK61" s="3409"/>
      <c r="CL61" s="3409"/>
    </row>
    <row r="62" spans="1:90" ht="16.350000000000001" customHeight="1" x14ac:dyDescent="0.2">
      <c r="A62" s="4594"/>
      <c r="B62" s="3178" t="s">
        <v>2133</v>
      </c>
      <c r="C62" s="303">
        <f t="shared" si="17"/>
        <v>0</v>
      </c>
      <c r="D62" s="1190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2" t="str">
        <f t="shared" si="19"/>
        <v/>
      </c>
      <c r="AP62" s="1482"/>
      <c r="AQ62" s="1482"/>
      <c r="AR62" s="1482"/>
      <c r="AS62" s="1482"/>
      <c r="AT62" s="1482"/>
      <c r="AU62" s="1482"/>
      <c r="AV62" s="1482"/>
      <c r="AW62" s="1482"/>
      <c r="AX62" s="1482"/>
      <c r="AY62" s="1482"/>
      <c r="AZ62" s="1482"/>
      <c r="BA62" s="402"/>
      <c r="BB62" s="402"/>
      <c r="CA62" s="3416" t="str">
        <f t="shared" si="20"/>
        <v/>
      </c>
      <c r="CB62" s="3700" t="str">
        <f t="shared" si="21"/>
        <v/>
      </c>
      <c r="CG62" s="3417">
        <f t="shared" si="22"/>
        <v>0</v>
      </c>
      <c r="CH62" s="3417">
        <f t="shared" si="23"/>
        <v>0</v>
      </c>
      <c r="CI62" s="3409"/>
      <c r="CJ62" s="3409"/>
      <c r="CK62" s="3409"/>
      <c r="CL62" s="3409"/>
    </row>
    <row r="63" spans="1:90" ht="16.350000000000001" customHeight="1" x14ac:dyDescent="0.2">
      <c r="A63" s="4594"/>
      <c r="B63" s="3178" t="s">
        <v>66</v>
      </c>
      <c r="C63" s="303">
        <f t="shared" si="17"/>
        <v>0</v>
      </c>
      <c r="D63" s="1190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2" t="str">
        <f t="shared" si="19"/>
        <v/>
      </c>
      <c r="AP63" s="1482"/>
      <c r="AQ63" s="1482"/>
      <c r="AR63" s="1482"/>
      <c r="AS63" s="1482"/>
      <c r="AT63" s="1482"/>
      <c r="AU63" s="1482"/>
      <c r="AV63" s="1482"/>
      <c r="AW63" s="1482"/>
      <c r="AX63" s="1482"/>
      <c r="AY63" s="1482"/>
      <c r="AZ63" s="1482"/>
      <c r="BA63" s="402"/>
      <c r="BB63" s="402"/>
      <c r="CA63" s="3416" t="str">
        <f t="shared" si="20"/>
        <v/>
      </c>
      <c r="CB63" s="3700" t="str">
        <f t="shared" si="21"/>
        <v/>
      </c>
      <c r="CG63" s="3417">
        <f t="shared" si="22"/>
        <v>0</v>
      </c>
      <c r="CH63" s="3417">
        <f t="shared" si="23"/>
        <v>0</v>
      </c>
      <c r="CI63" s="3409"/>
      <c r="CJ63" s="3409"/>
      <c r="CK63" s="3409"/>
      <c r="CL63" s="3409"/>
    </row>
    <row r="64" spans="1:90" ht="16.350000000000001" customHeight="1" x14ac:dyDescent="0.2">
      <c r="A64" s="4531"/>
      <c r="B64" s="3179" t="s">
        <v>69</v>
      </c>
      <c r="C64" s="926">
        <f t="shared" si="17"/>
        <v>0</v>
      </c>
      <c r="D64" s="925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2" t="str">
        <f t="shared" si="19"/>
        <v/>
      </c>
      <c r="AP64" s="1482"/>
      <c r="AQ64" s="1482"/>
      <c r="AR64" s="1482"/>
      <c r="AS64" s="1482"/>
      <c r="AT64" s="1482"/>
      <c r="AU64" s="1482"/>
      <c r="AV64" s="1482"/>
      <c r="AW64" s="1482"/>
      <c r="AX64" s="1482"/>
      <c r="AY64" s="1482"/>
      <c r="AZ64" s="1482"/>
      <c r="BA64" s="402"/>
      <c r="BB64" s="402"/>
      <c r="CA64" s="3416" t="str">
        <f t="shared" si="20"/>
        <v/>
      </c>
      <c r="CB64" s="3700" t="str">
        <f t="shared" si="21"/>
        <v/>
      </c>
      <c r="CG64" s="3417">
        <f t="shared" si="22"/>
        <v>0</v>
      </c>
      <c r="CH64" s="3417">
        <f t="shared" si="23"/>
        <v>0</v>
      </c>
      <c r="CI64" s="3409"/>
      <c r="CJ64" s="3409"/>
      <c r="CK64" s="3409"/>
      <c r="CL64" s="3409"/>
    </row>
    <row r="65" spans="1:90" ht="16.350000000000001" customHeight="1" x14ac:dyDescent="0.2">
      <c r="A65" s="4532" t="s">
        <v>2136</v>
      </c>
      <c r="B65" s="1796" t="s">
        <v>22</v>
      </c>
      <c r="C65" s="1772">
        <f t="shared" si="17"/>
        <v>0</v>
      </c>
      <c r="D65" s="1771">
        <f t="shared" ref="D65:D74" si="25">SUM(J65+L65+N65+P65+R65+T65+V65+X65+Z65+AB65+AD65+AF65+AH65+AJ65+AL65)</f>
        <v>0</v>
      </c>
      <c r="E65" s="1770">
        <f t="shared" ref="E65:E74" si="26">SUM(K65+M65+O65+Q65+S65+U65+W65+Y65+AA65+AC65+AE65+AG65+AI65+AK65+AM65)</f>
        <v>0</v>
      </c>
      <c r="F65" s="1831"/>
      <c r="G65" s="1830"/>
      <c r="H65" s="1831"/>
      <c r="I65" s="1832"/>
      <c r="J65" s="1794"/>
      <c r="K65" s="1829"/>
      <c r="L65" s="1794"/>
      <c r="M65" s="1829"/>
      <c r="N65" s="1794"/>
      <c r="O65" s="1829"/>
      <c r="P65" s="1794"/>
      <c r="Q65" s="1829"/>
      <c r="R65" s="1794"/>
      <c r="S65" s="1829"/>
      <c r="T65" s="1794"/>
      <c r="U65" s="1829"/>
      <c r="V65" s="1794"/>
      <c r="W65" s="1829"/>
      <c r="X65" s="1794"/>
      <c r="Y65" s="1829"/>
      <c r="Z65" s="1794"/>
      <c r="AA65" s="1829"/>
      <c r="AB65" s="1794"/>
      <c r="AC65" s="1829"/>
      <c r="AD65" s="1794"/>
      <c r="AE65" s="1829"/>
      <c r="AF65" s="1794"/>
      <c r="AG65" s="1829"/>
      <c r="AH65" s="1794"/>
      <c r="AI65" s="1829"/>
      <c r="AJ65" s="1794"/>
      <c r="AK65" s="1829"/>
      <c r="AL65" s="1794"/>
      <c r="AM65" s="1829"/>
      <c r="AN65" s="1828"/>
      <c r="AO65" s="3672" t="str">
        <f t="shared" si="19"/>
        <v/>
      </c>
      <c r="AP65" s="1482"/>
      <c r="AQ65" s="1482"/>
      <c r="AR65" s="1482"/>
      <c r="AS65" s="1482"/>
      <c r="AT65" s="1482"/>
      <c r="AU65" s="1482"/>
      <c r="AV65" s="1482"/>
      <c r="AW65" s="1482"/>
      <c r="AX65" s="1482"/>
      <c r="AY65" s="1482"/>
      <c r="AZ65" s="1482"/>
      <c r="BA65" s="402"/>
      <c r="BB65" s="402"/>
      <c r="CA65" s="3416" t="str">
        <f t="shared" si="20"/>
        <v/>
      </c>
      <c r="CB65" s="3700" t="str">
        <f t="shared" si="21"/>
        <v/>
      </c>
      <c r="CG65" s="3417">
        <f t="shared" si="22"/>
        <v>0</v>
      </c>
      <c r="CH65" s="3417">
        <f t="shared" si="23"/>
        <v>0</v>
      </c>
      <c r="CI65" s="3409"/>
      <c r="CJ65" s="3409"/>
      <c r="CK65" s="3409"/>
      <c r="CL65" s="3409"/>
    </row>
    <row r="66" spans="1:90" ht="16.350000000000001" customHeight="1" x14ac:dyDescent="0.2">
      <c r="A66" s="4531"/>
      <c r="B66" s="3178" t="s">
        <v>2133</v>
      </c>
      <c r="C66" s="1215">
        <f t="shared" si="17"/>
        <v>0</v>
      </c>
      <c r="D66" s="1257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2" t="str">
        <f t="shared" si="19"/>
        <v/>
      </c>
      <c r="AP66" s="1482"/>
      <c r="AQ66" s="1482"/>
      <c r="AR66" s="1482"/>
      <c r="AS66" s="1482"/>
      <c r="AT66" s="1482"/>
      <c r="AU66" s="1482"/>
      <c r="AV66" s="1482"/>
      <c r="AW66" s="1482"/>
      <c r="AX66" s="1482"/>
      <c r="AY66" s="1482"/>
      <c r="AZ66" s="1482"/>
      <c r="BA66" s="402"/>
      <c r="BB66" s="402"/>
      <c r="CA66" s="3416" t="str">
        <f t="shared" si="20"/>
        <v/>
      </c>
      <c r="CB66" s="3700" t="str">
        <f t="shared" si="21"/>
        <v/>
      </c>
      <c r="CG66" s="3417">
        <f t="shared" si="22"/>
        <v>0</v>
      </c>
      <c r="CH66" s="3417">
        <f t="shared" si="23"/>
        <v>0</v>
      </c>
      <c r="CI66" s="3409"/>
      <c r="CJ66" s="3409"/>
      <c r="CK66" s="3409"/>
      <c r="CL66" s="3409"/>
    </row>
    <row r="67" spans="1:90" ht="16.350000000000001" customHeight="1" x14ac:dyDescent="0.2">
      <c r="A67" s="4532" t="s">
        <v>2135</v>
      </c>
      <c r="B67" s="1796" t="s">
        <v>22</v>
      </c>
      <c r="C67" s="1772">
        <f t="shared" si="17"/>
        <v>0</v>
      </c>
      <c r="D67" s="1771">
        <f t="shared" si="25"/>
        <v>0</v>
      </c>
      <c r="E67" s="1770">
        <f t="shared" si="26"/>
        <v>0</v>
      </c>
      <c r="F67" s="1831"/>
      <c r="G67" s="1830"/>
      <c r="H67" s="1831"/>
      <c r="I67" s="1830"/>
      <c r="J67" s="1794"/>
      <c r="K67" s="1829"/>
      <c r="L67" s="1794"/>
      <c r="M67" s="1829"/>
      <c r="N67" s="1794"/>
      <c r="O67" s="1829"/>
      <c r="P67" s="1794"/>
      <c r="Q67" s="1829"/>
      <c r="R67" s="1794"/>
      <c r="S67" s="1829"/>
      <c r="T67" s="1794"/>
      <c r="U67" s="1829"/>
      <c r="V67" s="1794"/>
      <c r="W67" s="1829"/>
      <c r="X67" s="1794"/>
      <c r="Y67" s="1829"/>
      <c r="Z67" s="1794"/>
      <c r="AA67" s="1829"/>
      <c r="AB67" s="1794"/>
      <c r="AC67" s="1829"/>
      <c r="AD67" s="1794"/>
      <c r="AE67" s="1829"/>
      <c r="AF67" s="1794"/>
      <c r="AG67" s="1829"/>
      <c r="AH67" s="1794"/>
      <c r="AI67" s="1829"/>
      <c r="AJ67" s="1794"/>
      <c r="AK67" s="1829"/>
      <c r="AL67" s="1794"/>
      <c r="AM67" s="1829"/>
      <c r="AN67" s="1828"/>
      <c r="AO67" s="3672" t="str">
        <f t="shared" si="19"/>
        <v/>
      </c>
      <c r="AP67" s="1482"/>
      <c r="AQ67" s="1482"/>
      <c r="AR67" s="1482"/>
      <c r="AS67" s="1482"/>
      <c r="AT67" s="1482"/>
      <c r="AU67" s="1482"/>
      <c r="AV67" s="1482"/>
      <c r="AW67" s="1482"/>
      <c r="AX67" s="1482"/>
      <c r="AY67" s="1482"/>
      <c r="AZ67" s="1482"/>
      <c r="BA67" s="402"/>
      <c r="BB67" s="402"/>
      <c r="CA67" s="3416" t="str">
        <f t="shared" si="20"/>
        <v/>
      </c>
      <c r="CB67" s="3700" t="str">
        <f t="shared" si="21"/>
        <v/>
      </c>
      <c r="CG67" s="3417">
        <f t="shared" si="22"/>
        <v>0</v>
      </c>
      <c r="CH67" s="3417">
        <f t="shared" si="23"/>
        <v>0</v>
      </c>
      <c r="CI67" s="3409"/>
      <c r="CJ67" s="3409"/>
      <c r="CK67" s="3409"/>
      <c r="CL67" s="3409"/>
    </row>
    <row r="68" spans="1:90" ht="16.350000000000001" customHeight="1" x14ac:dyDescent="0.2">
      <c r="A68" s="4531"/>
      <c r="B68" s="3179" t="s">
        <v>2133</v>
      </c>
      <c r="C68" s="926">
        <f t="shared" si="17"/>
        <v>0</v>
      </c>
      <c r="D68" s="925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2" t="str">
        <f t="shared" si="19"/>
        <v/>
      </c>
      <c r="AP68" s="1482"/>
      <c r="AQ68" s="1482"/>
      <c r="AR68" s="1482"/>
      <c r="AS68" s="1482"/>
      <c r="AT68" s="1482"/>
      <c r="AU68" s="1482"/>
      <c r="AV68" s="1482"/>
      <c r="AW68" s="1482"/>
      <c r="AX68" s="1482"/>
      <c r="AY68" s="1482"/>
      <c r="AZ68" s="1482"/>
      <c r="BA68" s="402"/>
      <c r="BB68" s="402"/>
      <c r="CA68" s="3416" t="str">
        <f t="shared" si="20"/>
        <v/>
      </c>
      <c r="CB68" s="3700" t="str">
        <f t="shared" si="21"/>
        <v/>
      </c>
      <c r="CG68" s="3417">
        <f t="shared" si="22"/>
        <v>0</v>
      </c>
      <c r="CH68" s="3417">
        <f t="shared" si="23"/>
        <v>0</v>
      </c>
      <c r="CI68" s="3409"/>
      <c r="CJ68" s="3409"/>
      <c r="CK68" s="3409"/>
      <c r="CL68" s="3409"/>
    </row>
    <row r="69" spans="1:90" ht="16.350000000000001" customHeight="1" x14ac:dyDescent="0.2">
      <c r="A69" s="4532" t="s">
        <v>2134</v>
      </c>
      <c r="B69" s="1796" t="s">
        <v>22</v>
      </c>
      <c r="C69" s="1772">
        <f t="shared" si="17"/>
        <v>0</v>
      </c>
      <c r="D69" s="1771">
        <f t="shared" si="25"/>
        <v>0</v>
      </c>
      <c r="E69" s="1770">
        <f t="shared" si="26"/>
        <v>0</v>
      </c>
      <c r="F69" s="1831"/>
      <c r="G69" s="1830"/>
      <c r="H69" s="1831"/>
      <c r="I69" s="1830"/>
      <c r="J69" s="1794"/>
      <c r="K69" s="1829"/>
      <c r="L69" s="1794"/>
      <c r="M69" s="1829"/>
      <c r="N69" s="1794"/>
      <c r="O69" s="1829"/>
      <c r="P69" s="1794"/>
      <c r="Q69" s="1829"/>
      <c r="R69" s="1794"/>
      <c r="S69" s="1829"/>
      <c r="T69" s="1794"/>
      <c r="U69" s="1829"/>
      <c r="V69" s="1794"/>
      <c r="W69" s="1829"/>
      <c r="X69" s="1794"/>
      <c r="Y69" s="1829"/>
      <c r="Z69" s="1794"/>
      <c r="AA69" s="1829"/>
      <c r="AB69" s="1794"/>
      <c r="AC69" s="1829"/>
      <c r="AD69" s="1794"/>
      <c r="AE69" s="1829"/>
      <c r="AF69" s="1794"/>
      <c r="AG69" s="1829"/>
      <c r="AH69" s="1794"/>
      <c r="AI69" s="1829"/>
      <c r="AJ69" s="1794"/>
      <c r="AK69" s="1829"/>
      <c r="AL69" s="1794"/>
      <c r="AM69" s="1829"/>
      <c r="AN69" s="1828"/>
      <c r="AO69" s="3672" t="str">
        <f t="shared" si="19"/>
        <v/>
      </c>
      <c r="AP69" s="1482"/>
      <c r="AQ69" s="1482"/>
      <c r="AR69" s="1482"/>
      <c r="AS69" s="1482"/>
      <c r="AT69" s="1482"/>
      <c r="AU69" s="1482"/>
      <c r="AV69" s="1482"/>
      <c r="AW69" s="1482"/>
      <c r="AX69" s="1482"/>
      <c r="AY69" s="1482"/>
      <c r="AZ69" s="1482"/>
      <c r="BA69" s="402"/>
      <c r="BB69" s="402"/>
      <c r="CA69" s="3416" t="str">
        <f t="shared" si="20"/>
        <v/>
      </c>
      <c r="CB69" s="3700" t="str">
        <f t="shared" si="21"/>
        <v/>
      </c>
      <c r="CG69" s="3417">
        <f t="shared" si="22"/>
        <v>0</v>
      </c>
      <c r="CH69" s="3417">
        <f t="shared" si="23"/>
        <v>0</v>
      </c>
      <c r="CI69" s="3409"/>
      <c r="CJ69" s="3409"/>
      <c r="CK69" s="3409"/>
      <c r="CL69" s="3409"/>
    </row>
    <row r="70" spans="1:90" ht="16.350000000000001" customHeight="1" x14ac:dyDescent="0.2">
      <c r="A70" s="4594"/>
      <c r="B70" s="3178" t="s">
        <v>2133</v>
      </c>
      <c r="C70" s="303">
        <f t="shared" si="17"/>
        <v>0</v>
      </c>
      <c r="D70" s="1190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2" t="str">
        <f t="shared" si="19"/>
        <v/>
      </c>
      <c r="AP70" s="1482"/>
      <c r="AQ70" s="1482"/>
      <c r="AR70" s="1482"/>
      <c r="AS70" s="1482"/>
      <c r="AT70" s="1482"/>
      <c r="AU70" s="1482"/>
      <c r="AV70" s="1482"/>
      <c r="AW70" s="1482"/>
      <c r="AX70" s="1482"/>
      <c r="AY70" s="1482"/>
      <c r="AZ70" s="1482"/>
      <c r="BA70" s="402"/>
      <c r="BB70" s="402"/>
      <c r="CA70" s="3416" t="str">
        <f t="shared" si="20"/>
        <v/>
      </c>
      <c r="CB70" s="3700" t="str">
        <f t="shared" si="21"/>
        <v/>
      </c>
      <c r="CG70" s="3417">
        <f t="shared" si="22"/>
        <v>0</v>
      </c>
      <c r="CH70" s="3417">
        <f t="shared" si="23"/>
        <v>0</v>
      </c>
      <c r="CI70" s="3409"/>
      <c r="CJ70" s="3409"/>
      <c r="CK70" s="3409"/>
      <c r="CL70" s="3409"/>
    </row>
    <row r="71" spans="1:90" ht="16.350000000000001" customHeight="1" x14ac:dyDescent="0.2">
      <c r="A71" s="4594"/>
      <c r="B71" s="3178" t="s">
        <v>66</v>
      </c>
      <c r="C71" s="303">
        <f t="shared" si="17"/>
        <v>0</v>
      </c>
      <c r="D71" s="1190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2" t="str">
        <f t="shared" si="19"/>
        <v/>
      </c>
      <c r="AP71" s="1482"/>
      <c r="AQ71" s="1482"/>
      <c r="AR71" s="1482"/>
      <c r="AS71" s="1482"/>
      <c r="AT71" s="1482"/>
      <c r="AU71" s="1482"/>
      <c r="AV71" s="1482"/>
      <c r="AW71" s="1482"/>
      <c r="AX71" s="1482"/>
      <c r="AY71" s="1482"/>
      <c r="AZ71" s="1482"/>
      <c r="BA71" s="402"/>
      <c r="BB71" s="402"/>
      <c r="CA71" s="3416" t="str">
        <f t="shared" si="20"/>
        <v/>
      </c>
      <c r="CB71" s="3700" t="str">
        <f t="shared" si="21"/>
        <v/>
      </c>
      <c r="CG71" s="3417">
        <f t="shared" si="22"/>
        <v>0</v>
      </c>
      <c r="CH71" s="3417">
        <f t="shared" si="23"/>
        <v>0</v>
      </c>
      <c r="CI71" s="3409"/>
      <c r="CJ71" s="3409"/>
      <c r="CK71" s="3409"/>
      <c r="CL71" s="3409"/>
    </row>
    <row r="72" spans="1:90" ht="16.350000000000001" customHeight="1" x14ac:dyDescent="0.2">
      <c r="A72" s="4594"/>
      <c r="B72" s="3178" t="s">
        <v>2132</v>
      </c>
      <c r="C72" s="303">
        <f t="shared" si="17"/>
        <v>0</v>
      </c>
      <c r="D72" s="1190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2" t="str">
        <f t="shared" si="19"/>
        <v/>
      </c>
      <c r="AP72" s="1482"/>
      <c r="AQ72" s="1482"/>
      <c r="AR72" s="1482"/>
      <c r="AS72" s="1482"/>
      <c r="AT72" s="1482"/>
      <c r="AU72" s="1482"/>
      <c r="AV72" s="1482"/>
      <c r="AW72" s="1482"/>
      <c r="AX72" s="1482"/>
      <c r="AY72" s="1482"/>
      <c r="AZ72" s="1482"/>
      <c r="BA72" s="402"/>
      <c r="BB72" s="402"/>
      <c r="CA72" s="3416" t="str">
        <f t="shared" si="20"/>
        <v/>
      </c>
      <c r="CB72" s="3700" t="str">
        <f t="shared" si="21"/>
        <v/>
      </c>
      <c r="CG72" s="3417">
        <f t="shared" si="22"/>
        <v>0</v>
      </c>
      <c r="CH72" s="3417">
        <f t="shared" si="23"/>
        <v>0</v>
      </c>
      <c r="CI72" s="3409"/>
      <c r="CJ72" s="3409"/>
      <c r="CK72" s="3409"/>
      <c r="CL72" s="3409"/>
    </row>
    <row r="73" spans="1:90" ht="16.350000000000001" customHeight="1" x14ac:dyDescent="0.2">
      <c r="A73" s="4594"/>
      <c r="B73" s="3178" t="s">
        <v>69</v>
      </c>
      <c r="C73" s="303">
        <f t="shared" si="17"/>
        <v>0</v>
      </c>
      <c r="D73" s="1190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2" t="str">
        <f t="shared" si="19"/>
        <v/>
      </c>
      <c r="AP73" s="1482"/>
      <c r="AQ73" s="1482"/>
      <c r="AR73" s="1482"/>
      <c r="AS73" s="1482"/>
      <c r="AT73" s="1482"/>
      <c r="AU73" s="1482"/>
      <c r="AV73" s="1482"/>
      <c r="AW73" s="1482"/>
      <c r="AX73" s="1482"/>
      <c r="AY73" s="1482"/>
      <c r="AZ73" s="1482"/>
      <c r="BA73" s="402"/>
      <c r="BB73" s="402"/>
      <c r="CA73" s="3416" t="str">
        <f t="shared" si="20"/>
        <v/>
      </c>
      <c r="CB73" s="3700" t="str">
        <f t="shared" si="21"/>
        <v/>
      </c>
      <c r="CG73" s="3417">
        <f t="shared" si="22"/>
        <v>0</v>
      </c>
      <c r="CH73" s="3417">
        <f t="shared" si="23"/>
        <v>0</v>
      </c>
      <c r="CI73" s="3409"/>
      <c r="CJ73" s="3409"/>
      <c r="CK73" s="3409"/>
      <c r="CL73" s="3409"/>
    </row>
    <row r="74" spans="1:90" ht="16.350000000000001" customHeight="1" x14ac:dyDescent="0.2">
      <c r="A74" s="4531"/>
      <c r="B74" s="3179" t="s">
        <v>70</v>
      </c>
      <c r="C74" s="926">
        <f t="shared" si="17"/>
        <v>0</v>
      </c>
      <c r="D74" s="925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2" t="str">
        <f t="shared" si="19"/>
        <v/>
      </c>
      <c r="AP74" s="1482"/>
      <c r="AQ74" s="1482"/>
      <c r="AR74" s="1482"/>
      <c r="AS74" s="1482"/>
      <c r="AT74" s="1482"/>
      <c r="AU74" s="1482"/>
      <c r="AV74" s="1482"/>
      <c r="AW74" s="1482"/>
      <c r="AX74" s="1482"/>
      <c r="AY74" s="1482"/>
      <c r="AZ74" s="1482"/>
      <c r="BA74" s="402"/>
      <c r="BB74" s="402"/>
      <c r="CA74" s="3416" t="str">
        <f t="shared" si="20"/>
        <v/>
      </c>
      <c r="CB74" s="3700" t="str">
        <f t="shared" si="21"/>
        <v/>
      </c>
      <c r="CG74" s="3417">
        <f t="shared" si="22"/>
        <v>0</v>
      </c>
      <c r="CH74" s="3417">
        <f t="shared" si="23"/>
        <v>0</v>
      </c>
      <c r="CI74" s="3409"/>
      <c r="CJ74" s="3409"/>
      <c r="CK74" s="3409"/>
      <c r="CL74" s="3409"/>
    </row>
    <row r="75" spans="1:90" ht="31.35" customHeight="1" x14ac:dyDescent="0.2">
      <c r="A75" s="1827" t="s">
        <v>2131</v>
      </c>
      <c r="B75" s="1826"/>
      <c r="C75" s="1826"/>
      <c r="D75" s="1825"/>
      <c r="E75" s="1825"/>
      <c r="F75" s="1825"/>
      <c r="G75" s="1824"/>
      <c r="H75" s="1824"/>
      <c r="I75" s="1824"/>
      <c r="J75" s="1824"/>
      <c r="K75" s="1787"/>
      <c r="L75" s="1787"/>
      <c r="M75" s="222"/>
      <c r="N75" s="1776"/>
      <c r="O75" s="222"/>
      <c r="P75" s="222"/>
      <c r="Q75" s="222"/>
      <c r="R75" s="222"/>
      <c r="S75" s="222"/>
      <c r="T75" s="222"/>
      <c r="U75" s="222"/>
      <c r="V75" s="1776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09"/>
      <c r="CH75" s="3409"/>
      <c r="CI75" s="3409"/>
      <c r="CJ75" s="3409"/>
      <c r="CK75" s="3409"/>
      <c r="CL75" s="3409"/>
    </row>
    <row r="76" spans="1:90" ht="31.35" customHeight="1" x14ac:dyDescent="0.2">
      <c r="A76" s="4532" t="s">
        <v>2130</v>
      </c>
      <c r="B76" s="4532"/>
      <c r="C76" s="4600" t="s">
        <v>2129</v>
      </c>
      <c r="D76" s="4600"/>
      <c r="E76" s="4600" t="s">
        <v>2128</v>
      </c>
      <c r="F76" s="4601"/>
      <c r="G76" s="4584" t="s">
        <v>2127</v>
      </c>
      <c r="H76" s="4600"/>
      <c r="I76" s="4584" t="s">
        <v>2126</v>
      </c>
      <c r="J76" s="4600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2"/>
      <c r="Y76" s="1785"/>
      <c r="Z76" s="1785"/>
      <c r="AA76" s="1785"/>
      <c r="AB76" s="1785"/>
      <c r="AC76" s="1785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09"/>
      <c r="CH76" s="3409"/>
      <c r="CI76" s="3409"/>
      <c r="CJ76" s="3409"/>
      <c r="CK76" s="3409"/>
      <c r="CL76" s="3409"/>
    </row>
    <row r="77" spans="1:90" ht="31.35" customHeight="1" x14ac:dyDescent="0.2">
      <c r="A77" s="4531"/>
      <c r="B77" s="4531"/>
      <c r="C77" s="1798" t="s">
        <v>2125</v>
      </c>
      <c r="D77" s="1821" t="s">
        <v>2124</v>
      </c>
      <c r="E77" s="1798" t="s">
        <v>2125</v>
      </c>
      <c r="F77" s="1823" t="s">
        <v>2124</v>
      </c>
      <c r="G77" s="1822" t="s">
        <v>2125</v>
      </c>
      <c r="H77" s="1821" t="s">
        <v>2124</v>
      </c>
      <c r="I77" s="1822" t="s">
        <v>2125</v>
      </c>
      <c r="J77" s="1821" t="s">
        <v>2124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2"/>
      <c r="Y77" s="1785"/>
      <c r="Z77" s="1785"/>
      <c r="AA77" s="1785"/>
      <c r="AB77" s="1785"/>
      <c r="AC77" s="1785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09"/>
      <c r="CH77" s="3409"/>
      <c r="CI77" s="3409"/>
      <c r="CJ77" s="3409"/>
      <c r="CK77" s="3409"/>
      <c r="CL77" s="3409"/>
    </row>
    <row r="78" spans="1:90" ht="16.350000000000001" customHeight="1" x14ac:dyDescent="0.2">
      <c r="A78" s="4599" t="s">
        <v>2123</v>
      </c>
      <c r="B78" s="4599"/>
      <c r="C78" s="1820"/>
      <c r="D78" s="1817"/>
      <c r="E78" s="1820"/>
      <c r="F78" s="1819"/>
      <c r="G78" s="1818"/>
      <c r="H78" s="1817"/>
      <c r="I78" s="1818"/>
      <c r="J78" s="1817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2"/>
      <c r="Y78" s="1785"/>
      <c r="Z78" s="1785"/>
      <c r="AA78" s="1785"/>
      <c r="AB78" s="1785"/>
      <c r="AC78" s="1785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09"/>
      <c r="CH78" s="3409"/>
      <c r="CI78" s="3409"/>
      <c r="CJ78" s="3409"/>
      <c r="CK78" s="3409"/>
      <c r="CL78" s="3409"/>
    </row>
    <row r="79" spans="1:90" ht="16.350000000000001" customHeight="1" x14ac:dyDescent="0.2">
      <c r="A79" s="4597" t="s">
        <v>2122</v>
      </c>
      <c r="B79" s="4597"/>
      <c r="C79" s="263"/>
      <c r="D79" s="1278"/>
      <c r="E79" s="263"/>
      <c r="F79" s="1816"/>
      <c r="G79" s="1277"/>
      <c r="H79" s="1278"/>
      <c r="I79" s="1277"/>
      <c r="J79" s="1278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2"/>
      <c r="Y79" s="1785"/>
      <c r="Z79" s="1785"/>
      <c r="AA79" s="1785"/>
      <c r="AB79" s="1785"/>
      <c r="AC79" s="1785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09"/>
      <c r="CH79" s="3409"/>
      <c r="CI79" s="3409"/>
      <c r="CJ79" s="3409"/>
      <c r="CK79" s="3409"/>
      <c r="CL79" s="3409"/>
    </row>
    <row r="80" spans="1:90" ht="16.350000000000001" customHeight="1" x14ac:dyDescent="0.2">
      <c r="A80" s="4597" t="s">
        <v>2121</v>
      </c>
      <c r="B80" s="4597"/>
      <c r="C80" s="263"/>
      <c r="D80" s="1278"/>
      <c r="E80" s="263"/>
      <c r="F80" s="1816"/>
      <c r="G80" s="1277"/>
      <c r="H80" s="1278"/>
      <c r="I80" s="1277"/>
      <c r="J80" s="1278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2"/>
      <c r="Y80" s="1785"/>
      <c r="Z80" s="1785"/>
      <c r="AA80" s="1785"/>
      <c r="AB80" s="1785"/>
      <c r="AC80" s="1785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09"/>
      <c r="CH80" s="3409"/>
      <c r="CI80" s="3409"/>
      <c r="CJ80" s="3409"/>
      <c r="CK80" s="3409"/>
      <c r="CL80" s="3409"/>
    </row>
    <row r="81" spans="1:90" ht="16.350000000000001" customHeight="1" x14ac:dyDescent="0.2">
      <c r="A81" s="4598" t="s">
        <v>2120</v>
      </c>
      <c r="B81" s="4598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2"/>
      <c r="Y81" s="1785"/>
      <c r="Z81" s="1785"/>
      <c r="AA81" s="1785"/>
      <c r="AB81" s="1785"/>
      <c r="AC81" s="1785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09"/>
      <c r="CH81" s="3409"/>
      <c r="CI81" s="3409"/>
      <c r="CJ81" s="3409"/>
      <c r="CK81" s="3409"/>
      <c r="CL81" s="3409"/>
    </row>
    <row r="82" spans="1:90" ht="31.35" customHeight="1" x14ac:dyDescent="0.2">
      <c r="A82" s="149" t="s">
        <v>2119</v>
      </c>
      <c r="B82" s="1815"/>
      <c r="C82" s="1815"/>
      <c r="D82" s="1815"/>
      <c r="E82" s="1813"/>
      <c r="F82" s="1813"/>
      <c r="G82" s="1813"/>
      <c r="H82" s="1813"/>
      <c r="I82" s="1813"/>
      <c r="J82" s="1813"/>
      <c r="K82" s="1814"/>
      <c r="L82" s="1813"/>
      <c r="M82" s="1812"/>
      <c r="N82" s="1812"/>
      <c r="O82" s="222"/>
      <c r="P82" s="222"/>
      <c r="Q82" s="222"/>
      <c r="R82" s="222"/>
      <c r="S82" s="222"/>
      <c r="T82" s="222"/>
      <c r="U82" s="222"/>
      <c r="V82" s="1782"/>
      <c r="W82" s="1811"/>
      <c r="X82" s="1779"/>
      <c r="Y82" s="1779"/>
      <c r="Z82" s="1779"/>
      <c r="AA82" s="1779"/>
      <c r="AB82" s="1779"/>
      <c r="AC82" s="1779"/>
      <c r="AD82" s="222"/>
      <c r="AE82" s="222"/>
      <c r="AF82" s="222"/>
      <c r="AG82" s="222"/>
      <c r="AH82" s="1779"/>
      <c r="AI82" s="1779"/>
      <c r="AJ82" s="1779"/>
      <c r="AK82" s="1779"/>
      <c r="AL82" s="222"/>
      <c r="AM82" s="222"/>
      <c r="AN82" s="222"/>
      <c r="AO82" s="222"/>
      <c r="AP82" s="222"/>
      <c r="CG82" s="3409"/>
      <c r="CH82" s="3409"/>
      <c r="CI82" s="3409"/>
      <c r="CJ82" s="3409"/>
      <c r="CK82" s="3409"/>
      <c r="CL82" s="3409"/>
    </row>
    <row r="83" spans="1:90" ht="24.6" customHeight="1" x14ac:dyDescent="0.2">
      <c r="A83" s="4532" t="s">
        <v>1650</v>
      </c>
      <c r="B83" s="4532" t="s">
        <v>2118</v>
      </c>
      <c r="C83" s="4595" t="s">
        <v>2117</v>
      </c>
      <c r="D83" s="4495" t="s">
        <v>2116</v>
      </c>
      <c r="E83" s="1810"/>
      <c r="F83" s="1809"/>
      <c r="G83" s="1808"/>
      <c r="H83" s="1808"/>
      <c r="I83" s="222"/>
      <c r="J83" s="222"/>
      <c r="K83" s="222"/>
      <c r="L83" s="222"/>
      <c r="M83" s="222"/>
      <c r="N83" s="222"/>
      <c r="O83" s="222"/>
      <c r="P83" s="222"/>
      <c r="Q83" s="1776"/>
      <c r="R83" s="222"/>
      <c r="S83" s="222"/>
      <c r="T83" s="222"/>
      <c r="U83" s="233"/>
      <c r="V83" s="1800"/>
      <c r="W83" s="1800"/>
      <c r="X83" s="1098"/>
      <c r="Y83" s="1098"/>
      <c r="Z83" s="228"/>
      <c r="AA83" s="228"/>
      <c r="AB83" s="228"/>
      <c r="AC83" s="222"/>
      <c r="AD83" s="222"/>
      <c r="AE83" s="222"/>
      <c r="AF83" s="222"/>
      <c r="AG83" s="233"/>
      <c r="AH83" s="1800"/>
      <c r="AI83" s="1800"/>
      <c r="AJ83" s="1800"/>
      <c r="AK83" s="3717"/>
      <c r="CG83" s="3409"/>
      <c r="CH83" s="3409"/>
      <c r="CI83" s="3409"/>
      <c r="CJ83" s="3409"/>
      <c r="CK83" s="3409"/>
      <c r="CL83" s="3409"/>
    </row>
    <row r="84" spans="1:90" ht="24.6" customHeight="1" x14ac:dyDescent="0.2">
      <c r="A84" s="4531"/>
      <c r="B84" s="4531"/>
      <c r="C84" s="4596"/>
      <c r="D84" s="4497"/>
      <c r="E84" s="161"/>
      <c r="F84" s="222"/>
      <c r="G84" s="222"/>
      <c r="H84" s="1792"/>
      <c r="I84" s="1787"/>
      <c r="J84" s="1787"/>
      <c r="K84" s="222"/>
      <c r="L84" s="222"/>
      <c r="M84" s="222"/>
      <c r="N84" s="222"/>
      <c r="O84" s="222"/>
      <c r="P84" s="222"/>
      <c r="Q84" s="222"/>
      <c r="R84" s="222"/>
      <c r="S84" s="1776"/>
      <c r="T84" s="222"/>
      <c r="U84" s="222"/>
      <c r="V84" s="1779"/>
      <c r="W84" s="1800"/>
      <c r="X84" s="1800"/>
      <c r="Y84" s="1800"/>
      <c r="Z84" s="1800"/>
      <c r="AA84" s="1800"/>
      <c r="AB84" s="1779"/>
      <c r="AC84" s="222"/>
      <c r="AD84" s="222"/>
      <c r="AE84" s="222"/>
      <c r="AF84" s="222"/>
      <c r="AG84" s="222"/>
      <c r="AH84" s="1779"/>
      <c r="AI84" s="1800"/>
      <c r="AJ84" s="1800"/>
      <c r="AK84" s="3717"/>
      <c r="CG84" s="3409"/>
      <c r="CH84" s="3409"/>
      <c r="CI84" s="3409"/>
      <c r="CJ84" s="3409"/>
      <c r="CK84" s="3409"/>
      <c r="CL84" s="3409"/>
    </row>
    <row r="85" spans="1:90" ht="16.350000000000001" customHeight="1" x14ac:dyDescent="0.2">
      <c r="A85" s="1807" t="s">
        <v>2115</v>
      </c>
      <c r="B85" s="1806"/>
      <c r="C85" s="1768"/>
      <c r="D85" s="1769"/>
      <c r="E85" s="161"/>
      <c r="F85" s="222"/>
      <c r="G85" s="222"/>
      <c r="H85" s="1792"/>
      <c r="I85" s="1787"/>
      <c r="J85" s="1787"/>
      <c r="K85" s="222"/>
      <c r="L85" s="222"/>
      <c r="M85" s="222"/>
      <c r="N85" s="222"/>
      <c r="O85" s="222"/>
      <c r="P85" s="222"/>
      <c r="Q85" s="222"/>
      <c r="R85" s="222"/>
      <c r="S85" s="1776"/>
      <c r="T85" s="222"/>
      <c r="U85" s="222"/>
      <c r="V85" s="1779"/>
      <c r="W85" s="1800"/>
      <c r="X85" s="1800"/>
      <c r="Y85" s="1800"/>
      <c r="Z85" s="1800"/>
      <c r="AA85" s="1800"/>
      <c r="AB85" s="1779"/>
      <c r="AC85" s="222"/>
      <c r="AD85" s="222"/>
      <c r="AE85" s="222"/>
      <c r="AF85" s="222"/>
      <c r="AG85" s="222"/>
      <c r="AH85" s="1779"/>
      <c r="AI85" s="1800"/>
      <c r="AJ85" s="1800"/>
      <c r="AK85" s="3717"/>
      <c r="CG85" s="3409"/>
      <c r="CH85" s="3409"/>
      <c r="CI85" s="3409"/>
      <c r="CJ85" s="3409"/>
      <c r="CK85" s="3409"/>
      <c r="CL85" s="3409"/>
    </row>
    <row r="86" spans="1:90" ht="27.75" customHeight="1" x14ac:dyDescent="0.2">
      <c r="A86" s="1805" t="s">
        <v>2114</v>
      </c>
      <c r="B86" s="1196"/>
      <c r="C86" s="278"/>
      <c r="D86" s="265"/>
      <c r="E86" s="161"/>
      <c r="F86" s="222"/>
      <c r="G86" s="222"/>
      <c r="H86" s="1792"/>
      <c r="I86" s="1787"/>
      <c r="J86" s="1787"/>
      <c r="K86" s="222"/>
      <c r="L86" s="222"/>
      <c r="M86" s="222"/>
      <c r="N86" s="222"/>
      <c r="O86" s="222"/>
      <c r="P86" s="222"/>
      <c r="Q86" s="222"/>
      <c r="R86" s="222"/>
      <c r="S86" s="1776"/>
      <c r="T86" s="222"/>
      <c r="U86" s="222"/>
      <c r="V86" s="1779"/>
      <c r="W86" s="1800"/>
      <c r="X86" s="1800"/>
      <c r="Y86" s="1800"/>
      <c r="Z86" s="1800"/>
      <c r="AA86" s="1800"/>
      <c r="AB86" s="1779"/>
      <c r="AC86" s="222"/>
      <c r="AD86" s="222"/>
      <c r="AE86" s="222"/>
      <c r="AF86" s="222"/>
      <c r="AG86" s="222"/>
      <c r="AH86" s="1779"/>
      <c r="AI86" s="1800"/>
      <c r="AJ86" s="1800"/>
      <c r="AK86" s="3717"/>
      <c r="CG86" s="3409"/>
      <c r="CH86" s="3409"/>
      <c r="CI86" s="3409"/>
      <c r="CJ86" s="3409"/>
      <c r="CK86" s="3409"/>
      <c r="CL86" s="3409"/>
    </row>
    <row r="87" spans="1:90" ht="27.75" customHeight="1" x14ac:dyDescent="0.2">
      <c r="A87" s="1805" t="s">
        <v>2113</v>
      </c>
      <c r="B87" s="1196"/>
      <c r="C87" s="278"/>
      <c r="D87" s="265"/>
      <c r="E87" s="161"/>
      <c r="F87" s="222"/>
      <c r="G87" s="222"/>
      <c r="H87" s="1792"/>
      <c r="I87" s="1787"/>
      <c r="J87" s="1787"/>
      <c r="K87" s="222"/>
      <c r="L87" s="222"/>
      <c r="M87" s="222"/>
      <c r="N87" s="222"/>
      <c r="O87" s="222"/>
      <c r="P87" s="222"/>
      <c r="Q87" s="222"/>
      <c r="R87" s="222"/>
      <c r="S87" s="1776"/>
      <c r="T87" s="222"/>
      <c r="U87" s="222"/>
      <c r="V87" s="1779"/>
      <c r="W87" s="1800"/>
      <c r="X87" s="1800"/>
      <c r="Y87" s="1800"/>
      <c r="Z87" s="1800"/>
      <c r="AA87" s="1800"/>
      <c r="AB87" s="1779"/>
      <c r="AC87" s="222"/>
      <c r="AD87" s="222"/>
      <c r="AE87" s="222"/>
      <c r="AF87" s="222"/>
      <c r="AG87" s="222"/>
      <c r="AH87" s="1779"/>
      <c r="AI87" s="1800"/>
      <c r="AJ87" s="1800"/>
      <c r="AK87" s="3717"/>
      <c r="CG87" s="3409"/>
      <c r="CH87" s="3409"/>
      <c r="CI87" s="3409"/>
      <c r="CJ87" s="3409"/>
      <c r="CK87" s="3409"/>
      <c r="CL87" s="3409"/>
    </row>
    <row r="88" spans="1:90" ht="18" customHeight="1" x14ac:dyDescent="0.2">
      <c r="A88" s="1804" t="s">
        <v>2112</v>
      </c>
      <c r="B88" s="1196"/>
      <c r="C88" s="278"/>
      <c r="D88" s="265"/>
      <c r="E88" s="161"/>
      <c r="F88" s="222"/>
      <c r="G88" s="222"/>
      <c r="H88" s="1792"/>
      <c r="I88" s="1787"/>
      <c r="J88" s="1787"/>
      <c r="K88" s="222"/>
      <c r="L88" s="222"/>
      <c r="M88" s="222"/>
      <c r="N88" s="222"/>
      <c r="O88" s="222"/>
      <c r="P88" s="222"/>
      <c r="Q88" s="222"/>
      <c r="R88" s="222"/>
      <c r="S88" s="1776"/>
      <c r="T88" s="222"/>
      <c r="U88" s="222"/>
      <c r="V88" s="1779"/>
      <c r="W88" s="1800"/>
      <c r="X88" s="1800"/>
      <c r="Y88" s="1800"/>
      <c r="Z88" s="1800"/>
      <c r="AA88" s="1800"/>
      <c r="AB88" s="1779"/>
      <c r="AC88" s="222"/>
      <c r="AD88" s="222"/>
      <c r="AE88" s="222"/>
      <c r="AF88" s="222"/>
      <c r="AG88" s="222"/>
      <c r="AH88" s="1779"/>
      <c r="AI88" s="1800"/>
      <c r="AJ88" s="1800"/>
      <c r="AK88" s="3717"/>
      <c r="CG88" s="3409"/>
      <c r="CH88" s="3409"/>
      <c r="CI88" s="3409"/>
      <c r="CJ88" s="3409"/>
      <c r="CK88" s="3409"/>
      <c r="CL88" s="3409"/>
    </row>
    <row r="89" spans="1:90" ht="27.75" customHeight="1" x14ac:dyDescent="0.2">
      <c r="A89" s="955" t="s">
        <v>2111</v>
      </c>
      <c r="B89" s="1196"/>
      <c r="C89" s="278"/>
      <c r="D89" s="265"/>
      <c r="E89" s="161"/>
      <c r="F89" s="222"/>
      <c r="G89" s="222"/>
      <c r="H89" s="1792"/>
      <c r="I89" s="1787"/>
      <c r="J89" s="1787"/>
      <c r="K89" s="222"/>
      <c r="L89" s="222"/>
      <c r="M89" s="222"/>
      <c r="N89" s="222"/>
      <c r="O89" s="222"/>
      <c r="P89" s="222"/>
      <c r="Q89" s="222"/>
      <c r="R89" s="222"/>
      <c r="S89" s="1776"/>
      <c r="T89" s="222"/>
      <c r="U89" s="222"/>
      <c r="V89" s="1779"/>
      <c r="W89" s="1800"/>
      <c r="X89" s="1800"/>
      <c r="Y89" s="1800"/>
      <c r="Z89" s="1800"/>
      <c r="AA89" s="1800"/>
      <c r="AB89" s="1779"/>
      <c r="AC89" s="222"/>
      <c r="AD89" s="222"/>
      <c r="AE89" s="222"/>
      <c r="AF89" s="222"/>
      <c r="AG89" s="222"/>
      <c r="AH89" s="1779"/>
      <c r="AI89" s="1800"/>
      <c r="AJ89" s="1800"/>
      <c r="AK89" s="3717"/>
      <c r="CG89" s="3409"/>
      <c r="CH89" s="3409"/>
      <c r="CI89" s="3409"/>
      <c r="CJ89" s="3409"/>
      <c r="CK89" s="3409"/>
      <c r="CL89" s="3409"/>
    </row>
    <row r="90" spans="1:90" ht="27.75" customHeight="1" x14ac:dyDescent="0.2">
      <c r="A90" s="955" t="s">
        <v>2110</v>
      </c>
      <c r="B90" s="1213"/>
      <c r="C90" s="278"/>
      <c r="D90" s="265"/>
      <c r="E90" s="161"/>
      <c r="F90" s="222"/>
      <c r="G90" s="222"/>
      <c r="H90" s="1792"/>
      <c r="I90" s="1787"/>
      <c r="J90" s="1787"/>
      <c r="K90" s="222"/>
      <c r="L90" s="222"/>
      <c r="M90" s="222"/>
      <c r="N90" s="222"/>
      <c r="O90" s="222"/>
      <c r="P90" s="222"/>
      <c r="Q90" s="222"/>
      <c r="R90" s="222"/>
      <c r="S90" s="1776"/>
      <c r="T90" s="222"/>
      <c r="U90" s="222"/>
      <c r="V90" s="1779"/>
      <c r="W90" s="1800"/>
      <c r="X90" s="1800"/>
      <c r="Y90" s="1800"/>
      <c r="Z90" s="1800"/>
      <c r="AA90" s="1800"/>
      <c r="AB90" s="1779"/>
      <c r="AC90" s="222"/>
      <c r="AD90" s="222"/>
      <c r="AE90" s="222"/>
      <c r="AF90" s="222"/>
      <c r="AG90" s="222"/>
      <c r="AH90" s="1779"/>
      <c r="AI90" s="1800"/>
      <c r="AJ90" s="1803"/>
      <c r="AK90" s="3718"/>
      <c r="CG90" s="3409"/>
      <c r="CH90" s="3409"/>
      <c r="CI90" s="3409"/>
      <c r="CJ90" s="3409"/>
      <c r="CK90" s="3409"/>
      <c r="CL90" s="3409"/>
    </row>
    <row r="91" spans="1:90" ht="27.75" customHeight="1" x14ac:dyDescent="0.2">
      <c r="A91" s="849" t="s">
        <v>2109</v>
      </c>
      <c r="B91" s="1802"/>
      <c r="C91" s="1188"/>
      <c r="D91" s="1185"/>
      <c r="E91" s="161"/>
      <c r="F91" s="222"/>
      <c r="G91" s="222"/>
      <c r="H91" s="1792"/>
      <c r="I91" s="1787"/>
      <c r="J91" s="1787"/>
      <c r="K91" s="222"/>
      <c r="L91" s="222"/>
      <c r="M91" s="222"/>
      <c r="N91" s="222"/>
      <c r="O91" s="222"/>
      <c r="P91" s="222"/>
      <c r="Q91" s="222"/>
      <c r="R91" s="222"/>
      <c r="S91" s="1776"/>
      <c r="T91" s="222"/>
      <c r="U91" s="222"/>
      <c r="V91" s="1779"/>
      <c r="W91" s="1800"/>
      <c r="X91" s="1800"/>
      <c r="Y91" s="1800"/>
      <c r="Z91" s="1800"/>
      <c r="AA91" s="1800"/>
      <c r="AB91" s="1779"/>
      <c r="AC91" s="222"/>
      <c r="AD91" s="222"/>
      <c r="AE91" s="222"/>
      <c r="AF91" s="222"/>
      <c r="AG91" s="222"/>
      <c r="AH91" s="1779"/>
      <c r="AI91" s="1801"/>
      <c r="AJ91" s="1800"/>
      <c r="AK91" s="3717"/>
      <c r="AL91" s="3717"/>
      <c r="AM91" s="3717"/>
      <c r="AN91" s="3717"/>
      <c r="AO91" s="3717"/>
      <c r="AP91" s="3717"/>
      <c r="AQ91" s="3717"/>
      <c r="CG91" s="3409"/>
      <c r="CH91" s="3409"/>
      <c r="CI91" s="3409"/>
      <c r="CJ91" s="3409"/>
      <c r="CK91" s="3409"/>
      <c r="CL91" s="3409"/>
    </row>
    <row r="92" spans="1:90" ht="31.35" customHeight="1" x14ac:dyDescent="0.2">
      <c r="A92" s="1799" t="s">
        <v>2108</v>
      </c>
      <c r="B92" s="1787"/>
      <c r="C92" s="1787"/>
      <c r="D92" s="1787"/>
      <c r="E92" s="776"/>
      <c r="F92" s="1787"/>
      <c r="G92" s="1787"/>
      <c r="H92" s="222"/>
      <c r="I92" s="222"/>
      <c r="J92" s="222"/>
      <c r="K92" s="1792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2"/>
      <c r="W92" s="1779"/>
      <c r="X92" s="1779"/>
      <c r="Y92" s="1779"/>
      <c r="Z92" s="1779"/>
      <c r="AA92" s="1779"/>
      <c r="AB92" s="1779"/>
      <c r="AC92" s="222"/>
      <c r="AD92" s="222"/>
      <c r="AE92" s="222"/>
      <c r="AF92" s="222"/>
      <c r="AG92" s="222"/>
      <c r="AH92" s="222"/>
      <c r="AI92" s="222"/>
      <c r="AJ92" s="1779"/>
      <c r="AK92" s="1779"/>
      <c r="AL92" s="1779"/>
      <c r="AM92" s="1779"/>
      <c r="AN92" s="1779"/>
      <c r="AO92" s="1779"/>
      <c r="AP92" s="1779"/>
      <c r="AQ92" s="3717"/>
      <c r="CG92" s="3409"/>
      <c r="CH92" s="3409"/>
      <c r="CI92" s="3409"/>
      <c r="CJ92" s="3409"/>
      <c r="CK92" s="3409"/>
      <c r="CL92" s="3409"/>
    </row>
    <row r="93" spans="1:90" ht="16.350000000000001" customHeight="1" x14ac:dyDescent="0.2">
      <c r="A93" s="4532" t="s">
        <v>2107</v>
      </c>
      <c r="B93" s="4532" t="s">
        <v>2106</v>
      </c>
      <c r="C93" s="4583" t="s">
        <v>2105</v>
      </c>
      <c r="D93" s="4584"/>
      <c r="E93" s="161"/>
      <c r="F93" s="222"/>
      <c r="G93" s="222"/>
      <c r="H93" s="222"/>
      <c r="I93" s="222"/>
      <c r="J93" s="1792"/>
      <c r="K93" s="1797"/>
      <c r="L93" s="1787"/>
      <c r="M93" s="222"/>
      <c r="N93" s="222"/>
      <c r="O93" s="222"/>
      <c r="P93" s="222"/>
      <c r="Q93" s="222"/>
      <c r="R93" s="222"/>
      <c r="S93" s="222"/>
      <c r="T93" s="222"/>
      <c r="U93" s="1776"/>
      <c r="V93" s="1779"/>
      <c r="W93" s="1779"/>
      <c r="X93" s="1779"/>
      <c r="Y93" s="1785"/>
      <c r="Z93" s="1785"/>
      <c r="AA93" s="1785"/>
      <c r="AB93" s="1785"/>
      <c r="AC93" s="1786"/>
      <c r="AD93" s="1779"/>
      <c r="AE93" s="222"/>
      <c r="AF93" s="222"/>
      <c r="AG93" s="222"/>
      <c r="AH93" s="222"/>
      <c r="AI93" s="222"/>
      <c r="AJ93" s="1779"/>
      <c r="AK93" s="1785"/>
      <c r="AL93" s="1785"/>
      <c r="AM93" s="1785"/>
      <c r="AN93" s="1785"/>
      <c r="AO93" s="1785"/>
      <c r="AP93" s="1785"/>
      <c r="AQ93" s="3717"/>
      <c r="CG93" s="3409"/>
      <c r="CH93" s="3409"/>
      <c r="CI93" s="3409"/>
      <c r="CJ93" s="3409"/>
      <c r="CK93" s="3409"/>
      <c r="CL93" s="3409"/>
    </row>
    <row r="94" spans="1:90" ht="27.75" customHeight="1" x14ac:dyDescent="0.2">
      <c r="A94" s="4531"/>
      <c r="B94" s="4531"/>
      <c r="C94" s="1798" t="s">
        <v>2104</v>
      </c>
      <c r="D94" s="3174" t="s">
        <v>2103</v>
      </c>
      <c r="E94" s="161"/>
      <c r="F94" s="222"/>
      <c r="G94" s="222"/>
      <c r="H94" s="222"/>
      <c r="I94" s="222"/>
      <c r="J94" s="1792"/>
      <c r="K94" s="1797"/>
      <c r="L94" s="1787"/>
      <c r="M94" s="222"/>
      <c r="N94" s="222"/>
      <c r="O94" s="222"/>
      <c r="P94" s="222"/>
      <c r="Q94" s="222"/>
      <c r="R94" s="222"/>
      <c r="S94" s="222"/>
      <c r="T94" s="222"/>
      <c r="U94" s="1776"/>
      <c r="V94" s="1779"/>
      <c r="W94" s="1779"/>
      <c r="X94" s="1779"/>
      <c r="Y94" s="1785"/>
      <c r="Z94" s="1785"/>
      <c r="AA94" s="1785"/>
      <c r="AB94" s="1785"/>
      <c r="AC94" s="1786"/>
      <c r="AD94" s="1779"/>
      <c r="AE94" s="222"/>
      <c r="AF94" s="222"/>
      <c r="AG94" s="222"/>
      <c r="AH94" s="222"/>
      <c r="AI94" s="222"/>
      <c r="AJ94" s="1779"/>
      <c r="AK94" s="1785"/>
      <c r="AL94" s="1785"/>
      <c r="AM94" s="1785"/>
      <c r="AN94" s="1785"/>
      <c r="AO94" s="1785"/>
      <c r="AP94" s="1785"/>
      <c r="AQ94" s="3717"/>
      <c r="CG94" s="3409"/>
      <c r="CH94" s="3409"/>
      <c r="CI94" s="3409"/>
      <c r="CJ94" s="3409"/>
      <c r="CK94" s="3409"/>
      <c r="CL94" s="3409"/>
    </row>
    <row r="95" spans="1:90" ht="16.350000000000001" customHeight="1" x14ac:dyDescent="0.2">
      <c r="A95" s="1796" t="s">
        <v>2102</v>
      </c>
      <c r="B95" s="1795"/>
      <c r="C95" s="1794"/>
      <c r="D95" s="1793"/>
      <c r="E95" s="161"/>
      <c r="F95" s="222"/>
      <c r="G95" s="222"/>
      <c r="H95" s="222"/>
      <c r="I95" s="222"/>
      <c r="J95" s="1792"/>
      <c r="K95" s="1791"/>
      <c r="L95" s="1787"/>
      <c r="M95" s="222"/>
      <c r="N95" s="222"/>
      <c r="O95" s="222"/>
      <c r="P95" s="222"/>
      <c r="Q95" s="222"/>
      <c r="R95" s="222"/>
      <c r="S95" s="222"/>
      <c r="T95" s="222"/>
      <c r="U95" s="1776"/>
      <c r="V95" s="1779"/>
      <c r="W95" s="1779"/>
      <c r="X95" s="1779"/>
      <c r="Y95" s="1785"/>
      <c r="Z95" s="1785"/>
      <c r="AA95" s="1785"/>
      <c r="AB95" s="1785"/>
      <c r="AC95" s="1786"/>
      <c r="AD95" s="1779"/>
      <c r="AE95" s="222"/>
      <c r="AF95" s="222"/>
      <c r="AG95" s="222"/>
      <c r="AH95" s="222"/>
      <c r="AI95" s="222"/>
      <c r="AJ95" s="1779"/>
      <c r="AK95" s="1785"/>
      <c r="AL95" s="1785"/>
      <c r="AM95" s="1785"/>
      <c r="AN95" s="1785"/>
      <c r="AO95" s="1785"/>
      <c r="AP95" s="1785"/>
      <c r="AQ95" s="3717"/>
      <c r="CG95" s="3409"/>
      <c r="CH95" s="3409"/>
      <c r="CI95" s="3409"/>
      <c r="CJ95" s="3409"/>
      <c r="CK95" s="3409"/>
      <c r="CL95" s="3409"/>
    </row>
    <row r="96" spans="1:90" ht="16.350000000000001" customHeight="1" x14ac:dyDescent="0.2">
      <c r="A96" s="3178" t="s">
        <v>2101</v>
      </c>
      <c r="B96" s="138"/>
      <c r="C96" s="125"/>
      <c r="D96" s="165"/>
      <c r="E96" s="161"/>
      <c r="F96" s="222"/>
      <c r="G96" s="222"/>
      <c r="H96" s="222"/>
      <c r="I96" s="222"/>
      <c r="J96" s="1792"/>
      <c r="K96" s="1791"/>
      <c r="L96" s="1787"/>
      <c r="M96" s="222"/>
      <c r="N96" s="222"/>
      <c r="O96" s="222"/>
      <c r="P96" s="222"/>
      <c r="Q96" s="222"/>
      <c r="R96" s="222"/>
      <c r="S96" s="222"/>
      <c r="T96" s="222"/>
      <c r="U96" s="1776"/>
      <c r="V96" s="1779"/>
      <c r="W96" s="1779"/>
      <c r="X96" s="1779"/>
      <c r="Y96" s="1785"/>
      <c r="Z96" s="1785"/>
      <c r="AA96" s="1785"/>
      <c r="AB96" s="1785"/>
      <c r="AC96" s="1786"/>
      <c r="AD96" s="1779"/>
      <c r="AE96" s="222"/>
      <c r="AF96" s="222"/>
      <c r="AG96" s="222"/>
      <c r="AH96" s="222"/>
      <c r="AI96" s="222"/>
      <c r="AJ96" s="1779"/>
      <c r="AK96" s="1785"/>
      <c r="AL96" s="1785"/>
      <c r="AM96" s="1785"/>
      <c r="AN96" s="1785"/>
      <c r="AO96" s="1785"/>
      <c r="AP96" s="1785"/>
      <c r="AQ96" s="3717"/>
      <c r="CG96" s="3409"/>
      <c r="CH96" s="3409"/>
      <c r="CI96" s="3409"/>
      <c r="CJ96" s="3409"/>
      <c r="CK96" s="3409"/>
      <c r="CL96" s="3409"/>
    </row>
    <row r="97" spans="1:90" ht="16.350000000000001" customHeight="1" x14ac:dyDescent="0.2">
      <c r="A97" s="3178" t="s">
        <v>2100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77"/>
      <c r="L97" s="1787"/>
      <c r="M97" s="222"/>
      <c r="N97" s="222"/>
      <c r="O97" s="222"/>
      <c r="P97" s="222"/>
      <c r="Q97" s="222"/>
      <c r="R97" s="222"/>
      <c r="S97" s="222"/>
      <c r="T97" s="222"/>
      <c r="U97" s="1776"/>
      <c r="V97" s="1779"/>
      <c r="W97" s="1779"/>
      <c r="X97" s="1779"/>
      <c r="Y97" s="1785"/>
      <c r="Z97" s="1785"/>
      <c r="AA97" s="1785"/>
      <c r="AB97" s="1785"/>
      <c r="AC97" s="1786"/>
      <c r="AD97" s="1779"/>
      <c r="AE97" s="222"/>
      <c r="AF97" s="222"/>
      <c r="AG97" s="222"/>
      <c r="AH97" s="222"/>
      <c r="AI97" s="222"/>
      <c r="AJ97" s="1779"/>
      <c r="AK97" s="1785"/>
      <c r="AL97" s="1785"/>
      <c r="AM97" s="1785"/>
      <c r="AN97" s="1785"/>
      <c r="AO97" s="1785"/>
      <c r="AP97" s="1785"/>
      <c r="AQ97" s="3717"/>
      <c r="CG97" s="3409"/>
      <c r="CH97" s="3409"/>
      <c r="CI97" s="3409"/>
      <c r="CJ97" s="3409"/>
      <c r="CK97" s="3409"/>
      <c r="CL97" s="3409"/>
    </row>
    <row r="98" spans="1:90" ht="16.350000000000001" customHeight="1" x14ac:dyDescent="0.2">
      <c r="A98" s="3178" t="s">
        <v>2099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77"/>
      <c r="L98" s="1787"/>
      <c r="M98" s="222"/>
      <c r="N98" s="222"/>
      <c r="O98" s="222"/>
      <c r="P98" s="222"/>
      <c r="Q98" s="222"/>
      <c r="R98" s="222"/>
      <c r="S98" s="222"/>
      <c r="T98" s="222"/>
      <c r="U98" s="1776"/>
      <c r="V98" s="1779"/>
      <c r="W98" s="1779"/>
      <c r="X98" s="1779"/>
      <c r="Y98" s="1785"/>
      <c r="Z98" s="1785"/>
      <c r="AA98" s="1785"/>
      <c r="AB98" s="1785"/>
      <c r="AC98" s="1786"/>
      <c r="AD98" s="1779"/>
      <c r="AE98" s="222"/>
      <c r="AF98" s="222"/>
      <c r="AG98" s="222"/>
      <c r="AH98" s="222"/>
      <c r="AI98" s="222"/>
      <c r="AJ98" s="1779"/>
      <c r="AK98" s="1785"/>
      <c r="AL98" s="1785"/>
      <c r="AM98" s="1785"/>
      <c r="AN98" s="1785"/>
      <c r="AO98" s="1785"/>
      <c r="AP98" s="1785"/>
      <c r="AQ98" s="3717"/>
      <c r="CG98" s="3409"/>
      <c r="CH98" s="3409"/>
      <c r="CI98" s="3409"/>
      <c r="CJ98" s="3409"/>
      <c r="CK98" s="3409"/>
      <c r="CL98" s="3409"/>
    </row>
    <row r="99" spans="1:90" ht="16.350000000000001" customHeight="1" x14ac:dyDescent="0.2">
      <c r="A99" s="3178" t="s">
        <v>2098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77"/>
      <c r="L99" s="1787"/>
      <c r="M99" s="222"/>
      <c r="N99" s="222"/>
      <c r="O99" s="222"/>
      <c r="P99" s="222"/>
      <c r="Q99" s="222"/>
      <c r="R99" s="222"/>
      <c r="S99" s="222"/>
      <c r="T99" s="222"/>
      <c r="U99" s="1776"/>
      <c r="V99" s="1779"/>
      <c r="W99" s="1779"/>
      <c r="X99" s="1779"/>
      <c r="Y99" s="1785"/>
      <c r="Z99" s="1785"/>
      <c r="AA99" s="1785"/>
      <c r="AB99" s="1785"/>
      <c r="AC99" s="1786"/>
      <c r="AD99" s="1779"/>
      <c r="AE99" s="222"/>
      <c r="AF99" s="222"/>
      <c r="AG99" s="222"/>
      <c r="AH99" s="222"/>
      <c r="AI99" s="222"/>
      <c r="AJ99" s="1779"/>
      <c r="AK99" s="1785"/>
      <c r="AL99" s="1785"/>
      <c r="AM99" s="1785"/>
      <c r="AN99" s="1785"/>
      <c r="AO99" s="1785"/>
      <c r="AP99" s="1785"/>
      <c r="AQ99" s="3717"/>
      <c r="CG99" s="3409"/>
      <c r="CH99" s="3409"/>
      <c r="CI99" s="3409"/>
      <c r="CJ99" s="3409"/>
      <c r="CK99" s="3409"/>
      <c r="CL99" s="3409"/>
    </row>
    <row r="100" spans="1:90" ht="16.350000000000001" customHeight="1" x14ac:dyDescent="0.2">
      <c r="A100" s="3173" t="s">
        <v>27</v>
      </c>
      <c r="B100" s="1790">
        <f>SUM(B95:B99)</f>
        <v>0</v>
      </c>
      <c r="C100" s="1789">
        <f>SUM(C95:C99)</f>
        <v>0</v>
      </c>
      <c r="D100" s="1788">
        <f>SUM(D95:D99)</f>
        <v>0</v>
      </c>
      <c r="E100" s="161"/>
      <c r="F100" s="222"/>
      <c r="G100" s="222"/>
      <c r="H100" s="222"/>
      <c r="I100" s="222"/>
      <c r="J100" s="222"/>
      <c r="K100" s="1777"/>
      <c r="L100" s="1787"/>
      <c r="M100" s="222"/>
      <c r="N100" s="222"/>
      <c r="O100" s="222"/>
      <c r="P100" s="222"/>
      <c r="Q100" s="222"/>
      <c r="R100" s="222"/>
      <c r="S100" s="222"/>
      <c r="T100" s="222"/>
      <c r="U100" s="1776"/>
      <c r="V100" s="1779"/>
      <c r="W100" s="1779"/>
      <c r="X100" s="1779"/>
      <c r="Y100" s="1785"/>
      <c r="Z100" s="1785"/>
      <c r="AA100" s="1785"/>
      <c r="AB100" s="1785"/>
      <c r="AC100" s="1786"/>
      <c r="AD100" s="1779"/>
      <c r="AE100" s="222"/>
      <c r="AF100" s="222"/>
      <c r="AG100" s="222"/>
      <c r="AH100" s="222"/>
      <c r="AI100" s="222"/>
      <c r="AJ100" s="1779"/>
      <c r="AK100" s="1785"/>
      <c r="AL100" s="1785"/>
      <c r="AM100" s="1785"/>
      <c r="AN100" s="1785"/>
      <c r="AO100" s="1785"/>
      <c r="AP100" s="1785"/>
      <c r="AQ100" s="3717"/>
      <c r="CG100" s="3409"/>
      <c r="CH100" s="3409"/>
      <c r="CI100" s="3409"/>
      <c r="CJ100" s="3409"/>
      <c r="CK100" s="3409"/>
      <c r="CL100" s="3409"/>
    </row>
    <row r="101" spans="1:90" ht="31.35" customHeight="1" x14ac:dyDescent="0.2">
      <c r="A101" s="3044" t="s">
        <v>2097</v>
      </c>
      <c r="B101" s="233"/>
      <c r="C101" s="233"/>
      <c r="D101" s="233"/>
      <c r="E101" s="3402"/>
      <c r="F101" s="3402"/>
      <c r="G101" s="3045"/>
      <c r="H101" s="3045"/>
      <c r="I101" s="3045"/>
      <c r="J101" s="3045"/>
      <c r="K101" s="1784"/>
      <c r="L101" s="1783"/>
      <c r="M101" s="1783"/>
      <c r="N101" s="222"/>
      <c r="O101" s="222"/>
      <c r="P101" s="222"/>
      <c r="Q101" s="222"/>
      <c r="R101" s="222"/>
      <c r="S101" s="222"/>
      <c r="T101" s="222"/>
      <c r="U101" s="1782"/>
      <c r="V101" s="1779"/>
      <c r="W101" s="1779"/>
      <c r="X101" s="1779"/>
      <c r="Y101" s="1779"/>
      <c r="Z101" s="1779"/>
      <c r="AA101" s="1779"/>
      <c r="AB101" s="1781"/>
      <c r="AC101" s="1779"/>
      <c r="AD101" s="222"/>
      <c r="AE101" s="222"/>
      <c r="AF101" s="222"/>
      <c r="AG101" s="222"/>
      <c r="AH101" s="222"/>
      <c r="AI101" s="1779"/>
      <c r="AJ101" s="1779"/>
      <c r="AK101" s="1779"/>
      <c r="AL101" s="1779"/>
      <c r="AM101" s="1779"/>
      <c r="AN101" s="1779"/>
      <c r="AO101" s="1779"/>
      <c r="AP101" s="3717"/>
      <c r="CG101" s="3409"/>
      <c r="CH101" s="3409"/>
      <c r="CI101" s="3409"/>
      <c r="CJ101" s="3409"/>
      <c r="CK101" s="3409"/>
      <c r="CL101" s="3409"/>
    </row>
    <row r="102" spans="1:90" ht="16.350000000000001" customHeight="1" x14ac:dyDescent="0.2">
      <c r="A102" s="4158" t="s">
        <v>46</v>
      </c>
      <c r="B102" s="4149" t="s">
        <v>94</v>
      </c>
      <c r="C102" s="4150"/>
      <c r="D102" s="4151"/>
      <c r="E102" s="4162" t="s">
        <v>954</v>
      </c>
      <c r="F102" s="4181"/>
      <c r="G102" s="4181"/>
      <c r="H102" s="4181"/>
      <c r="I102" s="4181"/>
      <c r="J102" s="4181"/>
      <c r="K102" s="4181"/>
      <c r="L102" s="4181"/>
      <c r="M102" s="4181"/>
      <c r="N102" s="1780"/>
      <c r="O102" s="222"/>
      <c r="P102" s="222"/>
      <c r="Q102" s="222"/>
      <c r="R102" s="222"/>
      <c r="S102" s="222"/>
      <c r="T102" s="222"/>
      <c r="U102" s="222"/>
      <c r="V102" s="1776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79"/>
      <c r="AK102" s="1779"/>
      <c r="AL102" s="1779"/>
      <c r="AM102" s="1779"/>
      <c r="AN102" s="1779"/>
      <c r="AO102" s="1779"/>
      <c r="AP102" s="1779"/>
      <c r="AQ102" s="3717"/>
      <c r="CG102" s="3409"/>
      <c r="CH102" s="3409"/>
      <c r="CI102" s="3409"/>
      <c r="CJ102" s="3409"/>
      <c r="CK102" s="3409"/>
      <c r="CL102" s="3409"/>
    </row>
    <row r="103" spans="1:90" ht="16.350000000000001" customHeight="1" x14ac:dyDescent="0.2">
      <c r="A103" s="4169"/>
      <c r="B103" s="4162"/>
      <c r="C103" s="4181"/>
      <c r="D103" s="4163"/>
      <c r="E103" s="4579" t="s">
        <v>83</v>
      </c>
      <c r="F103" s="4580"/>
      <c r="G103" s="4579" t="s">
        <v>84</v>
      </c>
      <c r="H103" s="4580"/>
      <c r="I103" s="4579" t="s">
        <v>85</v>
      </c>
      <c r="J103" s="4580"/>
      <c r="K103" s="4579" t="s">
        <v>79</v>
      </c>
      <c r="L103" s="4580"/>
      <c r="M103" s="4579" t="s">
        <v>6</v>
      </c>
      <c r="N103" s="4580"/>
      <c r="O103" s="222"/>
      <c r="P103" s="222"/>
      <c r="Q103" s="222"/>
      <c r="R103" s="222"/>
      <c r="S103" s="222"/>
      <c r="T103" s="222"/>
      <c r="U103" s="222"/>
      <c r="V103" s="222"/>
      <c r="W103" s="1776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79"/>
      <c r="AK103" s="1779"/>
      <c r="AL103" s="1779"/>
      <c r="AM103" s="1779"/>
      <c r="AN103" s="1779"/>
      <c r="AO103" s="1779"/>
      <c r="AP103" s="1779"/>
      <c r="AQ103" s="3717"/>
      <c r="CG103" s="3409"/>
      <c r="CH103" s="3409"/>
      <c r="CI103" s="3409"/>
      <c r="CJ103" s="3409"/>
      <c r="CK103" s="3409"/>
      <c r="CL103" s="3409"/>
    </row>
    <row r="104" spans="1:90" ht="16.350000000000001" customHeight="1" x14ac:dyDescent="0.2">
      <c r="A104" s="4160"/>
      <c r="B104" s="1775" t="s">
        <v>47</v>
      </c>
      <c r="C104" s="1774" t="s">
        <v>20</v>
      </c>
      <c r="D104" s="3066" t="s">
        <v>21</v>
      </c>
      <c r="E104" s="1773" t="s">
        <v>20</v>
      </c>
      <c r="F104" s="3176" t="s">
        <v>21</v>
      </c>
      <c r="G104" s="1773" t="s">
        <v>20</v>
      </c>
      <c r="H104" s="3176" t="s">
        <v>21</v>
      </c>
      <c r="I104" s="1773" t="s">
        <v>20</v>
      </c>
      <c r="J104" s="3176" t="s">
        <v>21</v>
      </c>
      <c r="K104" s="1773" t="s">
        <v>20</v>
      </c>
      <c r="L104" s="3176" t="s">
        <v>21</v>
      </c>
      <c r="M104" s="1773" t="s">
        <v>20</v>
      </c>
      <c r="N104" s="3176" t="s">
        <v>21</v>
      </c>
      <c r="O104" s="3719"/>
      <c r="P104" s="222"/>
      <c r="Q104" s="1777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6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09"/>
      <c r="CH104" s="3409"/>
      <c r="CI104" s="3409"/>
      <c r="CJ104" s="3409"/>
      <c r="CK104" s="3409"/>
      <c r="CL104" s="3409"/>
    </row>
    <row r="105" spans="1:90" ht="16.350000000000001" customHeight="1" x14ac:dyDescent="0.2">
      <c r="A105" s="3271" t="s">
        <v>2096</v>
      </c>
      <c r="B105" s="1772">
        <f>SUM(C105:D105)</f>
        <v>0</v>
      </c>
      <c r="C105" s="1771">
        <f>SUM(E105+G105+I105+K105+M105)</f>
        <v>0</v>
      </c>
      <c r="D105" s="1770">
        <f>SUM(F105+H105+J105+L105+N105)</f>
        <v>0</v>
      </c>
      <c r="E105" s="1768"/>
      <c r="F105" s="1769"/>
      <c r="G105" s="1768"/>
      <c r="H105" s="1769"/>
      <c r="I105" s="1768"/>
      <c r="J105" s="1767"/>
      <c r="K105" s="1768"/>
      <c r="L105" s="1767"/>
      <c r="M105" s="1778"/>
      <c r="N105" s="1767"/>
      <c r="O105" s="3720"/>
      <c r="P105" s="222"/>
      <c r="Q105" s="1777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6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09"/>
      <c r="CH105" s="3409"/>
      <c r="CI105" s="3409"/>
      <c r="CJ105" s="3409"/>
      <c r="CK105" s="3409"/>
      <c r="CL105" s="3409"/>
    </row>
    <row r="106" spans="1:90" ht="25.35" customHeight="1" x14ac:dyDescent="0.2">
      <c r="A106" s="3270" t="s">
        <v>2095</v>
      </c>
      <c r="B106" s="1764">
        <f>SUM(C106:D106)</f>
        <v>0</v>
      </c>
      <c r="C106" s="1763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2"/>
      <c r="N106" s="433"/>
      <c r="O106" s="3720"/>
      <c r="P106" s="222"/>
      <c r="Q106" s="1777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6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09"/>
      <c r="CH106" s="3409"/>
      <c r="CI106" s="3409"/>
      <c r="CJ106" s="3409"/>
      <c r="CK106" s="3409"/>
      <c r="CL106" s="3409"/>
    </row>
    <row r="107" spans="1:90" ht="21" customHeight="1" x14ac:dyDescent="0.25">
      <c r="A107" s="3044" t="s">
        <v>2094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0"/>
    </row>
    <row r="108" spans="1:90" ht="20.25" customHeight="1" x14ac:dyDescent="0.2">
      <c r="A108" s="4158" t="s">
        <v>46</v>
      </c>
      <c r="B108" s="4149" t="s">
        <v>94</v>
      </c>
      <c r="C108" s="4150"/>
      <c r="D108" s="4151"/>
      <c r="E108" s="4579" t="s">
        <v>954</v>
      </c>
      <c r="F108" s="4483"/>
      <c r="G108" s="4483"/>
      <c r="H108" s="4483"/>
      <c r="I108" s="4483"/>
      <c r="J108" s="4483"/>
      <c r="K108" s="4483"/>
      <c r="L108" s="4483"/>
      <c r="M108" s="4483"/>
      <c r="N108" s="4483"/>
      <c r="O108" s="4483"/>
      <c r="P108" s="4483"/>
      <c r="Q108" s="4483"/>
      <c r="R108" s="4483"/>
      <c r="S108" s="4483"/>
      <c r="T108" s="4483"/>
      <c r="U108" s="4483"/>
      <c r="V108" s="4483"/>
      <c r="W108" s="4483"/>
      <c r="X108" s="4483"/>
      <c r="Y108" s="4483"/>
      <c r="Z108" s="4483"/>
      <c r="AA108" s="4483"/>
      <c r="AB108" s="4483"/>
      <c r="AC108" s="4483"/>
      <c r="AD108" s="4483"/>
      <c r="AE108" s="4483"/>
      <c r="AF108" s="4483"/>
      <c r="AG108" s="4483"/>
      <c r="AH108" s="4483"/>
      <c r="AI108" s="4483"/>
      <c r="AJ108" s="4483"/>
      <c r="AK108" s="4483"/>
      <c r="AL108" s="4593"/>
      <c r="AM108" s="4151" t="s">
        <v>467</v>
      </c>
    </row>
    <row r="109" spans="1:90" ht="20.25" customHeight="1" x14ac:dyDescent="0.2">
      <c r="A109" s="4169"/>
      <c r="B109" s="4162"/>
      <c r="C109" s="4181"/>
      <c r="D109" s="4163"/>
      <c r="E109" s="4579" t="s">
        <v>83</v>
      </c>
      <c r="F109" s="4580"/>
      <c r="G109" s="4579" t="s">
        <v>84</v>
      </c>
      <c r="H109" s="4580"/>
      <c r="I109" s="4579" t="s">
        <v>85</v>
      </c>
      <c r="J109" s="4580"/>
      <c r="K109" s="4579" t="s">
        <v>79</v>
      </c>
      <c r="L109" s="4580"/>
      <c r="M109" s="4579" t="s">
        <v>6</v>
      </c>
      <c r="N109" s="4580"/>
      <c r="O109" s="4578" t="s">
        <v>7</v>
      </c>
      <c r="P109" s="4194"/>
      <c r="Q109" s="4578" t="s">
        <v>8</v>
      </c>
      <c r="R109" s="4194"/>
      <c r="S109" s="4578" t="s">
        <v>9</v>
      </c>
      <c r="T109" s="4194"/>
      <c r="U109" s="4578" t="s">
        <v>10</v>
      </c>
      <c r="V109" s="4194"/>
      <c r="W109" s="4578" t="s">
        <v>11</v>
      </c>
      <c r="X109" s="4194"/>
      <c r="Y109" s="4578" t="s">
        <v>12</v>
      </c>
      <c r="Z109" s="4194"/>
      <c r="AA109" s="4578" t="s">
        <v>13</v>
      </c>
      <c r="AB109" s="4194"/>
      <c r="AC109" s="4578" t="s">
        <v>14</v>
      </c>
      <c r="AD109" s="4194"/>
      <c r="AE109" s="4578" t="s">
        <v>15</v>
      </c>
      <c r="AF109" s="4194"/>
      <c r="AG109" s="4578" t="s">
        <v>16</v>
      </c>
      <c r="AH109" s="4194"/>
      <c r="AI109" s="4578" t="s">
        <v>17</v>
      </c>
      <c r="AJ109" s="4194"/>
      <c r="AK109" s="4578" t="s">
        <v>18</v>
      </c>
      <c r="AL109" s="4592"/>
      <c r="AM109" s="4154"/>
    </row>
    <row r="110" spans="1:90" ht="25.5" customHeight="1" x14ac:dyDescent="0.2">
      <c r="A110" s="4160"/>
      <c r="B110" s="1775" t="s">
        <v>47</v>
      </c>
      <c r="C110" s="1774" t="s">
        <v>20</v>
      </c>
      <c r="D110" s="3066" t="s">
        <v>21</v>
      </c>
      <c r="E110" s="1773" t="s">
        <v>20</v>
      </c>
      <c r="F110" s="3176" t="s">
        <v>21</v>
      </c>
      <c r="G110" s="1773" t="s">
        <v>20</v>
      </c>
      <c r="H110" s="3176" t="s">
        <v>21</v>
      </c>
      <c r="I110" s="1773" t="s">
        <v>20</v>
      </c>
      <c r="J110" s="3176" t="s">
        <v>21</v>
      </c>
      <c r="K110" s="1773" t="s">
        <v>20</v>
      </c>
      <c r="L110" s="3176" t="s">
        <v>21</v>
      </c>
      <c r="M110" s="1773" t="s">
        <v>20</v>
      </c>
      <c r="N110" s="3176" t="s">
        <v>21</v>
      </c>
      <c r="O110" s="1773" t="s">
        <v>20</v>
      </c>
      <c r="P110" s="3059" t="s">
        <v>21</v>
      </c>
      <c r="Q110" s="1773" t="s">
        <v>20</v>
      </c>
      <c r="R110" s="3059" t="s">
        <v>21</v>
      </c>
      <c r="S110" s="1773" t="s">
        <v>20</v>
      </c>
      <c r="T110" s="3059" t="s">
        <v>21</v>
      </c>
      <c r="U110" s="1773" t="s">
        <v>20</v>
      </c>
      <c r="V110" s="3059" t="s">
        <v>21</v>
      </c>
      <c r="W110" s="1773" t="s">
        <v>20</v>
      </c>
      <c r="X110" s="3059" t="s">
        <v>21</v>
      </c>
      <c r="Y110" s="1773" t="s">
        <v>20</v>
      </c>
      <c r="Z110" s="3059" t="s">
        <v>21</v>
      </c>
      <c r="AA110" s="1773" t="s">
        <v>20</v>
      </c>
      <c r="AB110" s="3059" t="s">
        <v>21</v>
      </c>
      <c r="AC110" s="1773" t="s">
        <v>20</v>
      </c>
      <c r="AD110" s="3059" t="s">
        <v>21</v>
      </c>
      <c r="AE110" s="1773" t="s">
        <v>20</v>
      </c>
      <c r="AF110" s="3059" t="s">
        <v>21</v>
      </c>
      <c r="AG110" s="1773" t="s">
        <v>20</v>
      </c>
      <c r="AH110" s="3059" t="s">
        <v>21</v>
      </c>
      <c r="AI110" s="1773" t="s">
        <v>20</v>
      </c>
      <c r="AJ110" s="3059" t="s">
        <v>21</v>
      </c>
      <c r="AK110" s="1773" t="s">
        <v>20</v>
      </c>
      <c r="AL110" s="3721" t="s">
        <v>21</v>
      </c>
      <c r="AM110" s="4163"/>
    </row>
    <row r="111" spans="1:90" ht="22.5" customHeight="1" x14ac:dyDescent="0.2">
      <c r="A111" s="1869" t="s">
        <v>2093</v>
      </c>
      <c r="B111" s="1847">
        <f>SUM(C111:D111)</f>
        <v>0</v>
      </c>
      <c r="C111" s="1846">
        <f>+E111+G111+I111+K111+M111+O111+Q111+S111+U111+W111+Y111+AA111+AC111+AE111+AG111+AI111+AK111</f>
        <v>0</v>
      </c>
      <c r="D111" s="1845">
        <f>+F111+H111+J111+L111+N111+P111+R111+T111+V111+X111+Z111+AB111+AD111+AF111+AH111+AJ111+AL111</f>
        <v>0</v>
      </c>
      <c r="E111" s="3722"/>
      <c r="F111" s="3723"/>
      <c r="G111" s="3722"/>
      <c r="H111" s="3723"/>
      <c r="I111" s="3722"/>
      <c r="J111" s="3724"/>
      <c r="K111" s="3722"/>
      <c r="L111" s="3724"/>
      <c r="M111" s="3725"/>
      <c r="N111" s="3724"/>
      <c r="O111" s="3725"/>
      <c r="P111" s="3724"/>
      <c r="Q111" s="3725"/>
      <c r="R111" s="3724"/>
      <c r="S111" s="3725"/>
      <c r="T111" s="3724"/>
      <c r="U111" s="3725"/>
      <c r="V111" s="3724"/>
      <c r="W111" s="3725"/>
      <c r="X111" s="3724"/>
      <c r="Y111" s="3725"/>
      <c r="Z111" s="3724"/>
      <c r="AA111" s="3725"/>
      <c r="AB111" s="3724"/>
      <c r="AC111" s="3725"/>
      <c r="AD111" s="3724"/>
      <c r="AE111" s="3725"/>
      <c r="AF111" s="3724"/>
      <c r="AG111" s="3725"/>
      <c r="AH111" s="3724"/>
      <c r="AI111" s="3725"/>
      <c r="AJ111" s="3724"/>
      <c r="AK111" s="3725"/>
      <c r="AL111" s="3726"/>
      <c r="AM111" s="3723"/>
      <c r="AN111" s="3940" t="str">
        <f>CA111&amp;CB111</f>
        <v/>
      </c>
      <c r="CA111" s="3394" t="str">
        <f>IF(CG111=1,"* No olvide ingresar la Población SENAME (Digite CERO si no tiene). ","")</f>
        <v/>
      </c>
      <c r="CB111" s="3394" t="str">
        <f>IF(CH111=1,"* La Población SENAME ingresada NO PUEDE superar la suma de ambos sexos. ","")</f>
        <v/>
      </c>
      <c r="CG111" s="3394">
        <f>IF(AND(B111&lt;&gt;0,AM111=""),1,0)</f>
        <v>0</v>
      </c>
      <c r="CH111" s="3394">
        <f>IF(AM111&gt;B111,1,0)</f>
        <v>0</v>
      </c>
    </row>
    <row r="112" spans="1:90" ht="27" customHeight="1" x14ac:dyDescent="0.25">
      <c r="A112" s="1397" t="s">
        <v>2092</v>
      </c>
      <c r="B112" s="2260"/>
      <c r="C112" s="2260"/>
      <c r="D112" s="2260"/>
      <c r="E112" s="2260"/>
    </row>
    <row r="113" spans="1:43" ht="21.75" customHeight="1" x14ac:dyDescent="0.2">
      <c r="A113" s="4139" t="s">
        <v>2091</v>
      </c>
      <c r="B113" s="4578" t="s">
        <v>2090</v>
      </c>
      <c r="C113" s="4190"/>
      <c r="D113" s="4592"/>
      <c r="E113" s="4591" t="s">
        <v>2089</v>
      </c>
    </row>
    <row r="114" spans="1:43" ht="30.75" customHeight="1" x14ac:dyDescent="0.2">
      <c r="A114" s="4141"/>
      <c r="B114" s="1775" t="s">
        <v>2088</v>
      </c>
      <c r="C114" s="1775" t="s">
        <v>2087</v>
      </c>
      <c r="D114" s="3264" t="s">
        <v>2086</v>
      </c>
      <c r="E114" s="4407"/>
    </row>
    <row r="115" spans="1:43" ht="22.5" customHeight="1" x14ac:dyDescent="0.25">
      <c r="A115" s="3727" t="s">
        <v>27</v>
      </c>
      <c r="B115" s="3722"/>
      <c r="C115" s="3722"/>
      <c r="D115" s="3728"/>
      <c r="E115" s="3729"/>
    </row>
    <row r="116" spans="1:43" ht="21.75" customHeight="1" x14ac:dyDescent="0.2">
      <c r="A116" s="3046" t="s">
        <v>2085</v>
      </c>
      <c r="B116" s="233"/>
      <c r="C116" s="233"/>
      <c r="H116" s="3730"/>
      <c r="I116" s="3730"/>
      <c r="J116" s="1783"/>
    </row>
    <row r="117" spans="1:43" x14ac:dyDescent="0.2">
      <c r="A117" s="4158" t="s">
        <v>46</v>
      </c>
      <c r="B117" s="4149" t="s">
        <v>94</v>
      </c>
      <c r="C117" s="4150"/>
      <c r="D117" s="4151"/>
      <c r="E117" s="4579"/>
      <c r="F117" s="4483"/>
      <c r="G117" s="4483"/>
      <c r="H117" s="4483"/>
      <c r="I117" s="4483"/>
      <c r="J117" s="4580"/>
    </row>
    <row r="118" spans="1:43" x14ac:dyDescent="0.2">
      <c r="A118" s="4169"/>
      <c r="B118" s="4162"/>
      <c r="C118" s="4181"/>
      <c r="D118" s="4163"/>
      <c r="E118" s="4579" t="s">
        <v>2084</v>
      </c>
      <c r="F118" s="4580"/>
      <c r="G118" s="4579" t="s">
        <v>2083</v>
      </c>
      <c r="H118" s="4580"/>
      <c r="I118" s="4579" t="s">
        <v>2082</v>
      </c>
      <c r="J118" s="4580"/>
    </row>
    <row r="119" spans="1:43" x14ac:dyDescent="0.2">
      <c r="A119" s="4160"/>
      <c r="B119" s="1775" t="s">
        <v>47</v>
      </c>
      <c r="C119" s="1774" t="s">
        <v>20</v>
      </c>
      <c r="D119" s="3066" t="s">
        <v>21</v>
      </c>
      <c r="E119" s="1773" t="s">
        <v>20</v>
      </c>
      <c r="F119" s="3176" t="s">
        <v>21</v>
      </c>
      <c r="G119" s="1773" t="s">
        <v>20</v>
      </c>
      <c r="H119" s="3176" t="s">
        <v>21</v>
      </c>
      <c r="I119" s="1773" t="s">
        <v>20</v>
      </c>
      <c r="J119" s="3176" t="s">
        <v>21</v>
      </c>
    </row>
    <row r="120" spans="1:43" ht="27" customHeight="1" x14ac:dyDescent="0.2">
      <c r="A120" s="3271" t="s">
        <v>2081</v>
      </c>
      <c r="B120" s="1772">
        <f>SUM(C120:D120)</f>
        <v>0</v>
      </c>
      <c r="C120" s="1771">
        <f t="shared" ref="C120:D122" si="27">+E120+G120+I120</f>
        <v>0</v>
      </c>
      <c r="D120" s="1770">
        <f t="shared" si="27"/>
        <v>0</v>
      </c>
      <c r="E120" s="1768"/>
      <c r="F120" s="1769"/>
      <c r="G120" s="1768"/>
      <c r="H120" s="1769"/>
      <c r="I120" s="1768"/>
      <c r="J120" s="1767"/>
    </row>
    <row r="121" spans="1:43" ht="26.25" customHeight="1" x14ac:dyDescent="0.2">
      <c r="A121" s="3097" t="s">
        <v>2080</v>
      </c>
      <c r="B121" s="1699">
        <f>SUM(C121:D121)</f>
        <v>0</v>
      </c>
      <c r="C121" s="355">
        <f t="shared" si="27"/>
        <v>0</v>
      </c>
      <c r="D121" s="1714">
        <f t="shared" si="27"/>
        <v>0</v>
      </c>
      <c r="E121" s="1765"/>
      <c r="F121" s="1766"/>
      <c r="G121" s="1765"/>
      <c r="H121" s="1766"/>
      <c r="I121" s="1765"/>
      <c r="J121" s="225"/>
    </row>
    <row r="122" spans="1:43" ht="41.25" customHeight="1" x14ac:dyDescent="0.2">
      <c r="A122" s="3060" t="s">
        <v>2079</v>
      </c>
      <c r="B122" s="1764">
        <f>SUM(C122:D122)</f>
        <v>0</v>
      </c>
      <c r="C122" s="1763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 x14ac:dyDescent="0.25">
      <c r="A123" s="3731" t="s">
        <v>2078</v>
      </c>
      <c r="B123" s="3732"/>
      <c r="C123" s="3733"/>
      <c r="D123" s="3733"/>
      <c r="F123" s="3734"/>
      <c r="G123" s="3735"/>
      <c r="H123" s="3735"/>
      <c r="I123" s="2260"/>
    </row>
    <row r="124" spans="1:43" ht="42.75" customHeight="1" x14ac:dyDescent="0.2">
      <c r="A124" s="4151" t="s">
        <v>46</v>
      </c>
      <c r="B124" s="4158" t="s">
        <v>27</v>
      </c>
      <c r="C124" s="4149" t="s">
        <v>2077</v>
      </c>
      <c r="D124" s="4151"/>
      <c r="E124" s="4149" t="s">
        <v>2076</v>
      </c>
      <c r="F124" s="4151"/>
      <c r="G124" s="4579" t="s">
        <v>2075</v>
      </c>
      <c r="H124" s="4483"/>
      <c r="I124" s="4580"/>
    </row>
    <row r="125" spans="1:43" ht="42" x14ac:dyDescent="0.2">
      <c r="A125" s="4271"/>
      <c r="B125" s="4585"/>
      <c r="C125" s="1773" t="s">
        <v>20</v>
      </c>
      <c r="D125" s="1886" t="s">
        <v>21</v>
      </c>
      <c r="E125" s="1848" t="s">
        <v>2074</v>
      </c>
      <c r="F125" s="3176" t="s">
        <v>2073</v>
      </c>
      <c r="G125" s="1848" t="s">
        <v>2072</v>
      </c>
      <c r="H125" s="1873" t="s">
        <v>2071</v>
      </c>
      <c r="I125" s="3176" t="s">
        <v>2070</v>
      </c>
    </row>
    <row r="126" spans="1:43" ht="22.5" customHeight="1" x14ac:dyDescent="0.2">
      <c r="A126" s="3736" t="s">
        <v>2069</v>
      </c>
      <c r="B126" s="3737">
        <f>SUM(C126:D126)</f>
        <v>0</v>
      </c>
      <c r="C126" s="3738"/>
      <c r="D126" s="3724"/>
      <c r="E126" s="3738"/>
      <c r="F126" s="3723"/>
      <c r="G126" s="3738"/>
      <c r="H126" s="3738"/>
      <c r="I126" s="3723"/>
    </row>
    <row r="127" spans="1:43" ht="15" x14ac:dyDescent="0.25">
      <c r="A127" s="3739" t="s">
        <v>2068</v>
      </c>
      <c r="B127" s="2260"/>
      <c r="C127" s="2260"/>
      <c r="D127" s="2260"/>
      <c r="E127" s="2260"/>
      <c r="F127" s="2260"/>
      <c r="G127" s="2260"/>
      <c r="H127" s="2260"/>
      <c r="I127" s="2260"/>
    </row>
    <row r="128" spans="1:43" x14ac:dyDescent="0.2">
      <c r="A128" s="4158" t="s">
        <v>46</v>
      </c>
      <c r="B128" s="4158" t="s">
        <v>0</v>
      </c>
      <c r="C128" s="4149" t="s">
        <v>94</v>
      </c>
      <c r="D128" s="4150"/>
      <c r="E128" s="4151"/>
      <c r="F128" s="4579" t="s">
        <v>954</v>
      </c>
      <c r="G128" s="4483"/>
      <c r="H128" s="4483"/>
      <c r="I128" s="4483"/>
      <c r="J128" s="4483"/>
      <c r="K128" s="4483"/>
      <c r="L128" s="4483"/>
      <c r="M128" s="4483"/>
      <c r="N128" s="4483"/>
      <c r="O128" s="4483"/>
      <c r="P128" s="4483"/>
      <c r="Q128" s="4483"/>
      <c r="R128" s="4483"/>
      <c r="S128" s="4483"/>
      <c r="T128" s="4483"/>
      <c r="U128" s="4483"/>
      <c r="V128" s="4483"/>
      <c r="W128" s="4483"/>
      <c r="X128" s="4483"/>
      <c r="Y128" s="4483"/>
      <c r="Z128" s="4483"/>
      <c r="AA128" s="4483"/>
      <c r="AB128" s="4483"/>
      <c r="AC128" s="4483"/>
      <c r="AD128" s="4483"/>
      <c r="AE128" s="4483"/>
      <c r="AF128" s="4483"/>
      <c r="AG128" s="4483"/>
      <c r="AH128" s="4483"/>
      <c r="AI128" s="4483"/>
      <c r="AJ128" s="4483"/>
      <c r="AK128" s="4483"/>
      <c r="AL128" s="4483"/>
      <c r="AM128" s="4580"/>
      <c r="AN128" s="4151" t="s">
        <v>428</v>
      </c>
      <c r="AO128" s="4151" t="s">
        <v>467</v>
      </c>
      <c r="AP128" s="4151" t="s">
        <v>430</v>
      </c>
      <c r="AQ128" s="4151" t="s">
        <v>429</v>
      </c>
    </row>
    <row r="129" spans="1:90" x14ac:dyDescent="0.2">
      <c r="A129" s="4169"/>
      <c r="B129" s="4169"/>
      <c r="C129" s="4589"/>
      <c r="D129" s="4181"/>
      <c r="E129" s="4271"/>
      <c r="F129" s="4579" t="s">
        <v>83</v>
      </c>
      <c r="G129" s="4580"/>
      <c r="H129" s="4579" t="s">
        <v>84</v>
      </c>
      <c r="I129" s="4580"/>
      <c r="J129" s="4579" t="s">
        <v>85</v>
      </c>
      <c r="K129" s="4580"/>
      <c r="L129" s="4579" t="s">
        <v>79</v>
      </c>
      <c r="M129" s="4580"/>
      <c r="N129" s="4579" t="s">
        <v>6</v>
      </c>
      <c r="O129" s="4580"/>
      <c r="P129" s="4578" t="s">
        <v>7</v>
      </c>
      <c r="Q129" s="4194"/>
      <c r="R129" s="4578" t="s">
        <v>8</v>
      </c>
      <c r="S129" s="4194"/>
      <c r="T129" s="4578" t="s">
        <v>9</v>
      </c>
      <c r="U129" s="4194"/>
      <c r="V129" s="4578" t="s">
        <v>10</v>
      </c>
      <c r="W129" s="4194"/>
      <c r="X129" s="4578" t="s">
        <v>11</v>
      </c>
      <c r="Y129" s="4194"/>
      <c r="Z129" s="4578" t="s">
        <v>12</v>
      </c>
      <c r="AA129" s="4194"/>
      <c r="AB129" s="4578" t="s">
        <v>13</v>
      </c>
      <c r="AC129" s="4194"/>
      <c r="AD129" s="4578" t="s">
        <v>14</v>
      </c>
      <c r="AE129" s="4194"/>
      <c r="AF129" s="4578" t="s">
        <v>15</v>
      </c>
      <c r="AG129" s="4194"/>
      <c r="AH129" s="4578" t="s">
        <v>16</v>
      </c>
      <c r="AI129" s="4194"/>
      <c r="AJ129" s="4578" t="s">
        <v>17</v>
      </c>
      <c r="AK129" s="4194"/>
      <c r="AL129" s="4578" t="s">
        <v>18</v>
      </c>
      <c r="AM129" s="4194"/>
      <c r="AN129" s="4154"/>
      <c r="AO129" s="4154"/>
      <c r="AP129" s="4154"/>
      <c r="AQ129" s="4154"/>
    </row>
    <row r="130" spans="1:90" x14ac:dyDescent="0.2">
      <c r="A130" s="4585"/>
      <c r="B130" s="4585"/>
      <c r="C130" s="3156" t="s">
        <v>47</v>
      </c>
      <c r="D130" s="3261" t="s">
        <v>20</v>
      </c>
      <c r="E130" s="3059" t="s">
        <v>21</v>
      </c>
      <c r="F130" s="1773" t="s">
        <v>20</v>
      </c>
      <c r="G130" s="3059" t="s">
        <v>21</v>
      </c>
      <c r="H130" s="1773" t="s">
        <v>20</v>
      </c>
      <c r="I130" s="3059" t="s">
        <v>21</v>
      </c>
      <c r="J130" s="1773" t="s">
        <v>20</v>
      </c>
      <c r="K130" s="3059" t="s">
        <v>21</v>
      </c>
      <c r="L130" s="1773" t="s">
        <v>20</v>
      </c>
      <c r="M130" s="3059" t="s">
        <v>21</v>
      </c>
      <c r="N130" s="1773" t="s">
        <v>20</v>
      </c>
      <c r="O130" s="3059" t="s">
        <v>21</v>
      </c>
      <c r="P130" s="1773" t="s">
        <v>20</v>
      </c>
      <c r="Q130" s="3059" t="s">
        <v>21</v>
      </c>
      <c r="R130" s="1773" t="s">
        <v>20</v>
      </c>
      <c r="S130" s="3059" t="s">
        <v>21</v>
      </c>
      <c r="T130" s="1773" t="s">
        <v>20</v>
      </c>
      <c r="U130" s="3059" t="s">
        <v>21</v>
      </c>
      <c r="V130" s="1773" t="s">
        <v>20</v>
      </c>
      <c r="W130" s="3059" t="s">
        <v>21</v>
      </c>
      <c r="X130" s="1773" t="s">
        <v>20</v>
      </c>
      <c r="Y130" s="3059" t="s">
        <v>21</v>
      </c>
      <c r="Z130" s="1773" t="s">
        <v>20</v>
      </c>
      <c r="AA130" s="3059" t="s">
        <v>21</v>
      </c>
      <c r="AB130" s="1773" t="s">
        <v>20</v>
      </c>
      <c r="AC130" s="3059" t="s">
        <v>21</v>
      </c>
      <c r="AD130" s="1773" t="s">
        <v>20</v>
      </c>
      <c r="AE130" s="3059" t="s">
        <v>21</v>
      </c>
      <c r="AF130" s="1773" t="s">
        <v>20</v>
      </c>
      <c r="AG130" s="3059" t="s">
        <v>21</v>
      </c>
      <c r="AH130" s="1773" t="s">
        <v>20</v>
      </c>
      <c r="AI130" s="3059" t="s">
        <v>21</v>
      </c>
      <c r="AJ130" s="1773" t="s">
        <v>20</v>
      </c>
      <c r="AK130" s="3059" t="s">
        <v>21</v>
      </c>
      <c r="AL130" s="1773" t="s">
        <v>20</v>
      </c>
      <c r="AM130" s="3059" t="s">
        <v>21</v>
      </c>
      <c r="AN130" s="4271"/>
      <c r="AO130" s="4271"/>
      <c r="AP130" s="4271"/>
      <c r="AQ130" s="4271"/>
    </row>
    <row r="131" spans="1:90" x14ac:dyDescent="0.2">
      <c r="A131" s="4139" t="s">
        <v>2067</v>
      </c>
      <c r="B131" s="1884" t="s">
        <v>22</v>
      </c>
      <c r="C131" s="1772">
        <f t="shared" ref="C131:C143" si="28">SUM(D131+E131)</f>
        <v>0</v>
      </c>
      <c r="D131" s="1771">
        <f t="shared" ref="D131:D143" si="29">SUM(F131+H131+J131+L131+N131+P131+R131+T131+V131+X131+Z131+AB131+AD131+AF131+AH131+AJ131+AL131)</f>
        <v>0</v>
      </c>
      <c r="E131" s="1770">
        <f t="shared" ref="E131:E143" si="30">SUM(G131+I131+K131+M131+O131+Q131+S131+U131+W131+Y131+AA131+AC131+AE131+AG131+AI131+AK131+AM131)</f>
        <v>0</v>
      </c>
      <c r="F131" s="1794"/>
      <c r="G131" s="1793"/>
      <c r="H131" s="1794"/>
      <c r="I131" s="1793"/>
      <c r="J131" s="1794"/>
      <c r="K131" s="1829"/>
      <c r="L131" s="1794"/>
      <c r="M131" s="1829"/>
      <c r="N131" s="1794"/>
      <c r="O131" s="1829"/>
      <c r="P131" s="1794"/>
      <c r="Q131" s="1829"/>
      <c r="R131" s="1794"/>
      <c r="S131" s="1829"/>
      <c r="T131" s="1794"/>
      <c r="U131" s="1829"/>
      <c r="V131" s="1794"/>
      <c r="W131" s="1829"/>
      <c r="X131" s="1794"/>
      <c r="Y131" s="1829"/>
      <c r="Z131" s="1794"/>
      <c r="AA131" s="1829"/>
      <c r="AB131" s="1794"/>
      <c r="AC131" s="1829"/>
      <c r="AD131" s="1794"/>
      <c r="AE131" s="1829"/>
      <c r="AF131" s="1794"/>
      <c r="AG131" s="1829"/>
      <c r="AH131" s="1794"/>
      <c r="AI131" s="1829"/>
      <c r="AJ131" s="1794"/>
      <c r="AK131" s="1829"/>
      <c r="AL131" s="1834"/>
      <c r="AM131" s="1829"/>
      <c r="AN131" s="1793"/>
      <c r="AO131" s="1793"/>
      <c r="AP131" s="1793"/>
      <c r="AQ131" s="1793"/>
      <c r="AR131" s="3715" t="str">
        <f t="shared" ref="AR131:AR140" si="31">CONCATENATE(CF131,CA131,CB131,CC131,CD131,CE131)</f>
        <v/>
      </c>
      <c r="CA131" s="3416" t="str">
        <f t="shared" ref="CA131:CA143" si="32">IF(CG131=1,"* El número de Beneficiarios NO DEBE ser mayor que el Total. ","")</f>
        <v/>
      </c>
      <c r="CB131" s="3700" t="str">
        <f t="shared" ref="CB131:CB143" si="33">IF(CH131=1,"* Los Niños, Niñas, Adolescentes y Jóvenes de Programa SENAME NO DEBE ser mayor que el Total. ","")</f>
        <v/>
      </c>
      <c r="CC131" s="3700" t="str">
        <f t="shared" ref="CC131:CC143" si="34">IF(CI131=1,"* El número de personas pertenecientes a Pueblos Originarios NO DEBE ser mayor que el Total. ","")</f>
        <v/>
      </c>
      <c r="CD131" s="3700" t="str">
        <f t="shared" ref="CD131:CD143" si="35">IF(CJ131=1,"* El número de personas Migrantes NO DEBE ser mayor que el Total. ","")</f>
        <v/>
      </c>
      <c r="CE131" s="3700"/>
      <c r="CF131" s="3416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17">
        <f t="shared" ref="CG131:CG143" si="37">IF($C131&lt;AN131,1,0)</f>
        <v>0</v>
      </c>
      <c r="CH131" s="3417">
        <f t="shared" ref="CH131:CH143" si="38">IF($C131&lt;AO131,1,0)</f>
        <v>0</v>
      </c>
      <c r="CI131" s="3417">
        <f t="shared" ref="CI131:CI143" si="39">IF($C131&lt;AP131,1,0)</f>
        <v>0</v>
      </c>
      <c r="CJ131" s="3417">
        <f t="shared" ref="CJ131:CJ143" si="40">IF($C131&lt;AQ131,1,0)</f>
        <v>0</v>
      </c>
      <c r="CK131" s="3417"/>
      <c r="CL131" s="3417">
        <f t="shared" ref="CL131:CL143" si="41">IF(AND(C131&lt;&gt;0,OR(AN131="",AO131="",AP131="",AQ131="")),1,0)</f>
        <v>0</v>
      </c>
    </row>
    <row r="132" spans="1:90" x14ac:dyDescent="0.2">
      <c r="A132" s="4229"/>
      <c r="B132" s="3087" t="s">
        <v>66</v>
      </c>
      <c r="C132" s="303">
        <f t="shared" si="28"/>
        <v>0</v>
      </c>
      <c r="D132" s="1190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5" t="str">
        <f t="shared" si="31"/>
        <v/>
      </c>
      <c r="CA132" s="3416" t="str">
        <f t="shared" si="32"/>
        <v/>
      </c>
      <c r="CB132" s="3700" t="str">
        <f t="shared" si="33"/>
        <v/>
      </c>
      <c r="CC132" s="3700" t="str">
        <f t="shared" si="34"/>
        <v/>
      </c>
      <c r="CD132" s="3700" t="str">
        <f t="shared" si="35"/>
        <v/>
      </c>
      <c r="CE132" s="3700"/>
      <c r="CF132" s="3416" t="str">
        <f t="shared" si="36"/>
        <v/>
      </c>
      <c r="CG132" s="3417">
        <f t="shared" si="37"/>
        <v>0</v>
      </c>
      <c r="CH132" s="3417">
        <f t="shared" si="38"/>
        <v>0</v>
      </c>
      <c r="CI132" s="3417">
        <f t="shared" si="39"/>
        <v>0</v>
      </c>
      <c r="CJ132" s="3417">
        <f t="shared" si="40"/>
        <v>0</v>
      </c>
      <c r="CK132" s="3417"/>
      <c r="CL132" s="3417">
        <f t="shared" si="41"/>
        <v>0</v>
      </c>
    </row>
    <row r="133" spans="1:90" x14ac:dyDescent="0.2">
      <c r="A133" s="4229"/>
      <c r="B133" s="3087" t="s">
        <v>26</v>
      </c>
      <c r="C133" s="303">
        <f t="shared" si="28"/>
        <v>0</v>
      </c>
      <c r="D133" s="1190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5" t="str">
        <f t="shared" si="31"/>
        <v/>
      </c>
      <c r="CA133" s="3416" t="str">
        <f t="shared" si="32"/>
        <v/>
      </c>
      <c r="CB133" s="3700" t="str">
        <f t="shared" si="33"/>
        <v/>
      </c>
      <c r="CC133" s="3700" t="str">
        <f t="shared" si="34"/>
        <v/>
      </c>
      <c r="CD133" s="3700" t="str">
        <f t="shared" si="35"/>
        <v/>
      </c>
      <c r="CE133" s="3700"/>
      <c r="CF133" s="3416" t="str">
        <f t="shared" si="36"/>
        <v/>
      </c>
      <c r="CG133" s="3417">
        <f t="shared" si="37"/>
        <v>0</v>
      </c>
      <c r="CH133" s="3417">
        <f t="shared" si="38"/>
        <v>0</v>
      </c>
      <c r="CI133" s="3417">
        <f t="shared" si="39"/>
        <v>0</v>
      </c>
      <c r="CJ133" s="3417">
        <f t="shared" si="40"/>
        <v>0</v>
      </c>
      <c r="CK133" s="3417"/>
      <c r="CL133" s="3417">
        <f t="shared" si="41"/>
        <v>0</v>
      </c>
    </row>
    <row r="134" spans="1:90" x14ac:dyDescent="0.2">
      <c r="A134" s="4229"/>
      <c r="B134" s="3087" t="s">
        <v>23</v>
      </c>
      <c r="C134" s="303">
        <f t="shared" si="28"/>
        <v>0</v>
      </c>
      <c r="D134" s="1190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5" t="str">
        <f t="shared" si="31"/>
        <v/>
      </c>
      <c r="CA134" s="3416" t="str">
        <f t="shared" si="32"/>
        <v/>
      </c>
      <c r="CB134" s="3700" t="str">
        <f t="shared" si="33"/>
        <v/>
      </c>
      <c r="CC134" s="3700" t="str">
        <f t="shared" si="34"/>
        <v/>
      </c>
      <c r="CD134" s="3700" t="str">
        <f t="shared" si="35"/>
        <v/>
      </c>
      <c r="CE134" s="3700"/>
      <c r="CF134" s="3416" t="str">
        <f t="shared" si="36"/>
        <v/>
      </c>
      <c r="CG134" s="3417">
        <f t="shared" si="37"/>
        <v>0</v>
      </c>
      <c r="CH134" s="3417">
        <f t="shared" si="38"/>
        <v>0</v>
      </c>
      <c r="CI134" s="3417">
        <f t="shared" si="39"/>
        <v>0</v>
      </c>
      <c r="CJ134" s="3417">
        <f t="shared" si="40"/>
        <v>0</v>
      </c>
      <c r="CK134" s="3417"/>
      <c r="CL134" s="3417">
        <f t="shared" si="41"/>
        <v>0</v>
      </c>
    </row>
    <row r="135" spans="1:90" x14ac:dyDescent="0.2">
      <c r="A135" s="4229"/>
      <c r="B135" s="3087" t="s">
        <v>69</v>
      </c>
      <c r="C135" s="303">
        <f t="shared" si="28"/>
        <v>0</v>
      </c>
      <c r="D135" s="1190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5" t="str">
        <f t="shared" si="31"/>
        <v/>
      </c>
      <c r="CA135" s="3416" t="str">
        <f t="shared" si="32"/>
        <v/>
      </c>
      <c r="CB135" s="3700" t="str">
        <f t="shared" si="33"/>
        <v/>
      </c>
      <c r="CC135" s="3700" t="str">
        <f t="shared" si="34"/>
        <v/>
      </c>
      <c r="CD135" s="3700" t="str">
        <f t="shared" si="35"/>
        <v/>
      </c>
      <c r="CE135" s="3700"/>
      <c r="CF135" s="3416" t="str">
        <f t="shared" si="36"/>
        <v/>
      </c>
      <c r="CG135" s="3417">
        <f t="shared" si="37"/>
        <v>0</v>
      </c>
      <c r="CH135" s="3417">
        <f t="shared" si="38"/>
        <v>0</v>
      </c>
      <c r="CI135" s="3417">
        <f t="shared" si="39"/>
        <v>0</v>
      </c>
      <c r="CJ135" s="3417">
        <f t="shared" si="40"/>
        <v>0</v>
      </c>
      <c r="CK135" s="3417"/>
      <c r="CL135" s="3417">
        <f t="shared" si="41"/>
        <v>0</v>
      </c>
    </row>
    <row r="136" spans="1:90" x14ac:dyDescent="0.2">
      <c r="A136" s="4229"/>
      <c r="B136" s="3087" t="s">
        <v>70</v>
      </c>
      <c r="C136" s="303">
        <f t="shared" si="28"/>
        <v>0</v>
      </c>
      <c r="D136" s="1190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5" t="str">
        <f t="shared" si="31"/>
        <v/>
      </c>
      <c r="CA136" s="3416" t="str">
        <f t="shared" si="32"/>
        <v/>
      </c>
      <c r="CB136" s="3700" t="str">
        <f t="shared" si="33"/>
        <v/>
      </c>
      <c r="CC136" s="3700" t="str">
        <f t="shared" si="34"/>
        <v/>
      </c>
      <c r="CD136" s="3700" t="str">
        <f t="shared" si="35"/>
        <v/>
      </c>
      <c r="CE136" s="3700"/>
      <c r="CF136" s="3416" t="str">
        <f t="shared" si="36"/>
        <v/>
      </c>
      <c r="CG136" s="3417">
        <f t="shared" si="37"/>
        <v>0</v>
      </c>
      <c r="CH136" s="3417">
        <f t="shared" si="38"/>
        <v>0</v>
      </c>
      <c r="CI136" s="3417">
        <f t="shared" si="39"/>
        <v>0</v>
      </c>
      <c r="CJ136" s="3417">
        <f t="shared" si="40"/>
        <v>0</v>
      </c>
      <c r="CK136" s="3417"/>
      <c r="CL136" s="3417">
        <f t="shared" si="41"/>
        <v>0</v>
      </c>
    </row>
    <row r="137" spans="1:90" ht="21" x14ac:dyDescent="0.2">
      <c r="A137" s="4229"/>
      <c r="B137" s="3087" t="s">
        <v>68</v>
      </c>
      <c r="C137" s="1215">
        <f t="shared" si="28"/>
        <v>0</v>
      </c>
      <c r="D137" s="1257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5" t="str">
        <f t="shared" si="31"/>
        <v/>
      </c>
      <c r="CA137" s="3416" t="str">
        <f t="shared" si="32"/>
        <v/>
      </c>
      <c r="CB137" s="3700" t="str">
        <f t="shared" si="33"/>
        <v/>
      </c>
      <c r="CC137" s="3700" t="str">
        <f t="shared" si="34"/>
        <v/>
      </c>
      <c r="CD137" s="3700" t="str">
        <f t="shared" si="35"/>
        <v/>
      </c>
      <c r="CE137" s="3700"/>
      <c r="CF137" s="3416" t="str">
        <f t="shared" si="36"/>
        <v/>
      </c>
      <c r="CG137" s="3417">
        <f t="shared" si="37"/>
        <v>0</v>
      </c>
      <c r="CH137" s="3417">
        <f t="shared" si="38"/>
        <v>0</v>
      </c>
      <c r="CI137" s="3417">
        <f t="shared" si="39"/>
        <v>0</v>
      </c>
      <c r="CJ137" s="3417">
        <f t="shared" si="40"/>
        <v>0</v>
      </c>
      <c r="CK137" s="3417"/>
      <c r="CL137" s="3417">
        <f t="shared" si="41"/>
        <v>0</v>
      </c>
    </row>
    <row r="138" spans="1:90" ht="21" x14ac:dyDescent="0.2">
      <c r="A138" s="4229"/>
      <c r="B138" s="3087" t="s">
        <v>2066</v>
      </c>
      <c r="C138" s="1215">
        <f t="shared" si="28"/>
        <v>0</v>
      </c>
      <c r="D138" s="1257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5" t="str">
        <f t="shared" si="31"/>
        <v/>
      </c>
      <c r="CA138" s="3416" t="str">
        <f t="shared" si="32"/>
        <v/>
      </c>
      <c r="CB138" s="3700" t="str">
        <f t="shared" si="33"/>
        <v/>
      </c>
      <c r="CC138" s="3700" t="str">
        <f t="shared" si="34"/>
        <v/>
      </c>
      <c r="CD138" s="3700" t="str">
        <f t="shared" si="35"/>
        <v/>
      </c>
      <c r="CE138" s="3700"/>
      <c r="CF138" s="3416" t="str">
        <f t="shared" si="36"/>
        <v/>
      </c>
      <c r="CG138" s="3417">
        <f t="shared" si="37"/>
        <v>0</v>
      </c>
      <c r="CH138" s="3417">
        <f t="shared" si="38"/>
        <v>0</v>
      </c>
      <c r="CI138" s="3417">
        <f t="shared" si="39"/>
        <v>0</v>
      </c>
      <c r="CJ138" s="3417">
        <f t="shared" si="40"/>
        <v>0</v>
      </c>
      <c r="CK138" s="3417"/>
      <c r="CL138" s="3417">
        <f t="shared" si="41"/>
        <v>0</v>
      </c>
    </row>
    <row r="139" spans="1:90" x14ac:dyDescent="0.2">
      <c r="A139" s="4229"/>
      <c r="B139" s="3087" t="s">
        <v>2065</v>
      </c>
      <c r="C139" s="1215">
        <f t="shared" si="28"/>
        <v>0</v>
      </c>
      <c r="D139" s="1257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5" t="str">
        <f t="shared" si="31"/>
        <v/>
      </c>
      <c r="CA139" s="3416" t="str">
        <f t="shared" si="32"/>
        <v/>
      </c>
      <c r="CB139" s="3700" t="str">
        <f t="shared" si="33"/>
        <v/>
      </c>
      <c r="CC139" s="3700" t="str">
        <f t="shared" si="34"/>
        <v/>
      </c>
      <c r="CD139" s="3700" t="str">
        <f t="shared" si="35"/>
        <v/>
      </c>
      <c r="CE139" s="3700"/>
      <c r="CF139" s="3416" t="str">
        <f t="shared" si="36"/>
        <v/>
      </c>
      <c r="CG139" s="3417">
        <f t="shared" si="37"/>
        <v>0</v>
      </c>
      <c r="CH139" s="3417">
        <f t="shared" si="38"/>
        <v>0</v>
      </c>
      <c r="CI139" s="3417">
        <f t="shared" si="39"/>
        <v>0</v>
      </c>
      <c r="CJ139" s="3417">
        <f t="shared" si="40"/>
        <v>0</v>
      </c>
      <c r="CK139" s="3417"/>
      <c r="CL139" s="3417">
        <f t="shared" si="41"/>
        <v>0</v>
      </c>
    </row>
    <row r="140" spans="1:90" ht="31.5" x14ac:dyDescent="0.2">
      <c r="A140" s="4229"/>
      <c r="B140" s="3087" t="s">
        <v>2064</v>
      </c>
      <c r="C140" s="1215">
        <f t="shared" si="28"/>
        <v>0</v>
      </c>
      <c r="D140" s="925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5" t="str">
        <f t="shared" si="31"/>
        <v/>
      </c>
      <c r="CA140" s="3416" t="str">
        <f t="shared" si="32"/>
        <v/>
      </c>
      <c r="CB140" s="3700" t="str">
        <f t="shared" si="33"/>
        <v/>
      </c>
      <c r="CC140" s="3700" t="str">
        <f t="shared" si="34"/>
        <v/>
      </c>
      <c r="CD140" s="3700" t="str">
        <f t="shared" si="35"/>
        <v/>
      </c>
      <c r="CE140" s="3700"/>
      <c r="CF140" s="3416" t="str">
        <f t="shared" si="36"/>
        <v/>
      </c>
      <c r="CG140" s="3417">
        <f t="shared" si="37"/>
        <v>0</v>
      </c>
      <c r="CH140" s="3417">
        <f t="shared" si="38"/>
        <v>0</v>
      </c>
      <c r="CI140" s="3417">
        <f t="shared" si="39"/>
        <v>0</v>
      </c>
      <c r="CJ140" s="3417">
        <f t="shared" si="40"/>
        <v>0</v>
      </c>
      <c r="CK140" s="3417"/>
      <c r="CL140" s="3417">
        <f t="shared" si="41"/>
        <v>0</v>
      </c>
    </row>
    <row r="141" spans="1:90" x14ac:dyDescent="0.2">
      <c r="A141" s="4188"/>
      <c r="B141" s="1883" t="s">
        <v>27</v>
      </c>
      <c r="C141" s="1882">
        <f t="shared" si="28"/>
        <v>0</v>
      </c>
      <c r="D141" s="1881">
        <f t="shared" si="29"/>
        <v>0</v>
      </c>
      <c r="E141" s="1845">
        <f t="shared" si="30"/>
        <v>0</v>
      </c>
      <c r="F141" s="1866">
        <f>SUM(F131:F140)</f>
        <v>0</v>
      </c>
      <c r="G141" s="1864">
        <f t="shared" ref="G141:AQ141" si="42">SUM(G131:G140)</f>
        <v>0</v>
      </c>
      <c r="H141" s="1866">
        <f t="shared" si="42"/>
        <v>0</v>
      </c>
      <c r="I141" s="1864">
        <f t="shared" si="42"/>
        <v>0</v>
      </c>
      <c r="J141" s="1866">
        <f t="shared" si="42"/>
        <v>0</v>
      </c>
      <c r="K141" s="1879">
        <f t="shared" si="42"/>
        <v>0</v>
      </c>
      <c r="L141" s="1866">
        <f t="shared" si="42"/>
        <v>0</v>
      </c>
      <c r="M141" s="1879">
        <f t="shared" si="42"/>
        <v>0</v>
      </c>
      <c r="N141" s="1866">
        <f t="shared" si="42"/>
        <v>0</v>
      </c>
      <c r="O141" s="1879">
        <f t="shared" si="42"/>
        <v>0</v>
      </c>
      <c r="P141" s="1866">
        <f t="shared" si="42"/>
        <v>0</v>
      </c>
      <c r="Q141" s="1879">
        <f t="shared" si="42"/>
        <v>0</v>
      </c>
      <c r="R141" s="1866">
        <f t="shared" si="42"/>
        <v>0</v>
      </c>
      <c r="S141" s="1879">
        <f t="shared" si="42"/>
        <v>0</v>
      </c>
      <c r="T141" s="1866">
        <f t="shared" si="42"/>
        <v>0</v>
      </c>
      <c r="U141" s="1879">
        <f t="shared" si="42"/>
        <v>0</v>
      </c>
      <c r="V141" s="1866">
        <f t="shared" si="42"/>
        <v>0</v>
      </c>
      <c r="W141" s="1879">
        <f t="shared" si="42"/>
        <v>0</v>
      </c>
      <c r="X141" s="1866">
        <f t="shared" si="42"/>
        <v>0</v>
      </c>
      <c r="Y141" s="1879">
        <f t="shared" si="42"/>
        <v>0</v>
      </c>
      <c r="Z141" s="1866">
        <f t="shared" si="42"/>
        <v>0</v>
      </c>
      <c r="AA141" s="1879">
        <f t="shared" si="42"/>
        <v>0</v>
      </c>
      <c r="AB141" s="1866">
        <f t="shared" si="42"/>
        <v>0</v>
      </c>
      <c r="AC141" s="1879">
        <f t="shared" si="42"/>
        <v>0</v>
      </c>
      <c r="AD141" s="1866">
        <f t="shared" si="42"/>
        <v>0</v>
      </c>
      <c r="AE141" s="1879">
        <f t="shared" si="42"/>
        <v>0</v>
      </c>
      <c r="AF141" s="1866">
        <f t="shared" si="42"/>
        <v>0</v>
      </c>
      <c r="AG141" s="1879">
        <f t="shared" si="42"/>
        <v>0</v>
      </c>
      <c r="AH141" s="1866">
        <f t="shared" si="42"/>
        <v>0</v>
      </c>
      <c r="AI141" s="1879">
        <f t="shared" si="42"/>
        <v>0</v>
      </c>
      <c r="AJ141" s="1866">
        <f t="shared" si="42"/>
        <v>0</v>
      </c>
      <c r="AK141" s="1879">
        <f t="shared" si="42"/>
        <v>0</v>
      </c>
      <c r="AL141" s="1880">
        <f t="shared" si="42"/>
        <v>0</v>
      </c>
      <c r="AM141" s="1879">
        <f t="shared" si="42"/>
        <v>0</v>
      </c>
      <c r="AN141" s="1864">
        <f t="shared" si="42"/>
        <v>0</v>
      </c>
      <c r="AO141" s="1864">
        <f t="shared" si="42"/>
        <v>0</v>
      </c>
      <c r="AP141" s="1864">
        <f t="shared" si="42"/>
        <v>0</v>
      </c>
      <c r="AQ141" s="1864">
        <f t="shared" si="42"/>
        <v>0</v>
      </c>
      <c r="AR141" s="3715"/>
      <c r="CA141" s="3416" t="str">
        <f t="shared" si="32"/>
        <v/>
      </c>
      <c r="CB141" s="3700" t="str">
        <f t="shared" si="33"/>
        <v/>
      </c>
      <c r="CC141" s="3700" t="str">
        <f t="shared" si="34"/>
        <v/>
      </c>
      <c r="CD141" s="3700" t="str">
        <f t="shared" si="35"/>
        <v/>
      </c>
      <c r="CE141" s="3700"/>
      <c r="CF141" s="3416" t="str">
        <f t="shared" si="36"/>
        <v/>
      </c>
      <c r="CG141" s="3417">
        <f t="shared" si="37"/>
        <v>0</v>
      </c>
      <c r="CH141" s="3417">
        <f t="shared" si="38"/>
        <v>0</v>
      </c>
      <c r="CI141" s="3417">
        <f t="shared" si="39"/>
        <v>0</v>
      </c>
      <c r="CJ141" s="3417">
        <f t="shared" si="40"/>
        <v>0</v>
      </c>
      <c r="CK141" s="3417"/>
      <c r="CL141" s="3417">
        <f t="shared" si="41"/>
        <v>0</v>
      </c>
    </row>
    <row r="142" spans="1:90" x14ac:dyDescent="0.2">
      <c r="A142" s="4581" t="s">
        <v>2063</v>
      </c>
      <c r="B142" s="4582"/>
      <c r="C142" s="1847">
        <f t="shared" si="28"/>
        <v>0</v>
      </c>
      <c r="D142" s="1846">
        <f t="shared" si="29"/>
        <v>0</v>
      </c>
      <c r="E142" s="1845">
        <f t="shared" si="30"/>
        <v>0</v>
      </c>
      <c r="F142" s="1844"/>
      <c r="G142" s="1867"/>
      <c r="H142" s="1844"/>
      <c r="I142" s="1867"/>
      <c r="J142" s="1844"/>
      <c r="K142" s="1841"/>
      <c r="L142" s="1844"/>
      <c r="M142" s="1841"/>
      <c r="N142" s="1844"/>
      <c r="O142" s="1841"/>
      <c r="P142" s="1844"/>
      <c r="Q142" s="1841"/>
      <c r="R142" s="1844"/>
      <c r="S142" s="1841"/>
      <c r="T142" s="1844"/>
      <c r="U142" s="1841"/>
      <c r="V142" s="1844"/>
      <c r="W142" s="1841"/>
      <c r="X142" s="1844"/>
      <c r="Y142" s="1841"/>
      <c r="Z142" s="1844"/>
      <c r="AA142" s="1841"/>
      <c r="AB142" s="1844"/>
      <c r="AC142" s="1841"/>
      <c r="AD142" s="1844"/>
      <c r="AE142" s="1841"/>
      <c r="AF142" s="1844"/>
      <c r="AG142" s="1841"/>
      <c r="AH142" s="1844"/>
      <c r="AI142" s="1841"/>
      <c r="AJ142" s="1844"/>
      <c r="AK142" s="1841"/>
      <c r="AL142" s="1843"/>
      <c r="AM142" s="1841"/>
      <c r="AN142" s="1867"/>
      <c r="AO142" s="1867"/>
      <c r="AP142" s="1867"/>
      <c r="AQ142" s="1867"/>
      <c r="AR142" s="3715" t="str">
        <f>CONCATENATE(CF142,CA142,CB142,CC142,CD142,CE142)</f>
        <v/>
      </c>
      <c r="CA142" s="3416" t="str">
        <f t="shared" si="32"/>
        <v/>
      </c>
      <c r="CB142" s="3700" t="str">
        <f t="shared" si="33"/>
        <v/>
      </c>
      <c r="CC142" s="3700" t="str">
        <f t="shared" si="34"/>
        <v/>
      </c>
      <c r="CD142" s="3700" t="str">
        <f t="shared" si="35"/>
        <v/>
      </c>
      <c r="CE142" s="3700"/>
      <c r="CF142" s="3416" t="str">
        <f t="shared" si="36"/>
        <v/>
      </c>
      <c r="CG142" s="3417">
        <f t="shared" si="37"/>
        <v>0</v>
      </c>
      <c r="CH142" s="3417">
        <f t="shared" si="38"/>
        <v>0</v>
      </c>
      <c r="CI142" s="3417">
        <f t="shared" si="39"/>
        <v>0</v>
      </c>
      <c r="CJ142" s="3417">
        <f t="shared" si="40"/>
        <v>0</v>
      </c>
      <c r="CK142" s="3417"/>
      <c r="CL142" s="3417">
        <f t="shared" si="41"/>
        <v>0</v>
      </c>
    </row>
    <row r="143" spans="1:90" x14ac:dyDescent="0.2">
      <c r="A143" s="4581" t="s">
        <v>2062</v>
      </c>
      <c r="B143" s="4582"/>
      <c r="C143" s="1847">
        <f t="shared" si="28"/>
        <v>0</v>
      </c>
      <c r="D143" s="1846">
        <f t="shared" si="29"/>
        <v>0</v>
      </c>
      <c r="E143" s="1845">
        <f t="shared" si="30"/>
        <v>0</v>
      </c>
      <c r="F143" s="1844"/>
      <c r="G143" s="1867"/>
      <c r="H143" s="1844"/>
      <c r="I143" s="1867"/>
      <c r="J143" s="1844"/>
      <c r="K143" s="1841"/>
      <c r="L143" s="1844"/>
      <c r="M143" s="1841"/>
      <c r="N143" s="1844"/>
      <c r="O143" s="1841"/>
      <c r="P143" s="1844"/>
      <c r="Q143" s="1841"/>
      <c r="R143" s="1844"/>
      <c r="S143" s="1841"/>
      <c r="T143" s="1844"/>
      <c r="U143" s="1841"/>
      <c r="V143" s="1844"/>
      <c r="W143" s="1841"/>
      <c r="X143" s="1844"/>
      <c r="Y143" s="1841"/>
      <c r="Z143" s="1844"/>
      <c r="AA143" s="1841"/>
      <c r="AB143" s="1844"/>
      <c r="AC143" s="1841"/>
      <c r="AD143" s="1844"/>
      <c r="AE143" s="1841"/>
      <c r="AF143" s="1844"/>
      <c r="AG143" s="1841"/>
      <c r="AH143" s="1844"/>
      <c r="AI143" s="1841"/>
      <c r="AJ143" s="1844"/>
      <c r="AK143" s="1841"/>
      <c r="AL143" s="1843"/>
      <c r="AM143" s="1841"/>
      <c r="AN143" s="1867"/>
      <c r="AO143" s="1867"/>
      <c r="AP143" s="1867"/>
      <c r="AQ143" s="1867"/>
      <c r="AR143" s="3715" t="str">
        <f>CONCATENATE(CF143,CA143,CB143,CC143,CD143,CE143)</f>
        <v/>
      </c>
      <c r="CA143" s="3416" t="str">
        <f t="shared" si="32"/>
        <v/>
      </c>
      <c r="CB143" s="3700" t="str">
        <f t="shared" si="33"/>
        <v/>
      </c>
      <c r="CC143" s="3700" t="str">
        <f t="shared" si="34"/>
        <v/>
      </c>
      <c r="CD143" s="3700" t="str">
        <f t="shared" si="35"/>
        <v/>
      </c>
      <c r="CE143" s="3700"/>
      <c r="CF143" s="3416" t="str">
        <f t="shared" si="36"/>
        <v/>
      </c>
      <c r="CG143" s="3417">
        <f t="shared" si="37"/>
        <v>0</v>
      </c>
      <c r="CH143" s="3417">
        <f t="shared" si="38"/>
        <v>0</v>
      </c>
      <c r="CI143" s="3417">
        <f t="shared" si="39"/>
        <v>0</v>
      </c>
      <c r="CJ143" s="3417">
        <f t="shared" si="40"/>
        <v>0</v>
      </c>
      <c r="CK143" s="3417"/>
      <c r="CL143" s="3417">
        <f t="shared" si="41"/>
        <v>0</v>
      </c>
    </row>
    <row r="144" spans="1:90" ht="24" customHeight="1" x14ac:dyDescent="0.25">
      <c r="A144" s="149" t="s">
        <v>2061</v>
      </c>
      <c r="B144" s="2260"/>
      <c r="C144" s="2260"/>
      <c r="D144" s="2260"/>
      <c r="E144" s="161"/>
    </row>
    <row r="145" spans="1:90" x14ac:dyDescent="0.2">
      <c r="A145" s="4158" t="s">
        <v>46</v>
      </c>
      <c r="B145" s="4158" t="s">
        <v>0</v>
      </c>
      <c r="C145" s="4149" t="s">
        <v>94</v>
      </c>
      <c r="D145" s="4150"/>
      <c r="E145" s="4151"/>
      <c r="F145" s="4579" t="s">
        <v>954</v>
      </c>
      <c r="G145" s="4483"/>
      <c r="H145" s="4483"/>
      <c r="I145" s="4483"/>
      <c r="J145" s="4483"/>
      <c r="K145" s="4483"/>
      <c r="L145" s="4483"/>
      <c r="M145" s="4483"/>
      <c r="N145" s="4483"/>
      <c r="O145" s="4483"/>
      <c r="P145" s="4483"/>
      <c r="Q145" s="4483"/>
      <c r="R145" s="4483"/>
      <c r="S145" s="4483"/>
      <c r="T145" s="4483"/>
      <c r="U145" s="4483"/>
      <c r="V145" s="4483"/>
      <c r="W145" s="4483"/>
      <c r="X145" s="4483"/>
      <c r="Y145" s="4483"/>
      <c r="Z145" s="4483"/>
      <c r="AA145" s="4483"/>
      <c r="AB145" s="4483"/>
      <c r="AC145" s="4483"/>
      <c r="AD145" s="4483"/>
      <c r="AE145" s="4483"/>
      <c r="AF145" s="4483"/>
      <c r="AG145" s="4483"/>
      <c r="AH145" s="4483"/>
      <c r="AI145" s="4483"/>
      <c r="AJ145" s="4483"/>
      <c r="AK145" s="4483"/>
      <c r="AL145" s="4483"/>
      <c r="AM145" s="4580"/>
      <c r="AN145" s="4179" t="s">
        <v>428</v>
      </c>
      <c r="AO145" s="4173" t="s">
        <v>467</v>
      </c>
      <c r="AP145" s="4179" t="s">
        <v>430</v>
      </c>
      <c r="AQ145" s="4173" t="s">
        <v>429</v>
      </c>
    </row>
    <row r="146" spans="1:90" x14ac:dyDescent="0.2">
      <c r="A146" s="4169"/>
      <c r="B146" s="4169"/>
      <c r="C146" s="4589"/>
      <c r="D146" s="4181"/>
      <c r="E146" s="4271"/>
      <c r="F146" s="4579" t="s">
        <v>83</v>
      </c>
      <c r="G146" s="4580"/>
      <c r="H146" s="4579" t="s">
        <v>84</v>
      </c>
      <c r="I146" s="4580"/>
      <c r="J146" s="4579" t="s">
        <v>85</v>
      </c>
      <c r="K146" s="4580"/>
      <c r="L146" s="4579" t="s">
        <v>79</v>
      </c>
      <c r="M146" s="4580"/>
      <c r="N146" s="4579" t="s">
        <v>6</v>
      </c>
      <c r="O146" s="4580"/>
      <c r="P146" s="4578" t="s">
        <v>7</v>
      </c>
      <c r="Q146" s="4194"/>
      <c r="R146" s="4578" t="s">
        <v>8</v>
      </c>
      <c r="S146" s="4194"/>
      <c r="T146" s="4578" t="s">
        <v>9</v>
      </c>
      <c r="U146" s="4194"/>
      <c r="V146" s="4578" t="s">
        <v>10</v>
      </c>
      <c r="W146" s="4194"/>
      <c r="X146" s="4578" t="s">
        <v>11</v>
      </c>
      <c r="Y146" s="4194"/>
      <c r="Z146" s="4578" t="s">
        <v>12</v>
      </c>
      <c r="AA146" s="4194"/>
      <c r="AB146" s="4578" t="s">
        <v>13</v>
      </c>
      <c r="AC146" s="4194"/>
      <c r="AD146" s="4578" t="s">
        <v>14</v>
      </c>
      <c r="AE146" s="4194"/>
      <c r="AF146" s="4578" t="s">
        <v>15</v>
      </c>
      <c r="AG146" s="4194"/>
      <c r="AH146" s="4578" t="s">
        <v>16</v>
      </c>
      <c r="AI146" s="4194"/>
      <c r="AJ146" s="4578" t="s">
        <v>17</v>
      </c>
      <c r="AK146" s="4194"/>
      <c r="AL146" s="4578" t="s">
        <v>18</v>
      </c>
      <c r="AM146" s="4194"/>
      <c r="AN146" s="4229"/>
      <c r="AO146" s="4176"/>
      <c r="AP146" s="4229"/>
      <c r="AQ146" s="4176"/>
    </row>
    <row r="147" spans="1:90" x14ac:dyDescent="0.2">
      <c r="A147" s="4585"/>
      <c r="B147" s="4585"/>
      <c r="C147" s="3156" t="s">
        <v>47</v>
      </c>
      <c r="D147" s="3261" t="s">
        <v>20</v>
      </c>
      <c r="E147" s="3059" t="s">
        <v>21</v>
      </c>
      <c r="F147" s="1773" t="s">
        <v>20</v>
      </c>
      <c r="G147" s="3059" t="s">
        <v>21</v>
      </c>
      <c r="H147" s="1773" t="s">
        <v>20</v>
      </c>
      <c r="I147" s="3059" t="s">
        <v>21</v>
      </c>
      <c r="J147" s="1773" t="s">
        <v>20</v>
      </c>
      <c r="K147" s="3059" t="s">
        <v>21</v>
      </c>
      <c r="L147" s="1773" t="s">
        <v>20</v>
      </c>
      <c r="M147" s="3059" t="s">
        <v>21</v>
      </c>
      <c r="N147" s="1773" t="s">
        <v>20</v>
      </c>
      <c r="O147" s="3059" t="s">
        <v>21</v>
      </c>
      <c r="P147" s="1773" t="s">
        <v>20</v>
      </c>
      <c r="Q147" s="3059" t="s">
        <v>21</v>
      </c>
      <c r="R147" s="1773" t="s">
        <v>20</v>
      </c>
      <c r="S147" s="3059" t="s">
        <v>21</v>
      </c>
      <c r="T147" s="1773" t="s">
        <v>20</v>
      </c>
      <c r="U147" s="3059" t="s">
        <v>21</v>
      </c>
      <c r="V147" s="1773" t="s">
        <v>20</v>
      </c>
      <c r="W147" s="3059" t="s">
        <v>21</v>
      </c>
      <c r="X147" s="1773" t="s">
        <v>20</v>
      </c>
      <c r="Y147" s="3059" t="s">
        <v>21</v>
      </c>
      <c r="Z147" s="1773" t="s">
        <v>20</v>
      </c>
      <c r="AA147" s="3059" t="s">
        <v>21</v>
      </c>
      <c r="AB147" s="1773" t="s">
        <v>20</v>
      </c>
      <c r="AC147" s="3059" t="s">
        <v>21</v>
      </c>
      <c r="AD147" s="1773" t="s">
        <v>20</v>
      </c>
      <c r="AE147" s="3059" t="s">
        <v>21</v>
      </c>
      <c r="AF147" s="1773" t="s">
        <v>20</v>
      </c>
      <c r="AG147" s="3059" t="s">
        <v>21</v>
      </c>
      <c r="AH147" s="1773" t="s">
        <v>20</v>
      </c>
      <c r="AI147" s="3059" t="s">
        <v>21</v>
      </c>
      <c r="AJ147" s="1773" t="s">
        <v>20</v>
      </c>
      <c r="AK147" s="3059" t="s">
        <v>21</v>
      </c>
      <c r="AL147" s="1773" t="s">
        <v>20</v>
      </c>
      <c r="AM147" s="3059" t="s">
        <v>21</v>
      </c>
      <c r="AN147" s="4590"/>
      <c r="AO147" s="4180"/>
      <c r="AP147" s="4590"/>
      <c r="AQ147" s="4180"/>
    </row>
    <row r="148" spans="1:90" x14ac:dyDescent="0.2">
      <c r="A148" s="4586" t="s">
        <v>2060</v>
      </c>
      <c r="B148" s="3740" t="s">
        <v>2059</v>
      </c>
      <c r="C148" s="3741">
        <f>SUM(D148+E148)</f>
        <v>0</v>
      </c>
      <c r="D148" s="3742">
        <f t="shared" ref="D148:E151" si="43">SUM(F148+H148+J148+L148+N148+P148+R148+T148+V148+X148+Z148+AB148+AD148+AF148+AH148+AJ148+AL148)</f>
        <v>0</v>
      </c>
      <c r="E148" s="3743">
        <f t="shared" si="43"/>
        <v>0</v>
      </c>
      <c r="F148" s="1794"/>
      <c r="G148" s="1829"/>
      <c r="H148" s="1794"/>
      <c r="I148" s="1829"/>
      <c r="J148" s="1794"/>
      <c r="K148" s="1829"/>
      <c r="L148" s="1794"/>
      <c r="M148" s="1829"/>
      <c r="N148" s="1794"/>
      <c r="O148" s="1829"/>
      <c r="P148" s="1794"/>
      <c r="Q148" s="1829"/>
      <c r="R148" s="1794"/>
      <c r="S148" s="1829"/>
      <c r="T148" s="1794"/>
      <c r="U148" s="1829"/>
      <c r="V148" s="1794"/>
      <c r="W148" s="1829"/>
      <c r="X148" s="1794"/>
      <c r="Y148" s="1829"/>
      <c r="Z148" s="1794"/>
      <c r="AA148" s="1829"/>
      <c r="AB148" s="1794"/>
      <c r="AC148" s="1829"/>
      <c r="AD148" s="1794"/>
      <c r="AE148" s="1829"/>
      <c r="AF148" s="1794"/>
      <c r="AG148" s="1829"/>
      <c r="AH148" s="1794"/>
      <c r="AI148" s="1829"/>
      <c r="AJ148" s="1794"/>
      <c r="AK148" s="1829"/>
      <c r="AL148" s="1794"/>
      <c r="AM148" s="1829"/>
      <c r="AN148" s="3008"/>
      <c r="AO148" s="3019"/>
      <c r="AP148" s="3008"/>
      <c r="AQ148" s="3019"/>
      <c r="AR148" s="3715" t="str">
        <f>CONCATENATE(CF148,CA148,CB148,CC148,CD148,CE148)</f>
        <v/>
      </c>
      <c r="CA148" s="3416" t="str">
        <f>IF(CG148=1,"* El número de Beneficiarios NO DEBE ser mayor que el Total. ","")</f>
        <v/>
      </c>
      <c r="CB148" s="3700" t="str">
        <f>IF(CH148=1,"* Los Niños, Niñas, Adolescentes y Jóvenes de Programa SENAME NO DEBE ser mayor que el Total. ","")</f>
        <v/>
      </c>
      <c r="CC148" s="3700" t="str">
        <f>IF(CI148=1,"* El número de personas pertenecientes a Pueblos Originarios NO DEBE ser mayor que el Total. ","")</f>
        <v/>
      </c>
      <c r="CD148" s="3700" t="str">
        <f>IF(CJ148=1,"* El número de personas Migrantes NO DEBE ser mayor que el Total. ","")</f>
        <v/>
      </c>
      <c r="CE148" s="3700"/>
      <c r="CF148" s="3416" t="str">
        <f>IF(CL148=1,"* No olvide digitar la columna Beneficiarios y/o Niños, Niñas, Adolescentes y Jóvenes de Programa SENAME y/o Pueblos Originarios y/o Migrantes y/o Demencia (Digite CEROS si no tiene). ","")</f>
        <v/>
      </c>
      <c r="CG148" s="3417">
        <f t="shared" ref="CG148:CJ150" si="44">IF($C148&lt;AN148,1,0)</f>
        <v>0</v>
      </c>
      <c r="CH148" s="3417">
        <f t="shared" si="44"/>
        <v>0</v>
      </c>
      <c r="CI148" s="3417">
        <f t="shared" si="44"/>
        <v>0</v>
      </c>
      <c r="CJ148" s="3417">
        <f t="shared" si="44"/>
        <v>0</v>
      </c>
      <c r="CK148" s="3417"/>
      <c r="CL148" s="3417">
        <f>IF(AND(C148&lt;&gt;0,OR(AN148="",AO148="",AP148="",AQ148="")),1,0)</f>
        <v>0</v>
      </c>
    </row>
    <row r="149" spans="1:90" x14ac:dyDescent="0.2">
      <c r="A149" s="4587"/>
      <c r="B149" s="3471" t="s">
        <v>2058</v>
      </c>
      <c r="C149" s="3744">
        <f>SUM(D149+E149)</f>
        <v>0</v>
      </c>
      <c r="D149" s="3745">
        <f t="shared" si="43"/>
        <v>0</v>
      </c>
      <c r="E149" s="3746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89"/>
      <c r="AO149" s="2892"/>
      <c r="AP149" s="2889"/>
      <c r="AQ149" s="2892"/>
      <c r="AR149" s="3715" t="str">
        <f>CONCATENATE(CF149,CA149,CB149,CC149,CD149,CE149)</f>
        <v/>
      </c>
      <c r="CA149" s="3416" t="str">
        <f>IF(CG149=1,"* El número de Beneficiarios NO DEBE ser mayor que el Total. ","")</f>
        <v/>
      </c>
      <c r="CB149" s="3700" t="str">
        <f>IF(CH149=1,"* Los Niños, Niñas, Adolescentes y Jóvenes de Programa SENAME NO DEBE ser mayor que el Total. ","")</f>
        <v/>
      </c>
      <c r="CC149" s="3700" t="str">
        <f>IF(CI149=1,"* El número de personas pertenecientes a Pueblos Originarios NO DEBE ser mayor que el Total. ","")</f>
        <v/>
      </c>
      <c r="CD149" s="3700" t="str">
        <f>IF(CJ149=1,"* El número de personas Migrantes NO DEBE ser mayor que el Total. ","")</f>
        <v/>
      </c>
      <c r="CE149" s="3700"/>
      <c r="CF149" s="3416" t="str">
        <f>IF(CL149=1,"* No olvide digitar la columna Beneficiarios y/o Niños, Niñas, Adolescentes y Jóvenes de Programa SENAME y/o Pueblos Originarios y/o Migrantes y/o Demencia (Digite CEROS si no tiene). ","")</f>
        <v/>
      </c>
      <c r="CG149" s="3417">
        <f t="shared" si="44"/>
        <v>0</v>
      </c>
      <c r="CH149" s="3417">
        <f t="shared" si="44"/>
        <v>0</v>
      </c>
      <c r="CI149" s="3417">
        <f t="shared" si="44"/>
        <v>0</v>
      </c>
      <c r="CJ149" s="3417">
        <f t="shared" si="44"/>
        <v>0</v>
      </c>
      <c r="CK149" s="3417"/>
      <c r="CL149" s="3417">
        <f>IF(AND(C149&lt;&gt;0,OR(AN149="",AO149="",AP149="",AQ149="")),1,0)</f>
        <v>0</v>
      </c>
    </row>
    <row r="150" spans="1:90" x14ac:dyDescent="0.2">
      <c r="A150" s="4587"/>
      <c r="B150" s="3471" t="s">
        <v>2057</v>
      </c>
      <c r="C150" s="3744">
        <f>SUM(D150+E150)</f>
        <v>0</v>
      </c>
      <c r="D150" s="3745">
        <f t="shared" si="43"/>
        <v>0</v>
      </c>
      <c r="E150" s="3746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698"/>
      <c r="AO150" s="2695"/>
      <c r="AP150" s="2698"/>
      <c r="AQ150" s="2695"/>
      <c r="AR150" s="3715" t="str">
        <f>CONCATENATE(CF150,CA150,CB150,CC150,CD150,CE150)</f>
        <v/>
      </c>
      <c r="CA150" s="3416" t="str">
        <f>IF(CG150=1,"* El número de Beneficiarios NO DEBE ser mayor que el Total. ","")</f>
        <v/>
      </c>
      <c r="CB150" s="3700" t="str">
        <f>IF(CH150=1,"* Los Niños, Niñas, Adolescentes y Jóvenes de Programa SENAME NO DEBE ser mayor que el Total. ","")</f>
        <v/>
      </c>
      <c r="CC150" s="3700" t="str">
        <f>IF(CI150=1,"* El número de personas pertenecientes a Pueblos Originarios NO DEBE ser mayor que el Total. ","")</f>
        <v/>
      </c>
      <c r="CD150" s="3700" t="str">
        <f>IF(CJ150=1,"* El número de personas Migrantes NO DEBE ser mayor que el Total. ","")</f>
        <v/>
      </c>
      <c r="CE150" s="3700"/>
      <c r="CF150" s="3416" t="str">
        <f>IF(CL150=1,"* No olvide digitar la columna Beneficiarios y/o Niños, Niñas, Adolescentes y Jóvenes de Programa SENAME y/o Pueblos Originarios y/o Migrantes y/o Demencia (Digite CEROS si no tiene). ","")</f>
        <v/>
      </c>
      <c r="CG150" s="3417">
        <f t="shared" si="44"/>
        <v>0</v>
      </c>
      <c r="CH150" s="3417">
        <f t="shared" si="44"/>
        <v>0</v>
      </c>
      <c r="CI150" s="3417">
        <f t="shared" si="44"/>
        <v>0</v>
      </c>
      <c r="CJ150" s="3417">
        <f t="shared" si="44"/>
        <v>0</v>
      </c>
      <c r="CK150" s="3417"/>
      <c r="CL150" s="3417">
        <f>IF(AND(C150&lt;&gt;0,OR(AN150="",AO150="",AP150="",AQ150="")),1,0)</f>
        <v>0</v>
      </c>
    </row>
    <row r="151" spans="1:90" x14ac:dyDescent="0.2">
      <c r="A151" s="4588"/>
      <c r="B151" s="3747" t="s">
        <v>27</v>
      </c>
      <c r="C151" s="3748">
        <f>SUM(D151+E151)</f>
        <v>0</v>
      </c>
      <c r="D151" s="3749">
        <f t="shared" si="43"/>
        <v>0</v>
      </c>
      <c r="E151" s="3750">
        <f t="shared" si="43"/>
        <v>0</v>
      </c>
      <c r="F151" s="3751">
        <f t="shared" ref="F151:AQ151" si="45">SUM(F148:F150)</f>
        <v>0</v>
      </c>
      <c r="G151" s="3752">
        <f t="shared" si="45"/>
        <v>0</v>
      </c>
      <c r="H151" s="3751">
        <f t="shared" si="45"/>
        <v>0</v>
      </c>
      <c r="I151" s="3752">
        <f t="shared" si="45"/>
        <v>0</v>
      </c>
      <c r="J151" s="3751">
        <f t="shared" si="45"/>
        <v>0</v>
      </c>
      <c r="K151" s="3753">
        <f t="shared" si="45"/>
        <v>0</v>
      </c>
      <c r="L151" s="3751">
        <f t="shared" si="45"/>
        <v>0</v>
      </c>
      <c r="M151" s="3753">
        <f t="shared" si="45"/>
        <v>0</v>
      </c>
      <c r="N151" s="3751">
        <f t="shared" si="45"/>
        <v>0</v>
      </c>
      <c r="O151" s="3753">
        <f t="shared" si="45"/>
        <v>0</v>
      </c>
      <c r="P151" s="3751">
        <f t="shared" si="45"/>
        <v>0</v>
      </c>
      <c r="Q151" s="3753">
        <f t="shared" si="45"/>
        <v>0</v>
      </c>
      <c r="R151" s="3751">
        <f t="shared" si="45"/>
        <v>0</v>
      </c>
      <c r="S151" s="3753">
        <f t="shared" si="45"/>
        <v>0</v>
      </c>
      <c r="T151" s="3751">
        <f t="shared" si="45"/>
        <v>0</v>
      </c>
      <c r="U151" s="3753">
        <f t="shared" si="45"/>
        <v>0</v>
      </c>
      <c r="V151" s="3751">
        <f t="shared" si="45"/>
        <v>0</v>
      </c>
      <c r="W151" s="3753">
        <f t="shared" si="45"/>
        <v>0</v>
      </c>
      <c r="X151" s="3751">
        <f t="shared" si="45"/>
        <v>0</v>
      </c>
      <c r="Y151" s="3753">
        <f t="shared" si="45"/>
        <v>0</v>
      </c>
      <c r="Z151" s="3751">
        <f t="shared" si="45"/>
        <v>0</v>
      </c>
      <c r="AA151" s="3753">
        <f t="shared" si="45"/>
        <v>0</v>
      </c>
      <c r="AB151" s="3751">
        <f t="shared" si="45"/>
        <v>0</v>
      </c>
      <c r="AC151" s="3753">
        <f t="shared" si="45"/>
        <v>0</v>
      </c>
      <c r="AD151" s="3751">
        <f t="shared" si="45"/>
        <v>0</v>
      </c>
      <c r="AE151" s="3753">
        <f t="shared" si="45"/>
        <v>0</v>
      </c>
      <c r="AF151" s="3751">
        <f t="shared" si="45"/>
        <v>0</v>
      </c>
      <c r="AG151" s="3753">
        <f t="shared" si="45"/>
        <v>0</v>
      </c>
      <c r="AH151" s="3751">
        <f t="shared" si="45"/>
        <v>0</v>
      </c>
      <c r="AI151" s="3753">
        <f t="shared" si="45"/>
        <v>0</v>
      </c>
      <c r="AJ151" s="3751">
        <f t="shared" si="45"/>
        <v>0</v>
      </c>
      <c r="AK151" s="3753">
        <f t="shared" si="45"/>
        <v>0</v>
      </c>
      <c r="AL151" s="3754">
        <f t="shared" si="45"/>
        <v>0</v>
      </c>
      <c r="AM151" s="3753">
        <f t="shared" si="45"/>
        <v>0</v>
      </c>
      <c r="AN151" s="3755">
        <f t="shared" si="45"/>
        <v>0</v>
      </c>
      <c r="AO151" s="3756">
        <f t="shared" si="45"/>
        <v>0</v>
      </c>
      <c r="AP151" s="3755">
        <f t="shared" si="45"/>
        <v>0</v>
      </c>
      <c r="AQ151" s="3756">
        <f t="shared" si="45"/>
        <v>0</v>
      </c>
    </row>
    <row r="171" spans="1:104" ht="14.25" hidden="1" customHeight="1" x14ac:dyDescent="0.2"/>
    <row r="172" spans="1:104" s="3371" customFormat="1" ht="16.5" hidden="1" customHeight="1" x14ac:dyDescent="0.2">
      <c r="A172" s="3371">
        <f>SUM(C23,C25:C27,E31,C47:C48,C53:C74,B105:B106,B85:D91,B100,C39:C42,C78:J81,B111,B115:E115,B120:B122,B126,C131:C143,C148:C151)</f>
        <v>0</v>
      </c>
      <c r="B172" s="3371">
        <f>SUM(CG8:CL151)</f>
        <v>0</v>
      </c>
      <c r="BX172" s="3372"/>
      <c r="BY172" s="3372"/>
      <c r="BZ172" s="3372"/>
      <c r="CA172" s="3372"/>
      <c r="CB172" s="3372"/>
      <c r="CC172" s="3372"/>
      <c r="CD172" s="3372"/>
      <c r="CE172" s="3372"/>
      <c r="CF172" s="3372"/>
      <c r="CG172" s="3372"/>
      <c r="CH172" s="3372"/>
      <c r="CI172" s="3372"/>
      <c r="CJ172" s="3372"/>
      <c r="CK172" s="3372"/>
      <c r="CL172" s="3372"/>
      <c r="CM172" s="3372"/>
      <c r="CN172" s="3372"/>
      <c r="CO172" s="3372"/>
      <c r="CP172" s="3372"/>
      <c r="CQ172" s="3372"/>
      <c r="CR172" s="3372"/>
      <c r="CS172" s="3372"/>
      <c r="CT172" s="3372"/>
      <c r="CU172" s="3372"/>
      <c r="CV172" s="3372"/>
      <c r="CW172" s="3372"/>
      <c r="CX172" s="3372"/>
      <c r="CY172" s="3372"/>
      <c r="CZ172" s="3372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workbookViewId="0"/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5" customWidth="1"/>
    <col min="78" max="78" width="11.140625" style="3395" customWidth="1"/>
    <col min="79" max="89" width="11.140625" style="3394" hidden="1" customWidth="1"/>
    <col min="90" max="104" width="11.140625" style="3394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57"/>
      <c r="AQ5" s="4659"/>
      <c r="AR5" s="4659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53" t="s">
        <v>96</v>
      </c>
      <c r="B6" s="4653"/>
      <c r="C6" s="4653"/>
      <c r="D6" s="4653"/>
      <c r="E6" s="4653"/>
      <c r="F6" s="4653"/>
      <c r="G6" s="4653"/>
      <c r="H6" s="4653"/>
      <c r="I6" s="4653"/>
      <c r="J6" s="4653"/>
      <c r="K6" s="4653"/>
      <c r="L6" s="4653"/>
      <c r="M6" s="4653"/>
      <c r="N6" s="4653"/>
      <c r="O6" s="4653"/>
      <c r="P6" s="4653"/>
      <c r="Q6" s="4653"/>
      <c r="R6" s="4653"/>
      <c r="S6" s="4653"/>
      <c r="T6" s="4653"/>
      <c r="U6" s="4653"/>
      <c r="V6" s="4653"/>
      <c r="W6" s="4653"/>
      <c r="X6" s="4653"/>
      <c r="Y6" s="4653"/>
      <c r="Z6" s="4653"/>
      <c r="AA6" s="4653"/>
      <c r="AB6" s="4653"/>
      <c r="AC6" s="4653"/>
      <c r="AD6" s="4653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57"/>
      <c r="AQ6" s="4659"/>
      <c r="AR6" s="4659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3"/>
      <c r="AI7" s="161"/>
      <c r="AJ7" s="161"/>
      <c r="AK7" s="198"/>
      <c r="AL7" s="161"/>
      <c r="AM7" s="161"/>
      <c r="AN7" s="259"/>
      <c r="AP7" s="4658"/>
      <c r="AQ7" s="4660"/>
      <c r="AR7" s="4660"/>
      <c r="AS7" s="4655"/>
      <c r="AT7" s="4656"/>
      <c r="AU7" s="4656"/>
      <c r="CG7" s="3409"/>
      <c r="CH7" s="3409"/>
      <c r="CI7" s="3409"/>
      <c r="CJ7" s="3409"/>
      <c r="CK7" s="3409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43" t="s">
        <v>97</v>
      </c>
      <c r="B8" s="4667" t="s">
        <v>98</v>
      </c>
      <c r="C8" s="4668"/>
      <c r="D8" s="4668"/>
      <c r="E8" s="4668"/>
      <c r="F8" s="4668"/>
      <c r="G8" s="4668"/>
      <c r="H8" s="4668"/>
      <c r="I8" s="4668"/>
      <c r="J8" s="4668"/>
      <c r="K8" s="4668"/>
      <c r="L8" s="4668"/>
      <c r="M8" s="4668"/>
      <c r="N8" s="4668"/>
      <c r="O8" s="4668"/>
      <c r="P8" s="4668"/>
      <c r="Q8" s="4668"/>
      <c r="R8" s="4668"/>
      <c r="S8" s="4668"/>
      <c r="T8" s="4668"/>
      <c r="U8" s="4668"/>
      <c r="V8" s="4669"/>
      <c r="W8" s="4643" t="s">
        <v>99</v>
      </c>
      <c r="X8" s="4644"/>
      <c r="Y8" s="4644"/>
      <c r="Z8" s="4644"/>
      <c r="AA8" s="4644"/>
      <c r="AB8" s="4644"/>
      <c r="AC8" s="4644"/>
      <c r="AD8" s="4645"/>
      <c r="AE8" s="4565" t="s">
        <v>826</v>
      </c>
      <c r="AF8" s="4641"/>
      <c r="AG8" s="4149" t="s">
        <v>100</v>
      </c>
      <c r="AH8" s="4639"/>
      <c r="AI8" s="4139" t="s">
        <v>825</v>
      </c>
      <c r="AJ8" s="4149" t="s">
        <v>824</v>
      </c>
      <c r="AK8" s="4639"/>
      <c r="AL8" s="4149" t="s">
        <v>823</v>
      </c>
      <c r="AM8" s="4639"/>
      <c r="AN8" s="4149" t="s">
        <v>425</v>
      </c>
      <c r="AO8" s="4639"/>
      <c r="AP8" s="4139" t="s">
        <v>127</v>
      </c>
      <c r="AQ8" s="4139" t="s">
        <v>231</v>
      </c>
      <c r="AR8" s="4662" t="s">
        <v>390</v>
      </c>
      <c r="AS8" s="4663"/>
      <c r="AT8" s="4661" t="s">
        <v>108</v>
      </c>
      <c r="AU8" s="4661"/>
      <c r="AV8" s="4661"/>
      <c r="AW8" s="4666" t="s">
        <v>2786</v>
      </c>
      <c r="AX8" s="4666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09"/>
      <c r="CH8" s="3409"/>
      <c r="CI8" s="3409"/>
      <c r="CJ8" s="3409"/>
      <c r="CK8" s="3409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52"/>
      <c r="B9" s="4616" t="s">
        <v>94</v>
      </c>
      <c r="C9" s="4643" t="s">
        <v>92</v>
      </c>
      <c r="D9" s="4644"/>
      <c r="E9" s="4644"/>
      <c r="F9" s="4644"/>
      <c r="G9" s="4644"/>
      <c r="H9" s="4644"/>
      <c r="I9" s="4644"/>
      <c r="J9" s="4644"/>
      <c r="K9" s="4644"/>
      <c r="L9" s="4644"/>
      <c r="M9" s="4644"/>
      <c r="N9" s="4644"/>
      <c r="O9" s="4644"/>
      <c r="P9" s="4644"/>
      <c r="Q9" s="4644"/>
      <c r="R9" s="4644"/>
      <c r="S9" s="4645"/>
      <c r="T9" s="4139" t="s">
        <v>101</v>
      </c>
      <c r="U9" s="4142" t="s">
        <v>48</v>
      </c>
      <c r="V9" s="4143"/>
      <c r="W9" s="4633" t="s">
        <v>102</v>
      </c>
      <c r="X9" s="4633"/>
      <c r="Y9" s="4633"/>
      <c r="Z9" s="4624"/>
      <c r="AA9" s="4623" t="s">
        <v>103</v>
      </c>
      <c r="AB9" s="4633"/>
      <c r="AC9" s="4633"/>
      <c r="AD9" s="4624"/>
      <c r="AE9" s="4567"/>
      <c r="AF9" s="4642"/>
      <c r="AG9" s="4162"/>
      <c r="AH9" s="4640"/>
      <c r="AI9" s="4140"/>
      <c r="AJ9" s="4162"/>
      <c r="AK9" s="4640"/>
      <c r="AL9" s="4162"/>
      <c r="AM9" s="4640"/>
      <c r="AN9" s="4162"/>
      <c r="AO9" s="4640"/>
      <c r="AP9" s="4140"/>
      <c r="AQ9" s="4140"/>
      <c r="AR9" s="4664"/>
      <c r="AS9" s="4665"/>
      <c r="AT9" s="4661"/>
      <c r="AU9" s="4661"/>
      <c r="AV9" s="4661"/>
      <c r="AW9" s="4666"/>
      <c r="AX9" s="4666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09"/>
      <c r="CH9" s="3409"/>
      <c r="CI9" s="3409"/>
      <c r="CJ9" s="3409"/>
      <c r="CK9" s="3409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54"/>
      <c r="B10" s="4617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41"/>
      <c r="U10" s="3188" t="s">
        <v>20</v>
      </c>
      <c r="V10" s="760" t="s">
        <v>21</v>
      </c>
      <c r="W10" s="3187" t="s">
        <v>27</v>
      </c>
      <c r="X10" s="86" t="s">
        <v>106</v>
      </c>
      <c r="Y10" s="83" t="s">
        <v>2841</v>
      </c>
      <c r="Z10" s="760" t="s">
        <v>107</v>
      </c>
      <c r="AA10" s="86" t="s">
        <v>27</v>
      </c>
      <c r="AB10" s="86" t="s">
        <v>106</v>
      </c>
      <c r="AC10" s="83" t="s">
        <v>2841</v>
      </c>
      <c r="AD10" s="760" t="s">
        <v>107</v>
      </c>
      <c r="AE10" s="267" t="s">
        <v>223</v>
      </c>
      <c r="AF10" s="340" t="s">
        <v>224</v>
      </c>
      <c r="AG10" s="3698" t="s">
        <v>471</v>
      </c>
      <c r="AH10" s="3699" t="s">
        <v>472</v>
      </c>
      <c r="AI10" s="4141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828</v>
      </c>
      <c r="AO10" s="199" t="s">
        <v>827</v>
      </c>
      <c r="AP10" s="4141"/>
      <c r="AQ10" s="4141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09"/>
      <c r="CH10" s="3409"/>
      <c r="CI10" s="3409"/>
      <c r="CJ10" s="3409"/>
      <c r="CK10" s="3409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77" t="str">
        <f>CA11&amp;CB11&amp;CC11&amp;CD11&amp;CE11</f>
        <v/>
      </c>
      <c r="AZ11" s="1482"/>
      <c r="BA11" s="1482"/>
      <c r="BB11" s="1482"/>
      <c r="BC11" s="1482"/>
      <c r="BD11" s="1482"/>
      <c r="BE11" s="1482"/>
      <c r="BF11" s="1482"/>
      <c r="BG11" s="1482"/>
      <c r="BH11" s="1482"/>
      <c r="BI11" s="402"/>
      <c r="BJ11" s="402"/>
      <c r="BK11" s="402"/>
      <c r="BL11" s="402"/>
      <c r="BM11" s="402"/>
      <c r="BX11" s="194"/>
      <c r="CA11" s="3700" t="str">
        <f>IF(CG11=1,"* El número de consultas según sexo NO DEBE ser diferente al Total. ","")</f>
        <v/>
      </c>
      <c r="CB11" s="3700" t="str">
        <f>IF(CH11=1,"* No olvide digitar la columna Beneficiarios (Digite CEROS si no tiene). ","")</f>
        <v/>
      </c>
      <c r="CC11" s="3700" t="str">
        <f>IF(CI11=1,"* El número de Beneficiarios NO DEBE ser mayor que el Total. ","")</f>
        <v/>
      </c>
      <c r="CD11" s="3700" t="str">
        <f>IF(CJ11=1,"* El total de Consultas Nuevas NO DEBE ser MAYOR que el total de las Consultas Médicas. ","")</f>
        <v/>
      </c>
      <c r="CE11" s="3700" t="str">
        <f>IF(CK11=1,"* No olvide registrar datos en Pertinencia (Digite CEROS si no tiene). ","")</f>
        <v/>
      </c>
      <c r="CF11" s="3700"/>
      <c r="CG11" s="3417">
        <f>IF(B11&lt;&gt;(U11+V11),1,0)</f>
        <v>0</v>
      </c>
      <c r="CH11" s="3417">
        <f>IF(AND(B11&lt;&gt;0,T11=""),1,0)</f>
        <v>0</v>
      </c>
      <c r="CI11" s="3417">
        <f t="shared" ref="CI11:CI42" si="2">IF(B11&lt;(T11),1,0)</f>
        <v>0</v>
      </c>
      <c r="CJ11" s="3417">
        <f t="shared" ref="CJ11:CJ42" si="3">IF(B11&lt;(W11+AA11),1,0)</f>
        <v>0</v>
      </c>
      <c r="CK11" s="3417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77" t="str">
        <f t="shared" ref="AY12:AY70" si="5">CA12&amp;CB12&amp;CC12&amp;CD12&amp;CE12</f>
        <v/>
      </c>
      <c r="AZ12" s="1482"/>
      <c r="BA12" s="1482"/>
      <c r="BB12" s="1482"/>
      <c r="BC12" s="1482"/>
      <c r="BD12" s="1482"/>
      <c r="BE12" s="1482"/>
      <c r="BF12" s="1482"/>
      <c r="BG12" s="1482"/>
      <c r="BH12" s="1482"/>
      <c r="BI12" s="402"/>
      <c r="BJ12" s="402"/>
      <c r="BK12" s="402"/>
      <c r="BL12" s="402"/>
      <c r="BM12" s="402"/>
      <c r="BX12" s="194"/>
      <c r="CA12" s="3700" t="str">
        <f t="shared" ref="CA12:CA13" si="6">IF(CG12=1,"* El número de consultas según sexo NO DEBE ser diferente al Total. ","")</f>
        <v/>
      </c>
      <c r="CB12" s="3700" t="str">
        <f t="shared" ref="CB12:CB13" si="7">IF(CH12=1,"* No olvide digitar la columna Beneficiarios (Digite CEROS si no tiene). ","")</f>
        <v/>
      </c>
      <c r="CC12" s="3700" t="str">
        <f t="shared" ref="CC12:CC13" si="8">IF(CI12=1,"* El número de Beneficiarios NO DEBE ser mayor que el Total. ","")</f>
        <v/>
      </c>
      <c r="CD12" s="3700" t="str">
        <f t="shared" ref="CD12:CD13" si="9">IF(CJ12=1,"* El total de Consultas Nuevas NO DEBE ser MAYOR que el total de las Consultas Médicas. ","")</f>
        <v/>
      </c>
      <c r="CE12" s="3700" t="str">
        <f t="shared" ref="CE12:CE13" si="10">IF(CK12=1,"* No olvide registrar datos en Pertinencia (Digite CEROS si no tiene). ","")</f>
        <v/>
      </c>
      <c r="CF12" s="3700"/>
      <c r="CG12" s="3417">
        <f t="shared" ref="CG12:CG70" si="11">IF(B12&lt;&gt;(U12+V12),1,0)</f>
        <v>0</v>
      </c>
      <c r="CH12" s="3417">
        <f t="shared" ref="CH12:CH70" si="12">IF(AND(B12&lt;&gt;0,T12=""),1,0)</f>
        <v>0</v>
      </c>
      <c r="CI12" s="3417">
        <f t="shared" si="2"/>
        <v>0</v>
      </c>
      <c r="CJ12" s="3417">
        <f t="shared" si="3"/>
        <v>0</v>
      </c>
      <c r="CK12" s="3417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77" t="str">
        <f t="shared" si="5"/>
        <v/>
      </c>
      <c r="AZ13" s="1482"/>
      <c r="BA13" s="1482"/>
      <c r="BB13" s="1482"/>
      <c r="BC13" s="1482"/>
      <c r="BD13" s="1482"/>
      <c r="BE13" s="1482"/>
      <c r="BF13" s="1482"/>
      <c r="BG13" s="1482"/>
      <c r="BH13" s="1482"/>
      <c r="BI13" s="402"/>
      <c r="BJ13" s="402"/>
      <c r="BK13" s="402"/>
      <c r="BL13" s="402"/>
      <c r="BM13" s="402"/>
      <c r="BX13" s="194"/>
      <c r="CA13" s="3700" t="str">
        <f t="shared" si="6"/>
        <v/>
      </c>
      <c r="CB13" s="3700" t="str">
        <f t="shared" si="7"/>
        <v/>
      </c>
      <c r="CC13" s="3700" t="str">
        <f t="shared" si="8"/>
        <v/>
      </c>
      <c r="CD13" s="3700" t="str">
        <f t="shared" si="9"/>
        <v/>
      </c>
      <c r="CE13" s="3700" t="str">
        <f t="shared" si="10"/>
        <v/>
      </c>
      <c r="CF13" s="3700"/>
      <c r="CG13" s="3417">
        <f t="shared" si="11"/>
        <v>0</v>
      </c>
      <c r="CH13" s="3417">
        <f t="shared" si="12"/>
        <v>0</v>
      </c>
      <c r="CI13" s="3417">
        <f t="shared" si="2"/>
        <v>0</v>
      </c>
      <c r="CJ13" s="3417">
        <f t="shared" si="3"/>
        <v>0</v>
      </c>
      <c r="CK13" s="3417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77" t="str">
        <f t="shared" si="5"/>
        <v/>
      </c>
      <c r="AZ14" s="1482"/>
      <c r="BA14" s="1482"/>
      <c r="BB14" s="1482"/>
      <c r="BC14" s="1482"/>
      <c r="BD14" s="1482"/>
      <c r="BE14" s="1482"/>
      <c r="BF14" s="1482"/>
      <c r="BG14" s="1482"/>
      <c r="BH14" s="1482"/>
      <c r="BI14" s="402"/>
      <c r="BJ14" s="402"/>
      <c r="BK14" s="402"/>
      <c r="BL14" s="402"/>
      <c r="BM14" s="402"/>
      <c r="BX14" s="194"/>
      <c r="CA14" s="3700" t="str">
        <f t="shared" ref="CA14:CA70" si="14">IF(CG14=1,"* El número de consultas según sexo NO DEBE ser diferente al Total. ","")</f>
        <v/>
      </c>
      <c r="CB14" s="3700" t="str">
        <f t="shared" ref="CB14:CB70" si="15">IF(CH14=1,"* No olvide digitar la columna Beneficiarios (Digite CEROS si no tiene). ","")</f>
        <v/>
      </c>
      <c r="CC14" s="3700" t="str">
        <f t="shared" ref="CC14:CC70" si="16">IF(CI14=1,"* El número de Beneficiarios NO DEBE ser mayor que el Total. ","")</f>
        <v/>
      </c>
      <c r="CD14" s="3700" t="str">
        <f t="shared" ref="CD14:CD70" si="17">IF(CJ14=1,"* El total de Consultas Nuevas NO DEBE ser MAYOR que el total de las Consultas Médicas. ","")</f>
        <v/>
      </c>
      <c r="CE14" s="3700" t="str">
        <f t="shared" ref="CE14:CE70" si="18">IF(CK14=1,"* No olvide registrar datos en Pertinencia (Digite CEROS si no tiene). ","")</f>
        <v/>
      </c>
      <c r="CF14" s="3700"/>
      <c r="CG14" s="3417">
        <f t="shared" si="11"/>
        <v>0</v>
      </c>
      <c r="CH14" s="3417">
        <f t="shared" si="12"/>
        <v>0</v>
      </c>
      <c r="CI14" s="3417">
        <f t="shared" si="2"/>
        <v>0</v>
      </c>
      <c r="CJ14" s="3417">
        <f t="shared" si="3"/>
        <v>0</v>
      </c>
      <c r="CK14" s="3417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77" t="str">
        <f t="shared" si="5"/>
        <v/>
      </c>
      <c r="AZ15" s="1482"/>
      <c r="BA15" s="1482"/>
      <c r="BB15" s="1482"/>
      <c r="BC15" s="1482"/>
      <c r="BD15" s="1482"/>
      <c r="BE15" s="1482"/>
      <c r="BF15" s="1482"/>
      <c r="BG15" s="1482"/>
      <c r="BH15" s="1482"/>
      <c r="BI15" s="402"/>
      <c r="BJ15" s="402"/>
      <c r="BK15" s="402"/>
      <c r="BL15" s="402"/>
      <c r="BM15" s="402"/>
      <c r="BX15" s="194"/>
      <c r="CA15" s="3700" t="str">
        <f t="shared" si="14"/>
        <v/>
      </c>
      <c r="CB15" s="3700" t="str">
        <f t="shared" si="15"/>
        <v/>
      </c>
      <c r="CC15" s="3700" t="str">
        <f t="shared" si="16"/>
        <v/>
      </c>
      <c r="CD15" s="3700" t="str">
        <f t="shared" si="17"/>
        <v/>
      </c>
      <c r="CE15" s="3700" t="str">
        <f t="shared" si="18"/>
        <v/>
      </c>
      <c r="CF15" s="3700"/>
      <c r="CG15" s="3417">
        <f t="shared" si="11"/>
        <v>0</v>
      </c>
      <c r="CH15" s="3417">
        <f t="shared" si="12"/>
        <v>0</v>
      </c>
      <c r="CI15" s="3417">
        <f t="shared" si="2"/>
        <v>0</v>
      </c>
      <c r="CJ15" s="3417">
        <f t="shared" si="3"/>
        <v>0</v>
      </c>
      <c r="CK15" s="3417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77" t="str">
        <f t="shared" si="5"/>
        <v/>
      </c>
      <c r="AZ16" s="1482"/>
      <c r="BA16" s="1482"/>
      <c r="BB16" s="1482"/>
      <c r="BC16" s="1482"/>
      <c r="BD16" s="1482"/>
      <c r="BE16" s="1482"/>
      <c r="BF16" s="1482"/>
      <c r="BG16" s="1482"/>
      <c r="BH16" s="1482"/>
      <c r="BI16" s="402"/>
      <c r="BJ16" s="402"/>
      <c r="BK16" s="402"/>
      <c r="BL16" s="402"/>
      <c r="BM16" s="402"/>
      <c r="BX16" s="194"/>
      <c r="CA16" s="3700" t="str">
        <f t="shared" si="14"/>
        <v/>
      </c>
      <c r="CB16" s="3700" t="str">
        <f t="shared" si="15"/>
        <v/>
      </c>
      <c r="CC16" s="3700" t="str">
        <f t="shared" si="16"/>
        <v/>
      </c>
      <c r="CD16" s="3700" t="str">
        <f t="shared" si="17"/>
        <v/>
      </c>
      <c r="CE16" s="3700" t="str">
        <f t="shared" si="18"/>
        <v/>
      </c>
      <c r="CF16" s="3700"/>
      <c r="CG16" s="3417">
        <f t="shared" si="11"/>
        <v>0</v>
      </c>
      <c r="CH16" s="3417">
        <f t="shared" si="12"/>
        <v>0</v>
      </c>
      <c r="CI16" s="3417">
        <f t="shared" si="2"/>
        <v>0</v>
      </c>
      <c r="CJ16" s="3417">
        <f t="shared" si="3"/>
        <v>0</v>
      </c>
      <c r="CK16" s="3417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561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77" t="str">
        <f t="shared" si="5"/>
        <v/>
      </c>
      <c r="AZ17" s="1482"/>
      <c r="BA17" s="1482"/>
      <c r="BB17" s="1482"/>
      <c r="BC17" s="1482"/>
      <c r="BD17" s="1482"/>
      <c r="BE17" s="1482"/>
      <c r="BF17" s="1482"/>
      <c r="BG17" s="1482"/>
      <c r="BH17" s="1482"/>
      <c r="BI17" s="402"/>
      <c r="BJ17" s="402"/>
      <c r="BK17" s="402"/>
      <c r="BL17" s="402"/>
      <c r="BM17" s="402"/>
      <c r="BX17" s="194"/>
      <c r="CA17" s="3700" t="str">
        <f t="shared" si="14"/>
        <v/>
      </c>
      <c r="CB17" s="3700" t="str">
        <f t="shared" si="15"/>
        <v/>
      </c>
      <c r="CC17" s="3700" t="str">
        <f t="shared" si="16"/>
        <v/>
      </c>
      <c r="CD17" s="3700" t="str">
        <f t="shared" si="17"/>
        <v/>
      </c>
      <c r="CE17" s="3700" t="str">
        <f t="shared" si="18"/>
        <v/>
      </c>
      <c r="CF17" s="3700"/>
      <c r="CG17" s="3417">
        <f t="shared" si="11"/>
        <v>0</v>
      </c>
      <c r="CH17" s="3417">
        <f t="shared" si="12"/>
        <v>0</v>
      </c>
      <c r="CI17" s="3417">
        <f t="shared" si="2"/>
        <v>0</v>
      </c>
      <c r="CJ17" s="3417">
        <f t="shared" si="3"/>
        <v>0</v>
      </c>
      <c r="CK17" s="3417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77" t="str">
        <f t="shared" si="5"/>
        <v/>
      </c>
      <c r="AZ18" s="1482"/>
      <c r="BA18" s="1482"/>
      <c r="BB18" s="1482"/>
      <c r="BC18" s="1482"/>
      <c r="BD18" s="1482"/>
      <c r="BE18" s="1482"/>
      <c r="BF18" s="1482"/>
      <c r="BG18" s="1482"/>
      <c r="BH18" s="1482"/>
      <c r="BI18" s="402"/>
      <c r="BJ18" s="402"/>
      <c r="BK18" s="402"/>
      <c r="BL18" s="402"/>
      <c r="BM18" s="402"/>
      <c r="BX18" s="194"/>
      <c r="CA18" s="3700" t="str">
        <f t="shared" si="14"/>
        <v/>
      </c>
      <c r="CB18" s="3700" t="str">
        <f t="shared" si="15"/>
        <v/>
      </c>
      <c r="CC18" s="3700" t="str">
        <f t="shared" si="16"/>
        <v/>
      </c>
      <c r="CD18" s="3700" t="str">
        <f t="shared" si="17"/>
        <v/>
      </c>
      <c r="CE18" s="3700" t="str">
        <f t="shared" si="18"/>
        <v/>
      </c>
      <c r="CF18" s="3700"/>
      <c r="CG18" s="3417">
        <f t="shared" si="11"/>
        <v>0</v>
      </c>
      <c r="CH18" s="3417">
        <f t="shared" si="12"/>
        <v>0</v>
      </c>
      <c r="CI18" s="3417">
        <f t="shared" si="2"/>
        <v>0</v>
      </c>
      <c r="CJ18" s="3417">
        <f t="shared" si="3"/>
        <v>0</v>
      </c>
      <c r="CK18" s="3417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77" t="str">
        <f t="shared" si="5"/>
        <v/>
      </c>
      <c r="AZ19" s="1482"/>
      <c r="BA19" s="1482"/>
      <c r="BB19" s="1482"/>
      <c r="BC19" s="1482"/>
      <c r="BD19" s="1482"/>
      <c r="BE19" s="1482"/>
      <c r="BF19" s="1482"/>
      <c r="BG19" s="1482"/>
      <c r="BH19" s="1482"/>
      <c r="BI19" s="402"/>
      <c r="BJ19" s="402"/>
      <c r="BK19" s="402"/>
      <c r="BL19" s="402"/>
      <c r="BM19" s="402"/>
      <c r="BX19" s="194"/>
      <c r="CA19" s="3700" t="str">
        <f t="shared" si="14"/>
        <v/>
      </c>
      <c r="CB19" s="3700" t="str">
        <f t="shared" si="15"/>
        <v/>
      </c>
      <c r="CC19" s="3700" t="str">
        <f t="shared" si="16"/>
        <v/>
      </c>
      <c r="CD19" s="3700" t="str">
        <f t="shared" si="17"/>
        <v/>
      </c>
      <c r="CE19" s="3700" t="str">
        <f t="shared" si="18"/>
        <v/>
      </c>
      <c r="CF19" s="3700"/>
      <c r="CG19" s="3417">
        <f t="shared" si="11"/>
        <v>0</v>
      </c>
      <c r="CH19" s="3417">
        <f t="shared" si="12"/>
        <v>0</v>
      </c>
      <c r="CI19" s="3417">
        <f t="shared" si="2"/>
        <v>0</v>
      </c>
      <c r="CJ19" s="3417">
        <f t="shared" si="3"/>
        <v>0</v>
      </c>
      <c r="CK19" s="3417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77" t="str">
        <f t="shared" si="5"/>
        <v/>
      </c>
      <c r="AZ20" s="1482"/>
      <c r="BA20" s="1482"/>
      <c r="BB20" s="1482"/>
      <c r="BC20" s="1482"/>
      <c r="BD20" s="1482"/>
      <c r="BE20" s="1482"/>
      <c r="BF20" s="1482"/>
      <c r="BG20" s="1482"/>
      <c r="BH20" s="1482"/>
      <c r="BI20" s="402"/>
      <c r="BJ20" s="402"/>
      <c r="BK20" s="402"/>
      <c r="BL20" s="402"/>
      <c r="BM20" s="402"/>
      <c r="BX20" s="194"/>
      <c r="CA20" s="3700" t="str">
        <f t="shared" si="14"/>
        <v/>
      </c>
      <c r="CB20" s="3700" t="str">
        <f t="shared" si="15"/>
        <v/>
      </c>
      <c r="CC20" s="3700" t="str">
        <f t="shared" si="16"/>
        <v/>
      </c>
      <c r="CD20" s="3700" t="str">
        <f t="shared" si="17"/>
        <v/>
      </c>
      <c r="CE20" s="3700" t="str">
        <f t="shared" si="18"/>
        <v/>
      </c>
      <c r="CF20" s="3700"/>
      <c r="CG20" s="3417">
        <f t="shared" si="11"/>
        <v>0</v>
      </c>
      <c r="CH20" s="3417">
        <f t="shared" si="12"/>
        <v>0</v>
      </c>
      <c r="CI20" s="3417">
        <f t="shared" si="2"/>
        <v>0</v>
      </c>
      <c r="CJ20" s="3417">
        <f t="shared" si="3"/>
        <v>0</v>
      </c>
      <c r="CK20" s="3417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77" t="str">
        <f t="shared" si="5"/>
        <v/>
      </c>
      <c r="AZ21" s="1482"/>
      <c r="BA21" s="1482"/>
      <c r="BB21" s="1482"/>
      <c r="BC21" s="1482"/>
      <c r="BD21" s="1482"/>
      <c r="BE21" s="1482"/>
      <c r="BF21" s="1482"/>
      <c r="BG21" s="1482"/>
      <c r="BH21" s="1482"/>
      <c r="BI21" s="402"/>
      <c r="BJ21" s="402"/>
      <c r="BK21" s="402"/>
      <c r="BL21" s="402"/>
      <c r="BM21" s="402"/>
      <c r="BX21" s="194"/>
      <c r="CA21" s="3700" t="str">
        <f t="shared" si="14"/>
        <v/>
      </c>
      <c r="CB21" s="3700" t="str">
        <f t="shared" si="15"/>
        <v/>
      </c>
      <c r="CC21" s="3700" t="str">
        <f t="shared" si="16"/>
        <v/>
      </c>
      <c r="CD21" s="3700" t="str">
        <f t="shared" si="17"/>
        <v/>
      </c>
      <c r="CE21" s="3700" t="str">
        <f t="shared" si="18"/>
        <v/>
      </c>
      <c r="CF21" s="3700"/>
      <c r="CG21" s="3417">
        <f t="shared" si="11"/>
        <v>0</v>
      </c>
      <c r="CH21" s="3417">
        <f t="shared" si="12"/>
        <v>0</v>
      </c>
      <c r="CI21" s="3417">
        <f t="shared" si="2"/>
        <v>0</v>
      </c>
      <c r="CJ21" s="3417">
        <f t="shared" si="3"/>
        <v>0</v>
      </c>
      <c r="CK21" s="3417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77" t="str">
        <f t="shared" si="5"/>
        <v/>
      </c>
      <c r="AZ22" s="1482"/>
      <c r="BA22" s="1482"/>
      <c r="BB22" s="1482"/>
      <c r="BC22" s="1482"/>
      <c r="BD22" s="1482"/>
      <c r="BE22" s="1482"/>
      <c r="BF22" s="1482"/>
      <c r="BG22" s="1482"/>
      <c r="BH22" s="1482"/>
      <c r="BI22" s="402"/>
      <c r="BJ22" s="402"/>
      <c r="BK22" s="402"/>
      <c r="BL22" s="402"/>
      <c r="BM22" s="402"/>
      <c r="BX22" s="194"/>
      <c r="CA22" s="3700" t="str">
        <f t="shared" si="14"/>
        <v/>
      </c>
      <c r="CB22" s="3700" t="str">
        <f t="shared" si="15"/>
        <v/>
      </c>
      <c r="CC22" s="3700" t="str">
        <f t="shared" si="16"/>
        <v/>
      </c>
      <c r="CD22" s="3700" t="str">
        <f t="shared" si="17"/>
        <v/>
      </c>
      <c r="CE22" s="3700" t="str">
        <f t="shared" si="18"/>
        <v/>
      </c>
      <c r="CF22" s="3700"/>
      <c r="CG22" s="3417">
        <f t="shared" si="11"/>
        <v>0</v>
      </c>
      <c r="CH22" s="3417">
        <f t="shared" si="12"/>
        <v>0</v>
      </c>
      <c r="CI22" s="3417">
        <f t="shared" si="2"/>
        <v>0</v>
      </c>
      <c r="CJ22" s="3417">
        <f t="shared" si="3"/>
        <v>0</v>
      </c>
      <c r="CK22" s="3417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77" t="str">
        <f t="shared" si="5"/>
        <v/>
      </c>
      <c r="AZ23" s="1482"/>
      <c r="BA23" s="1482"/>
      <c r="BB23" s="1482"/>
      <c r="BC23" s="1482"/>
      <c r="BD23" s="1482"/>
      <c r="BE23" s="1482"/>
      <c r="BF23" s="1482"/>
      <c r="BG23" s="1482"/>
      <c r="BH23" s="1482"/>
      <c r="BI23" s="402"/>
      <c r="BJ23" s="402"/>
      <c r="BK23" s="402"/>
      <c r="BL23" s="402"/>
      <c r="BM23" s="402"/>
      <c r="BX23" s="194"/>
      <c r="CA23" s="3700" t="str">
        <f t="shared" si="14"/>
        <v/>
      </c>
      <c r="CB23" s="3700" t="str">
        <f t="shared" si="15"/>
        <v/>
      </c>
      <c r="CC23" s="3700" t="str">
        <f t="shared" si="16"/>
        <v/>
      </c>
      <c r="CD23" s="3700" t="str">
        <f t="shared" si="17"/>
        <v/>
      </c>
      <c r="CE23" s="3700" t="str">
        <f t="shared" si="18"/>
        <v/>
      </c>
      <c r="CF23" s="3700"/>
      <c r="CG23" s="3417">
        <f t="shared" si="11"/>
        <v>0</v>
      </c>
      <c r="CH23" s="3417">
        <f t="shared" si="12"/>
        <v>0</v>
      </c>
      <c r="CI23" s="3417">
        <f t="shared" si="2"/>
        <v>0</v>
      </c>
      <c r="CJ23" s="3417">
        <f t="shared" si="3"/>
        <v>0</v>
      </c>
      <c r="CK23" s="3417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562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77" t="str">
        <f t="shared" si="5"/>
        <v/>
      </c>
      <c r="AZ24" s="1482"/>
      <c r="BA24" s="1482"/>
      <c r="BB24" s="1482"/>
      <c r="BC24" s="1482"/>
      <c r="BD24" s="1482"/>
      <c r="BE24" s="1482"/>
      <c r="BF24" s="1482"/>
      <c r="BG24" s="1482"/>
      <c r="BH24" s="1482"/>
      <c r="BI24" s="402"/>
      <c r="BJ24" s="402"/>
      <c r="BK24" s="402"/>
      <c r="BL24" s="402"/>
      <c r="BM24" s="402"/>
      <c r="BX24" s="194"/>
      <c r="CA24" s="3700" t="str">
        <f t="shared" si="14"/>
        <v/>
      </c>
      <c r="CB24" s="3700" t="str">
        <f t="shared" si="15"/>
        <v/>
      </c>
      <c r="CC24" s="3700" t="str">
        <f t="shared" si="16"/>
        <v/>
      </c>
      <c r="CD24" s="3700" t="str">
        <f t="shared" si="17"/>
        <v/>
      </c>
      <c r="CE24" s="3700" t="str">
        <f t="shared" si="18"/>
        <v/>
      </c>
      <c r="CF24" s="3700"/>
      <c r="CG24" s="3417">
        <f t="shared" si="11"/>
        <v>0</v>
      </c>
      <c r="CH24" s="3417">
        <f t="shared" si="12"/>
        <v>0</v>
      </c>
      <c r="CI24" s="3417">
        <f t="shared" si="2"/>
        <v>0</v>
      </c>
      <c r="CJ24" s="3417">
        <f t="shared" si="3"/>
        <v>0</v>
      </c>
      <c r="CK24" s="3417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77" t="str">
        <f t="shared" si="5"/>
        <v/>
      </c>
      <c r="AZ25" s="1482"/>
      <c r="BA25" s="1482"/>
      <c r="BB25" s="1482"/>
      <c r="BC25" s="1482"/>
      <c r="BD25" s="1482"/>
      <c r="BE25" s="1482"/>
      <c r="BF25" s="1482"/>
      <c r="BG25" s="1482"/>
      <c r="BH25" s="1482"/>
      <c r="BI25" s="402"/>
      <c r="BJ25" s="402"/>
      <c r="BK25" s="402"/>
      <c r="BL25" s="402"/>
      <c r="BM25" s="402"/>
      <c r="BX25" s="194"/>
      <c r="CA25" s="3700" t="str">
        <f t="shared" si="14"/>
        <v/>
      </c>
      <c r="CB25" s="3700" t="str">
        <f t="shared" si="15"/>
        <v/>
      </c>
      <c r="CC25" s="3700" t="str">
        <f t="shared" si="16"/>
        <v/>
      </c>
      <c r="CD25" s="3700" t="str">
        <f t="shared" si="17"/>
        <v/>
      </c>
      <c r="CE25" s="3700" t="str">
        <f t="shared" si="18"/>
        <v/>
      </c>
      <c r="CF25" s="3700"/>
      <c r="CG25" s="3417">
        <f t="shared" si="11"/>
        <v>0</v>
      </c>
      <c r="CH25" s="3417">
        <f t="shared" si="12"/>
        <v>0</v>
      </c>
      <c r="CI25" s="3417">
        <f t="shared" si="2"/>
        <v>0</v>
      </c>
      <c r="CJ25" s="3417">
        <f t="shared" si="3"/>
        <v>0</v>
      </c>
      <c r="CK25" s="3417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77" t="str">
        <f t="shared" si="5"/>
        <v/>
      </c>
      <c r="AZ26" s="1482"/>
      <c r="BA26" s="1482"/>
      <c r="BB26" s="1482"/>
      <c r="BC26" s="1482"/>
      <c r="BD26" s="1482"/>
      <c r="BE26" s="1482"/>
      <c r="BF26" s="1482"/>
      <c r="BG26" s="1482"/>
      <c r="BH26" s="1482"/>
      <c r="BI26" s="402"/>
      <c r="BJ26" s="402"/>
      <c r="BK26" s="402"/>
      <c r="BL26" s="402"/>
      <c r="BM26" s="402"/>
      <c r="BX26" s="194"/>
      <c r="CA26" s="3700" t="str">
        <f t="shared" si="14"/>
        <v/>
      </c>
      <c r="CB26" s="3700" t="str">
        <f t="shared" si="15"/>
        <v/>
      </c>
      <c r="CC26" s="3700" t="str">
        <f t="shared" si="16"/>
        <v/>
      </c>
      <c r="CD26" s="3700" t="str">
        <f t="shared" si="17"/>
        <v/>
      </c>
      <c r="CE26" s="3700" t="str">
        <f t="shared" si="18"/>
        <v/>
      </c>
      <c r="CF26" s="3700"/>
      <c r="CG26" s="3417">
        <f t="shared" si="11"/>
        <v>0</v>
      </c>
      <c r="CH26" s="3417">
        <f t="shared" si="12"/>
        <v>0</v>
      </c>
      <c r="CI26" s="3417">
        <f t="shared" si="2"/>
        <v>0</v>
      </c>
      <c r="CJ26" s="3417">
        <f t="shared" si="3"/>
        <v>0</v>
      </c>
      <c r="CK26" s="3417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77" t="str">
        <f t="shared" si="5"/>
        <v/>
      </c>
      <c r="AZ27" s="1482"/>
      <c r="BA27" s="1482"/>
      <c r="BB27" s="1482"/>
      <c r="BC27" s="1482"/>
      <c r="BD27" s="1482"/>
      <c r="BE27" s="1482"/>
      <c r="BF27" s="1482"/>
      <c r="BG27" s="1482"/>
      <c r="BH27" s="1482"/>
      <c r="BI27" s="402"/>
      <c r="BJ27" s="402"/>
      <c r="BK27" s="402"/>
      <c r="BL27" s="402"/>
      <c r="BM27" s="402"/>
      <c r="BX27" s="194"/>
      <c r="CA27" s="3700" t="str">
        <f t="shared" si="14"/>
        <v/>
      </c>
      <c r="CB27" s="3700" t="str">
        <f t="shared" si="15"/>
        <v/>
      </c>
      <c r="CC27" s="3700" t="str">
        <f t="shared" si="16"/>
        <v/>
      </c>
      <c r="CD27" s="3700" t="str">
        <f t="shared" si="17"/>
        <v/>
      </c>
      <c r="CE27" s="3700" t="str">
        <f t="shared" si="18"/>
        <v/>
      </c>
      <c r="CF27" s="3700"/>
      <c r="CG27" s="3417">
        <f t="shared" si="11"/>
        <v>0</v>
      </c>
      <c r="CH27" s="3417">
        <f t="shared" si="12"/>
        <v>0</v>
      </c>
      <c r="CI27" s="3417">
        <f t="shared" si="2"/>
        <v>0</v>
      </c>
      <c r="CJ27" s="3417">
        <f t="shared" si="3"/>
        <v>0</v>
      </c>
      <c r="CK27" s="3417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563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77" t="str">
        <f t="shared" si="5"/>
        <v/>
      </c>
      <c r="AZ28" s="1482"/>
      <c r="BA28" s="1482"/>
      <c r="BB28" s="1482"/>
      <c r="BC28" s="1482"/>
      <c r="BD28" s="1482"/>
      <c r="BE28" s="1482"/>
      <c r="BF28" s="1482"/>
      <c r="BG28" s="1482"/>
      <c r="BH28" s="1482"/>
      <c r="BI28" s="402"/>
      <c r="BJ28" s="402"/>
      <c r="BK28" s="402"/>
      <c r="BL28" s="402"/>
      <c r="BM28" s="402"/>
      <c r="BX28" s="194"/>
      <c r="CA28" s="3700" t="str">
        <f t="shared" si="14"/>
        <v/>
      </c>
      <c r="CB28" s="3700" t="str">
        <f t="shared" si="15"/>
        <v/>
      </c>
      <c r="CC28" s="3700" t="str">
        <f t="shared" si="16"/>
        <v/>
      </c>
      <c r="CD28" s="3700" t="str">
        <f t="shared" si="17"/>
        <v/>
      </c>
      <c r="CE28" s="3700" t="str">
        <f t="shared" si="18"/>
        <v/>
      </c>
      <c r="CF28" s="3700"/>
      <c r="CG28" s="3417">
        <f t="shared" si="11"/>
        <v>0</v>
      </c>
      <c r="CH28" s="3417">
        <f t="shared" si="12"/>
        <v>0</v>
      </c>
      <c r="CI28" s="3417">
        <f t="shared" si="2"/>
        <v>0</v>
      </c>
      <c r="CJ28" s="3417">
        <f t="shared" si="3"/>
        <v>0</v>
      </c>
      <c r="CK28" s="3417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77" t="str">
        <f t="shared" si="5"/>
        <v/>
      </c>
      <c r="AZ29" s="1482"/>
      <c r="BA29" s="1482"/>
      <c r="BB29" s="1482"/>
      <c r="BC29" s="1482"/>
      <c r="BD29" s="1482"/>
      <c r="BE29" s="1482"/>
      <c r="BF29" s="1482"/>
      <c r="BG29" s="1482"/>
      <c r="BH29" s="1482"/>
      <c r="BI29" s="402"/>
      <c r="BJ29" s="402"/>
      <c r="BK29" s="402"/>
      <c r="BL29" s="402"/>
      <c r="BM29" s="402"/>
      <c r="BX29" s="194"/>
      <c r="CA29" s="3700" t="str">
        <f t="shared" si="14"/>
        <v/>
      </c>
      <c r="CB29" s="3700" t="str">
        <f t="shared" si="15"/>
        <v/>
      </c>
      <c r="CC29" s="3700" t="str">
        <f t="shared" si="16"/>
        <v/>
      </c>
      <c r="CD29" s="3700" t="str">
        <f t="shared" si="17"/>
        <v/>
      </c>
      <c r="CE29" s="3700" t="str">
        <f t="shared" si="18"/>
        <v/>
      </c>
      <c r="CF29" s="3700"/>
      <c r="CG29" s="3417">
        <f t="shared" si="11"/>
        <v>0</v>
      </c>
      <c r="CH29" s="3417">
        <f t="shared" si="12"/>
        <v>0</v>
      </c>
      <c r="CI29" s="3417">
        <f t="shared" si="2"/>
        <v>0</v>
      </c>
      <c r="CJ29" s="3417">
        <f t="shared" si="3"/>
        <v>0</v>
      </c>
      <c r="CK29" s="3417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564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77" t="str">
        <f t="shared" si="5"/>
        <v/>
      </c>
      <c r="AZ30" s="1482"/>
      <c r="BA30" s="1482"/>
      <c r="BB30" s="1482"/>
      <c r="BC30" s="1482"/>
      <c r="BD30" s="1482"/>
      <c r="BE30" s="1482"/>
      <c r="BF30" s="1482"/>
      <c r="BG30" s="1482"/>
      <c r="BH30" s="1482"/>
      <c r="BI30" s="402"/>
      <c r="BJ30" s="402"/>
      <c r="BK30" s="402"/>
      <c r="BL30" s="402"/>
      <c r="BM30" s="402"/>
      <c r="BX30" s="194"/>
      <c r="CA30" s="3700" t="str">
        <f t="shared" si="14"/>
        <v/>
      </c>
      <c r="CB30" s="3700" t="str">
        <f t="shared" si="15"/>
        <v/>
      </c>
      <c r="CC30" s="3700" t="str">
        <f t="shared" si="16"/>
        <v/>
      </c>
      <c r="CD30" s="3700" t="str">
        <f t="shared" si="17"/>
        <v/>
      </c>
      <c r="CE30" s="3700" t="str">
        <f t="shared" si="18"/>
        <v/>
      </c>
      <c r="CF30" s="3700"/>
      <c r="CG30" s="3417">
        <f t="shared" si="11"/>
        <v>0</v>
      </c>
      <c r="CH30" s="3417">
        <f t="shared" si="12"/>
        <v>0</v>
      </c>
      <c r="CI30" s="3417">
        <f t="shared" si="2"/>
        <v>0</v>
      </c>
      <c r="CJ30" s="3417">
        <f t="shared" si="3"/>
        <v>0</v>
      </c>
      <c r="CK30" s="3417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77" t="str">
        <f t="shared" si="5"/>
        <v/>
      </c>
      <c r="AZ31" s="1482"/>
      <c r="BA31" s="1482"/>
      <c r="BB31" s="1482"/>
      <c r="BC31" s="1482"/>
      <c r="BD31" s="1482"/>
      <c r="BE31" s="1482"/>
      <c r="BF31" s="1482"/>
      <c r="BG31" s="1482"/>
      <c r="BH31" s="1482"/>
      <c r="BI31" s="402"/>
      <c r="BJ31" s="402"/>
      <c r="BK31" s="402"/>
      <c r="BL31" s="402"/>
      <c r="BM31" s="402"/>
      <c r="BX31" s="194"/>
      <c r="CA31" s="3700" t="str">
        <f t="shared" si="14"/>
        <v/>
      </c>
      <c r="CB31" s="3700" t="str">
        <f t="shared" si="15"/>
        <v/>
      </c>
      <c r="CC31" s="3700" t="str">
        <f t="shared" si="16"/>
        <v/>
      </c>
      <c r="CD31" s="3700" t="str">
        <f t="shared" si="17"/>
        <v/>
      </c>
      <c r="CE31" s="3700" t="str">
        <f t="shared" si="18"/>
        <v/>
      </c>
      <c r="CF31" s="3700"/>
      <c r="CG31" s="3417">
        <f t="shared" si="11"/>
        <v>0</v>
      </c>
      <c r="CH31" s="3417">
        <f t="shared" si="12"/>
        <v>0</v>
      </c>
      <c r="CI31" s="3417">
        <f t="shared" si="2"/>
        <v>0</v>
      </c>
      <c r="CJ31" s="3417">
        <f t="shared" si="3"/>
        <v>0</v>
      </c>
      <c r="CK31" s="3417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77" t="str">
        <f t="shared" si="5"/>
        <v/>
      </c>
      <c r="AZ32" s="1482"/>
      <c r="BA32" s="1482"/>
      <c r="BB32" s="1482"/>
      <c r="BC32" s="1482"/>
      <c r="BD32" s="1482"/>
      <c r="BE32" s="1482"/>
      <c r="BF32" s="1482"/>
      <c r="BG32" s="1482"/>
      <c r="BH32" s="1482"/>
      <c r="BI32" s="402"/>
      <c r="BJ32" s="402"/>
      <c r="BK32" s="402"/>
      <c r="BL32" s="402"/>
      <c r="BM32" s="402"/>
      <c r="BX32" s="194"/>
      <c r="CA32" s="3700" t="str">
        <f t="shared" si="14"/>
        <v/>
      </c>
      <c r="CB32" s="3700" t="str">
        <f t="shared" si="15"/>
        <v/>
      </c>
      <c r="CC32" s="3700" t="str">
        <f t="shared" si="16"/>
        <v/>
      </c>
      <c r="CD32" s="3700" t="str">
        <f t="shared" si="17"/>
        <v/>
      </c>
      <c r="CE32" s="3700" t="str">
        <f t="shared" si="18"/>
        <v/>
      </c>
      <c r="CF32" s="3700"/>
      <c r="CG32" s="3417">
        <f t="shared" si="11"/>
        <v>0</v>
      </c>
      <c r="CH32" s="3417">
        <f t="shared" si="12"/>
        <v>0</v>
      </c>
      <c r="CI32" s="3417">
        <f t="shared" si="2"/>
        <v>0</v>
      </c>
      <c r="CJ32" s="3417">
        <f t="shared" si="3"/>
        <v>0</v>
      </c>
      <c r="CK32" s="3417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565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77" t="str">
        <f t="shared" si="5"/>
        <v/>
      </c>
      <c r="AZ33" s="1482"/>
      <c r="BA33" s="1482"/>
      <c r="BB33" s="1482"/>
      <c r="BC33" s="1482"/>
      <c r="BD33" s="1482"/>
      <c r="BE33" s="1482"/>
      <c r="BF33" s="1482"/>
      <c r="BG33" s="1482"/>
      <c r="BH33" s="1482"/>
      <c r="BI33" s="402"/>
      <c r="BJ33" s="402"/>
      <c r="BK33" s="402"/>
      <c r="BL33" s="402"/>
      <c r="BM33" s="402"/>
      <c r="BX33" s="194"/>
      <c r="CA33" s="3700" t="str">
        <f t="shared" si="14"/>
        <v/>
      </c>
      <c r="CB33" s="3700" t="str">
        <f t="shared" si="15"/>
        <v/>
      </c>
      <c r="CC33" s="3700" t="str">
        <f t="shared" si="16"/>
        <v/>
      </c>
      <c r="CD33" s="3700" t="str">
        <f t="shared" si="17"/>
        <v/>
      </c>
      <c r="CE33" s="3700" t="str">
        <f t="shared" si="18"/>
        <v/>
      </c>
      <c r="CF33" s="3700"/>
      <c r="CG33" s="3417">
        <f t="shared" si="11"/>
        <v>0</v>
      </c>
      <c r="CH33" s="3417">
        <f t="shared" si="12"/>
        <v>0</v>
      </c>
      <c r="CI33" s="3417">
        <f t="shared" si="2"/>
        <v>0</v>
      </c>
      <c r="CJ33" s="3417">
        <f t="shared" si="3"/>
        <v>0</v>
      </c>
      <c r="CK33" s="3417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77" t="str">
        <f t="shared" si="5"/>
        <v/>
      </c>
      <c r="AZ34" s="1482"/>
      <c r="BA34" s="1482"/>
      <c r="BB34" s="1482"/>
      <c r="BC34" s="1482"/>
      <c r="BD34" s="1482"/>
      <c r="BE34" s="1482"/>
      <c r="BF34" s="1482"/>
      <c r="BG34" s="1482"/>
      <c r="BH34" s="1482"/>
      <c r="BI34" s="402"/>
      <c r="BJ34" s="402"/>
      <c r="BK34" s="402"/>
      <c r="BL34" s="402"/>
      <c r="BM34" s="402"/>
      <c r="BX34" s="194"/>
      <c r="CA34" s="3700" t="str">
        <f t="shared" si="14"/>
        <v/>
      </c>
      <c r="CB34" s="3700" t="str">
        <f t="shared" si="15"/>
        <v/>
      </c>
      <c r="CC34" s="3700" t="str">
        <f t="shared" si="16"/>
        <v/>
      </c>
      <c r="CD34" s="3700" t="str">
        <f t="shared" si="17"/>
        <v/>
      </c>
      <c r="CE34" s="3700" t="str">
        <f t="shared" si="18"/>
        <v/>
      </c>
      <c r="CF34" s="3700"/>
      <c r="CG34" s="3417">
        <f t="shared" si="11"/>
        <v>0</v>
      </c>
      <c r="CH34" s="3417">
        <f t="shared" si="12"/>
        <v>0</v>
      </c>
      <c r="CI34" s="3417">
        <f t="shared" si="2"/>
        <v>0</v>
      </c>
      <c r="CJ34" s="3417">
        <f t="shared" si="3"/>
        <v>0</v>
      </c>
      <c r="CK34" s="3417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77" t="str">
        <f t="shared" si="5"/>
        <v/>
      </c>
      <c r="AZ35" s="1482"/>
      <c r="BA35" s="1482"/>
      <c r="BB35" s="1482"/>
      <c r="BC35" s="1482"/>
      <c r="BD35" s="1482"/>
      <c r="BE35" s="1482"/>
      <c r="BF35" s="1482"/>
      <c r="BG35" s="1482"/>
      <c r="BH35" s="1482"/>
      <c r="BI35" s="402"/>
      <c r="BJ35" s="402"/>
      <c r="BK35" s="402"/>
      <c r="BL35" s="402"/>
      <c r="BM35" s="402"/>
      <c r="BX35" s="194"/>
      <c r="CA35" s="3700" t="str">
        <f t="shared" si="14"/>
        <v/>
      </c>
      <c r="CB35" s="3700" t="str">
        <f t="shared" si="15"/>
        <v/>
      </c>
      <c r="CC35" s="3700" t="str">
        <f t="shared" si="16"/>
        <v/>
      </c>
      <c r="CD35" s="3700" t="str">
        <f t="shared" si="17"/>
        <v/>
      </c>
      <c r="CE35" s="3700" t="str">
        <f t="shared" si="18"/>
        <v/>
      </c>
      <c r="CF35" s="3700"/>
      <c r="CG35" s="3417">
        <f t="shared" si="11"/>
        <v>0</v>
      </c>
      <c r="CH35" s="3417">
        <f t="shared" si="12"/>
        <v>0</v>
      </c>
      <c r="CI35" s="3417">
        <f t="shared" si="2"/>
        <v>0</v>
      </c>
      <c r="CJ35" s="3417">
        <f t="shared" si="3"/>
        <v>0</v>
      </c>
      <c r="CK35" s="3417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77" t="str">
        <f t="shared" si="5"/>
        <v/>
      </c>
      <c r="AZ36" s="1482"/>
      <c r="BA36" s="1482"/>
      <c r="BB36" s="1482"/>
      <c r="BC36" s="1482"/>
      <c r="BD36" s="1482"/>
      <c r="BE36" s="1482"/>
      <c r="BF36" s="1482"/>
      <c r="BG36" s="1482"/>
      <c r="BH36" s="1482"/>
      <c r="BI36" s="402"/>
      <c r="BJ36" s="402"/>
      <c r="BK36" s="402"/>
      <c r="BL36" s="402"/>
      <c r="BM36" s="402"/>
      <c r="BX36" s="194"/>
      <c r="CA36" s="3700" t="str">
        <f t="shared" si="14"/>
        <v/>
      </c>
      <c r="CB36" s="3700" t="str">
        <f t="shared" si="15"/>
        <v/>
      </c>
      <c r="CC36" s="3700" t="str">
        <f t="shared" si="16"/>
        <v/>
      </c>
      <c r="CD36" s="3700" t="str">
        <f t="shared" si="17"/>
        <v/>
      </c>
      <c r="CE36" s="3700" t="str">
        <f t="shared" si="18"/>
        <v/>
      </c>
      <c r="CF36" s="3700"/>
      <c r="CG36" s="3417">
        <f t="shared" si="11"/>
        <v>0</v>
      </c>
      <c r="CH36" s="3417">
        <f t="shared" si="12"/>
        <v>0</v>
      </c>
      <c r="CI36" s="3417">
        <f t="shared" si="2"/>
        <v>0</v>
      </c>
      <c r="CJ36" s="3417">
        <f t="shared" si="3"/>
        <v>0</v>
      </c>
      <c r="CK36" s="3417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77" t="str">
        <f t="shared" si="5"/>
        <v/>
      </c>
      <c r="AZ37" s="1482"/>
      <c r="BA37" s="1482"/>
      <c r="BB37" s="1482"/>
      <c r="BC37" s="1482"/>
      <c r="BD37" s="1482"/>
      <c r="BE37" s="1482"/>
      <c r="BF37" s="1482"/>
      <c r="BG37" s="1482"/>
      <c r="BH37" s="1482"/>
      <c r="BI37" s="402"/>
      <c r="BJ37" s="402"/>
      <c r="BK37" s="402"/>
      <c r="BL37" s="402"/>
      <c r="BM37" s="402"/>
      <c r="BX37" s="194"/>
      <c r="CA37" s="3700" t="str">
        <f t="shared" si="14"/>
        <v/>
      </c>
      <c r="CB37" s="3700" t="str">
        <f t="shared" si="15"/>
        <v/>
      </c>
      <c r="CC37" s="3700" t="str">
        <f t="shared" si="16"/>
        <v/>
      </c>
      <c r="CD37" s="3700" t="str">
        <f t="shared" si="17"/>
        <v/>
      </c>
      <c r="CE37" s="3700" t="str">
        <f t="shared" si="18"/>
        <v/>
      </c>
      <c r="CF37" s="3700"/>
      <c r="CG37" s="3417">
        <f t="shared" si="11"/>
        <v>0</v>
      </c>
      <c r="CH37" s="3417">
        <f t="shared" si="12"/>
        <v>0</v>
      </c>
      <c r="CI37" s="3417">
        <f t="shared" si="2"/>
        <v>0</v>
      </c>
      <c r="CJ37" s="3417">
        <f t="shared" si="3"/>
        <v>0</v>
      </c>
      <c r="CK37" s="3417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77" t="str">
        <f t="shared" si="5"/>
        <v/>
      </c>
      <c r="AZ38" s="1482"/>
      <c r="BA38" s="1482"/>
      <c r="BB38" s="1482"/>
      <c r="BC38" s="1482"/>
      <c r="BD38" s="1482"/>
      <c r="BE38" s="1482"/>
      <c r="BF38" s="1482"/>
      <c r="BG38" s="1482"/>
      <c r="BH38" s="1482"/>
      <c r="BI38" s="402"/>
      <c r="BJ38" s="402"/>
      <c r="BK38" s="402"/>
      <c r="BL38" s="402"/>
      <c r="BM38" s="402"/>
      <c r="BX38" s="194"/>
      <c r="CA38" s="3700" t="str">
        <f t="shared" si="14"/>
        <v/>
      </c>
      <c r="CB38" s="3700" t="str">
        <f t="shared" si="15"/>
        <v/>
      </c>
      <c r="CC38" s="3700" t="str">
        <f t="shared" si="16"/>
        <v/>
      </c>
      <c r="CD38" s="3700" t="str">
        <f t="shared" si="17"/>
        <v/>
      </c>
      <c r="CE38" s="3700" t="str">
        <f t="shared" si="18"/>
        <v/>
      </c>
      <c r="CF38" s="3700"/>
      <c r="CG38" s="3417">
        <f t="shared" si="11"/>
        <v>0</v>
      </c>
      <c r="CH38" s="3417">
        <f t="shared" si="12"/>
        <v>0</v>
      </c>
      <c r="CI38" s="3417">
        <f t="shared" si="2"/>
        <v>0</v>
      </c>
      <c r="CJ38" s="3417">
        <f t="shared" si="3"/>
        <v>0</v>
      </c>
      <c r="CK38" s="3417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566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/>
      <c r="AT39" s="144"/>
      <c r="AU39" s="90"/>
      <c r="AV39" s="164"/>
      <c r="AW39" s="184"/>
      <c r="AX39" s="137"/>
      <c r="AY39" s="3677" t="str">
        <f t="shared" si="5"/>
        <v/>
      </c>
      <c r="AZ39" s="1482"/>
      <c r="BA39" s="1482"/>
      <c r="BB39" s="1482"/>
      <c r="BC39" s="1482"/>
      <c r="BD39" s="1482"/>
      <c r="BE39" s="1482"/>
      <c r="BF39" s="1482"/>
      <c r="BG39" s="1482"/>
      <c r="BH39" s="1482"/>
      <c r="BI39" s="402"/>
      <c r="BJ39" s="402"/>
      <c r="BK39" s="402"/>
      <c r="BL39" s="402"/>
      <c r="BM39" s="402"/>
      <c r="BX39" s="194"/>
      <c r="CA39" s="3700" t="str">
        <f t="shared" si="14"/>
        <v/>
      </c>
      <c r="CB39" s="3700" t="str">
        <f t="shared" si="15"/>
        <v/>
      </c>
      <c r="CC39" s="3700" t="str">
        <f t="shared" si="16"/>
        <v/>
      </c>
      <c r="CD39" s="3700" t="str">
        <f t="shared" si="17"/>
        <v/>
      </c>
      <c r="CE39" s="3700" t="str">
        <f t="shared" si="18"/>
        <v/>
      </c>
      <c r="CF39" s="3700"/>
      <c r="CG39" s="3417">
        <f t="shared" si="11"/>
        <v>0</v>
      </c>
      <c r="CH39" s="3417">
        <f t="shared" si="12"/>
        <v>0</v>
      </c>
      <c r="CI39" s="3417">
        <f t="shared" si="2"/>
        <v>0</v>
      </c>
      <c r="CJ39" s="3417">
        <f t="shared" si="3"/>
        <v>0</v>
      </c>
      <c r="CK39" s="3417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77" t="str">
        <f t="shared" si="5"/>
        <v/>
      </c>
      <c r="AZ40" s="1482"/>
      <c r="BA40" s="1482"/>
      <c r="BB40" s="1482"/>
      <c r="BC40" s="1482"/>
      <c r="BD40" s="1482"/>
      <c r="BE40" s="1482"/>
      <c r="BF40" s="1482"/>
      <c r="BG40" s="1482"/>
      <c r="BH40" s="1482"/>
      <c r="BI40" s="402"/>
      <c r="BJ40" s="402"/>
      <c r="BK40" s="402"/>
      <c r="BL40" s="402"/>
      <c r="BM40" s="402"/>
      <c r="BX40" s="194"/>
      <c r="CA40" s="3700" t="str">
        <f t="shared" si="14"/>
        <v/>
      </c>
      <c r="CB40" s="3700" t="str">
        <f t="shared" si="15"/>
        <v/>
      </c>
      <c r="CC40" s="3700" t="str">
        <f t="shared" si="16"/>
        <v/>
      </c>
      <c r="CD40" s="3700" t="str">
        <f t="shared" si="17"/>
        <v/>
      </c>
      <c r="CE40" s="3700" t="str">
        <f t="shared" si="18"/>
        <v/>
      </c>
      <c r="CF40" s="3700"/>
      <c r="CG40" s="3417">
        <f t="shared" si="11"/>
        <v>0</v>
      </c>
      <c r="CH40" s="3417">
        <f t="shared" si="12"/>
        <v>0</v>
      </c>
      <c r="CI40" s="3417">
        <f t="shared" si="2"/>
        <v>0</v>
      </c>
      <c r="CJ40" s="3417">
        <f t="shared" si="3"/>
        <v>0</v>
      </c>
      <c r="CK40" s="3417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77" t="str">
        <f t="shared" si="5"/>
        <v/>
      </c>
      <c r="AZ41" s="1482"/>
      <c r="BA41" s="1482"/>
      <c r="BB41" s="1482"/>
      <c r="BC41" s="1482"/>
      <c r="BD41" s="1482"/>
      <c r="BE41" s="1482"/>
      <c r="BF41" s="1482"/>
      <c r="BG41" s="1482"/>
      <c r="BH41" s="1482"/>
      <c r="BI41" s="402"/>
      <c r="BJ41" s="402"/>
      <c r="BK41" s="402"/>
      <c r="BL41" s="402"/>
      <c r="BM41" s="402"/>
      <c r="BX41" s="194"/>
      <c r="CA41" s="3700" t="str">
        <f t="shared" si="14"/>
        <v/>
      </c>
      <c r="CB41" s="3700" t="str">
        <f t="shared" si="15"/>
        <v/>
      </c>
      <c r="CC41" s="3700" t="str">
        <f t="shared" si="16"/>
        <v/>
      </c>
      <c r="CD41" s="3700" t="str">
        <f t="shared" si="17"/>
        <v/>
      </c>
      <c r="CE41" s="3700" t="str">
        <f t="shared" si="18"/>
        <v/>
      </c>
      <c r="CF41" s="3700"/>
      <c r="CG41" s="3417">
        <f t="shared" si="11"/>
        <v>0</v>
      </c>
      <c r="CH41" s="3417">
        <f t="shared" si="12"/>
        <v>0</v>
      </c>
      <c r="CI41" s="3417">
        <f t="shared" si="2"/>
        <v>0</v>
      </c>
      <c r="CJ41" s="3417">
        <f t="shared" si="3"/>
        <v>0</v>
      </c>
      <c r="CK41" s="3417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567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/>
      <c r="AT42" s="144"/>
      <c r="AU42" s="90"/>
      <c r="AV42" s="164"/>
      <c r="AW42" s="184"/>
      <c r="AX42" s="137"/>
      <c r="AY42" s="3677" t="str">
        <f t="shared" si="5"/>
        <v/>
      </c>
      <c r="AZ42" s="1482"/>
      <c r="BA42" s="1482"/>
      <c r="BB42" s="1482"/>
      <c r="BC42" s="1482"/>
      <c r="BD42" s="1482"/>
      <c r="BE42" s="1482"/>
      <c r="BF42" s="1482"/>
      <c r="BG42" s="1482"/>
      <c r="BH42" s="1482"/>
      <c r="BI42" s="402"/>
      <c r="BJ42" s="402"/>
      <c r="BK42" s="402"/>
      <c r="BL42" s="402"/>
      <c r="BM42" s="402"/>
      <c r="BX42" s="194"/>
      <c r="CA42" s="3700" t="str">
        <f t="shared" si="14"/>
        <v/>
      </c>
      <c r="CB42" s="3700" t="str">
        <f t="shared" si="15"/>
        <v/>
      </c>
      <c r="CC42" s="3700" t="str">
        <f t="shared" si="16"/>
        <v/>
      </c>
      <c r="CD42" s="3700" t="str">
        <f t="shared" si="17"/>
        <v/>
      </c>
      <c r="CE42" s="3700" t="str">
        <f t="shared" si="18"/>
        <v/>
      </c>
      <c r="CF42" s="3700"/>
      <c r="CG42" s="3417">
        <f t="shared" si="11"/>
        <v>0</v>
      </c>
      <c r="CH42" s="3417">
        <f t="shared" si="12"/>
        <v>0</v>
      </c>
      <c r="CI42" s="3417">
        <f t="shared" si="2"/>
        <v>0</v>
      </c>
      <c r="CJ42" s="3417">
        <f t="shared" si="3"/>
        <v>0</v>
      </c>
      <c r="CK42" s="3417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77" t="str">
        <f t="shared" si="5"/>
        <v/>
      </c>
      <c r="AZ43" s="1482"/>
      <c r="BA43" s="1482"/>
      <c r="BB43" s="1482"/>
      <c r="BC43" s="1482"/>
      <c r="BD43" s="1482"/>
      <c r="BE43" s="1482"/>
      <c r="BF43" s="1482"/>
      <c r="BG43" s="1482"/>
      <c r="BH43" s="1482"/>
      <c r="BI43" s="402"/>
      <c r="BJ43" s="402"/>
      <c r="BK43" s="402"/>
      <c r="BL43" s="402"/>
      <c r="BM43" s="402"/>
      <c r="BX43" s="194"/>
      <c r="CA43" s="3700" t="str">
        <f t="shared" si="14"/>
        <v/>
      </c>
      <c r="CB43" s="3700" t="str">
        <f t="shared" si="15"/>
        <v/>
      </c>
      <c r="CC43" s="3700" t="str">
        <f t="shared" si="16"/>
        <v/>
      </c>
      <c r="CD43" s="3700" t="str">
        <f t="shared" si="17"/>
        <v/>
      </c>
      <c r="CE43" s="3700" t="str">
        <f t="shared" si="18"/>
        <v/>
      </c>
      <c r="CF43" s="3700"/>
      <c r="CG43" s="3417">
        <f t="shared" si="11"/>
        <v>0</v>
      </c>
      <c r="CH43" s="3417">
        <f t="shared" si="12"/>
        <v>0</v>
      </c>
      <c r="CI43" s="3417">
        <f t="shared" ref="CI43:CI70" si="22">IF(B43&lt;(T43),1,0)</f>
        <v>0</v>
      </c>
      <c r="CJ43" s="3417">
        <f t="shared" ref="CJ43:CJ70" si="23">IF(B43&lt;(W43+AA43),1,0)</f>
        <v>0</v>
      </c>
      <c r="CK43" s="3417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568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77" t="str">
        <f t="shared" si="5"/>
        <v/>
      </c>
      <c r="AZ44" s="1482"/>
      <c r="BA44" s="1482"/>
      <c r="BB44" s="1482"/>
      <c r="BC44" s="1482"/>
      <c r="BD44" s="1482"/>
      <c r="BE44" s="1482"/>
      <c r="BF44" s="1482"/>
      <c r="BG44" s="1482"/>
      <c r="BH44" s="1482"/>
      <c r="BI44" s="402"/>
      <c r="BJ44" s="402"/>
      <c r="BK44" s="402"/>
      <c r="BL44" s="402"/>
      <c r="BM44" s="402"/>
      <c r="BX44" s="194"/>
      <c r="CA44" s="3700" t="str">
        <f t="shared" si="14"/>
        <v/>
      </c>
      <c r="CB44" s="3700" t="str">
        <f t="shared" si="15"/>
        <v/>
      </c>
      <c r="CC44" s="3700" t="str">
        <f t="shared" si="16"/>
        <v/>
      </c>
      <c r="CD44" s="3700" t="str">
        <f t="shared" si="17"/>
        <v/>
      </c>
      <c r="CE44" s="3700" t="str">
        <f t="shared" si="18"/>
        <v/>
      </c>
      <c r="CF44" s="3700"/>
      <c r="CG44" s="3417">
        <f t="shared" si="11"/>
        <v>0</v>
      </c>
      <c r="CH44" s="3417">
        <f t="shared" si="12"/>
        <v>0</v>
      </c>
      <c r="CI44" s="3417">
        <f t="shared" si="22"/>
        <v>0</v>
      </c>
      <c r="CJ44" s="3417">
        <f t="shared" si="23"/>
        <v>0</v>
      </c>
      <c r="CK44" s="3417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569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77" t="str">
        <f t="shared" si="5"/>
        <v/>
      </c>
      <c r="AZ45" s="1482"/>
      <c r="BA45" s="1482"/>
      <c r="BB45" s="1482"/>
      <c r="BC45" s="1482"/>
      <c r="BD45" s="1482"/>
      <c r="BE45" s="1482"/>
      <c r="BF45" s="1482"/>
      <c r="BG45" s="1482"/>
      <c r="BH45" s="1482"/>
      <c r="BI45" s="402"/>
      <c r="BJ45" s="402"/>
      <c r="BK45" s="402"/>
      <c r="BL45" s="402"/>
      <c r="BM45" s="402"/>
      <c r="BX45" s="194"/>
      <c r="CA45" s="3700" t="str">
        <f t="shared" si="14"/>
        <v/>
      </c>
      <c r="CB45" s="3700" t="str">
        <f t="shared" si="15"/>
        <v/>
      </c>
      <c r="CC45" s="3700" t="str">
        <f t="shared" si="16"/>
        <v/>
      </c>
      <c r="CD45" s="3700" t="str">
        <f t="shared" si="17"/>
        <v/>
      </c>
      <c r="CE45" s="3700" t="str">
        <f t="shared" si="18"/>
        <v/>
      </c>
      <c r="CF45" s="3700"/>
      <c r="CG45" s="3417">
        <f t="shared" si="11"/>
        <v>0</v>
      </c>
      <c r="CH45" s="3417">
        <f t="shared" si="12"/>
        <v>0</v>
      </c>
      <c r="CI45" s="3417">
        <f t="shared" si="22"/>
        <v>0</v>
      </c>
      <c r="CJ45" s="3417">
        <f t="shared" si="23"/>
        <v>0</v>
      </c>
      <c r="CK45" s="3417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48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77" t="str">
        <f t="shared" si="5"/>
        <v/>
      </c>
      <c r="AZ46" s="1482"/>
      <c r="BA46" s="1482"/>
      <c r="BB46" s="1482"/>
      <c r="BC46" s="1482"/>
      <c r="BD46" s="1482"/>
      <c r="BE46" s="1482"/>
      <c r="BF46" s="1482"/>
      <c r="BG46" s="1482"/>
      <c r="BH46" s="1482"/>
      <c r="BI46" s="402"/>
      <c r="BJ46" s="402"/>
      <c r="BK46" s="402"/>
      <c r="BL46" s="402"/>
      <c r="BM46" s="402"/>
      <c r="BX46" s="194"/>
      <c r="CA46" s="3700" t="str">
        <f t="shared" si="14"/>
        <v/>
      </c>
      <c r="CB46" s="3700" t="str">
        <f t="shared" si="15"/>
        <v/>
      </c>
      <c r="CC46" s="3700" t="str">
        <f t="shared" si="16"/>
        <v/>
      </c>
      <c r="CD46" s="3700" t="str">
        <f t="shared" si="17"/>
        <v/>
      </c>
      <c r="CE46" s="3700" t="str">
        <f t="shared" si="18"/>
        <v/>
      </c>
      <c r="CF46" s="3700"/>
      <c r="CG46" s="3417">
        <f t="shared" si="11"/>
        <v>0</v>
      </c>
      <c r="CH46" s="3417">
        <f t="shared" si="12"/>
        <v>0</v>
      </c>
      <c r="CI46" s="3417">
        <f t="shared" si="22"/>
        <v>0</v>
      </c>
      <c r="CJ46" s="3417">
        <f t="shared" si="23"/>
        <v>0</v>
      </c>
      <c r="CK46" s="3417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77" t="str">
        <f t="shared" si="5"/>
        <v/>
      </c>
      <c r="AZ47" s="1482"/>
      <c r="BA47" s="1482"/>
      <c r="BB47" s="1482"/>
      <c r="BC47" s="1482"/>
      <c r="BD47" s="1482"/>
      <c r="BE47" s="1482"/>
      <c r="BF47" s="1482"/>
      <c r="BG47" s="1482"/>
      <c r="BH47" s="1482"/>
      <c r="BI47" s="402"/>
      <c r="BJ47" s="402"/>
      <c r="BK47" s="402"/>
      <c r="BL47" s="402"/>
      <c r="BM47" s="402"/>
      <c r="BX47" s="194"/>
      <c r="CA47" s="3700" t="str">
        <f t="shared" si="14"/>
        <v/>
      </c>
      <c r="CB47" s="3700" t="str">
        <f t="shared" si="15"/>
        <v/>
      </c>
      <c r="CC47" s="3700" t="str">
        <f t="shared" si="16"/>
        <v/>
      </c>
      <c r="CD47" s="3700" t="str">
        <f t="shared" si="17"/>
        <v/>
      </c>
      <c r="CE47" s="3700" t="str">
        <f t="shared" si="18"/>
        <v/>
      </c>
      <c r="CF47" s="3700"/>
      <c r="CG47" s="3417">
        <f t="shared" si="11"/>
        <v>0</v>
      </c>
      <c r="CH47" s="3417">
        <f t="shared" si="12"/>
        <v>0</v>
      </c>
      <c r="CI47" s="3417">
        <f t="shared" si="22"/>
        <v>0</v>
      </c>
      <c r="CJ47" s="3417">
        <f t="shared" si="23"/>
        <v>0</v>
      </c>
      <c r="CK47" s="3417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570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77" t="str">
        <f t="shared" si="5"/>
        <v/>
      </c>
      <c r="AZ48" s="1482"/>
      <c r="BA48" s="1482"/>
      <c r="BB48" s="1482"/>
      <c r="BC48" s="1482"/>
      <c r="BD48" s="1482"/>
      <c r="BE48" s="1482"/>
      <c r="BF48" s="1482"/>
      <c r="BG48" s="1482"/>
      <c r="BH48" s="1482"/>
      <c r="BI48" s="402"/>
      <c r="BJ48" s="402"/>
      <c r="BK48" s="402"/>
      <c r="BL48" s="402"/>
      <c r="BM48" s="402"/>
      <c r="BX48" s="194"/>
      <c r="CA48" s="3700" t="str">
        <f t="shared" si="14"/>
        <v/>
      </c>
      <c r="CB48" s="3700" t="str">
        <f t="shared" si="15"/>
        <v/>
      </c>
      <c r="CC48" s="3700" t="str">
        <f t="shared" si="16"/>
        <v/>
      </c>
      <c r="CD48" s="3700" t="str">
        <f t="shared" si="17"/>
        <v/>
      </c>
      <c r="CE48" s="3700" t="str">
        <f t="shared" si="18"/>
        <v/>
      </c>
      <c r="CF48" s="3700"/>
      <c r="CG48" s="3417">
        <f t="shared" si="11"/>
        <v>0</v>
      </c>
      <c r="CH48" s="3417">
        <f t="shared" si="12"/>
        <v>0</v>
      </c>
      <c r="CI48" s="3417">
        <f t="shared" si="22"/>
        <v>0</v>
      </c>
      <c r="CJ48" s="3417">
        <f t="shared" si="23"/>
        <v>0</v>
      </c>
      <c r="CK48" s="3417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571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77" t="str">
        <f t="shared" si="5"/>
        <v/>
      </c>
      <c r="AZ49" s="1482"/>
      <c r="BA49" s="1482"/>
      <c r="BB49" s="1482"/>
      <c r="BC49" s="1482"/>
      <c r="BD49" s="1482"/>
      <c r="BE49" s="1482"/>
      <c r="BF49" s="1482"/>
      <c r="BG49" s="1482"/>
      <c r="BH49" s="1482"/>
      <c r="BI49" s="402"/>
      <c r="BJ49" s="402"/>
      <c r="BK49" s="402"/>
      <c r="BL49" s="402"/>
      <c r="BM49" s="402"/>
      <c r="BX49" s="194"/>
      <c r="CA49" s="3700" t="str">
        <f t="shared" si="14"/>
        <v/>
      </c>
      <c r="CB49" s="3700" t="str">
        <f t="shared" si="15"/>
        <v/>
      </c>
      <c r="CC49" s="3700" t="str">
        <f t="shared" si="16"/>
        <v/>
      </c>
      <c r="CD49" s="3700" t="str">
        <f t="shared" si="17"/>
        <v/>
      </c>
      <c r="CE49" s="3700" t="str">
        <f t="shared" si="18"/>
        <v/>
      </c>
      <c r="CF49" s="3700"/>
      <c r="CG49" s="3417">
        <f t="shared" si="11"/>
        <v>0</v>
      </c>
      <c r="CH49" s="3417">
        <f t="shared" si="12"/>
        <v>0</v>
      </c>
      <c r="CI49" s="3417">
        <f t="shared" si="22"/>
        <v>0</v>
      </c>
      <c r="CJ49" s="3417">
        <f t="shared" si="23"/>
        <v>0</v>
      </c>
      <c r="CK49" s="3417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77" t="str">
        <f t="shared" si="5"/>
        <v/>
      </c>
      <c r="AZ50" s="1482"/>
      <c r="BA50" s="1482"/>
      <c r="BB50" s="1482"/>
      <c r="BC50" s="1482"/>
      <c r="BD50" s="1482"/>
      <c r="BE50" s="1482"/>
      <c r="BF50" s="1482"/>
      <c r="BG50" s="1482"/>
      <c r="BH50" s="1482"/>
      <c r="BI50" s="402"/>
      <c r="BJ50" s="402"/>
      <c r="BK50" s="402"/>
      <c r="BL50" s="402"/>
      <c r="BM50" s="402"/>
      <c r="BX50" s="194"/>
      <c r="CA50" s="3700" t="str">
        <f t="shared" si="14"/>
        <v/>
      </c>
      <c r="CB50" s="3700" t="str">
        <f t="shared" si="15"/>
        <v/>
      </c>
      <c r="CC50" s="3700" t="str">
        <f t="shared" si="16"/>
        <v/>
      </c>
      <c r="CD50" s="3700" t="str">
        <f t="shared" si="17"/>
        <v/>
      </c>
      <c r="CE50" s="3700" t="str">
        <f t="shared" si="18"/>
        <v/>
      </c>
      <c r="CF50" s="3700"/>
      <c r="CG50" s="3417">
        <f t="shared" si="11"/>
        <v>0</v>
      </c>
      <c r="CH50" s="3417">
        <f t="shared" si="12"/>
        <v>0</v>
      </c>
      <c r="CI50" s="3417">
        <f t="shared" si="22"/>
        <v>0</v>
      </c>
      <c r="CJ50" s="3417">
        <f t="shared" si="23"/>
        <v>0</v>
      </c>
      <c r="CK50" s="3417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77" t="str">
        <f t="shared" si="5"/>
        <v/>
      </c>
      <c r="AZ51" s="1482"/>
      <c r="BA51" s="1482"/>
      <c r="BB51" s="1482"/>
      <c r="BC51" s="1482"/>
      <c r="BD51" s="1482"/>
      <c r="BE51" s="1482"/>
      <c r="BF51" s="1482"/>
      <c r="BG51" s="1482"/>
      <c r="BH51" s="1482"/>
      <c r="BI51" s="402"/>
      <c r="BJ51" s="402"/>
      <c r="BK51" s="402"/>
      <c r="BL51" s="402"/>
      <c r="BM51" s="402"/>
      <c r="BX51" s="194"/>
      <c r="CA51" s="3700" t="str">
        <f t="shared" si="14"/>
        <v/>
      </c>
      <c r="CB51" s="3700" t="str">
        <f t="shared" si="15"/>
        <v/>
      </c>
      <c r="CC51" s="3700" t="str">
        <f t="shared" si="16"/>
        <v/>
      </c>
      <c r="CD51" s="3700" t="str">
        <f t="shared" si="17"/>
        <v/>
      </c>
      <c r="CE51" s="3700" t="str">
        <f t="shared" si="18"/>
        <v/>
      </c>
      <c r="CF51" s="3700"/>
      <c r="CG51" s="3417">
        <f t="shared" si="11"/>
        <v>0</v>
      </c>
      <c r="CH51" s="3417">
        <f t="shared" si="12"/>
        <v>0</v>
      </c>
      <c r="CI51" s="3417">
        <f t="shared" si="22"/>
        <v>0</v>
      </c>
      <c r="CJ51" s="3417">
        <f t="shared" si="23"/>
        <v>0</v>
      </c>
      <c r="CK51" s="3417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77" t="str">
        <f t="shared" si="5"/>
        <v/>
      </c>
      <c r="AZ52" s="1482"/>
      <c r="BA52" s="1482"/>
      <c r="BB52" s="1482"/>
      <c r="BC52" s="1482"/>
      <c r="BD52" s="1482"/>
      <c r="BE52" s="1482"/>
      <c r="BF52" s="1482"/>
      <c r="BG52" s="1482"/>
      <c r="BH52" s="1482"/>
      <c r="BI52" s="402"/>
      <c r="BJ52" s="402"/>
      <c r="BK52" s="402"/>
      <c r="BL52" s="402"/>
      <c r="BM52" s="402"/>
      <c r="BX52" s="194"/>
      <c r="CA52" s="3700" t="str">
        <f t="shared" si="14"/>
        <v/>
      </c>
      <c r="CB52" s="3700" t="str">
        <f t="shared" si="15"/>
        <v/>
      </c>
      <c r="CC52" s="3700" t="str">
        <f t="shared" si="16"/>
        <v/>
      </c>
      <c r="CD52" s="3700" t="str">
        <f t="shared" si="17"/>
        <v/>
      </c>
      <c r="CE52" s="3700" t="str">
        <f t="shared" si="18"/>
        <v/>
      </c>
      <c r="CF52" s="3700"/>
      <c r="CG52" s="3417">
        <f t="shared" si="11"/>
        <v>0</v>
      </c>
      <c r="CH52" s="3417">
        <f t="shared" si="12"/>
        <v>0</v>
      </c>
      <c r="CI52" s="3417">
        <f t="shared" si="22"/>
        <v>0</v>
      </c>
      <c r="CJ52" s="3417">
        <f t="shared" si="23"/>
        <v>0</v>
      </c>
      <c r="CK52" s="3417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77" t="str">
        <f t="shared" si="5"/>
        <v/>
      </c>
      <c r="AZ53" s="1482"/>
      <c r="BA53" s="1482"/>
      <c r="BB53" s="1482"/>
      <c r="BC53" s="1482"/>
      <c r="BD53" s="1482"/>
      <c r="BE53" s="1482"/>
      <c r="BF53" s="1482"/>
      <c r="BG53" s="1482"/>
      <c r="BH53" s="1482"/>
      <c r="BI53" s="402"/>
      <c r="BJ53" s="402"/>
      <c r="BK53" s="402"/>
      <c r="BL53" s="402"/>
      <c r="BM53" s="402"/>
      <c r="BX53" s="194"/>
      <c r="CA53" s="3700" t="str">
        <f t="shared" si="14"/>
        <v/>
      </c>
      <c r="CB53" s="3700" t="str">
        <f t="shared" si="15"/>
        <v/>
      </c>
      <c r="CC53" s="3700" t="str">
        <f t="shared" si="16"/>
        <v/>
      </c>
      <c r="CD53" s="3700" t="str">
        <f t="shared" si="17"/>
        <v/>
      </c>
      <c r="CE53" s="3700" t="str">
        <f t="shared" si="18"/>
        <v/>
      </c>
      <c r="CF53" s="3700"/>
      <c r="CG53" s="3417">
        <f t="shared" si="11"/>
        <v>0</v>
      </c>
      <c r="CH53" s="3417">
        <f t="shared" si="12"/>
        <v>0</v>
      </c>
      <c r="CI53" s="3417">
        <f t="shared" si="22"/>
        <v>0</v>
      </c>
      <c r="CJ53" s="3417">
        <f t="shared" si="23"/>
        <v>0</v>
      </c>
      <c r="CK53" s="3417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77" t="str">
        <f t="shared" si="5"/>
        <v/>
      </c>
      <c r="AZ54" s="1482"/>
      <c r="BA54" s="1482"/>
      <c r="BB54" s="1482"/>
      <c r="BC54" s="1482"/>
      <c r="BD54" s="1482"/>
      <c r="BE54" s="1482"/>
      <c r="BF54" s="1482"/>
      <c r="BG54" s="1482"/>
      <c r="BH54" s="1482"/>
      <c r="BI54" s="402"/>
      <c r="BJ54" s="402"/>
      <c r="BK54" s="402"/>
      <c r="BL54" s="402"/>
      <c r="BM54" s="402"/>
      <c r="BX54" s="194"/>
      <c r="CA54" s="3700" t="str">
        <f t="shared" si="14"/>
        <v/>
      </c>
      <c r="CB54" s="3700" t="str">
        <f t="shared" si="15"/>
        <v/>
      </c>
      <c r="CC54" s="3700" t="str">
        <f t="shared" si="16"/>
        <v/>
      </c>
      <c r="CD54" s="3700" t="str">
        <f t="shared" si="17"/>
        <v/>
      </c>
      <c r="CE54" s="3700" t="str">
        <f t="shared" si="18"/>
        <v/>
      </c>
      <c r="CF54" s="3700"/>
      <c r="CG54" s="3417">
        <f t="shared" si="11"/>
        <v>0</v>
      </c>
      <c r="CH54" s="3417">
        <f t="shared" si="12"/>
        <v>0</v>
      </c>
      <c r="CI54" s="3417">
        <f t="shared" si="22"/>
        <v>0</v>
      </c>
      <c r="CJ54" s="3417">
        <f t="shared" si="23"/>
        <v>0</v>
      </c>
      <c r="CK54" s="3417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48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77" t="str">
        <f t="shared" si="5"/>
        <v/>
      </c>
      <c r="AZ55" s="1482"/>
      <c r="BA55" s="1482"/>
      <c r="BB55" s="1482"/>
      <c r="BC55" s="1482"/>
      <c r="BD55" s="1482"/>
      <c r="BE55" s="1482"/>
      <c r="BF55" s="1482"/>
      <c r="BG55" s="1482"/>
      <c r="BH55" s="1482"/>
      <c r="BI55" s="402"/>
      <c r="BJ55" s="402"/>
      <c r="BK55" s="402"/>
      <c r="BL55" s="402"/>
      <c r="BM55" s="402"/>
      <c r="BX55" s="194"/>
      <c r="CA55" s="3700" t="str">
        <f t="shared" si="14"/>
        <v/>
      </c>
      <c r="CB55" s="3700" t="str">
        <f t="shared" si="15"/>
        <v/>
      </c>
      <c r="CC55" s="3700" t="str">
        <f t="shared" si="16"/>
        <v/>
      </c>
      <c r="CD55" s="3700" t="str">
        <f t="shared" si="17"/>
        <v/>
      </c>
      <c r="CE55" s="3700" t="str">
        <f t="shared" si="18"/>
        <v/>
      </c>
      <c r="CF55" s="3700"/>
      <c r="CG55" s="3417">
        <f t="shared" si="11"/>
        <v>0</v>
      </c>
      <c r="CH55" s="3417">
        <f t="shared" si="12"/>
        <v>0</v>
      </c>
      <c r="CI55" s="3417">
        <f t="shared" si="22"/>
        <v>0</v>
      </c>
      <c r="CJ55" s="3417">
        <f t="shared" si="23"/>
        <v>0</v>
      </c>
      <c r="CK55" s="3417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48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77" t="str">
        <f t="shared" si="5"/>
        <v/>
      </c>
      <c r="AZ56" s="1482"/>
      <c r="BA56" s="1482"/>
      <c r="BB56" s="1482"/>
      <c r="BC56" s="1482"/>
      <c r="BD56" s="1482"/>
      <c r="BE56" s="1482"/>
      <c r="BF56" s="1482"/>
      <c r="BG56" s="1482"/>
      <c r="BH56" s="1482"/>
      <c r="BI56" s="402"/>
      <c r="BJ56" s="402"/>
      <c r="BK56" s="402"/>
      <c r="BL56" s="402"/>
      <c r="BM56" s="402"/>
      <c r="BX56" s="194"/>
      <c r="CA56" s="3700" t="str">
        <f t="shared" si="14"/>
        <v/>
      </c>
      <c r="CB56" s="3700" t="str">
        <f t="shared" si="15"/>
        <v/>
      </c>
      <c r="CC56" s="3700" t="str">
        <f t="shared" si="16"/>
        <v/>
      </c>
      <c r="CD56" s="3700" t="str">
        <f t="shared" si="17"/>
        <v/>
      </c>
      <c r="CE56" s="3700" t="str">
        <f t="shared" si="18"/>
        <v/>
      </c>
      <c r="CF56" s="3700"/>
      <c r="CG56" s="3417">
        <f t="shared" si="11"/>
        <v>0</v>
      </c>
      <c r="CH56" s="3417">
        <f t="shared" si="12"/>
        <v>0</v>
      </c>
      <c r="CI56" s="3417">
        <f t="shared" si="22"/>
        <v>0</v>
      </c>
      <c r="CJ56" s="3417">
        <f t="shared" si="23"/>
        <v>0</v>
      </c>
      <c r="CK56" s="3417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48" t="s">
        <v>572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77" t="str">
        <f t="shared" si="5"/>
        <v/>
      </c>
      <c r="AZ57" s="1482"/>
      <c r="BA57" s="1482"/>
      <c r="BB57" s="1482"/>
      <c r="BC57" s="1482"/>
      <c r="BD57" s="1482"/>
      <c r="BE57" s="1482"/>
      <c r="BF57" s="1482"/>
      <c r="BG57" s="1482"/>
      <c r="BH57" s="1482"/>
      <c r="BI57" s="402"/>
      <c r="BJ57" s="402"/>
      <c r="BK57" s="402"/>
      <c r="BL57" s="402"/>
      <c r="BM57" s="402"/>
      <c r="BX57" s="194"/>
      <c r="CA57" s="3700" t="str">
        <f t="shared" si="14"/>
        <v/>
      </c>
      <c r="CB57" s="3700" t="str">
        <f t="shared" si="15"/>
        <v/>
      </c>
      <c r="CC57" s="3700" t="str">
        <f t="shared" si="16"/>
        <v/>
      </c>
      <c r="CD57" s="3700" t="str">
        <f t="shared" si="17"/>
        <v/>
      </c>
      <c r="CE57" s="3700" t="str">
        <f t="shared" si="18"/>
        <v/>
      </c>
      <c r="CF57" s="3700"/>
      <c r="CG57" s="3417">
        <f t="shared" si="11"/>
        <v>0</v>
      </c>
      <c r="CH57" s="3417">
        <f t="shared" si="12"/>
        <v>0</v>
      </c>
      <c r="CI57" s="3417">
        <f t="shared" si="22"/>
        <v>0</v>
      </c>
      <c r="CJ57" s="3417">
        <f t="shared" si="23"/>
        <v>0</v>
      </c>
      <c r="CK57" s="3417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/>
      <c r="AT58" s="144"/>
      <c r="AU58" s="90"/>
      <c r="AV58" s="164"/>
      <c r="AW58" s="189"/>
      <c r="AX58" s="154"/>
      <c r="AY58" s="3677" t="str">
        <f t="shared" si="5"/>
        <v/>
      </c>
      <c r="AZ58" s="1482"/>
      <c r="BA58" s="1482"/>
      <c r="BB58" s="1482"/>
      <c r="BC58" s="1482"/>
      <c r="BD58" s="1482"/>
      <c r="BE58" s="1482"/>
      <c r="BF58" s="1482"/>
      <c r="BG58" s="1482"/>
      <c r="BH58" s="1482"/>
      <c r="BI58" s="402"/>
      <c r="BJ58" s="402"/>
      <c r="BK58" s="402"/>
      <c r="BL58" s="402"/>
      <c r="BM58" s="402"/>
      <c r="BX58" s="194"/>
      <c r="CA58" s="3700" t="str">
        <f t="shared" si="14"/>
        <v/>
      </c>
      <c r="CB58" s="3700" t="str">
        <f t="shared" si="15"/>
        <v/>
      </c>
      <c r="CC58" s="3700" t="str">
        <f t="shared" si="16"/>
        <v/>
      </c>
      <c r="CD58" s="3700" t="str">
        <f t="shared" si="17"/>
        <v/>
      </c>
      <c r="CE58" s="3700" t="str">
        <f t="shared" si="18"/>
        <v/>
      </c>
      <c r="CF58" s="3700"/>
      <c r="CG58" s="3417">
        <f t="shared" si="11"/>
        <v>0</v>
      </c>
      <c r="CH58" s="3417">
        <f t="shared" si="12"/>
        <v>0</v>
      </c>
      <c r="CI58" s="3417">
        <f t="shared" si="22"/>
        <v>0</v>
      </c>
      <c r="CJ58" s="3417">
        <f t="shared" si="23"/>
        <v>0</v>
      </c>
      <c r="CK58" s="3417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77" t="str">
        <f t="shared" si="5"/>
        <v/>
      </c>
      <c r="AZ59" s="1482"/>
      <c r="BA59" s="1482"/>
      <c r="BB59" s="1482"/>
      <c r="BC59" s="1482"/>
      <c r="BD59" s="1482"/>
      <c r="BE59" s="1482"/>
      <c r="BF59" s="1482"/>
      <c r="BG59" s="1482"/>
      <c r="BH59" s="1482"/>
      <c r="BI59" s="402"/>
      <c r="BJ59" s="402"/>
      <c r="BK59" s="402"/>
      <c r="BL59" s="402"/>
      <c r="BM59" s="402"/>
      <c r="BX59" s="194"/>
      <c r="CA59" s="3700" t="str">
        <f t="shared" si="14"/>
        <v/>
      </c>
      <c r="CB59" s="3700" t="str">
        <f t="shared" si="15"/>
        <v/>
      </c>
      <c r="CC59" s="3700" t="str">
        <f t="shared" si="16"/>
        <v/>
      </c>
      <c r="CD59" s="3700" t="str">
        <f t="shared" si="17"/>
        <v/>
      </c>
      <c r="CE59" s="3700" t="str">
        <f t="shared" si="18"/>
        <v/>
      </c>
      <c r="CF59" s="3700"/>
      <c r="CG59" s="3417">
        <f t="shared" si="11"/>
        <v>0</v>
      </c>
      <c r="CH59" s="3417">
        <f t="shared" si="12"/>
        <v>0</v>
      </c>
      <c r="CI59" s="3417">
        <f t="shared" si="22"/>
        <v>0</v>
      </c>
      <c r="CJ59" s="3417">
        <f t="shared" si="23"/>
        <v>0</v>
      </c>
      <c r="CK59" s="3417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77" t="str">
        <f t="shared" si="5"/>
        <v/>
      </c>
      <c r="AZ60" s="1482"/>
      <c r="BA60" s="1482"/>
      <c r="BB60" s="1482"/>
      <c r="BC60" s="1482"/>
      <c r="BD60" s="1482"/>
      <c r="BE60" s="1482"/>
      <c r="BF60" s="1482"/>
      <c r="BG60" s="1482"/>
      <c r="BH60" s="1482"/>
      <c r="BI60" s="402"/>
      <c r="BJ60" s="402"/>
      <c r="BK60" s="402"/>
      <c r="BL60" s="402"/>
      <c r="BM60" s="402"/>
      <c r="BX60" s="194"/>
      <c r="CA60" s="3700" t="str">
        <f t="shared" si="14"/>
        <v/>
      </c>
      <c r="CB60" s="3700" t="str">
        <f t="shared" si="15"/>
        <v/>
      </c>
      <c r="CC60" s="3700" t="str">
        <f t="shared" si="16"/>
        <v/>
      </c>
      <c r="CD60" s="3700" t="str">
        <f t="shared" si="17"/>
        <v/>
      </c>
      <c r="CE60" s="3700" t="str">
        <f t="shared" si="18"/>
        <v/>
      </c>
      <c r="CF60" s="3700"/>
      <c r="CG60" s="3417">
        <f t="shared" si="11"/>
        <v>0</v>
      </c>
      <c r="CH60" s="3417">
        <f t="shared" si="12"/>
        <v>0</v>
      </c>
      <c r="CI60" s="3417">
        <f t="shared" si="22"/>
        <v>0</v>
      </c>
      <c r="CJ60" s="3417">
        <f t="shared" si="23"/>
        <v>0</v>
      </c>
      <c r="CK60" s="3417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573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77" t="str">
        <f t="shared" si="5"/>
        <v/>
      </c>
      <c r="AZ61" s="1482"/>
      <c r="BA61" s="1482"/>
      <c r="BB61" s="1482"/>
      <c r="BC61" s="1482"/>
      <c r="BD61" s="1482"/>
      <c r="BE61" s="1482"/>
      <c r="BF61" s="1482"/>
      <c r="BG61" s="1482"/>
      <c r="BH61" s="1482"/>
      <c r="BI61" s="402"/>
      <c r="BJ61" s="402"/>
      <c r="BK61" s="402"/>
      <c r="BL61" s="402"/>
      <c r="BM61" s="402"/>
      <c r="BX61" s="194"/>
      <c r="CA61" s="3700" t="str">
        <f t="shared" si="14"/>
        <v/>
      </c>
      <c r="CB61" s="3700" t="str">
        <f t="shared" si="15"/>
        <v/>
      </c>
      <c r="CC61" s="3700" t="str">
        <f t="shared" si="16"/>
        <v/>
      </c>
      <c r="CD61" s="3700" t="str">
        <f t="shared" si="17"/>
        <v/>
      </c>
      <c r="CE61" s="3700" t="str">
        <f t="shared" si="18"/>
        <v/>
      </c>
      <c r="CF61" s="3700"/>
      <c r="CG61" s="3417">
        <f t="shared" si="11"/>
        <v>0</v>
      </c>
      <c r="CH61" s="3417">
        <f t="shared" si="12"/>
        <v>0</v>
      </c>
      <c r="CI61" s="3417">
        <f t="shared" si="22"/>
        <v>0</v>
      </c>
      <c r="CJ61" s="3417">
        <f t="shared" si="23"/>
        <v>0</v>
      </c>
      <c r="CK61" s="3417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77" t="str">
        <f t="shared" si="5"/>
        <v/>
      </c>
      <c r="AZ62" s="1482"/>
      <c r="BA62" s="1482"/>
      <c r="BB62" s="1482"/>
      <c r="BC62" s="1482"/>
      <c r="BD62" s="1482"/>
      <c r="BE62" s="1482"/>
      <c r="BF62" s="1482"/>
      <c r="BG62" s="1482"/>
      <c r="BH62" s="1482"/>
      <c r="BI62" s="402"/>
      <c r="BJ62" s="402"/>
      <c r="BK62" s="402"/>
      <c r="BL62" s="402"/>
      <c r="BM62" s="402"/>
      <c r="BX62" s="194"/>
      <c r="CA62" s="3700" t="str">
        <f t="shared" si="14"/>
        <v/>
      </c>
      <c r="CB62" s="3700" t="str">
        <f t="shared" si="15"/>
        <v/>
      </c>
      <c r="CC62" s="3700" t="str">
        <f t="shared" si="16"/>
        <v/>
      </c>
      <c r="CD62" s="3700" t="str">
        <f t="shared" si="17"/>
        <v/>
      </c>
      <c r="CE62" s="3700" t="str">
        <f t="shared" si="18"/>
        <v/>
      </c>
      <c r="CF62" s="3700"/>
      <c r="CG62" s="3417">
        <f t="shared" si="11"/>
        <v>0</v>
      </c>
      <c r="CH62" s="3417">
        <f t="shared" si="12"/>
        <v>0</v>
      </c>
      <c r="CI62" s="3417">
        <f t="shared" si="22"/>
        <v>0</v>
      </c>
      <c r="CJ62" s="3417">
        <f t="shared" si="23"/>
        <v>0</v>
      </c>
      <c r="CK62" s="3417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574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77" t="str">
        <f t="shared" si="5"/>
        <v/>
      </c>
      <c r="AZ63" s="1482"/>
      <c r="BA63" s="1482"/>
      <c r="BB63" s="1482"/>
      <c r="BC63" s="1482"/>
      <c r="BD63" s="1482"/>
      <c r="BE63" s="1482"/>
      <c r="BF63" s="1482"/>
      <c r="BG63" s="1482"/>
      <c r="BH63" s="1482"/>
      <c r="BI63" s="402"/>
      <c r="BJ63" s="402"/>
      <c r="BK63" s="402"/>
      <c r="BL63" s="402"/>
      <c r="BM63" s="402"/>
      <c r="BX63" s="194"/>
      <c r="CA63" s="3700" t="str">
        <f t="shared" si="14"/>
        <v/>
      </c>
      <c r="CB63" s="3700" t="str">
        <f t="shared" si="15"/>
        <v/>
      </c>
      <c r="CC63" s="3700" t="str">
        <f t="shared" si="16"/>
        <v/>
      </c>
      <c r="CD63" s="3700" t="str">
        <f t="shared" si="17"/>
        <v/>
      </c>
      <c r="CE63" s="3700" t="str">
        <f t="shared" si="18"/>
        <v/>
      </c>
      <c r="CF63" s="3700"/>
      <c r="CG63" s="3417">
        <f t="shared" si="11"/>
        <v>0</v>
      </c>
      <c r="CH63" s="3417">
        <f t="shared" si="12"/>
        <v>0</v>
      </c>
      <c r="CI63" s="3417">
        <f t="shared" si="22"/>
        <v>0</v>
      </c>
      <c r="CJ63" s="3417">
        <f t="shared" si="23"/>
        <v>0</v>
      </c>
      <c r="CK63" s="3417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77" t="str">
        <f t="shared" si="5"/>
        <v/>
      </c>
      <c r="AZ64" s="1482"/>
      <c r="BA64" s="1482"/>
      <c r="BB64" s="1482"/>
      <c r="BC64" s="1482"/>
      <c r="BD64" s="1482"/>
      <c r="BE64" s="1482"/>
      <c r="BF64" s="1482"/>
      <c r="BG64" s="1482"/>
      <c r="BH64" s="1482"/>
      <c r="BI64" s="402"/>
      <c r="BJ64" s="402"/>
      <c r="BK64" s="402"/>
      <c r="BL64" s="402"/>
      <c r="BM64" s="402"/>
      <c r="BX64" s="194"/>
      <c r="CA64" s="3700" t="str">
        <f t="shared" si="14"/>
        <v/>
      </c>
      <c r="CB64" s="3700" t="str">
        <f t="shared" si="15"/>
        <v/>
      </c>
      <c r="CC64" s="3700" t="str">
        <f t="shared" si="16"/>
        <v/>
      </c>
      <c r="CD64" s="3700" t="str">
        <f t="shared" si="17"/>
        <v/>
      </c>
      <c r="CE64" s="3700" t="str">
        <f t="shared" si="18"/>
        <v/>
      </c>
      <c r="CF64" s="3700"/>
      <c r="CG64" s="3417">
        <f t="shared" si="11"/>
        <v>0</v>
      </c>
      <c r="CH64" s="3417">
        <f t="shared" si="12"/>
        <v>0</v>
      </c>
      <c r="CI64" s="3417">
        <f t="shared" si="22"/>
        <v>0</v>
      </c>
      <c r="CJ64" s="3417">
        <f t="shared" si="23"/>
        <v>0</v>
      </c>
      <c r="CK64" s="3417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77" t="str">
        <f t="shared" si="5"/>
        <v/>
      </c>
      <c r="AZ65" s="1482"/>
      <c r="BA65" s="1482"/>
      <c r="BB65" s="1482"/>
      <c r="BC65" s="1482"/>
      <c r="BD65" s="1482"/>
      <c r="BE65" s="1482"/>
      <c r="BF65" s="1482"/>
      <c r="BG65" s="1482"/>
      <c r="BH65" s="1482"/>
      <c r="BI65" s="402"/>
      <c r="BJ65" s="402"/>
      <c r="BK65" s="402"/>
      <c r="BL65" s="402"/>
      <c r="BM65" s="402"/>
      <c r="BX65" s="194"/>
      <c r="CA65" s="3700" t="str">
        <f t="shared" si="14"/>
        <v/>
      </c>
      <c r="CB65" s="3700" t="str">
        <f t="shared" si="15"/>
        <v/>
      </c>
      <c r="CC65" s="3700" t="str">
        <f t="shared" si="16"/>
        <v/>
      </c>
      <c r="CD65" s="3700" t="str">
        <f t="shared" si="17"/>
        <v/>
      </c>
      <c r="CE65" s="3700" t="str">
        <f t="shared" si="18"/>
        <v/>
      </c>
      <c r="CF65" s="3700"/>
      <c r="CG65" s="3417">
        <f t="shared" si="11"/>
        <v>0</v>
      </c>
      <c r="CH65" s="3417">
        <f t="shared" si="12"/>
        <v>0</v>
      </c>
      <c r="CI65" s="3417">
        <f t="shared" si="22"/>
        <v>0</v>
      </c>
      <c r="CJ65" s="3417">
        <f t="shared" si="23"/>
        <v>0</v>
      </c>
      <c r="CK65" s="3417">
        <f t="shared" si="24"/>
        <v>0</v>
      </c>
    </row>
    <row r="66" spans="1:104" ht="16.350000000000001" customHeight="1" x14ac:dyDescent="0.2">
      <c r="A66" s="151" t="s">
        <v>558</v>
      </c>
      <c r="B66" s="99">
        <f>SUM(L66+M66+N66+O66+P66+Q66+R66+S66)</f>
        <v>0</v>
      </c>
      <c r="C66" s="3941"/>
      <c r="D66" s="3942"/>
      <c r="E66" s="3943"/>
      <c r="F66" s="3943"/>
      <c r="G66" s="3943"/>
      <c r="H66" s="3943"/>
      <c r="I66" s="3943"/>
      <c r="J66" s="3943"/>
      <c r="K66" s="3943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77" t="str">
        <f t="shared" si="5"/>
        <v/>
      </c>
      <c r="AZ66" s="1482"/>
      <c r="BA66" s="1482"/>
      <c r="BB66" s="1482"/>
      <c r="BC66" s="1482"/>
      <c r="BD66" s="1482"/>
      <c r="BE66" s="1482"/>
      <c r="BF66" s="1482"/>
      <c r="BG66" s="1482"/>
      <c r="BH66" s="1482"/>
      <c r="BI66" s="402"/>
      <c r="BJ66" s="402"/>
      <c r="BK66" s="402"/>
      <c r="BL66" s="402"/>
      <c r="BM66" s="402"/>
      <c r="BX66" s="194"/>
      <c r="CA66" s="3700" t="str">
        <f t="shared" si="14"/>
        <v/>
      </c>
      <c r="CB66" s="3700" t="str">
        <f t="shared" si="15"/>
        <v/>
      </c>
      <c r="CC66" s="3700" t="str">
        <f t="shared" si="16"/>
        <v/>
      </c>
      <c r="CD66" s="3700" t="str">
        <f t="shared" si="17"/>
        <v/>
      </c>
      <c r="CE66" s="3700" t="str">
        <f t="shared" si="18"/>
        <v/>
      </c>
      <c r="CF66" s="3700"/>
      <c r="CG66" s="3417">
        <f t="shared" si="11"/>
        <v>0</v>
      </c>
      <c r="CH66" s="3417">
        <f t="shared" si="12"/>
        <v>0</v>
      </c>
      <c r="CI66" s="3417">
        <f t="shared" si="22"/>
        <v>0</v>
      </c>
      <c r="CJ66" s="3417">
        <f t="shared" si="23"/>
        <v>0</v>
      </c>
      <c r="CK66" s="3417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77" t="str">
        <f t="shared" si="5"/>
        <v/>
      </c>
      <c r="AZ67" s="1482"/>
      <c r="BA67" s="1482"/>
      <c r="BB67" s="1482"/>
      <c r="BC67" s="1482"/>
      <c r="BD67" s="1482"/>
      <c r="BE67" s="1482"/>
      <c r="BF67" s="1482"/>
      <c r="BG67" s="1482"/>
      <c r="BH67" s="1482"/>
      <c r="BI67" s="402"/>
      <c r="BJ67" s="402"/>
      <c r="BK67" s="402"/>
      <c r="BL67" s="402"/>
      <c r="BM67" s="402"/>
      <c r="BX67" s="194"/>
      <c r="CA67" s="3700" t="str">
        <f t="shared" si="14"/>
        <v/>
      </c>
      <c r="CB67" s="3700" t="str">
        <f t="shared" si="15"/>
        <v/>
      </c>
      <c r="CC67" s="3700" t="str">
        <f t="shared" si="16"/>
        <v/>
      </c>
      <c r="CD67" s="3700" t="str">
        <f t="shared" si="17"/>
        <v/>
      </c>
      <c r="CE67" s="3700" t="str">
        <f t="shared" si="18"/>
        <v/>
      </c>
      <c r="CF67" s="3700"/>
      <c r="CG67" s="3417">
        <f t="shared" si="11"/>
        <v>0</v>
      </c>
      <c r="CH67" s="3417">
        <f t="shared" si="12"/>
        <v>0</v>
      </c>
      <c r="CI67" s="3417">
        <f t="shared" si="22"/>
        <v>0</v>
      </c>
      <c r="CJ67" s="3417">
        <f t="shared" si="23"/>
        <v>0</v>
      </c>
      <c r="CK67" s="3417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77" t="str">
        <f t="shared" si="5"/>
        <v/>
      </c>
      <c r="AZ68" s="1482"/>
      <c r="BA68" s="1482"/>
      <c r="BB68" s="1482"/>
      <c r="BC68" s="1482"/>
      <c r="BD68" s="1482"/>
      <c r="BE68" s="1482"/>
      <c r="BF68" s="1482"/>
      <c r="BG68" s="1482"/>
      <c r="BH68" s="1482"/>
      <c r="BI68" s="402"/>
      <c r="BJ68" s="402"/>
      <c r="BK68" s="402"/>
      <c r="BL68" s="402"/>
      <c r="BM68" s="402"/>
      <c r="BX68" s="194"/>
      <c r="CA68" s="3700" t="str">
        <f t="shared" si="14"/>
        <v/>
      </c>
      <c r="CB68" s="3700" t="str">
        <f t="shared" si="15"/>
        <v/>
      </c>
      <c r="CC68" s="3700" t="str">
        <f t="shared" si="16"/>
        <v/>
      </c>
      <c r="CD68" s="3700" t="str">
        <f t="shared" si="17"/>
        <v/>
      </c>
      <c r="CE68" s="3700" t="str">
        <f t="shared" si="18"/>
        <v/>
      </c>
      <c r="CF68" s="3700"/>
      <c r="CG68" s="3417">
        <f t="shared" si="11"/>
        <v>0</v>
      </c>
      <c r="CH68" s="3417">
        <f t="shared" si="12"/>
        <v>0</v>
      </c>
      <c r="CI68" s="3417">
        <f t="shared" si="22"/>
        <v>0</v>
      </c>
      <c r="CJ68" s="3417">
        <f t="shared" si="23"/>
        <v>0</v>
      </c>
      <c r="CK68" s="3417">
        <f t="shared" si="24"/>
        <v>0</v>
      </c>
    </row>
    <row r="69" spans="1:104" ht="16.350000000000001" customHeight="1" x14ac:dyDescent="0.2">
      <c r="A69" s="112" t="s">
        <v>519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77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77" t="str">
        <f t="shared" si="5"/>
        <v/>
      </c>
      <c r="AZ69" s="1482"/>
      <c r="BA69" s="1482"/>
      <c r="BB69" s="1482"/>
      <c r="BC69" s="1482"/>
      <c r="BD69" s="1482"/>
      <c r="BE69" s="1482"/>
      <c r="BF69" s="1482"/>
      <c r="BG69" s="1482"/>
      <c r="BH69" s="1482"/>
      <c r="BI69" s="402"/>
      <c r="BJ69" s="402"/>
      <c r="BK69" s="402"/>
      <c r="BL69" s="402"/>
      <c r="BM69" s="402"/>
      <c r="BX69" s="194"/>
      <c r="CA69" s="3700" t="str">
        <f t="shared" si="14"/>
        <v/>
      </c>
      <c r="CB69" s="3700" t="str">
        <f t="shared" si="15"/>
        <v/>
      </c>
      <c r="CC69" s="3700" t="str">
        <f t="shared" si="16"/>
        <v/>
      </c>
      <c r="CD69" s="3700" t="str">
        <f t="shared" si="17"/>
        <v/>
      </c>
      <c r="CE69" s="3700" t="str">
        <f t="shared" si="18"/>
        <v/>
      </c>
      <c r="CF69" s="3700"/>
      <c r="CG69" s="3417">
        <f t="shared" si="11"/>
        <v>0</v>
      </c>
      <c r="CH69" s="3417">
        <f t="shared" si="12"/>
        <v>0</v>
      </c>
      <c r="CI69" s="3417">
        <f t="shared" si="22"/>
        <v>0</v>
      </c>
      <c r="CJ69" s="3417">
        <f t="shared" si="23"/>
        <v>0</v>
      </c>
      <c r="CK69" s="3417">
        <f t="shared" si="24"/>
        <v>0</v>
      </c>
    </row>
    <row r="70" spans="1:104" ht="16.350000000000001" customHeight="1" x14ac:dyDescent="0.2">
      <c r="A70" s="213" t="s">
        <v>520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77" t="str">
        <f t="shared" si="5"/>
        <v/>
      </c>
      <c r="AZ70" s="1482"/>
      <c r="BA70" s="1482"/>
      <c r="BB70" s="1482"/>
      <c r="BC70" s="1482"/>
      <c r="BD70" s="1482"/>
      <c r="BE70" s="1482"/>
      <c r="BF70" s="1482"/>
      <c r="BG70" s="1482"/>
      <c r="BH70" s="1482"/>
      <c r="BI70" s="402"/>
      <c r="BJ70" s="402"/>
      <c r="BK70" s="402"/>
      <c r="BL70" s="402"/>
      <c r="BM70" s="402"/>
      <c r="BX70" s="194"/>
      <c r="CA70" s="3700" t="str">
        <f t="shared" si="14"/>
        <v/>
      </c>
      <c r="CB70" s="3700" t="str">
        <f t="shared" si="15"/>
        <v/>
      </c>
      <c r="CC70" s="3700" t="str">
        <f t="shared" si="16"/>
        <v/>
      </c>
      <c r="CD70" s="3700" t="str">
        <f t="shared" si="17"/>
        <v/>
      </c>
      <c r="CE70" s="3700" t="str">
        <f t="shared" si="18"/>
        <v/>
      </c>
      <c r="CF70" s="3700"/>
      <c r="CG70" s="3417">
        <f t="shared" si="11"/>
        <v>0</v>
      </c>
      <c r="CH70" s="3417">
        <f t="shared" si="12"/>
        <v>0</v>
      </c>
      <c r="CI70" s="3417">
        <f t="shared" si="22"/>
        <v>0</v>
      </c>
      <c r="CJ70" s="3417">
        <f t="shared" si="23"/>
        <v>0</v>
      </c>
      <c r="CK70" s="3417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1">
        <f t="shared" si="47"/>
        <v>0</v>
      </c>
      <c r="AR71" s="3702">
        <f>SUM(AR11:AR70)</f>
        <v>0</v>
      </c>
      <c r="AS71" s="3703">
        <f>SUM(AS11:AS70)</f>
        <v>0</v>
      </c>
      <c r="AT71" s="3702">
        <f t="shared" ref="AT71:AU71" si="48">SUM(AT11:AT70)</f>
        <v>0</v>
      </c>
      <c r="AU71" s="3704">
        <f t="shared" si="48"/>
        <v>0</v>
      </c>
      <c r="AV71" s="3705">
        <f>SUM(AV11:AV70)</f>
        <v>0</v>
      </c>
      <c r="AW71" s="3706">
        <f>SUM(AW11:AW70)</f>
        <v>0</v>
      </c>
      <c r="AX71" s="3705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1"/>
      <c r="CB71" s="1261"/>
      <c r="CC71" s="1261"/>
      <c r="CD71" s="1261"/>
      <c r="CE71" s="1261"/>
      <c r="CF71" s="1261"/>
      <c r="CG71" s="1262"/>
      <c r="CH71" s="1262"/>
      <c r="CI71" s="1262"/>
      <c r="CJ71" s="1262"/>
      <c r="CK71" s="1262"/>
      <c r="CL71" s="1261"/>
      <c r="CM71" s="1261"/>
      <c r="CN71" s="1261"/>
      <c r="CO71" s="1261"/>
      <c r="CP71" s="1261"/>
      <c r="CQ71" s="1261"/>
      <c r="CR71" s="1261"/>
      <c r="CS71" s="1261"/>
      <c r="CT71" s="1261"/>
      <c r="CU71" s="1261"/>
      <c r="CV71" s="1261"/>
      <c r="CW71" s="1261"/>
      <c r="CX71" s="1261"/>
      <c r="CY71" s="1261"/>
      <c r="CZ71" s="1261"/>
    </row>
    <row r="72" spans="1:104" ht="31.35" customHeight="1" x14ac:dyDescent="0.2">
      <c r="A72" s="3707" t="s">
        <v>822</v>
      </c>
      <c r="B72" s="3708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09"/>
      <c r="CH72" s="3409"/>
      <c r="CI72" s="3409"/>
      <c r="CJ72" s="3409"/>
      <c r="CK72" s="3409"/>
    </row>
    <row r="73" spans="1:104" ht="16.350000000000001" customHeight="1" x14ac:dyDescent="0.2">
      <c r="A73" s="3709" t="s">
        <v>225</v>
      </c>
      <c r="B73" s="3185" t="s">
        <v>27</v>
      </c>
      <c r="C73" s="761" t="s">
        <v>468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469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470</v>
      </c>
      <c r="T73" s="3395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09"/>
      <c r="CH73" s="3409"/>
      <c r="CI73" s="3409"/>
      <c r="CJ73" s="3409"/>
      <c r="CK73" s="3409"/>
    </row>
    <row r="74" spans="1:104" ht="16.350000000000001" customHeight="1" x14ac:dyDescent="0.2">
      <c r="A74" s="3710" t="s">
        <v>331</v>
      </c>
      <c r="B74" s="3711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5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09"/>
      <c r="CH74" s="3409"/>
      <c r="CI74" s="3409"/>
      <c r="CJ74" s="3409"/>
      <c r="CK74" s="3409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5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09"/>
      <c r="CH75" s="3409"/>
      <c r="CI75" s="3409"/>
      <c r="CJ75" s="3409"/>
      <c r="CK75" s="3409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5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09"/>
      <c r="CH76" s="3409"/>
      <c r="CI76" s="3409"/>
      <c r="CJ76" s="3409"/>
      <c r="CK76" s="3409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5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09"/>
      <c r="CH77" s="3409"/>
      <c r="CI77" s="3409"/>
      <c r="CJ77" s="3409"/>
      <c r="CK77" s="3409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5"/>
      <c r="CG78" s="3409"/>
      <c r="CH78" s="3409"/>
      <c r="CI78" s="3409"/>
      <c r="CJ78" s="3409"/>
      <c r="CK78" s="3409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5"/>
      <c r="CG79" s="3409"/>
      <c r="CH79" s="3409"/>
      <c r="CI79" s="3409"/>
      <c r="CJ79" s="3409"/>
      <c r="CK79" s="3409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5"/>
      <c r="CG80" s="3409"/>
      <c r="CH80" s="3409"/>
      <c r="CI80" s="3409"/>
      <c r="CJ80" s="3409"/>
      <c r="CK80" s="3409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09"/>
      <c r="CH81" s="3409"/>
      <c r="CI81" s="3409"/>
      <c r="CJ81" s="3409"/>
      <c r="CK81" s="3409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5"/>
      <c r="CG82" s="3409"/>
      <c r="CH82" s="3409"/>
      <c r="CI82" s="3409"/>
      <c r="CJ82" s="3409"/>
      <c r="CK82" s="3409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5"/>
      <c r="CG83" s="3409"/>
      <c r="CH83" s="3409"/>
      <c r="CI83" s="3409"/>
      <c r="CJ83" s="3409"/>
      <c r="CK83" s="3409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5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09"/>
      <c r="CH84" s="3409"/>
      <c r="CI84" s="3409"/>
      <c r="CJ84" s="3409"/>
      <c r="CK84" s="3409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5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09"/>
      <c r="CH85" s="3409"/>
      <c r="CI85" s="3409"/>
      <c r="CJ85" s="3409"/>
      <c r="CK85" s="3409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5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09"/>
      <c r="CH86" s="3409"/>
      <c r="CI86" s="3409"/>
      <c r="CJ86" s="3409"/>
      <c r="CK86" s="3409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5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09"/>
      <c r="CH87" s="3409"/>
      <c r="CI87" s="3409"/>
      <c r="CJ87" s="3409"/>
      <c r="CK87" s="3409"/>
    </row>
    <row r="88" spans="1:89" ht="16.350000000000001" customHeight="1" x14ac:dyDescent="0.2">
      <c r="A88" s="3712" t="s">
        <v>44</v>
      </c>
      <c r="B88" s="158">
        <f t="shared" ref="B88:S88" si="50">SUM(B74:B87)</f>
        <v>0</v>
      </c>
      <c r="C88" s="316">
        <f t="shared" si="50"/>
        <v>0</v>
      </c>
      <c r="D88" s="3713">
        <f t="shared" si="50"/>
        <v>0</v>
      </c>
      <c r="E88" s="3713">
        <f t="shared" si="50"/>
        <v>0</v>
      </c>
      <c r="F88" s="3713">
        <f t="shared" si="50"/>
        <v>0</v>
      </c>
      <c r="G88" s="3713">
        <f t="shared" si="50"/>
        <v>0</v>
      </c>
      <c r="H88" s="3713">
        <f t="shared" si="50"/>
        <v>0</v>
      </c>
      <c r="I88" s="3713">
        <f t="shared" si="50"/>
        <v>0</v>
      </c>
      <c r="J88" s="3713">
        <f t="shared" si="50"/>
        <v>0</v>
      </c>
      <c r="K88" s="3713">
        <f t="shared" si="50"/>
        <v>0</v>
      </c>
      <c r="L88" s="3713">
        <f t="shared" si="50"/>
        <v>0</v>
      </c>
      <c r="M88" s="3713">
        <f t="shared" si="50"/>
        <v>0</v>
      </c>
      <c r="N88" s="3713">
        <f t="shared" si="50"/>
        <v>0</v>
      </c>
      <c r="O88" s="3713">
        <f t="shared" si="50"/>
        <v>0</v>
      </c>
      <c r="P88" s="3713">
        <f t="shared" si="50"/>
        <v>0</v>
      </c>
      <c r="Q88" s="3713">
        <f t="shared" si="50"/>
        <v>0</v>
      </c>
      <c r="R88" s="3713">
        <f t="shared" si="50"/>
        <v>0</v>
      </c>
      <c r="S88" s="3714">
        <f t="shared" si="50"/>
        <v>0</v>
      </c>
      <c r="T88" s="3395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09"/>
      <c r="CH88" s="3409"/>
      <c r="CI88" s="3409"/>
      <c r="CJ88" s="3409"/>
      <c r="CK88" s="3409"/>
    </row>
    <row r="89" spans="1:89" ht="31.35" customHeight="1" x14ac:dyDescent="0.2">
      <c r="A89" s="3707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09"/>
      <c r="CH89" s="3409"/>
      <c r="CI89" s="3409"/>
      <c r="CJ89" s="3409"/>
      <c r="CK89" s="3409"/>
    </row>
    <row r="90" spans="1:89" ht="16.350000000000001" customHeight="1" x14ac:dyDescent="0.2">
      <c r="A90" s="4628" t="s">
        <v>0</v>
      </c>
      <c r="B90" s="4615"/>
      <c r="C90" s="4628" t="s">
        <v>44</v>
      </c>
      <c r="D90" s="4629"/>
      <c r="E90" s="4615"/>
      <c r="F90" s="4623" t="s">
        <v>110</v>
      </c>
      <c r="G90" s="4633"/>
      <c r="H90" s="4633"/>
      <c r="I90" s="4633"/>
      <c r="J90" s="4633"/>
      <c r="K90" s="4633"/>
      <c r="L90" s="4633"/>
      <c r="M90" s="4633"/>
      <c r="N90" s="4633"/>
      <c r="O90" s="4633"/>
      <c r="P90" s="4633"/>
      <c r="Q90" s="4633"/>
      <c r="R90" s="4633"/>
      <c r="S90" s="4633"/>
      <c r="T90" s="4633"/>
      <c r="U90" s="4633"/>
      <c r="V90" s="4633"/>
      <c r="W90" s="4633"/>
      <c r="X90" s="4633"/>
      <c r="Y90" s="4633"/>
      <c r="Z90" s="4633"/>
      <c r="AA90" s="4633"/>
      <c r="AB90" s="4633"/>
      <c r="AC90" s="4633"/>
      <c r="AD90" s="4633"/>
      <c r="AE90" s="4633"/>
      <c r="AF90" s="4633"/>
      <c r="AG90" s="4633"/>
      <c r="AH90" s="4633"/>
      <c r="AI90" s="4633"/>
      <c r="AJ90" s="4633"/>
      <c r="AK90" s="4633"/>
      <c r="AL90" s="4633"/>
      <c r="AM90" s="4624"/>
      <c r="AN90" s="4616" t="s">
        <v>428</v>
      </c>
      <c r="AO90" s="4678" t="s">
        <v>432</v>
      </c>
      <c r="AP90" s="4676" t="s">
        <v>430</v>
      </c>
      <c r="AQ90" s="4645" t="s">
        <v>429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09"/>
      <c r="CH90" s="3409"/>
      <c r="CI90" s="3409"/>
      <c r="CJ90" s="3409"/>
      <c r="CK90" s="3409"/>
    </row>
    <row r="91" spans="1:89" ht="16.350000000000001" customHeight="1" x14ac:dyDescent="0.2">
      <c r="A91" s="4301"/>
      <c r="B91" s="4250"/>
      <c r="C91" s="4630"/>
      <c r="D91" s="4631"/>
      <c r="E91" s="4632"/>
      <c r="F91" s="4634" t="s">
        <v>83</v>
      </c>
      <c r="G91" s="4635"/>
      <c r="H91" s="4634" t="s">
        <v>84</v>
      </c>
      <c r="I91" s="4635"/>
      <c r="J91" s="4634" t="s">
        <v>85</v>
      </c>
      <c r="K91" s="4635"/>
      <c r="L91" s="4634" t="s">
        <v>79</v>
      </c>
      <c r="M91" s="4635"/>
      <c r="N91" s="4634" t="s">
        <v>6</v>
      </c>
      <c r="O91" s="4635"/>
      <c r="P91" s="4623" t="s">
        <v>7</v>
      </c>
      <c r="Q91" s="4624"/>
      <c r="R91" s="4623" t="s">
        <v>8</v>
      </c>
      <c r="S91" s="4624"/>
      <c r="T91" s="4623" t="s">
        <v>9</v>
      </c>
      <c r="U91" s="4624"/>
      <c r="V91" s="4623" t="s">
        <v>10</v>
      </c>
      <c r="W91" s="4624"/>
      <c r="X91" s="4623" t="s">
        <v>11</v>
      </c>
      <c r="Y91" s="4624"/>
      <c r="Z91" s="4623" t="s">
        <v>12</v>
      </c>
      <c r="AA91" s="4624"/>
      <c r="AB91" s="4623" t="s">
        <v>13</v>
      </c>
      <c r="AC91" s="4624"/>
      <c r="AD91" s="4623" t="s">
        <v>14</v>
      </c>
      <c r="AE91" s="4624"/>
      <c r="AF91" s="4623" t="s">
        <v>15</v>
      </c>
      <c r="AG91" s="4624"/>
      <c r="AH91" s="4623" t="s">
        <v>16</v>
      </c>
      <c r="AI91" s="4624"/>
      <c r="AJ91" s="4623" t="s">
        <v>17</v>
      </c>
      <c r="AK91" s="4624"/>
      <c r="AL91" s="4623" t="s">
        <v>18</v>
      </c>
      <c r="AM91" s="4624"/>
      <c r="AN91" s="4140"/>
      <c r="AO91" s="4679"/>
      <c r="AP91" s="4352"/>
      <c r="AQ91" s="4154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09"/>
      <c r="CH91" s="3409"/>
      <c r="CI91" s="3409"/>
      <c r="CJ91" s="3409"/>
      <c r="CK91" s="3409"/>
    </row>
    <row r="92" spans="1:89" ht="16.350000000000001" customHeight="1" x14ac:dyDescent="0.2">
      <c r="A92" s="4630"/>
      <c r="B92" s="4632"/>
      <c r="C92" s="86" t="s">
        <v>47</v>
      </c>
      <c r="D92" s="84" t="s">
        <v>20</v>
      </c>
      <c r="E92" s="3186" t="s">
        <v>21</v>
      </c>
      <c r="F92" s="3190" t="s">
        <v>20</v>
      </c>
      <c r="G92" s="3191" t="s">
        <v>21</v>
      </c>
      <c r="H92" s="3190" t="s">
        <v>20</v>
      </c>
      <c r="I92" s="3191" t="s">
        <v>21</v>
      </c>
      <c r="J92" s="3190" t="s">
        <v>20</v>
      </c>
      <c r="K92" s="3191" t="s">
        <v>21</v>
      </c>
      <c r="L92" s="3190" t="s">
        <v>20</v>
      </c>
      <c r="M92" s="3191" t="s">
        <v>21</v>
      </c>
      <c r="N92" s="3190" t="s">
        <v>20</v>
      </c>
      <c r="O92" s="3191" t="s">
        <v>21</v>
      </c>
      <c r="P92" s="3190" t="s">
        <v>20</v>
      </c>
      <c r="Q92" s="3191" t="s">
        <v>21</v>
      </c>
      <c r="R92" s="3190" t="s">
        <v>20</v>
      </c>
      <c r="S92" s="3191" t="s">
        <v>21</v>
      </c>
      <c r="T92" s="3190" t="s">
        <v>20</v>
      </c>
      <c r="U92" s="3191" t="s">
        <v>21</v>
      </c>
      <c r="V92" s="3190" t="s">
        <v>20</v>
      </c>
      <c r="W92" s="3191" t="s">
        <v>21</v>
      </c>
      <c r="X92" s="3190" t="s">
        <v>20</v>
      </c>
      <c r="Y92" s="3191" t="s">
        <v>21</v>
      </c>
      <c r="Z92" s="3190" t="s">
        <v>20</v>
      </c>
      <c r="AA92" s="3191" t="s">
        <v>21</v>
      </c>
      <c r="AB92" s="3190" t="s">
        <v>20</v>
      </c>
      <c r="AC92" s="3191" t="s">
        <v>21</v>
      </c>
      <c r="AD92" s="3190" t="s">
        <v>20</v>
      </c>
      <c r="AE92" s="3191" t="s">
        <v>21</v>
      </c>
      <c r="AF92" s="3190" t="s">
        <v>20</v>
      </c>
      <c r="AG92" s="3191" t="s">
        <v>21</v>
      </c>
      <c r="AH92" s="3190" t="s">
        <v>20</v>
      </c>
      <c r="AI92" s="3191" t="s">
        <v>21</v>
      </c>
      <c r="AJ92" s="3190" t="s">
        <v>20</v>
      </c>
      <c r="AK92" s="3191" t="s">
        <v>21</v>
      </c>
      <c r="AL92" s="3190" t="s">
        <v>20</v>
      </c>
      <c r="AM92" s="3191" t="s">
        <v>21</v>
      </c>
      <c r="AN92" s="4617"/>
      <c r="AO92" s="4680"/>
      <c r="AP92" s="4677"/>
      <c r="AQ92" s="4671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09"/>
      <c r="CH92" s="3409"/>
      <c r="CI92" s="3409"/>
      <c r="CJ92" s="3409"/>
      <c r="CK92" s="3409"/>
    </row>
    <row r="93" spans="1:89" ht="16.350000000000001" customHeight="1" x14ac:dyDescent="0.2">
      <c r="A93" s="4636" t="s">
        <v>111</v>
      </c>
      <c r="B93" s="4637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4" t="str">
        <f>CA93&amp;CB93&amp;CC93&amp;CD93</f>
        <v/>
      </c>
      <c r="AS93" s="1482"/>
      <c r="AT93" s="1482"/>
      <c r="AU93" s="1482"/>
      <c r="AV93" s="1482"/>
      <c r="AW93" s="1482"/>
      <c r="AX93" s="1482"/>
      <c r="AY93" s="1482"/>
      <c r="AZ93" s="1482"/>
      <c r="BA93" s="1482"/>
      <c r="BB93" s="1482"/>
      <c r="BC93" s="1482"/>
      <c r="BD93" s="402"/>
      <c r="BE93" s="402"/>
      <c r="CA93" s="3416" t="str">
        <f>IF(CG93=1,"* El número de Beneficiarios NO DEBE ser mayor que el Total. ","")</f>
        <v/>
      </c>
      <c r="CB93" s="3416" t="str">
        <f>IF(CH93=1,"* No olvide digitar la columna Beneficiarios y/o Pueblos Originarios y/o Migrantes (Digite CEROS si no tiene.). ","")</f>
        <v/>
      </c>
      <c r="CC93" s="3416" t="str">
        <f>IF(CI93=1,"* El número de Pueblos Originarios y/o Migrantes NO DEBE ser mayor que el Total. ","")</f>
        <v/>
      </c>
      <c r="CD93" s="3416" t="str">
        <f>IF(CJ93=1,"* El número de Controles NO DEBE ser mayor que el Total. ","")</f>
        <v/>
      </c>
      <c r="CE93" s="3416"/>
      <c r="CF93" s="3416"/>
      <c r="CG93" s="3417">
        <f>IF(C93&lt;AN93,1,0)</f>
        <v>0</v>
      </c>
      <c r="CH93" s="3417">
        <f>IF(AND(C93&lt;&gt;0,OR(AN93="",AP93="",AQ93="")),1,0)</f>
        <v>0</v>
      </c>
      <c r="CI93" s="3417">
        <f>IF(OR(C93&lt;AP93,C93&lt;AQ93),1,0)</f>
        <v>0</v>
      </c>
      <c r="CJ93" s="3417">
        <f>IF(C93&lt;AO93,1,0)</f>
        <v>0</v>
      </c>
      <c r="CK93" s="3409"/>
    </row>
    <row r="94" spans="1:89" ht="16.350000000000001" customHeight="1" x14ac:dyDescent="0.2">
      <c r="A94" s="4616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4" t="str">
        <f t="shared" ref="AR94:AR101" si="51">CA94&amp;CB94&amp;CC94&amp;CD94</f>
        <v/>
      </c>
      <c r="AS94" s="1482"/>
      <c r="AT94" s="1482"/>
      <c r="AU94" s="1482"/>
      <c r="AV94" s="1482"/>
      <c r="AW94" s="1482"/>
      <c r="AX94" s="1482"/>
      <c r="AY94" s="1482"/>
      <c r="AZ94" s="1482"/>
      <c r="BA94" s="1482"/>
      <c r="BB94" s="1482"/>
      <c r="BC94" s="1482"/>
      <c r="BD94" s="402"/>
      <c r="BE94" s="402"/>
      <c r="CA94" s="3416" t="str">
        <f t="shared" ref="CA94:CA100" si="52">IF(CG94=1,"* El número de Beneficiarios NO DEBE ser mayor que el Total. ","")</f>
        <v/>
      </c>
      <c r="CB94" s="3416" t="str">
        <f t="shared" ref="CB94:CB100" si="53">IF(CH94=1,"* No olvide digitar la columna Beneficiarios y/o Pueblos Originarios y/o Migrantes (Digite CEROS si no tiene.). ","")</f>
        <v/>
      </c>
      <c r="CC94" s="3416" t="str">
        <f t="shared" ref="CC94:CC100" si="54">IF(CI94=1,"* El número de Pueblos Originarios y/o Migrantes NO DEBE ser mayor que el Total. ","")</f>
        <v/>
      </c>
      <c r="CD94" s="3416" t="str">
        <f t="shared" ref="CD94:CD100" si="55">IF(CJ94=1,"* El número de Controles NO DEBE ser mayor que el Total. ","")</f>
        <v/>
      </c>
      <c r="CE94" s="3416"/>
      <c r="CF94" s="3416"/>
      <c r="CG94" s="3417">
        <f>IF(E94&lt;AN94,1,0)</f>
        <v>0</v>
      </c>
      <c r="CH94" s="3417">
        <f>IF(AND(E94&lt;&gt;0,OR(AN94="",AP94="",AQ94="")),1,0)</f>
        <v>0</v>
      </c>
      <c r="CI94" s="3417">
        <f>IF(OR(E94&lt;AP94,E94&lt;AQ94),1,0)</f>
        <v>0</v>
      </c>
      <c r="CJ94" s="3417">
        <f>IF(E94&lt;AO94,1,0)</f>
        <v>0</v>
      </c>
      <c r="CK94" s="3409"/>
    </row>
    <row r="95" spans="1:89" ht="16.350000000000001" customHeight="1" x14ac:dyDescent="0.2">
      <c r="A95" s="4140"/>
      <c r="B95" s="3148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4" t="str">
        <f t="shared" si="51"/>
        <v/>
      </c>
      <c r="AS95" s="1482"/>
      <c r="AT95" s="1482"/>
      <c r="AU95" s="1482"/>
      <c r="AV95" s="1482"/>
      <c r="AW95" s="1482"/>
      <c r="AX95" s="1482"/>
      <c r="AY95" s="1482"/>
      <c r="AZ95" s="1482"/>
      <c r="BA95" s="1482"/>
      <c r="BB95" s="1482"/>
      <c r="BC95" s="1482"/>
      <c r="BD95" s="402"/>
      <c r="BE95" s="402"/>
      <c r="CA95" s="3416" t="str">
        <f t="shared" si="52"/>
        <v/>
      </c>
      <c r="CB95" s="3416" t="str">
        <f t="shared" si="53"/>
        <v/>
      </c>
      <c r="CC95" s="3416" t="str">
        <f t="shared" si="54"/>
        <v/>
      </c>
      <c r="CD95" s="3416" t="str">
        <f t="shared" si="55"/>
        <v/>
      </c>
      <c r="CE95" s="3416"/>
      <c r="CF95" s="3416"/>
      <c r="CG95" s="3417">
        <f t="shared" ref="CG95:CG100" si="56">IF(C95&lt;AN95,1,0)</f>
        <v>0</v>
      </c>
      <c r="CH95" s="3417">
        <f t="shared" ref="CH95:CH100" si="57">IF(AND(C95&lt;&gt;0,OR(AN95="",AP95="",AQ95="")),1,0)</f>
        <v>0</v>
      </c>
      <c r="CI95" s="3417">
        <f t="shared" ref="CI95:CI100" si="58">IF(OR(C95&lt;AP95,C95&lt;AQ95),1,0)</f>
        <v>0</v>
      </c>
      <c r="CJ95" s="3417">
        <f t="shared" ref="CJ95:CJ100" si="59">IF(C95&lt;AO95,1,0)</f>
        <v>0</v>
      </c>
      <c r="CK95" s="3409"/>
    </row>
    <row r="96" spans="1:89" ht="16.350000000000001" customHeight="1" x14ac:dyDescent="0.2">
      <c r="A96" s="4617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4"/>
      <c r="AC96" s="3029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4" t="str">
        <f t="shared" si="51"/>
        <v/>
      </c>
      <c r="AS96" s="1482"/>
      <c r="AT96" s="1482"/>
      <c r="AU96" s="1482"/>
      <c r="AV96" s="1482"/>
      <c r="AW96" s="1482"/>
      <c r="AX96" s="1482"/>
      <c r="AY96" s="1482"/>
      <c r="AZ96" s="1482"/>
      <c r="BA96" s="1482"/>
      <c r="BB96" s="1482"/>
      <c r="BC96" s="1482"/>
      <c r="BD96" s="402"/>
      <c r="BE96" s="402"/>
      <c r="CA96" s="3416" t="str">
        <f t="shared" si="52"/>
        <v/>
      </c>
      <c r="CB96" s="3416" t="str">
        <f t="shared" si="53"/>
        <v/>
      </c>
      <c r="CC96" s="3416" t="str">
        <f t="shared" si="54"/>
        <v/>
      </c>
      <c r="CD96" s="3416" t="str">
        <f t="shared" si="55"/>
        <v/>
      </c>
      <c r="CE96" s="3416"/>
      <c r="CF96" s="3416"/>
      <c r="CG96" s="3417">
        <f t="shared" si="56"/>
        <v>0</v>
      </c>
      <c r="CH96" s="3417">
        <f t="shared" si="57"/>
        <v>0</v>
      </c>
      <c r="CI96" s="3417">
        <f t="shared" si="58"/>
        <v>0</v>
      </c>
      <c r="CJ96" s="3417">
        <f t="shared" si="59"/>
        <v>0</v>
      </c>
      <c r="CK96" s="3409"/>
    </row>
    <row r="97" spans="1:90" ht="16.350000000000001" customHeight="1" x14ac:dyDescent="0.2">
      <c r="A97" s="4646" t="s">
        <v>31</v>
      </c>
      <c r="B97" s="4647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4" t="str">
        <f t="shared" si="51"/>
        <v/>
      </c>
      <c r="AS97" s="1482"/>
      <c r="AT97" s="1482"/>
      <c r="AU97" s="1482"/>
      <c r="AV97" s="1482"/>
      <c r="AW97" s="1482"/>
      <c r="AX97" s="1482"/>
      <c r="AY97" s="1482"/>
      <c r="AZ97" s="1482"/>
      <c r="BA97" s="1482"/>
      <c r="BB97" s="1482"/>
      <c r="BC97" s="1482"/>
      <c r="BD97" s="402"/>
      <c r="BE97" s="402"/>
      <c r="CA97" s="3416" t="str">
        <f t="shared" si="52"/>
        <v/>
      </c>
      <c r="CB97" s="3416" t="str">
        <f t="shared" si="53"/>
        <v/>
      </c>
      <c r="CC97" s="3416" t="str">
        <f t="shared" si="54"/>
        <v/>
      </c>
      <c r="CD97" s="3416" t="str">
        <f t="shared" si="55"/>
        <v/>
      </c>
      <c r="CE97" s="3416"/>
      <c r="CF97" s="3416"/>
      <c r="CG97" s="3417">
        <f t="shared" si="56"/>
        <v>0</v>
      </c>
      <c r="CH97" s="3417">
        <f t="shared" si="57"/>
        <v>0</v>
      </c>
      <c r="CI97" s="3417">
        <f t="shared" si="58"/>
        <v>0</v>
      </c>
      <c r="CJ97" s="3417">
        <f t="shared" si="59"/>
        <v>0</v>
      </c>
      <c r="CK97" s="3409"/>
    </row>
    <row r="98" spans="1:90" ht="16.350000000000001" customHeight="1" x14ac:dyDescent="0.2">
      <c r="A98" s="4282" t="s">
        <v>340</v>
      </c>
      <c r="B98" s="4648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4" t="str">
        <f t="shared" si="51"/>
        <v/>
      </c>
      <c r="AS98" s="1482"/>
      <c r="AT98" s="1482"/>
      <c r="AU98" s="1482"/>
      <c r="AV98" s="1482"/>
      <c r="AW98" s="1482"/>
      <c r="AX98" s="1482"/>
      <c r="AY98" s="1482"/>
      <c r="AZ98" s="1482"/>
      <c r="BA98" s="1482"/>
      <c r="BB98" s="1482"/>
      <c r="BC98" s="1482"/>
      <c r="BD98" s="402"/>
      <c r="BE98" s="402"/>
      <c r="CA98" s="3416" t="str">
        <f t="shared" si="52"/>
        <v/>
      </c>
      <c r="CB98" s="3416" t="str">
        <f t="shared" si="53"/>
        <v/>
      </c>
      <c r="CC98" s="3416" t="str">
        <f t="shared" si="54"/>
        <v/>
      </c>
      <c r="CD98" s="3416" t="str">
        <f t="shared" si="55"/>
        <v/>
      </c>
      <c r="CE98" s="3416"/>
      <c r="CF98" s="3416"/>
      <c r="CG98" s="3417">
        <f t="shared" si="56"/>
        <v>0</v>
      </c>
      <c r="CH98" s="3417">
        <f t="shared" si="57"/>
        <v>0</v>
      </c>
      <c r="CI98" s="3417">
        <f t="shared" si="58"/>
        <v>0</v>
      </c>
      <c r="CJ98" s="3417">
        <f t="shared" si="59"/>
        <v>0</v>
      </c>
      <c r="CK98" s="3409"/>
    </row>
    <row r="99" spans="1:90" ht="16.350000000000001" customHeight="1" x14ac:dyDescent="0.2">
      <c r="A99" s="4649" t="s">
        <v>67</v>
      </c>
      <c r="B99" s="4650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4" t="str">
        <f t="shared" si="51"/>
        <v/>
      </c>
      <c r="AS99" s="1482"/>
      <c r="AT99" s="1482"/>
      <c r="AU99" s="1482"/>
      <c r="AV99" s="1482"/>
      <c r="AW99" s="1482"/>
      <c r="AX99" s="1482"/>
      <c r="AY99" s="1482"/>
      <c r="AZ99" s="1482"/>
      <c r="BA99" s="1482"/>
      <c r="BB99" s="1482"/>
      <c r="BC99" s="1482"/>
      <c r="BD99" s="402"/>
      <c r="BE99" s="402"/>
      <c r="CA99" s="3416" t="str">
        <f t="shared" si="52"/>
        <v/>
      </c>
      <c r="CB99" s="3416" t="str">
        <f t="shared" si="53"/>
        <v/>
      </c>
      <c r="CC99" s="3416" t="str">
        <f t="shared" si="54"/>
        <v/>
      </c>
      <c r="CD99" s="3416" t="str">
        <f t="shared" si="55"/>
        <v/>
      </c>
      <c r="CE99" s="3416"/>
      <c r="CF99" s="3416"/>
      <c r="CG99" s="3417">
        <f t="shared" si="56"/>
        <v>0</v>
      </c>
      <c r="CH99" s="3417">
        <f t="shared" si="57"/>
        <v>0</v>
      </c>
      <c r="CI99" s="3417">
        <f t="shared" si="58"/>
        <v>0</v>
      </c>
      <c r="CJ99" s="3417">
        <f t="shared" si="59"/>
        <v>0</v>
      </c>
      <c r="CK99" s="3409"/>
    </row>
    <row r="100" spans="1:90" ht="16.350000000000001" customHeight="1" x14ac:dyDescent="0.2">
      <c r="A100" s="4282" t="s">
        <v>116</v>
      </c>
      <c r="B100" s="4648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4" t="str">
        <f t="shared" si="51"/>
        <v/>
      </c>
      <c r="AS100" s="1482"/>
      <c r="AT100" s="1482"/>
      <c r="AU100" s="1482"/>
      <c r="AV100" s="1482"/>
      <c r="AW100" s="1482"/>
      <c r="AX100" s="1482"/>
      <c r="AY100" s="1482"/>
      <c r="AZ100" s="1482"/>
      <c r="BA100" s="1482"/>
      <c r="BB100" s="1482"/>
      <c r="BC100" s="1482"/>
      <c r="BD100" s="402"/>
      <c r="BE100" s="402"/>
      <c r="CA100" s="3416" t="str">
        <f t="shared" si="52"/>
        <v/>
      </c>
      <c r="CB100" s="3416" t="str">
        <f t="shared" si="53"/>
        <v/>
      </c>
      <c r="CC100" s="3416" t="str">
        <f t="shared" si="54"/>
        <v/>
      </c>
      <c r="CD100" s="3416" t="str">
        <f t="shared" si="55"/>
        <v/>
      </c>
      <c r="CE100" s="3416"/>
      <c r="CF100" s="3416"/>
      <c r="CG100" s="3417">
        <f t="shared" si="56"/>
        <v>0</v>
      </c>
      <c r="CH100" s="3417">
        <f t="shared" si="57"/>
        <v>0</v>
      </c>
      <c r="CI100" s="3417">
        <f t="shared" si="58"/>
        <v>0</v>
      </c>
      <c r="CJ100" s="3417">
        <f t="shared" si="59"/>
        <v>0</v>
      </c>
      <c r="CK100" s="3409"/>
    </row>
    <row r="101" spans="1:90" ht="16.350000000000001" customHeight="1" x14ac:dyDescent="0.2">
      <c r="A101" s="4651" t="s">
        <v>117</v>
      </c>
      <c r="B101" s="4652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4" t="str">
        <f t="shared" si="51"/>
        <v/>
      </c>
      <c r="AS101" s="1482"/>
      <c r="AT101" s="1482"/>
      <c r="AU101" s="1482"/>
      <c r="AV101" s="1482"/>
      <c r="AW101" s="1482"/>
      <c r="AX101" s="1482"/>
      <c r="AY101" s="1482"/>
      <c r="AZ101" s="1482"/>
      <c r="BA101" s="1482"/>
      <c r="BB101" s="1482"/>
      <c r="BC101" s="1482"/>
      <c r="BD101" s="402"/>
      <c r="BE101" s="402"/>
      <c r="CA101" s="3416" t="str">
        <f>IF(CG101=1,"* El número de Beneficiarios NO DEBE ser mayor que el Total. ","")</f>
        <v/>
      </c>
      <c r="CB101" s="3416" t="str">
        <f>IF(CH101=1,"* No olvide digitar la columna Beneficiarios y/o Pueblos Originarios y/o Migrantes (Digite CEROS si no tiene.). ","")</f>
        <v/>
      </c>
      <c r="CC101" s="3416" t="str">
        <f>IF(CI101=1,"* El número de Pueblos Originarios y/o Migrantes NO DEBE ser mayor que el Total. ","")</f>
        <v/>
      </c>
      <c r="CD101" s="3416" t="str">
        <f>IF(CJ101=1,"* El número de Controles NO DEBE ser mayor que el Total. ","")</f>
        <v/>
      </c>
      <c r="CE101" s="3416"/>
      <c r="CF101" s="3416"/>
      <c r="CG101" s="3417">
        <f>IF(C101&lt;AN101,1,0)</f>
        <v>0</v>
      </c>
      <c r="CH101" s="3417">
        <f>IF(AND(C101&lt;&gt;0,OR(AN101="",AP101="",AQ101="")),1,0)</f>
        <v>0</v>
      </c>
      <c r="CI101" s="3417">
        <f>IF(OR(C101&lt;AP101,C101&lt;AQ101),1,0)</f>
        <v>0</v>
      </c>
      <c r="CJ101" s="3417">
        <f>IF(C101&lt;AO101,1,0)</f>
        <v>0</v>
      </c>
      <c r="CK101" s="3409"/>
    </row>
    <row r="102" spans="1:90" ht="16.350000000000001" customHeight="1" x14ac:dyDescent="0.2">
      <c r="A102" s="4626" t="s">
        <v>27</v>
      </c>
      <c r="B102" s="4627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09"/>
      <c r="CH102" s="3409"/>
      <c r="CI102" s="3409"/>
      <c r="CJ102" s="3409"/>
      <c r="CK102" s="3409"/>
    </row>
    <row r="103" spans="1:90" ht="31.35" customHeight="1" x14ac:dyDescent="0.2">
      <c r="A103" s="133" t="s">
        <v>433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09"/>
      <c r="CH103" s="3409"/>
      <c r="CI103" s="3409"/>
      <c r="CJ103" s="3409"/>
      <c r="CK103" s="3409"/>
    </row>
    <row r="104" spans="1:90" ht="21.75" customHeight="1" x14ac:dyDescent="0.2">
      <c r="A104" s="4621" t="s">
        <v>46</v>
      </c>
      <c r="B104" s="4616" t="s">
        <v>0</v>
      </c>
      <c r="C104" s="4628" t="s">
        <v>44</v>
      </c>
      <c r="D104" s="4629"/>
      <c r="E104" s="4615"/>
      <c r="F104" s="4623" t="s">
        <v>110</v>
      </c>
      <c r="G104" s="4633"/>
      <c r="H104" s="4633"/>
      <c r="I104" s="4633"/>
      <c r="J104" s="4633"/>
      <c r="K104" s="4633"/>
      <c r="L104" s="4633"/>
      <c r="M104" s="4633"/>
      <c r="N104" s="4633"/>
      <c r="O104" s="4633"/>
      <c r="P104" s="4633"/>
      <c r="Q104" s="4633"/>
      <c r="R104" s="4633"/>
      <c r="S104" s="4633"/>
      <c r="T104" s="4633"/>
      <c r="U104" s="4633"/>
      <c r="V104" s="4633"/>
      <c r="W104" s="4633"/>
      <c r="X104" s="4633"/>
      <c r="Y104" s="4633"/>
      <c r="Z104" s="4633"/>
      <c r="AA104" s="4633"/>
      <c r="AB104" s="4633"/>
      <c r="AC104" s="4633"/>
      <c r="AD104" s="4633"/>
      <c r="AE104" s="4633"/>
      <c r="AF104" s="4633"/>
      <c r="AG104" s="4633"/>
      <c r="AH104" s="4633"/>
      <c r="AI104" s="4633"/>
      <c r="AJ104" s="4633"/>
      <c r="AK104" s="4633"/>
      <c r="AL104" s="4633"/>
      <c r="AM104" s="4624"/>
      <c r="AN104" s="4638" t="s">
        <v>428</v>
      </c>
      <c r="AO104" s="4672" t="s">
        <v>431</v>
      </c>
      <c r="AP104" s="4673"/>
      <c r="AQ104" s="4670" t="s">
        <v>430</v>
      </c>
      <c r="AR104" s="4645" t="s">
        <v>429</v>
      </c>
      <c r="AS104" s="4616" t="s">
        <v>467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09"/>
      <c r="CH104" s="3409"/>
      <c r="CI104" s="3409"/>
      <c r="CJ104" s="3409"/>
      <c r="CK104" s="3409"/>
    </row>
    <row r="105" spans="1:90" ht="22.5" customHeight="1" x14ac:dyDescent="0.2">
      <c r="A105" s="4159"/>
      <c r="B105" s="4140"/>
      <c r="C105" s="4630"/>
      <c r="D105" s="4631"/>
      <c r="E105" s="4632"/>
      <c r="F105" s="4634" t="s">
        <v>83</v>
      </c>
      <c r="G105" s="4635"/>
      <c r="H105" s="4634" t="s">
        <v>84</v>
      </c>
      <c r="I105" s="4635"/>
      <c r="J105" s="4634" t="s">
        <v>85</v>
      </c>
      <c r="K105" s="4635"/>
      <c r="L105" s="4634" t="s">
        <v>79</v>
      </c>
      <c r="M105" s="4635"/>
      <c r="N105" s="4634" t="s">
        <v>6</v>
      </c>
      <c r="O105" s="4635"/>
      <c r="P105" s="4623" t="s">
        <v>7</v>
      </c>
      <c r="Q105" s="4624"/>
      <c r="R105" s="4623" t="s">
        <v>8</v>
      </c>
      <c r="S105" s="4624"/>
      <c r="T105" s="4623" t="s">
        <v>9</v>
      </c>
      <c r="U105" s="4624"/>
      <c r="V105" s="4623" t="s">
        <v>10</v>
      </c>
      <c r="W105" s="4624"/>
      <c r="X105" s="4623" t="s">
        <v>11</v>
      </c>
      <c r="Y105" s="4624"/>
      <c r="Z105" s="4623" t="s">
        <v>12</v>
      </c>
      <c r="AA105" s="4624"/>
      <c r="AB105" s="4623" t="s">
        <v>13</v>
      </c>
      <c r="AC105" s="4624"/>
      <c r="AD105" s="4623" t="s">
        <v>14</v>
      </c>
      <c r="AE105" s="4624"/>
      <c r="AF105" s="4623" t="s">
        <v>15</v>
      </c>
      <c r="AG105" s="4624"/>
      <c r="AH105" s="4623" t="s">
        <v>16</v>
      </c>
      <c r="AI105" s="4624"/>
      <c r="AJ105" s="4623" t="s">
        <v>17</v>
      </c>
      <c r="AK105" s="4624"/>
      <c r="AL105" s="4623" t="s">
        <v>18</v>
      </c>
      <c r="AM105" s="4624"/>
      <c r="AN105" s="4439"/>
      <c r="AO105" s="4674"/>
      <c r="AP105" s="4675"/>
      <c r="AQ105" s="4352"/>
      <c r="AR105" s="4154"/>
      <c r="AS105" s="4140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09"/>
      <c r="CH105" s="3409"/>
      <c r="CI105" s="3409"/>
      <c r="CJ105" s="3409"/>
      <c r="CK105" s="3409"/>
    </row>
    <row r="106" spans="1:90" ht="24" customHeight="1" x14ac:dyDescent="0.2">
      <c r="A106" s="4622"/>
      <c r="B106" s="4617"/>
      <c r="C106" s="235" t="s">
        <v>47</v>
      </c>
      <c r="D106" s="309" t="s">
        <v>118</v>
      </c>
      <c r="E106" s="3110" t="s">
        <v>77</v>
      </c>
      <c r="F106" s="3190" t="s">
        <v>118</v>
      </c>
      <c r="G106" s="760" t="s">
        <v>77</v>
      </c>
      <c r="H106" s="761" t="s">
        <v>118</v>
      </c>
      <c r="I106" s="3191" t="s">
        <v>77</v>
      </c>
      <c r="J106" s="3190" t="s">
        <v>118</v>
      </c>
      <c r="K106" s="760" t="s">
        <v>77</v>
      </c>
      <c r="L106" s="3190" t="s">
        <v>118</v>
      </c>
      <c r="M106" s="760" t="s">
        <v>77</v>
      </c>
      <c r="N106" s="3190" t="s">
        <v>118</v>
      </c>
      <c r="O106" s="760" t="s">
        <v>77</v>
      </c>
      <c r="P106" s="761" t="s">
        <v>118</v>
      </c>
      <c r="Q106" s="3191" t="s">
        <v>77</v>
      </c>
      <c r="R106" s="761" t="s">
        <v>118</v>
      </c>
      <c r="S106" s="3191" t="s">
        <v>77</v>
      </c>
      <c r="T106" s="3190" t="s">
        <v>118</v>
      </c>
      <c r="U106" s="760" t="s">
        <v>77</v>
      </c>
      <c r="V106" s="761" t="s">
        <v>118</v>
      </c>
      <c r="W106" s="3191" t="s">
        <v>77</v>
      </c>
      <c r="X106" s="761" t="s">
        <v>118</v>
      </c>
      <c r="Y106" s="3191" t="s">
        <v>77</v>
      </c>
      <c r="Z106" s="3190" t="s">
        <v>118</v>
      </c>
      <c r="AA106" s="760" t="s">
        <v>77</v>
      </c>
      <c r="AB106" s="3190" t="s">
        <v>118</v>
      </c>
      <c r="AC106" s="760" t="s">
        <v>77</v>
      </c>
      <c r="AD106" s="761" t="s">
        <v>118</v>
      </c>
      <c r="AE106" s="3191" t="s">
        <v>77</v>
      </c>
      <c r="AF106" s="761" t="s">
        <v>118</v>
      </c>
      <c r="AG106" s="3191" t="s">
        <v>77</v>
      </c>
      <c r="AH106" s="3190" t="s">
        <v>118</v>
      </c>
      <c r="AI106" s="760" t="s">
        <v>77</v>
      </c>
      <c r="AJ106" s="761" t="s">
        <v>118</v>
      </c>
      <c r="AK106" s="3191" t="s">
        <v>77</v>
      </c>
      <c r="AL106" s="3190" t="s">
        <v>118</v>
      </c>
      <c r="AM106" s="760" t="s">
        <v>77</v>
      </c>
      <c r="AN106" s="4440"/>
      <c r="AO106" s="3231" t="s">
        <v>426</v>
      </c>
      <c r="AP106" s="441" t="s">
        <v>427</v>
      </c>
      <c r="AQ106" s="4499"/>
      <c r="AR106" s="4671"/>
      <c r="AS106" s="4617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09"/>
      <c r="CH106" s="3409"/>
      <c r="CI106" s="3409"/>
      <c r="CJ106" s="3409"/>
      <c r="CK106" s="3409"/>
    </row>
    <row r="107" spans="1:90" ht="16.350000000000001" customHeight="1" x14ac:dyDescent="0.2">
      <c r="A107" s="4625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4" t="str">
        <f>CA107&amp;CB107&amp;CC107&amp;CD107&amp;CE107&amp;CF107</f>
        <v/>
      </c>
      <c r="AU107" s="1482"/>
      <c r="AV107" s="1482"/>
      <c r="AW107" s="1482"/>
      <c r="AX107" s="1482"/>
      <c r="AY107" s="1482"/>
      <c r="AZ107" s="1482"/>
      <c r="BA107" s="1482"/>
      <c r="BB107" s="1482"/>
      <c r="BC107" s="1482"/>
      <c r="BD107" s="1482"/>
      <c r="BE107" s="402"/>
      <c r="BF107" s="402"/>
      <c r="BG107" s="402"/>
      <c r="BX107" s="194"/>
      <c r="CA107" s="3700" t="str">
        <f>IF(CG107=1,"* El número de Beneficiarios NO DEBE ser mayor que el Total ","")</f>
        <v/>
      </c>
      <c r="CB107" s="3700" t="str">
        <f>IF(CH107=1,"* No olvide digitar las columnas Beneficiarios y/o Trans y/o Pueblos Originarios y/o Migrantes y/o Niños, Niñas, Adolescentes y Jóvenes Población SENAME (Digite CEROS si no tiene.). ","")</f>
        <v/>
      </c>
      <c r="CC107" s="3700" t="str">
        <f>IF(CI107=1,"* El número de Trans NO DEBE ser mayor que el Total. ","")</f>
        <v/>
      </c>
      <c r="CD107" s="3700" t="str">
        <f>IF(CJ107=1,"* El número de Pueblos Originarios NO DEBE ser mayor que el Total. ","")</f>
        <v/>
      </c>
      <c r="CE107" s="3700" t="str">
        <f>IF(CK107=1,"* El número de Migrantes NO DEBE ser mayor que el Total. ","")</f>
        <v/>
      </c>
      <c r="CF107" s="3700" t="str">
        <f>IF(CL107=1,"* El número de Niños, Niñas, Adolescentes y Jóvenes Población SENAME NO DEBE ser mayor que el Total. ","")</f>
        <v/>
      </c>
      <c r="CG107" s="3417">
        <f>IF(C107&lt;AN107,1,0)</f>
        <v>0</v>
      </c>
      <c r="CH107" s="3417">
        <f>IF(AND(C107&lt;&gt;0,OR(AN107="",AO107="",AP107="",AQ107="",AR107="",AS107="")),1,0)</f>
        <v>0</v>
      </c>
      <c r="CI107" s="3417">
        <f>IF(C107&lt;(AO107+AP107),1,0)</f>
        <v>0</v>
      </c>
      <c r="CJ107" s="3417">
        <f>IF(C107&lt;AQ107,1,0)</f>
        <v>0</v>
      </c>
      <c r="CK107" s="3417">
        <f>IF(C107&lt;AR107,1,0)</f>
        <v>0</v>
      </c>
      <c r="CL107" s="3416">
        <f>IF(C107&lt;AS107,1,0)</f>
        <v>0</v>
      </c>
    </row>
    <row r="108" spans="1:90" ht="16.350000000000001" customHeight="1" x14ac:dyDescent="0.2">
      <c r="A108" s="4297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4" t="str">
        <f t="shared" ref="AT108:AT117" si="66">CA108&amp;CB108&amp;CC108&amp;CD108&amp;CE108&amp;CF108</f>
        <v/>
      </c>
      <c r="AU108" s="1482"/>
      <c r="AV108" s="1482"/>
      <c r="AW108" s="1482"/>
      <c r="AX108" s="1482"/>
      <c r="AY108" s="1482"/>
      <c r="AZ108" s="1482"/>
      <c r="BA108" s="1482"/>
      <c r="BB108" s="1482"/>
      <c r="BC108" s="1482"/>
      <c r="BD108" s="1482"/>
      <c r="BE108" s="402"/>
      <c r="BF108" s="402"/>
      <c r="BG108" s="402"/>
      <c r="BX108" s="194"/>
      <c r="CA108" s="3700" t="str">
        <f t="shared" ref="CA108:CA117" si="67">IF(CG108=1,"* El número de Beneficiarios NO DEBE ser mayor que el Total ","")</f>
        <v/>
      </c>
      <c r="CB108" s="3700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0" t="str">
        <f t="shared" ref="CC108:CC117" si="69">IF(CI108=1,"* El número de Trans NO DEBE ser mayor que el Total. ","")</f>
        <v/>
      </c>
      <c r="CD108" s="3700" t="str">
        <f t="shared" ref="CD108:CD117" si="70">IF(CJ108=1,"* El número de Pueblos Originarios NO DEBE ser mayor que el Total. ","")</f>
        <v/>
      </c>
      <c r="CE108" s="3700" t="str">
        <f t="shared" ref="CE108:CE117" si="71">IF(CK108=1,"* El número de Migrantes NO DEBE ser mayor que el Total. ","")</f>
        <v/>
      </c>
      <c r="CF108" s="3700" t="str">
        <f t="shared" ref="CF108:CF117" si="72">IF(CL108=1,"* El número de Niños, Niñas, Adolescentes y Jóvenes Población SENAME NO DEBE ser mayor que el Total. ","")</f>
        <v/>
      </c>
      <c r="CG108" s="3417">
        <f t="shared" ref="CG108:CG117" si="73">IF(C108&lt;AN108,1,0)</f>
        <v>0</v>
      </c>
      <c r="CH108" s="3417">
        <f t="shared" ref="CH108:CH117" si="74">IF(AND(C108&lt;&gt;0,OR(AN108="",AO108="",AP108="",AQ108="",AR108="",AS108="")),1,0)</f>
        <v>0</v>
      </c>
      <c r="CI108" s="3417">
        <f t="shared" ref="CI108:CI117" si="75">IF(C108&lt;(AO108+AP108),1,0)</f>
        <v>0</v>
      </c>
      <c r="CJ108" s="3417">
        <f t="shared" ref="CJ108:CJ117" si="76">IF(C108&lt;AQ108,1,0)</f>
        <v>0</v>
      </c>
      <c r="CK108" s="3417">
        <f t="shared" ref="CK108:CK117" si="77">IF(C108&lt;AR108,1,0)</f>
        <v>0</v>
      </c>
      <c r="CL108" s="3416">
        <f t="shared" ref="CL108:CL117" si="78">IF(C108&lt;AS108,1,0)</f>
        <v>0</v>
      </c>
    </row>
    <row r="109" spans="1:90" ht="16.350000000000001" customHeight="1" x14ac:dyDescent="0.2">
      <c r="A109" s="4618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4" t="str">
        <f t="shared" si="66"/>
        <v/>
      </c>
      <c r="AU109" s="1482"/>
      <c r="AV109" s="1482"/>
      <c r="AW109" s="1482"/>
      <c r="AX109" s="1482"/>
      <c r="AY109" s="1482"/>
      <c r="AZ109" s="1482"/>
      <c r="BA109" s="1482"/>
      <c r="BB109" s="1482"/>
      <c r="BC109" s="1482"/>
      <c r="BD109" s="1482"/>
      <c r="BE109" s="402"/>
      <c r="BF109" s="402"/>
      <c r="BG109" s="402"/>
      <c r="BX109" s="194"/>
      <c r="CA109" s="3700" t="str">
        <f t="shared" si="67"/>
        <v/>
      </c>
      <c r="CB109" s="3700" t="str">
        <f t="shared" si="68"/>
        <v/>
      </c>
      <c r="CC109" s="3700" t="str">
        <f t="shared" si="69"/>
        <v/>
      </c>
      <c r="CD109" s="3700" t="str">
        <f t="shared" si="70"/>
        <v/>
      </c>
      <c r="CE109" s="3700" t="str">
        <f t="shared" si="71"/>
        <v/>
      </c>
      <c r="CF109" s="3700" t="str">
        <f t="shared" si="72"/>
        <v/>
      </c>
      <c r="CG109" s="3417">
        <f t="shared" si="73"/>
        <v>0</v>
      </c>
      <c r="CH109" s="3417">
        <f t="shared" si="74"/>
        <v>0</v>
      </c>
      <c r="CI109" s="3417">
        <f t="shared" si="75"/>
        <v>0</v>
      </c>
      <c r="CJ109" s="3417">
        <f t="shared" si="76"/>
        <v>0</v>
      </c>
      <c r="CK109" s="3417">
        <f t="shared" si="77"/>
        <v>0</v>
      </c>
      <c r="CL109" s="3416">
        <f t="shared" si="78"/>
        <v>0</v>
      </c>
    </row>
    <row r="110" spans="1:90" ht="16.350000000000001" customHeight="1" x14ac:dyDescent="0.2">
      <c r="A110" s="4619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4" t="str">
        <f t="shared" si="66"/>
        <v/>
      </c>
      <c r="AU110" s="1482"/>
      <c r="AV110" s="1482"/>
      <c r="AW110" s="1482"/>
      <c r="AX110" s="1482"/>
      <c r="AY110" s="1482"/>
      <c r="AZ110" s="1482"/>
      <c r="BA110" s="1482"/>
      <c r="BB110" s="1482"/>
      <c r="BC110" s="1482"/>
      <c r="BD110" s="1482"/>
      <c r="BE110" s="402"/>
      <c r="BF110" s="402"/>
      <c r="BG110" s="402"/>
      <c r="BX110" s="194"/>
      <c r="CA110" s="3700" t="str">
        <f t="shared" si="67"/>
        <v/>
      </c>
      <c r="CB110" s="3700" t="str">
        <f t="shared" si="68"/>
        <v/>
      </c>
      <c r="CC110" s="3700" t="str">
        <f t="shared" si="69"/>
        <v/>
      </c>
      <c r="CD110" s="3700" t="str">
        <f t="shared" si="70"/>
        <v/>
      </c>
      <c r="CE110" s="3700" t="str">
        <f t="shared" si="71"/>
        <v/>
      </c>
      <c r="CF110" s="3700" t="str">
        <f t="shared" si="72"/>
        <v/>
      </c>
      <c r="CG110" s="3417">
        <f t="shared" si="73"/>
        <v>0</v>
      </c>
      <c r="CH110" s="3417">
        <f t="shared" si="74"/>
        <v>0</v>
      </c>
      <c r="CI110" s="3417">
        <f t="shared" si="75"/>
        <v>0</v>
      </c>
      <c r="CJ110" s="3417">
        <f t="shared" si="76"/>
        <v>0</v>
      </c>
      <c r="CK110" s="3417">
        <f t="shared" si="77"/>
        <v>0</v>
      </c>
      <c r="CL110" s="3416">
        <f t="shared" si="78"/>
        <v>0</v>
      </c>
    </row>
    <row r="111" spans="1:90" ht="16.350000000000001" customHeight="1" x14ac:dyDescent="0.2">
      <c r="A111" s="4620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4" t="str">
        <f t="shared" si="66"/>
        <v/>
      </c>
      <c r="AU111" s="1482"/>
      <c r="AV111" s="1482"/>
      <c r="AW111" s="1482"/>
      <c r="AX111" s="1482"/>
      <c r="AY111" s="1482"/>
      <c r="AZ111" s="1482"/>
      <c r="BA111" s="1482"/>
      <c r="BB111" s="1482"/>
      <c r="BC111" s="1482"/>
      <c r="BD111" s="1482"/>
      <c r="BE111" s="402"/>
      <c r="BF111" s="402"/>
      <c r="BG111" s="402"/>
      <c r="BX111" s="194"/>
      <c r="CA111" s="3700" t="str">
        <f t="shared" si="67"/>
        <v/>
      </c>
      <c r="CB111" s="3700" t="str">
        <f t="shared" si="68"/>
        <v/>
      </c>
      <c r="CC111" s="3700" t="str">
        <f t="shared" si="69"/>
        <v/>
      </c>
      <c r="CD111" s="3700" t="str">
        <f t="shared" si="70"/>
        <v/>
      </c>
      <c r="CE111" s="3700" t="str">
        <f t="shared" si="71"/>
        <v/>
      </c>
      <c r="CF111" s="3700" t="str">
        <f t="shared" si="72"/>
        <v/>
      </c>
      <c r="CG111" s="3417">
        <f t="shared" si="73"/>
        <v>0</v>
      </c>
      <c r="CH111" s="3417">
        <f t="shared" si="74"/>
        <v>0</v>
      </c>
      <c r="CI111" s="3417">
        <f t="shared" si="75"/>
        <v>0</v>
      </c>
      <c r="CJ111" s="3417">
        <f t="shared" si="76"/>
        <v>0</v>
      </c>
      <c r="CK111" s="3417">
        <f t="shared" si="77"/>
        <v>0</v>
      </c>
      <c r="CL111" s="3416">
        <f t="shared" si="78"/>
        <v>0</v>
      </c>
    </row>
    <row r="112" spans="1:90" ht="16.350000000000001" customHeight="1" x14ac:dyDescent="0.2">
      <c r="A112" s="4615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4" t="str">
        <f t="shared" si="66"/>
        <v/>
      </c>
      <c r="AU112" s="1482"/>
      <c r="AV112" s="1482"/>
      <c r="AW112" s="1482"/>
      <c r="AX112" s="1482"/>
      <c r="AY112" s="1482"/>
      <c r="AZ112" s="1482"/>
      <c r="BA112" s="1482"/>
      <c r="BB112" s="1482"/>
      <c r="BC112" s="1482"/>
      <c r="BD112" s="1482"/>
      <c r="BE112" s="402"/>
      <c r="BF112" s="402"/>
      <c r="BG112" s="402"/>
      <c r="BX112" s="194"/>
      <c r="CA112" s="3700" t="str">
        <f t="shared" si="67"/>
        <v/>
      </c>
      <c r="CB112" s="3700" t="str">
        <f t="shared" si="68"/>
        <v/>
      </c>
      <c r="CC112" s="3700" t="str">
        <f t="shared" si="69"/>
        <v/>
      </c>
      <c r="CD112" s="3700" t="str">
        <f t="shared" si="70"/>
        <v/>
      </c>
      <c r="CE112" s="3700" t="str">
        <f t="shared" si="71"/>
        <v/>
      </c>
      <c r="CF112" s="3700" t="str">
        <f t="shared" si="72"/>
        <v/>
      </c>
      <c r="CG112" s="3417">
        <f t="shared" si="73"/>
        <v>0</v>
      </c>
      <c r="CH112" s="3417">
        <f t="shared" si="74"/>
        <v>0</v>
      </c>
      <c r="CI112" s="3417">
        <f t="shared" si="75"/>
        <v>0</v>
      </c>
      <c r="CJ112" s="3417">
        <f t="shared" si="76"/>
        <v>0</v>
      </c>
      <c r="CK112" s="3417">
        <f t="shared" si="77"/>
        <v>0</v>
      </c>
      <c r="CL112" s="3416">
        <f t="shared" si="78"/>
        <v>0</v>
      </c>
    </row>
    <row r="113" spans="1:90" ht="16.350000000000001" customHeight="1" x14ac:dyDescent="0.2">
      <c r="A113" s="4250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4" t="str">
        <f t="shared" si="66"/>
        <v/>
      </c>
      <c r="AU113" s="1482"/>
      <c r="AV113" s="1482"/>
      <c r="AW113" s="1482"/>
      <c r="AX113" s="1482"/>
      <c r="AY113" s="1482"/>
      <c r="AZ113" s="1482"/>
      <c r="BA113" s="1482"/>
      <c r="BB113" s="1482"/>
      <c r="BC113" s="1482"/>
      <c r="BD113" s="1482"/>
      <c r="BE113" s="402"/>
      <c r="BF113" s="402"/>
      <c r="BG113" s="402"/>
      <c r="BX113" s="194"/>
      <c r="CA113" s="3700" t="str">
        <f t="shared" si="67"/>
        <v/>
      </c>
      <c r="CB113" s="3700" t="str">
        <f t="shared" si="68"/>
        <v/>
      </c>
      <c r="CC113" s="3700" t="str">
        <f t="shared" si="69"/>
        <v/>
      </c>
      <c r="CD113" s="3700" t="str">
        <f t="shared" si="70"/>
        <v/>
      </c>
      <c r="CE113" s="3700" t="str">
        <f t="shared" si="71"/>
        <v/>
      </c>
      <c r="CF113" s="3700" t="str">
        <f t="shared" si="72"/>
        <v/>
      </c>
      <c r="CG113" s="3417">
        <f t="shared" si="73"/>
        <v>0</v>
      </c>
      <c r="CH113" s="3417">
        <f t="shared" si="74"/>
        <v>0</v>
      </c>
      <c r="CI113" s="3417">
        <f t="shared" si="75"/>
        <v>0</v>
      </c>
      <c r="CJ113" s="3417">
        <f t="shared" si="76"/>
        <v>0</v>
      </c>
      <c r="CK113" s="3417">
        <f t="shared" si="77"/>
        <v>0</v>
      </c>
      <c r="CL113" s="3416">
        <f t="shared" si="78"/>
        <v>0</v>
      </c>
    </row>
    <row r="114" spans="1:90" ht="16.350000000000001" customHeight="1" x14ac:dyDescent="0.2">
      <c r="A114" s="4615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4" t="str">
        <f t="shared" si="66"/>
        <v/>
      </c>
      <c r="AU114" s="1482"/>
      <c r="AV114" s="1482"/>
      <c r="AW114" s="1482"/>
      <c r="AX114" s="1482"/>
      <c r="AY114" s="1482"/>
      <c r="AZ114" s="1482"/>
      <c r="BA114" s="1482"/>
      <c r="BB114" s="1482"/>
      <c r="BC114" s="1482"/>
      <c r="BD114" s="1482"/>
      <c r="BE114" s="402"/>
      <c r="BF114" s="402"/>
      <c r="BG114" s="402"/>
      <c r="BX114" s="194"/>
      <c r="CA114" s="3700" t="str">
        <f t="shared" si="67"/>
        <v/>
      </c>
      <c r="CB114" s="3700" t="str">
        <f t="shared" si="68"/>
        <v/>
      </c>
      <c r="CC114" s="3700" t="str">
        <f t="shared" si="69"/>
        <v/>
      </c>
      <c r="CD114" s="3700" t="str">
        <f t="shared" si="70"/>
        <v/>
      </c>
      <c r="CE114" s="3700" t="str">
        <f t="shared" si="71"/>
        <v/>
      </c>
      <c r="CF114" s="3700" t="str">
        <f t="shared" si="72"/>
        <v/>
      </c>
      <c r="CG114" s="3417">
        <f t="shared" si="73"/>
        <v>0</v>
      </c>
      <c r="CH114" s="3417">
        <f t="shared" si="74"/>
        <v>0</v>
      </c>
      <c r="CI114" s="3417">
        <f t="shared" si="75"/>
        <v>0</v>
      </c>
      <c r="CJ114" s="3417">
        <f t="shared" si="76"/>
        <v>0</v>
      </c>
      <c r="CK114" s="3417">
        <f t="shared" si="77"/>
        <v>0</v>
      </c>
      <c r="CL114" s="3416">
        <f t="shared" si="78"/>
        <v>0</v>
      </c>
    </row>
    <row r="115" spans="1:90" ht="16.350000000000001" customHeight="1" x14ac:dyDescent="0.2">
      <c r="A115" s="4250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4" t="str">
        <f t="shared" si="66"/>
        <v/>
      </c>
      <c r="AU115" s="1482"/>
      <c r="AV115" s="1482"/>
      <c r="AW115" s="1482"/>
      <c r="AX115" s="1482"/>
      <c r="AY115" s="1482"/>
      <c r="AZ115" s="1482"/>
      <c r="BA115" s="1482"/>
      <c r="BB115" s="1482"/>
      <c r="BC115" s="1482"/>
      <c r="BD115" s="1482"/>
      <c r="BE115" s="402"/>
      <c r="BF115" s="402"/>
      <c r="BG115" s="402"/>
      <c r="BX115" s="194"/>
      <c r="CA115" s="3700" t="str">
        <f t="shared" si="67"/>
        <v/>
      </c>
      <c r="CB115" s="3700" t="str">
        <f t="shared" si="68"/>
        <v/>
      </c>
      <c r="CC115" s="3700" t="str">
        <f t="shared" si="69"/>
        <v/>
      </c>
      <c r="CD115" s="3700" t="str">
        <f t="shared" si="70"/>
        <v/>
      </c>
      <c r="CE115" s="3700" t="str">
        <f t="shared" si="71"/>
        <v/>
      </c>
      <c r="CF115" s="3700" t="str">
        <f t="shared" si="72"/>
        <v/>
      </c>
      <c r="CG115" s="3417">
        <f t="shared" si="73"/>
        <v>0</v>
      </c>
      <c r="CH115" s="3417">
        <f t="shared" si="74"/>
        <v>0</v>
      </c>
      <c r="CI115" s="3417">
        <f t="shared" si="75"/>
        <v>0</v>
      </c>
      <c r="CJ115" s="3417">
        <f t="shared" si="76"/>
        <v>0</v>
      </c>
      <c r="CK115" s="3417">
        <f t="shared" si="77"/>
        <v>0</v>
      </c>
      <c r="CL115" s="3416">
        <f t="shared" si="78"/>
        <v>0</v>
      </c>
    </row>
    <row r="116" spans="1:90" ht="16.350000000000001" customHeight="1" x14ac:dyDescent="0.2">
      <c r="A116" s="4616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4" t="str">
        <f t="shared" si="66"/>
        <v/>
      </c>
      <c r="AU116" s="1482"/>
      <c r="AV116" s="1482"/>
      <c r="AW116" s="1482"/>
      <c r="AX116" s="1482"/>
      <c r="AY116" s="1482"/>
      <c r="AZ116" s="1482"/>
      <c r="BA116" s="1482"/>
      <c r="BB116" s="1482"/>
      <c r="BC116" s="1482"/>
      <c r="BD116" s="1482"/>
      <c r="BE116" s="402"/>
      <c r="BF116" s="402"/>
      <c r="BG116" s="402"/>
      <c r="BX116" s="194"/>
      <c r="CA116" s="3700" t="str">
        <f t="shared" si="67"/>
        <v/>
      </c>
      <c r="CB116" s="3700" t="str">
        <f t="shared" si="68"/>
        <v/>
      </c>
      <c r="CC116" s="3700" t="str">
        <f t="shared" si="69"/>
        <v/>
      </c>
      <c r="CD116" s="3700" t="str">
        <f t="shared" si="70"/>
        <v/>
      </c>
      <c r="CE116" s="3700" t="str">
        <f t="shared" si="71"/>
        <v/>
      </c>
      <c r="CF116" s="3700" t="str">
        <f t="shared" si="72"/>
        <v/>
      </c>
      <c r="CG116" s="3417">
        <f>IF(C116&lt;AN116,1,0)</f>
        <v>0</v>
      </c>
      <c r="CH116" s="3417">
        <f t="shared" si="74"/>
        <v>0</v>
      </c>
      <c r="CI116" s="3417">
        <f t="shared" si="75"/>
        <v>0</v>
      </c>
      <c r="CJ116" s="3417">
        <f t="shared" si="76"/>
        <v>0</v>
      </c>
      <c r="CK116" s="3417">
        <f t="shared" si="77"/>
        <v>0</v>
      </c>
      <c r="CL116" s="3416">
        <f t="shared" si="78"/>
        <v>0</v>
      </c>
    </row>
    <row r="117" spans="1:90" ht="16.350000000000001" customHeight="1" x14ac:dyDescent="0.2">
      <c r="A117" s="4617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4" t="str">
        <f t="shared" si="66"/>
        <v/>
      </c>
      <c r="AU117" s="1482"/>
      <c r="AV117" s="1482"/>
      <c r="AW117" s="1482"/>
      <c r="AX117" s="1482"/>
      <c r="AY117" s="1482"/>
      <c r="AZ117" s="1482"/>
      <c r="BA117" s="1482"/>
      <c r="BB117" s="1482"/>
      <c r="BC117" s="1482"/>
      <c r="BD117" s="1482"/>
      <c r="BE117" s="402"/>
      <c r="BF117" s="402"/>
      <c r="BG117" s="402"/>
      <c r="BX117" s="194"/>
      <c r="CA117" s="3700" t="str">
        <f t="shared" si="67"/>
        <v/>
      </c>
      <c r="CB117" s="3700" t="str">
        <f t="shared" si="68"/>
        <v/>
      </c>
      <c r="CC117" s="3700" t="str">
        <f t="shared" si="69"/>
        <v/>
      </c>
      <c r="CD117" s="3700" t="str">
        <f t="shared" si="70"/>
        <v/>
      </c>
      <c r="CE117" s="3700" t="str">
        <f t="shared" si="71"/>
        <v/>
      </c>
      <c r="CF117" s="3700" t="str">
        <f t="shared" si="72"/>
        <v/>
      </c>
      <c r="CG117" s="3417">
        <f t="shared" si="73"/>
        <v>0</v>
      </c>
      <c r="CH117" s="3417">
        <f t="shared" si="74"/>
        <v>0</v>
      </c>
      <c r="CI117" s="3417">
        <f t="shared" si="75"/>
        <v>0</v>
      </c>
      <c r="CJ117" s="3417">
        <f t="shared" si="76"/>
        <v>0</v>
      </c>
      <c r="CK117" s="3417">
        <f t="shared" si="77"/>
        <v>0</v>
      </c>
      <c r="CL117" s="3416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09"/>
      <c r="CH118" s="3409"/>
      <c r="CI118" s="3409"/>
      <c r="CJ118" s="3409"/>
      <c r="CK118" s="3409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09"/>
      <c r="CH119" s="3409"/>
      <c r="CI119" s="3409"/>
      <c r="CJ119" s="3409"/>
      <c r="CK119" s="3409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1" customFormat="1" hidden="1" x14ac:dyDescent="0.2">
      <c r="A193" s="3371">
        <f>SUM(B71,B88,C102,C107:C117,AV71,AR71:AS71,W71:AV71)</f>
        <v>0</v>
      </c>
      <c r="B193" s="3371">
        <f>SUM(CG7:CK119)</f>
        <v>0</v>
      </c>
      <c r="BX193" s="3372"/>
      <c r="BY193" s="3372"/>
      <c r="BZ193" s="3372"/>
      <c r="CA193" s="3372"/>
      <c r="CB193" s="3372"/>
      <c r="CC193" s="3372"/>
      <c r="CD193" s="3372"/>
      <c r="CE193" s="3372"/>
      <c r="CF193" s="3372"/>
      <c r="CG193" s="3372"/>
      <c r="CH193" s="3372"/>
      <c r="CI193" s="3372"/>
      <c r="CJ193" s="3372"/>
      <c r="CK193" s="3372"/>
      <c r="CL193" s="3372"/>
      <c r="CM193" s="3372"/>
      <c r="CN193" s="3372"/>
      <c r="CO193" s="3372"/>
      <c r="CP193" s="3372"/>
      <c r="CQ193" s="3372"/>
      <c r="CR193" s="3372"/>
      <c r="CS193" s="3372"/>
      <c r="CT193" s="3372"/>
      <c r="CU193" s="3372"/>
      <c r="CV193" s="3372"/>
      <c r="CW193" s="3372"/>
      <c r="CX193" s="3372"/>
      <c r="CY193" s="3372"/>
      <c r="CZ193" s="3372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workbookViewId="0"/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5" customWidth="1"/>
    <col min="78" max="78" width="15.42578125" style="3395" hidden="1" customWidth="1"/>
    <col min="79" max="104" width="15.42578125" style="3394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6"/>
    </row>
    <row r="6" spans="1:91" ht="15" x14ac:dyDescent="0.2">
      <c r="A6" s="4653" t="s">
        <v>1370</v>
      </c>
      <c r="B6" s="4653"/>
      <c r="C6" s="4653"/>
      <c r="D6" s="4653"/>
      <c r="E6" s="4653"/>
      <c r="F6" s="4653"/>
      <c r="G6" s="4653"/>
      <c r="H6" s="4653"/>
      <c r="I6" s="4653"/>
      <c r="J6" s="4653"/>
      <c r="K6" s="4653"/>
      <c r="L6" s="4653"/>
      <c r="M6" s="4653"/>
      <c r="N6" s="4653"/>
      <c r="O6" s="4653"/>
      <c r="P6" s="3257"/>
      <c r="Q6" s="3257"/>
      <c r="R6" s="3257"/>
      <c r="S6" s="3257"/>
      <c r="T6" s="1158"/>
      <c r="U6" s="1158"/>
      <c r="V6" s="1158"/>
      <c r="W6" s="1158"/>
      <c r="X6" s="1158"/>
      <c r="Y6" s="1158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4" t="s">
        <v>1369</v>
      </c>
      <c r="B7" s="834"/>
      <c r="C7" s="834"/>
      <c r="D7" s="834"/>
      <c r="E7" s="834"/>
      <c r="F7" s="834"/>
      <c r="G7" s="834"/>
      <c r="H7" s="834"/>
      <c r="I7" s="834"/>
      <c r="J7" s="834"/>
      <c r="K7" s="834"/>
      <c r="L7" s="834"/>
      <c r="M7" s="834"/>
      <c r="N7" s="834"/>
      <c r="O7" s="834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1368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09"/>
      <c r="CH8" s="3409"/>
      <c r="CI8" s="3409"/>
      <c r="CJ8" s="3409"/>
      <c r="CK8" s="3409"/>
      <c r="CL8" s="3409"/>
      <c r="CM8" s="3409"/>
    </row>
    <row r="9" spans="1:91" ht="32.1" customHeight="1" x14ac:dyDescent="0.2">
      <c r="A9" s="4158" t="s">
        <v>1213</v>
      </c>
      <c r="B9" s="4149" t="s">
        <v>1254</v>
      </c>
      <c r="C9" s="4150"/>
      <c r="D9" s="4151"/>
      <c r="E9" s="4144" t="s">
        <v>92</v>
      </c>
      <c r="F9" s="4146"/>
      <c r="G9" s="4146"/>
      <c r="H9" s="4146"/>
      <c r="I9" s="4146"/>
      <c r="J9" s="4146"/>
      <c r="K9" s="4146"/>
      <c r="L9" s="4146"/>
      <c r="M9" s="4146"/>
      <c r="N9" s="4146"/>
      <c r="O9" s="4146"/>
      <c r="P9" s="4146"/>
      <c r="Q9" s="4146"/>
      <c r="R9" s="4146"/>
      <c r="S9" s="4146"/>
      <c r="T9" s="4146"/>
      <c r="U9" s="4146"/>
      <c r="V9" s="4146"/>
      <c r="W9" s="4146"/>
      <c r="X9" s="4146"/>
      <c r="Y9" s="4146"/>
      <c r="Z9" s="4146"/>
      <c r="AA9" s="4146"/>
      <c r="AB9" s="4146"/>
      <c r="AC9" s="4146"/>
      <c r="AD9" s="4146"/>
      <c r="AE9" s="4146"/>
      <c r="AF9" s="4146"/>
      <c r="AG9" s="4146"/>
      <c r="AH9" s="4146"/>
      <c r="AI9" s="4146"/>
      <c r="AJ9" s="4146"/>
      <c r="AK9" s="4146"/>
      <c r="AL9" s="4145"/>
      <c r="AM9" s="4139" t="s">
        <v>428</v>
      </c>
      <c r="AN9" s="4144" t="s">
        <v>1367</v>
      </c>
      <c r="AO9" s="4146"/>
      <c r="AP9" s="4146"/>
      <c r="AQ9" s="4145"/>
      <c r="AR9" s="4139" t="s">
        <v>1366</v>
      </c>
      <c r="AS9" s="4139" t="s">
        <v>1353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09"/>
      <c r="CH9" s="3409"/>
      <c r="CI9" s="3409"/>
      <c r="CJ9" s="3409"/>
      <c r="CK9" s="3409"/>
      <c r="CL9" s="3409"/>
      <c r="CM9" s="3409"/>
    </row>
    <row r="10" spans="1:91" ht="16.350000000000001" customHeight="1" x14ac:dyDescent="0.2">
      <c r="A10" s="4159"/>
      <c r="B10" s="4162"/>
      <c r="C10" s="4181"/>
      <c r="D10" s="4163"/>
      <c r="E10" s="4144" t="s">
        <v>83</v>
      </c>
      <c r="F10" s="4145"/>
      <c r="G10" s="4144" t="s">
        <v>84</v>
      </c>
      <c r="H10" s="4145"/>
      <c r="I10" s="4144" t="s">
        <v>85</v>
      </c>
      <c r="J10" s="4145"/>
      <c r="K10" s="4144" t="s">
        <v>79</v>
      </c>
      <c r="L10" s="4145"/>
      <c r="M10" s="4144" t="s">
        <v>6</v>
      </c>
      <c r="N10" s="4145"/>
      <c r="O10" s="4142" t="s">
        <v>7</v>
      </c>
      <c r="P10" s="4143"/>
      <c r="Q10" s="4142" t="s">
        <v>8</v>
      </c>
      <c r="R10" s="4143"/>
      <c r="S10" s="4142" t="s">
        <v>9</v>
      </c>
      <c r="T10" s="4143"/>
      <c r="U10" s="4142" t="s">
        <v>10</v>
      </c>
      <c r="V10" s="4143"/>
      <c r="W10" s="4142" t="s">
        <v>11</v>
      </c>
      <c r="X10" s="4143"/>
      <c r="Y10" s="4142" t="s">
        <v>12</v>
      </c>
      <c r="Z10" s="4143"/>
      <c r="AA10" s="4142" t="s">
        <v>13</v>
      </c>
      <c r="AB10" s="4143"/>
      <c r="AC10" s="4142" t="s">
        <v>14</v>
      </c>
      <c r="AD10" s="4143"/>
      <c r="AE10" s="4142" t="s">
        <v>15</v>
      </c>
      <c r="AF10" s="4143"/>
      <c r="AG10" s="4165" t="s">
        <v>16</v>
      </c>
      <c r="AH10" s="4165"/>
      <c r="AI10" s="4142" t="s">
        <v>17</v>
      </c>
      <c r="AJ10" s="4143"/>
      <c r="AK10" s="4165" t="s">
        <v>18</v>
      </c>
      <c r="AL10" s="4143"/>
      <c r="AM10" s="4140"/>
      <c r="AN10" s="4504" t="s">
        <v>1365</v>
      </c>
      <c r="AO10" s="4685" t="s">
        <v>1364</v>
      </c>
      <c r="AP10" s="4685" t="s">
        <v>1363</v>
      </c>
      <c r="AQ10" s="4687" t="s">
        <v>1362</v>
      </c>
      <c r="AR10" s="4140"/>
      <c r="AS10" s="4140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09"/>
      <c r="CH10" s="3409"/>
      <c r="CI10" s="3409"/>
      <c r="CJ10" s="3409"/>
      <c r="CK10" s="3409"/>
      <c r="CL10" s="3409"/>
      <c r="CM10" s="3409"/>
    </row>
    <row r="11" spans="1:91" ht="32.1" customHeight="1" x14ac:dyDescent="0.2">
      <c r="A11" s="4160"/>
      <c r="B11" s="1071" t="s">
        <v>47</v>
      </c>
      <c r="C11" s="1115" t="s">
        <v>20</v>
      </c>
      <c r="D11" s="3059" t="s">
        <v>21</v>
      </c>
      <c r="E11" s="3156" t="s">
        <v>20</v>
      </c>
      <c r="F11" s="3057" t="s">
        <v>21</v>
      </c>
      <c r="G11" s="3156" t="s">
        <v>20</v>
      </c>
      <c r="H11" s="3057" t="s">
        <v>21</v>
      </c>
      <c r="I11" s="3156" t="s">
        <v>20</v>
      </c>
      <c r="J11" s="3057" t="s">
        <v>21</v>
      </c>
      <c r="K11" s="3156" t="s">
        <v>20</v>
      </c>
      <c r="L11" s="3057" t="s">
        <v>21</v>
      </c>
      <c r="M11" s="3156" t="s">
        <v>20</v>
      </c>
      <c r="N11" s="3057" t="s">
        <v>21</v>
      </c>
      <c r="O11" s="3156" t="s">
        <v>20</v>
      </c>
      <c r="P11" s="3057" t="s">
        <v>21</v>
      </c>
      <c r="Q11" s="3156" t="s">
        <v>20</v>
      </c>
      <c r="R11" s="3057" t="s">
        <v>21</v>
      </c>
      <c r="S11" s="3156" t="s">
        <v>20</v>
      </c>
      <c r="T11" s="3057" t="s">
        <v>21</v>
      </c>
      <c r="U11" s="3156" t="s">
        <v>20</v>
      </c>
      <c r="V11" s="3057" t="s">
        <v>21</v>
      </c>
      <c r="W11" s="3156" t="s">
        <v>20</v>
      </c>
      <c r="X11" s="3057" t="s">
        <v>21</v>
      </c>
      <c r="Y11" s="3156" t="s">
        <v>20</v>
      </c>
      <c r="Z11" s="3057" t="s">
        <v>21</v>
      </c>
      <c r="AA11" s="3156" t="s">
        <v>20</v>
      </c>
      <c r="AB11" s="3057" t="s">
        <v>21</v>
      </c>
      <c r="AC11" s="3156" t="s">
        <v>20</v>
      </c>
      <c r="AD11" s="3057" t="s">
        <v>21</v>
      </c>
      <c r="AE11" s="3156" t="s">
        <v>20</v>
      </c>
      <c r="AF11" s="3057" t="s">
        <v>21</v>
      </c>
      <c r="AG11" s="3154" t="s">
        <v>20</v>
      </c>
      <c r="AH11" s="3056" t="s">
        <v>21</v>
      </c>
      <c r="AI11" s="3156" t="s">
        <v>20</v>
      </c>
      <c r="AJ11" s="3057" t="s">
        <v>21</v>
      </c>
      <c r="AK11" s="3154" t="s">
        <v>20</v>
      </c>
      <c r="AL11" s="3057" t="s">
        <v>21</v>
      </c>
      <c r="AM11" s="4141"/>
      <c r="AN11" s="4506"/>
      <c r="AO11" s="4686"/>
      <c r="AP11" s="4686"/>
      <c r="AQ11" s="4688"/>
      <c r="AR11" s="4141"/>
      <c r="AS11" s="4141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09"/>
      <c r="CH11" s="3409"/>
      <c r="CI11" s="3409"/>
      <c r="CJ11" s="3409"/>
      <c r="CK11" s="3409"/>
      <c r="CL11" s="3409"/>
      <c r="CM11" s="3409"/>
    </row>
    <row r="12" spans="1:91" ht="16.350000000000001" customHeight="1" x14ac:dyDescent="0.2">
      <c r="A12" s="1264" t="s">
        <v>1361</v>
      </c>
      <c r="B12" s="1263">
        <f>SUM(C12+D12)</f>
        <v>0</v>
      </c>
      <c r="C12" s="1035">
        <f t="shared" ref="C12:D14" si="0">SUM(E12+G12+I12+K12+M12+O12+Q12+S12+U12+W12+Y12+AA12+AC12+AE12+AG12+AI12+AK12)</f>
        <v>0</v>
      </c>
      <c r="D12" s="932">
        <f t="shared" si="0"/>
        <v>0</v>
      </c>
      <c r="E12" s="893"/>
      <c r="F12" s="891"/>
      <c r="G12" s="893"/>
      <c r="H12" s="891"/>
      <c r="I12" s="893"/>
      <c r="J12" s="958"/>
      <c r="K12" s="893"/>
      <c r="L12" s="958"/>
      <c r="M12" s="893"/>
      <c r="N12" s="958"/>
      <c r="O12" s="893"/>
      <c r="P12" s="958"/>
      <c r="Q12" s="893"/>
      <c r="R12" s="958"/>
      <c r="S12" s="893"/>
      <c r="T12" s="958"/>
      <c r="U12" s="893"/>
      <c r="V12" s="958"/>
      <c r="W12" s="893"/>
      <c r="X12" s="958"/>
      <c r="Y12" s="893"/>
      <c r="Z12" s="958"/>
      <c r="AA12" s="893"/>
      <c r="AB12" s="958"/>
      <c r="AC12" s="893"/>
      <c r="AD12" s="958"/>
      <c r="AE12" s="893"/>
      <c r="AF12" s="958"/>
      <c r="AG12" s="894"/>
      <c r="AH12" s="1109"/>
      <c r="AI12" s="893"/>
      <c r="AJ12" s="958"/>
      <c r="AK12" s="952"/>
      <c r="AL12" s="958"/>
      <c r="AM12" s="952"/>
      <c r="AN12" s="893"/>
      <c r="AO12" s="959"/>
      <c r="AP12" s="959"/>
      <c r="AQ12" s="958"/>
      <c r="AR12" s="958"/>
      <c r="AS12" s="958"/>
      <c r="AT12" s="3499"/>
      <c r="AU12" s="1482"/>
      <c r="AV12" s="1482"/>
      <c r="AW12" s="1482"/>
      <c r="AX12" s="1482"/>
      <c r="AY12" s="1482"/>
      <c r="AZ12" s="1482"/>
      <c r="BA12" s="1482"/>
      <c r="BB12" s="1482"/>
      <c r="BC12" s="1482"/>
      <c r="BD12" s="1482"/>
      <c r="BE12" s="402"/>
      <c r="BF12" s="402"/>
      <c r="BG12" s="402"/>
      <c r="CG12" s="3409">
        <v>0</v>
      </c>
      <c r="CH12" s="3409">
        <v>0</v>
      </c>
      <c r="CI12" s="3409">
        <v>0</v>
      </c>
      <c r="CJ12" s="3409">
        <v>0</v>
      </c>
      <c r="CK12" s="3409"/>
      <c r="CL12" s="3409"/>
      <c r="CM12" s="3409"/>
    </row>
    <row r="13" spans="1:91" ht="16.350000000000001" customHeight="1" x14ac:dyDescent="0.2">
      <c r="A13" s="3060" t="s">
        <v>1360</v>
      </c>
      <c r="B13" s="929">
        <f>SUM(C13+D13)</f>
        <v>0</v>
      </c>
      <c r="C13" s="928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499"/>
      <c r="AU13" s="1482"/>
      <c r="AV13" s="1482"/>
      <c r="AW13" s="1482"/>
      <c r="AX13" s="1482"/>
      <c r="AY13" s="1482"/>
      <c r="AZ13" s="1482"/>
      <c r="BA13" s="1482"/>
      <c r="BB13" s="1482"/>
      <c r="BC13" s="1482"/>
      <c r="BD13" s="1482"/>
      <c r="BE13" s="402"/>
      <c r="BF13" s="402"/>
      <c r="BG13" s="402"/>
      <c r="CG13" s="3409">
        <v>0</v>
      </c>
      <c r="CH13" s="3409">
        <v>0</v>
      </c>
      <c r="CI13" s="3409">
        <v>0</v>
      </c>
      <c r="CJ13" s="3409">
        <v>0</v>
      </c>
      <c r="CK13" s="3409"/>
      <c r="CL13" s="3409"/>
      <c r="CM13" s="3409"/>
    </row>
    <row r="14" spans="1:91" ht="16.350000000000001" customHeight="1" x14ac:dyDescent="0.2">
      <c r="A14" s="167" t="s">
        <v>1359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499"/>
      <c r="AU14" s="1482"/>
      <c r="AV14" s="1482"/>
      <c r="AW14" s="1482"/>
      <c r="AX14" s="1482"/>
      <c r="AY14" s="1482"/>
      <c r="AZ14" s="1482"/>
      <c r="BA14" s="1482"/>
      <c r="BB14" s="1482"/>
      <c r="BC14" s="1482"/>
      <c r="BD14" s="1482"/>
      <c r="BE14" s="402"/>
      <c r="BF14" s="402"/>
      <c r="BG14" s="402"/>
      <c r="CG14" s="3409">
        <v>0</v>
      </c>
      <c r="CH14" s="3409">
        <v>0</v>
      </c>
      <c r="CI14" s="3409"/>
      <c r="CJ14" s="3409"/>
      <c r="CK14" s="3409"/>
      <c r="CL14" s="3409"/>
      <c r="CM14" s="3409"/>
    </row>
    <row r="15" spans="1:91" ht="32.1" customHeight="1" x14ac:dyDescent="0.2">
      <c r="A15" s="4698" t="s">
        <v>1358</v>
      </c>
      <c r="B15" s="4698"/>
      <c r="C15" s="4698"/>
      <c r="D15" s="4698"/>
      <c r="E15" s="4698"/>
      <c r="F15" s="4698"/>
      <c r="G15" s="4698"/>
      <c r="H15" s="4698"/>
      <c r="I15" s="4698"/>
      <c r="J15" s="4698"/>
      <c r="K15" s="4698"/>
      <c r="L15" s="4698"/>
      <c r="M15" s="4698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09"/>
      <c r="CH15" s="3409"/>
      <c r="CI15" s="3409"/>
      <c r="CJ15" s="3409"/>
      <c r="CK15" s="3409"/>
      <c r="CL15" s="3409"/>
      <c r="CM15" s="3409"/>
    </row>
    <row r="16" spans="1:91" ht="16.350000000000001" customHeight="1" x14ac:dyDescent="0.2">
      <c r="A16" s="4158" t="s">
        <v>0</v>
      </c>
      <c r="B16" s="4149" t="s">
        <v>1254</v>
      </c>
      <c r="C16" s="4150"/>
      <c r="D16" s="4151"/>
      <c r="E16" s="4144" t="s">
        <v>92</v>
      </c>
      <c r="F16" s="4146"/>
      <c r="G16" s="4146"/>
      <c r="H16" s="4146"/>
      <c r="I16" s="4146"/>
      <c r="J16" s="4146"/>
      <c r="K16" s="4146"/>
      <c r="L16" s="4146"/>
      <c r="M16" s="4146"/>
      <c r="N16" s="4146"/>
      <c r="O16" s="4146"/>
      <c r="P16" s="4146"/>
      <c r="Q16" s="4146"/>
      <c r="R16" s="4146"/>
      <c r="S16" s="4146"/>
      <c r="T16" s="4146"/>
      <c r="U16" s="4146"/>
      <c r="V16" s="4146"/>
      <c r="W16" s="4146"/>
      <c r="X16" s="4146"/>
      <c r="Y16" s="4146"/>
      <c r="Z16" s="4146"/>
      <c r="AA16" s="4146"/>
      <c r="AB16" s="4146"/>
      <c r="AC16" s="4146"/>
      <c r="AD16" s="4146"/>
      <c r="AE16" s="4146"/>
      <c r="AF16" s="4146"/>
      <c r="AG16" s="4146"/>
      <c r="AH16" s="4146"/>
      <c r="AI16" s="4146"/>
      <c r="AJ16" s="4146"/>
      <c r="AK16" s="4146"/>
      <c r="AL16" s="4145"/>
      <c r="AM16" s="4139" t="s">
        <v>428</v>
      </c>
      <c r="AN16" s="4139" t="s">
        <v>1353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09"/>
      <c r="CH16" s="3409"/>
      <c r="CI16" s="3409"/>
      <c r="CJ16" s="3409"/>
      <c r="CK16" s="3409"/>
      <c r="CL16" s="3409"/>
      <c r="CM16" s="3409"/>
    </row>
    <row r="17" spans="1:91" ht="16.350000000000001" customHeight="1" x14ac:dyDescent="0.2">
      <c r="A17" s="4159"/>
      <c r="B17" s="4162"/>
      <c r="C17" s="4181"/>
      <c r="D17" s="4163"/>
      <c r="E17" s="4144" t="s">
        <v>83</v>
      </c>
      <c r="F17" s="4145"/>
      <c r="G17" s="4144" t="s">
        <v>84</v>
      </c>
      <c r="H17" s="4145"/>
      <c r="I17" s="4144" t="s">
        <v>85</v>
      </c>
      <c r="J17" s="4145"/>
      <c r="K17" s="4144" t="s">
        <v>79</v>
      </c>
      <c r="L17" s="4145"/>
      <c r="M17" s="4144" t="s">
        <v>6</v>
      </c>
      <c r="N17" s="4145"/>
      <c r="O17" s="4142" t="s">
        <v>7</v>
      </c>
      <c r="P17" s="4143"/>
      <c r="Q17" s="4142" t="s">
        <v>8</v>
      </c>
      <c r="R17" s="4143"/>
      <c r="S17" s="4142" t="s">
        <v>9</v>
      </c>
      <c r="T17" s="4143"/>
      <c r="U17" s="4142" t="s">
        <v>10</v>
      </c>
      <c r="V17" s="4143"/>
      <c r="W17" s="4142" t="s">
        <v>11</v>
      </c>
      <c r="X17" s="4143"/>
      <c r="Y17" s="4142" t="s">
        <v>12</v>
      </c>
      <c r="Z17" s="4143"/>
      <c r="AA17" s="4142" t="s">
        <v>13</v>
      </c>
      <c r="AB17" s="4143"/>
      <c r="AC17" s="4142" t="s">
        <v>14</v>
      </c>
      <c r="AD17" s="4143"/>
      <c r="AE17" s="4142" t="s">
        <v>15</v>
      </c>
      <c r="AF17" s="4143"/>
      <c r="AG17" s="4142" t="s">
        <v>16</v>
      </c>
      <c r="AH17" s="4143"/>
      <c r="AI17" s="4142" t="s">
        <v>17</v>
      </c>
      <c r="AJ17" s="4143"/>
      <c r="AK17" s="4142" t="s">
        <v>18</v>
      </c>
      <c r="AL17" s="4143"/>
      <c r="AM17" s="4140"/>
      <c r="AN17" s="4140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09"/>
      <c r="CH17" s="3409"/>
      <c r="CI17" s="3409"/>
      <c r="CJ17" s="3409"/>
      <c r="CK17" s="3409"/>
      <c r="CL17" s="3409"/>
      <c r="CM17" s="3409"/>
    </row>
    <row r="18" spans="1:91" ht="16.350000000000001" customHeight="1" x14ac:dyDescent="0.2">
      <c r="A18" s="4160"/>
      <c r="B18" s="3121" t="s">
        <v>47</v>
      </c>
      <c r="C18" s="3122" t="s">
        <v>941</v>
      </c>
      <c r="D18" s="3053" t="s">
        <v>21</v>
      </c>
      <c r="E18" s="897" t="s">
        <v>941</v>
      </c>
      <c r="F18" s="3053" t="s">
        <v>21</v>
      </c>
      <c r="G18" s="897" t="s">
        <v>941</v>
      </c>
      <c r="H18" s="3053" t="s">
        <v>21</v>
      </c>
      <c r="I18" s="897" t="s">
        <v>941</v>
      </c>
      <c r="J18" s="3053" t="s">
        <v>21</v>
      </c>
      <c r="K18" s="897" t="s">
        <v>941</v>
      </c>
      <c r="L18" s="3053" t="s">
        <v>21</v>
      </c>
      <c r="M18" s="897" t="s">
        <v>941</v>
      </c>
      <c r="N18" s="3053" t="s">
        <v>21</v>
      </c>
      <c r="O18" s="897" t="s">
        <v>941</v>
      </c>
      <c r="P18" s="3053" t="s">
        <v>21</v>
      </c>
      <c r="Q18" s="897" t="s">
        <v>941</v>
      </c>
      <c r="R18" s="3053" t="s">
        <v>21</v>
      </c>
      <c r="S18" s="897" t="s">
        <v>941</v>
      </c>
      <c r="T18" s="3053" t="s">
        <v>21</v>
      </c>
      <c r="U18" s="897" t="s">
        <v>941</v>
      </c>
      <c r="V18" s="3053" t="s">
        <v>21</v>
      </c>
      <c r="W18" s="897" t="s">
        <v>941</v>
      </c>
      <c r="X18" s="3053" t="s">
        <v>21</v>
      </c>
      <c r="Y18" s="897" t="s">
        <v>941</v>
      </c>
      <c r="Z18" s="3053" t="s">
        <v>21</v>
      </c>
      <c r="AA18" s="897" t="s">
        <v>941</v>
      </c>
      <c r="AB18" s="3053" t="s">
        <v>21</v>
      </c>
      <c r="AC18" s="897" t="s">
        <v>941</v>
      </c>
      <c r="AD18" s="3053" t="s">
        <v>21</v>
      </c>
      <c r="AE18" s="897" t="s">
        <v>941</v>
      </c>
      <c r="AF18" s="3053" t="s">
        <v>21</v>
      </c>
      <c r="AG18" s="897" t="s">
        <v>941</v>
      </c>
      <c r="AH18" s="3053" t="s">
        <v>21</v>
      </c>
      <c r="AI18" s="897" t="s">
        <v>941</v>
      </c>
      <c r="AJ18" s="3053" t="s">
        <v>21</v>
      </c>
      <c r="AK18" s="897" t="s">
        <v>941</v>
      </c>
      <c r="AL18" s="3053" t="s">
        <v>21</v>
      </c>
      <c r="AM18" s="4141"/>
      <c r="AN18" s="4141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09"/>
      <c r="CH18" s="3409"/>
      <c r="CI18" s="3409"/>
      <c r="CJ18" s="3409"/>
      <c r="CK18" s="3409"/>
      <c r="CL18" s="3409"/>
      <c r="CM18" s="3409"/>
    </row>
    <row r="19" spans="1:91" ht="16.350000000000001" customHeight="1" x14ac:dyDescent="0.2">
      <c r="A19" s="3269" t="s">
        <v>22</v>
      </c>
      <c r="B19" s="303">
        <f>SUM(C19+D19)</f>
        <v>0</v>
      </c>
      <c r="C19" s="1190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499"/>
      <c r="AP19" s="1482"/>
      <c r="AQ19" s="1482"/>
      <c r="AR19" s="1482"/>
      <c r="AS19" s="1482"/>
      <c r="AT19" s="1482"/>
      <c r="AU19" s="1482"/>
      <c r="AV19" s="1482"/>
      <c r="AW19" s="1482"/>
      <c r="AX19" s="1482"/>
      <c r="AY19" s="148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09">
        <v>0</v>
      </c>
      <c r="CH19" s="3409">
        <v>0</v>
      </c>
      <c r="CI19" s="3409"/>
      <c r="CJ19" s="3409"/>
      <c r="CK19" s="3409"/>
      <c r="CL19" s="3409"/>
      <c r="CM19" s="3409"/>
    </row>
    <row r="20" spans="1:91" ht="16.350000000000001" customHeight="1" x14ac:dyDescent="0.2">
      <c r="A20" s="695" t="s">
        <v>26</v>
      </c>
      <c r="B20" s="303">
        <f>SUM(C20+D20)</f>
        <v>0</v>
      </c>
      <c r="C20" s="1190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499"/>
      <c r="AP20" s="1482"/>
      <c r="AQ20" s="1482"/>
      <c r="AR20" s="1482"/>
      <c r="AS20" s="1482"/>
      <c r="AT20" s="1482"/>
      <c r="AU20" s="1482"/>
      <c r="AV20" s="1482"/>
      <c r="AW20" s="1482"/>
      <c r="AX20" s="1482"/>
      <c r="AY20" s="148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09">
        <v>0</v>
      </c>
      <c r="CH20" s="3409">
        <v>0</v>
      </c>
      <c r="CI20" s="3409"/>
      <c r="CJ20" s="3409"/>
      <c r="CK20" s="3409"/>
      <c r="CL20" s="3409"/>
      <c r="CM20" s="3409"/>
    </row>
    <row r="21" spans="1:91" ht="16.350000000000001" customHeight="1" x14ac:dyDescent="0.2">
      <c r="A21" s="695" t="s">
        <v>23</v>
      </c>
      <c r="B21" s="303">
        <f>SUM(C21+D21)</f>
        <v>0</v>
      </c>
      <c r="C21" s="1190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499"/>
      <c r="AP21" s="1482"/>
      <c r="AQ21" s="1482"/>
      <c r="AR21" s="1482"/>
      <c r="AS21" s="1482"/>
      <c r="AT21" s="1482"/>
      <c r="AU21" s="1482"/>
      <c r="AV21" s="1482"/>
      <c r="AW21" s="1482"/>
      <c r="AX21" s="1482"/>
      <c r="AY21" s="1482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09">
        <v>0</v>
      </c>
      <c r="CH21" s="3409">
        <v>0</v>
      </c>
      <c r="CI21" s="3409"/>
      <c r="CJ21" s="3409"/>
      <c r="CK21" s="3409"/>
      <c r="CL21" s="3409"/>
      <c r="CM21" s="3409"/>
    </row>
    <row r="22" spans="1:91" ht="16.350000000000001" customHeight="1" x14ac:dyDescent="0.2">
      <c r="A22" s="3270" t="s">
        <v>1357</v>
      </c>
      <c r="B22" s="926">
        <f>SUM(C22+D22)</f>
        <v>0</v>
      </c>
      <c r="C22" s="925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499"/>
      <c r="AP22" s="1482"/>
      <c r="AQ22" s="1482"/>
      <c r="AR22" s="1482"/>
      <c r="AS22" s="1482"/>
      <c r="AT22" s="1482"/>
      <c r="AU22" s="1482"/>
      <c r="AV22" s="1482"/>
      <c r="AW22" s="1482"/>
      <c r="AX22" s="1482"/>
      <c r="AY22" s="148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09">
        <v>0</v>
      </c>
      <c r="CH22" s="3409">
        <v>0</v>
      </c>
      <c r="CI22" s="3409"/>
      <c r="CJ22" s="3409"/>
      <c r="CK22" s="3409"/>
      <c r="CL22" s="3409"/>
      <c r="CM22" s="3409"/>
    </row>
    <row r="23" spans="1:91" ht="32.1" customHeight="1" x14ac:dyDescent="0.2">
      <c r="A23" s="149" t="s">
        <v>1356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09"/>
      <c r="CH23" s="3409"/>
      <c r="CI23" s="3409"/>
      <c r="CJ23" s="3409"/>
      <c r="CK23" s="3409"/>
      <c r="CL23" s="3409"/>
      <c r="CM23" s="3409"/>
    </row>
    <row r="24" spans="1:91" ht="16.350000000000001" customHeight="1" x14ac:dyDescent="0.2">
      <c r="A24" s="4463" t="s">
        <v>0</v>
      </c>
      <c r="B24" s="4149" t="s">
        <v>1254</v>
      </c>
      <c r="C24" s="4150"/>
      <c r="D24" s="4151"/>
      <c r="E24" s="4144" t="s">
        <v>92</v>
      </c>
      <c r="F24" s="4146"/>
      <c r="G24" s="4146"/>
      <c r="H24" s="4146"/>
      <c r="I24" s="4146"/>
      <c r="J24" s="4146"/>
      <c r="K24" s="4146"/>
      <c r="L24" s="4146"/>
      <c r="M24" s="4146"/>
      <c r="N24" s="4146"/>
      <c r="O24" s="4146"/>
      <c r="P24" s="4146"/>
      <c r="Q24" s="4146"/>
      <c r="R24" s="4146"/>
      <c r="S24" s="4146"/>
      <c r="T24" s="4146"/>
      <c r="U24" s="4146"/>
      <c r="V24" s="4146"/>
      <c r="W24" s="4146"/>
      <c r="X24" s="4146"/>
      <c r="Y24" s="4146"/>
      <c r="Z24" s="4146"/>
      <c r="AA24" s="4146"/>
      <c r="AB24" s="4146"/>
      <c r="AC24" s="4146"/>
      <c r="AD24" s="4146"/>
      <c r="AE24" s="4146"/>
      <c r="AF24" s="4146"/>
      <c r="AG24" s="4146"/>
      <c r="AH24" s="4146"/>
      <c r="AI24" s="4146"/>
      <c r="AJ24" s="4146"/>
      <c r="AK24" s="4146"/>
      <c r="AL24" s="4145"/>
      <c r="AM24" s="4139" t="s">
        <v>428</v>
      </c>
      <c r="AN24" s="4139" t="s">
        <v>1353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09"/>
      <c r="CH24" s="3409"/>
      <c r="CI24" s="3409"/>
      <c r="CJ24" s="3409"/>
      <c r="CK24" s="3409"/>
      <c r="CL24" s="3409"/>
      <c r="CM24" s="3409"/>
    </row>
    <row r="25" spans="1:91" ht="16.350000000000001" customHeight="1" x14ac:dyDescent="0.2">
      <c r="A25" s="4301"/>
      <c r="B25" s="4162"/>
      <c r="C25" s="4181"/>
      <c r="D25" s="4163"/>
      <c r="E25" s="4144" t="s">
        <v>83</v>
      </c>
      <c r="F25" s="4145"/>
      <c r="G25" s="4144" t="s">
        <v>84</v>
      </c>
      <c r="H25" s="4145"/>
      <c r="I25" s="4144" t="s">
        <v>85</v>
      </c>
      <c r="J25" s="4145"/>
      <c r="K25" s="4144" t="s">
        <v>79</v>
      </c>
      <c r="L25" s="4145"/>
      <c r="M25" s="4144" t="s">
        <v>6</v>
      </c>
      <c r="N25" s="4145"/>
      <c r="O25" s="4142" t="s">
        <v>7</v>
      </c>
      <c r="P25" s="4143"/>
      <c r="Q25" s="4142" t="s">
        <v>8</v>
      </c>
      <c r="R25" s="4143"/>
      <c r="S25" s="4142" t="s">
        <v>9</v>
      </c>
      <c r="T25" s="4143"/>
      <c r="U25" s="4142" t="s">
        <v>10</v>
      </c>
      <c r="V25" s="4143"/>
      <c r="W25" s="4142" t="s">
        <v>11</v>
      </c>
      <c r="X25" s="4143"/>
      <c r="Y25" s="4142" t="s">
        <v>12</v>
      </c>
      <c r="Z25" s="4143"/>
      <c r="AA25" s="4142" t="s">
        <v>13</v>
      </c>
      <c r="AB25" s="4143"/>
      <c r="AC25" s="4142" t="s">
        <v>14</v>
      </c>
      <c r="AD25" s="4143"/>
      <c r="AE25" s="4142" t="s">
        <v>15</v>
      </c>
      <c r="AF25" s="4143"/>
      <c r="AG25" s="4142" t="s">
        <v>16</v>
      </c>
      <c r="AH25" s="4143"/>
      <c r="AI25" s="4142" t="s">
        <v>17</v>
      </c>
      <c r="AJ25" s="4143"/>
      <c r="AK25" s="4142" t="s">
        <v>18</v>
      </c>
      <c r="AL25" s="4143"/>
      <c r="AM25" s="4140"/>
      <c r="AN25" s="4140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09"/>
      <c r="CH25" s="3409"/>
      <c r="CI25" s="3409"/>
      <c r="CJ25" s="3409"/>
      <c r="CK25" s="3409"/>
      <c r="CL25" s="3409"/>
      <c r="CM25" s="3409"/>
    </row>
    <row r="26" spans="1:91" ht="16.350000000000001" customHeight="1" x14ac:dyDescent="0.2">
      <c r="A26" s="4464"/>
      <c r="B26" s="3121" t="s">
        <v>47</v>
      </c>
      <c r="C26" s="1115" t="s">
        <v>941</v>
      </c>
      <c r="D26" s="3059" t="s">
        <v>21</v>
      </c>
      <c r="E26" s="3055" t="s">
        <v>941</v>
      </c>
      <c r="F26" s="3057" t="s">
        <v>21</v>
      </c>
      <c r="G26" s="3055" t="s">
        <v>941</v>
      </c>
      <c r="H26" s="3057" t="s">
        <v>21</v>
      </c>
      <c r="I26" s="3055" t="s">
        <v>941</v>
      </c>
      <c r="J26" s="3057" t="s">
        <v>21</v>
      </c>
      <c r="K26" s="3055" t="s">
        <v>941</v>
      </c>
      <c r="L26" s="3057" t="s">
        <v>21</v>
      </c>
      <c r="M26" s="3055" t="s">
        <v>941</v>
      </c>
      <c r="N26" s="3057" t="s">
        <v>21</v>
      </c>
      <c r="O26" s="3055" t="s">
        <v>941</v>
      </c>
      <c r="P26" s="3057" t="s">
        <v>21</v>
      </c>
      <c r="Q26" s="3055" t="s">
        <v>941</v>
      </c>
      <c r="R26" s="3057" t="s">
        <v>21</v>
      </c>
      <c r="S26" s="3055" t="s">
        <v>941</v>
      </c>
      <c r="T26" s="3057" t="s">
        <v>21</v>
      </c>
      <c r="U26" s="3055" t="s">
        <v>941</v>
      </c>
      <c r="V26" s="3057" t="s">
        <v>21</v>
      </c>
      <c r="W26" s="3055" t="s">
        <v>941</v>
      </c>
      <c r="X26" s="3057" t="s">
        <v>21</v>
      </c>
      <c r="Y26" s="3055" t="s">
        <v>941</v>
      </c>
      <c r="Z26" s="3057" t="s">
        <v>21</v>
      </c>
      <c r="AA26" s="3055" t="s">
        <v>941</v>
      </c>
      <c r="AB26" s="3057" t="s">
        <v>21</v>
      </c>
      <c r="AC26" s="3055" t="s">
        <v>941</v>
      </c>
      <c r="AD26" s="3057" t="s">
        <v>21</v>
      </c>
      <c r="AE26" s="3055" t="s">
        <v>941</v>
      </c>
      <c r="AF26" s="3057" t="s">
        <v>21</v>
      </c>
      <c r="AG26" s="3055" t="s">
        <v>941</v>
      </c>
      <c r="AH26" s="3057" t="s">
        <v>21</v>
      </c>
      <c r="AI26" s="3055" t="s">
        <v>941</v>
      </c>
      <c r="AJ26" s="3057" t="s">
        <v>21</v>
      </c>
      <c r="AK26" s="3055" t="s">
        <v>941</v>
      </c>
      <c r="AL26" s="3057" t="s">
        <v>21</v>
      </c>
      <c r="AM26" s="4141"/>
      <c r="AN26" s="4141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09"/>
      <c r="CH26" s="3409"/>
      <c r="CI26" s="3409"/>
      <c r="CJ26" s="3409"/>
      <c r="CK26" s="3409"/>
      <c r="CL26" s="3409"/>
      <c r="CM26" s="3409"/>
    </row>
    <row r="27" spans="1:91" ht="16.350000000000001" customHeight="1" x14ac:dyDescent="0.2">
      <c r="A27" s="3159" t="s">
        <v>22</v>
      </c>
      <c r="B27" s="1125">
        <f t="shared" ref="B27:B32" si="2">SUM(C27+D27)</f>
        <v>0</v>
      </c>
      <c r="C27" s="1180">
        <f t="shared" ref="C27:D32" si="3">SUM(E27+G27+I27+K27+M27+O27+Q27+S27+U27+W27+Y27+AA27+AC27+AE27+AG27+AI27+AK27)</f>
        <v>0</v>
      </c>
      <c r="D27" s="932">
        <f t="shared" si="3"/>
        <v>0</v>
      </c>
      <c r="E27" s="893"/>
      <c r="F27" s="891"/>
      <c r="G27" s="893"/>
      <c r="H27" s="891"/>
      <c r="I27" s="893"/>
      <c r="J27" s="958"/>
      <c r="K27" s="893"/>
      <c r="L27" s="958"/>
      <c r="M27" s="893"/>
      <c r="N27" s="958"/>
      <c r="O27" s="1079"/>
      <c r="P27" s="958"/>
      <c r="Q27" s="1079"/>
      <c r="R27" s="958"/>
      <c r="S27" s="1079"/>
      <c r="T27" s="958"/>
      <c r="U27" s="1079"/>
      <c r="V27" s="958"/>
      <c r="W27" s="1079"/>
      <c r="X27" s="958"/>
      <c r="Y27" s="1079"/>
      <c r="Z27" s="958"/>
      <c r="AA27" s="1079"/>
      <c r="AB27" s="958"/>
      <c r="AC27" s="1079"/>
      <c r="AD27" s="958"/>
      <c r="AE27" s="1079"/>
      <c r="AF27" s="958"/>
      <c r="AG27" s="1079"/>
      <c r="AH27" s="958"/>
      <c r="AI27" s="1079"/>
      <c r="AJ27" s="958"/>
      <c r="AK27" s="1079"/>
      <c r="AL27" s="958"/>
      <c r="AM27" s="892"/>
      <c r="AN27" s="892"/>
      <c r="AO27" s="3499"/>
      <c r="AP27" s="1482"/>
      <c r="AQ27" s="1482"/>
      <c r="AR27" s="1482"/>
      <c r="AS27" s="1482"/>
      <c r="AT27" s="1482"/>
      <c r="AU27" s="1482"/>
      <c r="AV27" s="1482"/>
      <c r="AW27" s="1482"/>
      <c r="AX27" s="1482"/>
      <c r="AY27" s="1482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09">
        <v>0</v>
      </c>
      <c r="CH27" s="3409">
        <v>0</v>
      </c>
      <c r="CI27" s="3409"/>
      <c r="CJ27" s="3409"/>
      <c r="CK27" s="3409"/>
      <c r="CL27" s="3409"/>
      <c r="CM27" s="3409"/>
    </row>
    <row r="28" spans="1:91" ht="16.350000000000001" customHeight="1" x14ac:dyDescent="0.2">
      <c r="A28" s="3060" t="s">
        <v>26</v>
      </c>
      <c r="B28" s="303">
        <f t="shared" si="2"/>
        <v>0</v>
      </c>
      <c r="C28" s="1190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499"/>
      <c r="AP28" s="1482"/>
      <c r="AQ28" s="1482"/>
      <c r="AR28" s="1482"/>
      <c r="AS28" s="1482"/>
      <c r="AT28" s="1482"/>
      <c r="AU28" s="1482"/>
      <c r="AV28" s="1482"/>
      <c r="AW28" s="1482"/>
      <c r="AX28" s="1482"/>
      <c r="AY28" s="1482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09">
        <v>0</v>
      </c>
      <c r="CH28" s="3409">
        <v>0</v>
      </c>
      <c r="CI28" s="3409"/>
      <c r="CJ28" s="3409"/>
      <c r="CK28" s="3409"/>
      <c r="CL28" s="3409"/>
      <c r="CM28" s="3409"/>
    </row>
    <row r="29" spans="1:91" ht="16.350000000000001" customHeight="1" x14ac:dyDescent="0.2">
      <c r="A29" s="3060" t="s">
        <v>23</v>
      </c>
      <c r="B29" s="303">
        <f t="shared" si="2"/>
        <v>0</v>
      </c>
      <c r="C29" s="1190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499"/>
      <c r="AP29" s="1482"/>
      <c r="AQ29" s="1482"/>
      <c r="AR29" s="1482"/>
      <c r="AS29" s="1482"/>
      <c r="AT29" s="1482"/>
      <c r="AU29" s="1482"/>
      <c r="AV29" s="1482"/>
      <c r="AW29" s="1482"/>
      <c r="AX29" s="1482"/>
      <c r="AY29" s="1482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09">
        <v>0</v>
      </c>
      <c r="CH29" s="3409">
        <v>0</v>
      </c>
      <c r="CI29" s="3409"/>
      <c r="CJ29" s="3409"/>
      <c r="CK29" s="3409"/>
      <c r="CL29" s="3409"/>
      <c r="CM29" s="3409"/>
    </row>
    <row r="30" spans="1:91" ht="16.350000000000001" customHeight="1" x14ac:dyDescent="0.2">
      <c r="A30" s="3060" t="s">
        <v>1352</v>
      </c>
      <c r="B30" s="303">
        <f t="shared" si="2"/>
        <v>0</v>
      </c>
      <c r="C30" s="1190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499"/>
      <c r="AP30" s="1482"/>
      <c r="AQ30" s="1482"/>
      <c r="AR30" s="1482"/>
      <c r="AS30" s="1482"/>
      <c r="AT30" s="1482"/>
      <c r="AU30" s="1482"/>
      <c r="AV30" s="1482"/>
      <c r="AW30" s="1482"/>
      <c r="AX30" s="1482"/>
      <c r="AY30" s="1482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09">
        <v>0</v>
      </c>
      <c r="CH30" s="3409">
        <v>0</v>
      </c>
      <c r="CI30" s="3409"/>
      <c r="CJ30" s="3409"/>
      <c r="CK30" s="3409"/>
      <c r="CL30" s="3409"/>
      <c r="CM30" s="3409"/>
    </row>
    <row r="31" spans="1:91" ht="16.350000000000001" customHeight="1" x14ac:dyDescent="0.2">
      <c r="A31" s="3060" t="s">
        <v>32</v>
      </c>
      <c r="B31" s="303">
        <f t="shared" si="2"/>
        <v>0</v>
      </c>
      <c r="C31" s="1190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499"/>
      <c r="AP31" s="1482"/>
      <c r="AQ31" s="1482"/>
      <c r="AR31" s="1482"/>
      <c r="AS31" s="1482"/>
      <c r="AT31" s="1482"/>
      <c r="AU31" s="1482"/>
      <c r="AV31" s="1482"/>
      <c r="AW31" s="1482"/>
      <c r="AX31" s="1482"/>
      <c r="AY31" s="1482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09">
        <v>0</v>
      </c>
      <c r="CH31" s="3409">
        <v>0</v>
      </c>
      <c r="CI31" s="3409"/>
      <c r="CJ31" s="3409"/>
      <c r="CK31" s="3409"/>
      <c r="CL31" s="3409"/>
      <c r="CM31" s="3409"/>
    </row>
    <row r="32" spans="1:91" ht="16.350000000000001" customHeight="1" x14ac:dyDescent="0.2">
      <c r="A32" s="3160" t="s">
        <v>70</v>
      </c>
      <c r="B32" s="926">
        <f t="shared" si="2"/>
        <v>0</v>
      </c>
      <c r="C32" s="925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499"/>
      <c r="AP32" s="1482"/>
      <c r="AQ32" s="1482"/>
      <c r="AR32" s="1482"/>
      <c r="AS32" s="1482"/>
      <c r="AT32" s="1482"/>
      <c r="AU32" s="1482"/>
      <c r="AV32" s="1482"/>
      <c r="AW32" s="1482"/>
      <c r="AX32" s="1482"/>
      <c r="AY32" s="1482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09">
        <v>0</v>
      </c>
      <c r="CH32" s="3409">
        <v>0</v>
      </c>
      <c r="CI32" s="3409"/>
      <c r="CJ32" s="3409"/>
      <c r="CK32" s="3409"/>
      <c r="CL32" s="3409"/>
      <c r="CM32" s="3409"/>
    </row>
    <row r="33" spans="1:91" ht="32.1" customHeight="1" x14ac:dyDescent="0.2">
      <c r="A33" s="149" t="s">
        <v>1355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09"/>
      <c r="CH33" s="3409"/>
      <c r="CI33" s="3409"/>
      <c r="CJ33" s="3409"/>
      <c r="CK33" s="3409"/>
      <c r="CL33" s="3409"/>
      <c r="CM33" s="3409"/>
    </row>
    <row r="34" spans="1:91" ht="16.350000000000001" customHeight="1" x14ac:dyDescent="0.2">
      <c r="A34" s="4463" t="s">
        <v>0</v>
      </c>
      <c r="B34" s="4149" t="s">
        <v>1254</v>
      </c>
      <c r="C34" s="4150"/>
      <c r="D34" s="4151"/>
      <c r="E34" s="4144" t="s">
        <v>92</v>
      </c>
      <c r="F34" s="4146"/>
      <c r="G34" s="4146"/>
      <c r="H34" s="4146"/>
      <c r="I34" s="4146"/>
      <c r="J34" s="4146"/>
      <c r="K34" s="4146"/>
      <c r="L34" s="4146"/>
      <c r="M34" s="4146"/>
      <c r="N34" s="4146"/>
      <c r="O34" s="4146"/>
      <c r="P34" s="4146"/>
      <c r="Q34" s="4146"/>
      <c r="R34" s="4146"/>
      <c r="S34" s="4146"/>
      <c r="T34" s="4146"/>
      <c r="U34" s="4146"/>
      <c r="V34" s="4146"/>
      <c r="W34" s="4146"/>
      <c r="X34" s="4146"/>
      <c r="Y34" s="4146"/>
      <c r="Z34" s="4146"/>
      <c r="AA34" s="4146"/>
      <c r="AB34" s="4146"/>
      <c r="AC34" s="4146"/>
      <c r="AD34" s="4146"/>
      <c r="AE34" s="4146"/>
      <c r="AF34" s="4146"/>
      <c r="AG34" s="4146"/>
      <c r="AH34" s="4146"/>
      <c r="AI34" s="4146"/>
      <c r="AJ34" s="4146"/>
      <c r="AK34" s="4146"/>
      <c r="AL34" s="4145"/>
      <c r="AM34" s="4139" t="s">
        <v>428</v>
      </c>
      <c r="AN34" s="4139" t="s">
        <v>1353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09"/>
      <c r="CH34" s="3409"/>
      <c r="CI34" s="3409"/>
      <c r="CJ34" s="3409"/>
      <c r="CK34" s="3409"/>
      <c r="CL34" s="3409"/>
      <c r="CM34" s="3409"/>
    </row>
    <row r="35" spans="1:91" ht="16.350000000000001" customHeight="1" x14ac:dyDescent="0.2">
      <c r="A35" s="4301"/>
      <c r="B35" s="4162"/>
      <c r="C35" s="4181"/>
      <c r="D35" s="4163"/>
      <c r="E35" s="4144" t="s">
        <v>83</v>
      </c>
      <c r="F35" s="4145"/>
      <c r="G35" s="4144" t="s">
        <v>84</v>
      </c>
      <c r="H35" s="4145"/>
      <c r="I35" s="4144" t="s">
        <v>85</v>
      </c>
      <c r="J35" s="4145"/>
      <c r="K35" s="4144" t="s">
        <v>79</v>
      </c>
      <c r="L35" s="4145"/>
      <c r="M35" s="4144" t="s">
        <v>6</v>
      </c>
      <c r="N35" s="4145"/>
      <c r="O35" s="4142" t="s">
        <v>7</v>
      </c>
      <c r="P35" s="4143"/>
      <c r="Q35" s="4142" t="s">
        <v>8</v>
      </c>
      <c r="R35" s="4143"/>
      <c r="S35" s="4142" t="s">
        <v>9</v>
      </c>
      <c r="T35" s="4143"/>
      <c r="U35" s="4142" t="s">
        <v>10</v>
      </c>
      <c r="V35" s="4143"/>
      <c r="W35" s="4142" t="s">
        <v>11</v>
      </c>
      <c r="X35" s="4143"/>
      <c r="Y35" s="4142" t="s">
        <v>12</v>
      </c>
      <c r="Z35" s="4143"/>
      <c r="AA35" s="4142" t="s">
        <v>13</v>
      </c>
      <c r="AB35" s="4143"/>
      <c r="AC35" s="4142" t="s">
        <v>14</v>
      </c>
      <c r="AD35" s="4143"/>
      <c r="AE35" s="4142" t="s">
        <v>15</v>
      </c>
      <c r="AF35" s="4143"/>
      <c r="AG35" s="4142" t="s">
        <v>16</v>
      </c>
      <c r="AH35" s="4143"/>
      <c r="AI35" s="4142" t="s">
        <v>17</v>
      </c>
      <c r="AJ35" s="4143"/>
      <c r="AK35" s="4142" t="s">
        <v>18</v>
      </c>
      <c r="AL35" s="4143"/>
      <c r="AM35" s="4140"/>
      <c r="AN35" s="4140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09"/>
      <c r="CH35" s="3409"/>
      <c r="CI35" s="3409"/>
      <c r="CJ35" s="3409"/>
      <c r="CK35" s="3409"/>
      <c r="CL35" s="3409"/>
      <c r="CM35" s="3409"/>
    </row>
    <row r="36" spans="1:91" ht="16.350000000000001" customHeight="1" x14ac:dyDescent="0.2">
      <c r="A36" s="4464"/>
      <c r="B36" s="3121" t="s">
        <v>47</v>
      </c>
      <c r="C36" s="1115" t="s">
        <v>941</v>
      </c>
      <c r="D36" s="3059" t="s">
        <v>21</v>
      </c>
      <c r="E36" s="3052" t="s">
        <v>941</v>
      </c>
      <c r="F36" s="3053" t="s">
        <v>21</v>
      </c>
      <c r="G36" s="3052" t="s">
        <v>941</v>
      </c>
      <c r="H36" s="3053" t="s">
        <v>21</v>
      </c>
      <c r="I36" s="3052" t="s">
        <v>941</v>
      </c>
      <c r="J36" s="3053" t="s">
        <v>21</v>
      </c>
      <c r="K36" s="3052" t="s">
        <v>941</v>
      </c>
      <c r="L36" s="3053" t="s">
        <v>21</v>
      </c>
      <c r="M36" s="3052" t="s">
        <v>941</v>
      </c>
      <c r="N36" s="3053" t="s">
        <v>21</v>
      </c>
      <c r="O36" s="3052" t="s">
        <v>941</v>
      </c>
      <c r="P36" s="3053" t="s">
        <v>21</v>
      </c>
      <c r="Q36" s="3052" t="s">
        <v>941</v>
      </c>
      <c r="R36" s="3053" t="s">
        <v>21</v>
      </c>
      <c r="S36" s="3052" t="s">
        <v>941</v>
      </c>
      <c r="T36" s="3053" t="s">
        <v>21</v>
      </c>
      <c r="U36" s="3052" t="s">
        <v>941</v>
      </c>
      <c r="V36" s="3053" t="s">
        <v>21</v>
      </c>
      <c r="W36" s="3052" t="s">
        <v>941</v>
      </c>
      <c r="X36" s="3053" t="s">
        <v>21</v>
      </c>
      <c r="Y36" s="3052" t="s">
        <v>941</v>
      </c>
      <c r="Z36" s="3053" t="s">
        <v>21</v>
      </c>
      <c r="AA36" s="3052" t="s">
        <v>941</v>
      </c>
      <c r="AB36" s="3053" t="s">
        <v>21</v>
      </c>
      <c r="AC36" s="3052" t="s">
        <v>941</v>
      </c>
      <c r="AD36" s="3053" t="s">
        <v>21</v>
      </c>
      <c r="AE36" s="3052" t="s">
        <v>941</v>
      </c>
      <c r="AF36" s="3053" t="s">
        <v>21</v>
      </c>
      <c r="AG36" s="3052" t="s">
        <v>941</v>
      </c>
      <c r="AH36" s="3053" t="s">
        <v>21</v>
      </c>
      <c r="AI36" s="3052" t="s">
        <v>941</v>
      </c>
      <c r="AJ36" s="3053" t="s">
        <v>21</v>
      </c>
      <c r="AK36" s="3052" t="s">
        <v>941</v>
      </c>
      <c r="AL36" s="3053" t="s">
        <v>21</v>
      </c>
      <c r="AM36" s="4141"/>
      <c r="AN36" s="4141"/>
      <c r="AO36" s="3466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09"/>
      <c r="CH36" s="3409"/>
      <c r="CI36" s="3409"/>
      <c r="CJ36" s="3409"/>
      <c r="CK36" s="3409"/>
      <c r="CL36" s="3409"/>
      <c r="CM36" s="3409"/>
    </row>
    <row r="37" spans="1:91" ht="16.350000000000001" customHeight="1" x14ac:dyDescent="0.2">
      <c r="A37" s="3159" t="s">
        <v>22</v>
      </c>
      <c r="B37" s="1125">
        <f t="shared" ref="B37:B42" si="4">SUM(C37+D37)</f>
        <v>0</v>
      </c>
      <c r="C37" s="1180">
        <f t="shared" ref="C37:D42" si="5">SUM(E37+G37+I37+K37+M37+O37+Q37+S37+U37+W37+Y37+AA37+AC37+AE37+AG37+AI37+AK37)</f>
        <v>0</v>
      </c>
      <c r="D37" s="932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2"/>
      <c r="AO37" s="3499"/>
      <c r="AP37" s="1482"/>
      <c r="AQ37" s="1482"/>
      <c r="AR37" s="1482"/>
      <c r="AS37" s="1482"/>
      <c r="AT37" s="1482"/>
      <c r="AU37" s="1482"/>
      <c r="AV37" s="1482"/>
      <c r="AW37" s="1482"/>
      <c r="AX37" s="1482"/>
      <c r="AY37" s="148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09">
        <v>0</v>
      </c>
      <c r="CH37" s="3409">
        <v>0</v>
      </c>
      <c r="CI37" s="3409"/>
      <c r="CJ37" s="3409"/>
      <c r="CK37" s="3409"/>
      <c r="CL37" s="3409"/>
      <c r="CM37" s="3409"/>
    </row>
    <row r="38" spans="1:91" ht="16.350000000000001" customHeight="1" x14ac:dyDescent="0.2">
      <c r="A38" s="3060" t="s">
        <v>26</v>
      </c>
      <c r="B38" s="303">
        <f t="shared" si="4"/>
        <v>0</v>
      </c>
      <c r="C38" s="1190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499"/>
      <c r="AP38" s="1482"/>
      <c r="AQ38" s="1482"/>
      <c r="AR38" s="1482"/>
      <c r="AS38" s="1482"/>
      <c r="AT38" s="1482"/>
      <c r="AU38" s="1482"/>
      <c r="AV38" s="1482"/>
      <c r="AW38" s="1482"/>
      <c r="AX38" s="1482"/>
      <c r="AY38" s="148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09">
        <v>0</v>
      </c>
      <c r="CH38" s="3409">
        <v>0</v>
      </c>
      <c r="CI38" s="3409"/>
      <c r="CJ38" s="3409"/>
      <c r="CK38" s="3409"/>
      <c r="CL38" s="3409"/>
      <c r="CM38" s="3409"/>
    </row>
    <row r="39" spans="1:91" ht="16.350000000000001" customHeight="1" x14ac:dyDescent="0.2">
      <c r="A39" s="3060" t="s">
        <v>23</v>
      </c>
      <c r="B39" s="303">
        <f t="shared" si="4"/>
        <v>0</v>
      </c>
      <c r="C39" s="1190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499"/>
      <c r="AP39" s="1482"/>
      <c r="AQ39" s="1482"/>
      <c r="AR39" s="1482"/>
      <c r="AS39" s="1482"/>
      <c r="AT39" s="1482"/>
      <c r="AU39" s="1482"/>
      <c r="AV39" s="1482"/>
      <c r="AW39" s="1482"/>
      <c r="AX39" s="1482"/>
      <c r="AY39" s="148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09">
        <v>0</v>
      </c>
      <c r="CH39" s="3409">
        <v>0</v>
      </c>
      <c r="CI39" s="3409"/>
      <c r="CJ39" s="3409"/>
      <c r="CK39" s="3409"/>
      <c r="CL39" s="3409"/>
      <c r="CM39" s="3409"/>
    </row>
    <row r="40" spans="1:91" ht="16.350000000000001" customHeight="1" x14ac:dyDescent="0.2">
      <c r="A40" s="3060" t="s">
        <v>1352</v>
      </c>
      <c r="B40" s="303">
        <f t="shared" si="4"/>
        <v>0</v>
      </c>
      <c r="C40" s="1190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499"/>
      <c r="AP40" s="1482"/>
      <c r="AQ40" s="1482"/>
      <c r="AR40" s="1482"/>
      <c r="AS40" s="1482"/>
      <c r="AT40" s="1482"/>
      <c r="AU40" s="1482"/>
      <c r="AV40" s="1482"/>
      <c r="AW40" s="1482"/>
      <c r="AX40" s="1482"/>
      <c r="AY40" s="148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09">
        <v>0</v>
      </c>
      <c r="CH40" s="3409">
        <v>0</v>
      </c>
      <c r="CI40" s="3409"/>
      <c r="CJ40" s="3409"/>
      <c r="CK40" s="3409"/>
      <c r="CL40" s="3409"/>
      <c r="CM40" s="3409"/>
    </row>
    <row r="41" spans="1:91" ht="16.350000000000001" customHeight="1" x14ac:dyDescent="0.2">
      <c r="A41" s="3060" t="s">
        <v>32</v>
      </c>
      <c r="B41" s="303">
        <f t="shared" si="4"/>
        <v>0</v>
      </c>
      <c r="C41" s="1190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499"/>
      <c r="AP41" s="1482"/>
      <c r="AQ41" s="1482"/>
      <c r="AR41" s="1482"/>
      <c r="AS41" s="1482"/>
      <c r="AT41" s="1482"/>
      <c r="AU41" s="1482"/>
      <c r="AV41" s="1482"/>
      <c r="AW41" s="1482"/>
      <c r="AX41" s="1482"/>
      <c r="AY41" s="148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09">
        <v>0</v>
      </c>
      <c r="CH41" s="3409">
        <v>0</v>
      </c>
      <c r="CI41" s="3409"/>
      <c r="CJ41" s="3409"/>
      <c r="CK41" s="3409"/>
      <c r="CL41" s="3409"/>
      <c r="CM41" s="3409"/>
    </row>
    <row r="42" spans="1:91" ht="16.350000000000001" customHeight="1" x14ac:dyDescent="0.2">
      <c r="A42" s="3160" t="s">
        <v>70</v>
      </c>
      <c r="B42" s="926">
        <f t="shared" si="4"/>
        <v>0</v>
      </c>
      <c r="C42" s="925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499"/>
      <c r="AP42" s="1482"/>
      <c r="AQ42" s="1482"/>
      <c r="AR42" s="1482"/>
      <c r="AS42" s="1482"/>
      <c r="AT42" s="1482"/>
      <c r="AU42" s="1482"/>
      <c r="AV42" s="1482"/>
      <c r="AW42" s="1482"/>
      <c r="AX42" s="1482"/>
      <c r="AY42" s="1482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09">
        <v>0</v>
      </c>
      <c r="CH42" s="3409">
        <v>0</v>
      </c>
      <c r="CI42" s="3409"/>
      <c r="CJ42" s="3409"/>
      <c r="CK42" s="3409"/>
      <c r="CL42" s="3409"/>
      <c r="CM42" s="3409"/>
    </row>
    <row r="43" spans="1:91" ht="32.1" customHeight="1" x14ac:dyDescent="0.2">
      <c r="A43" s="149" t="s">
        <v>1354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09"/>
      <c r="CH43" s="3409"/>
      <c r="CI43" s="3409"/>
      <c r="CJ43" s="3409"/>
      <c r="CK43" s="3409"/>
      <c r="CL43" s="3409"/>
      <c r="CM43" s="3409"/>
    </row>
    <row r="44" spans="1:91" ht="16.350000000000001" customHeight="1" x14ac:dyDescent="0.2">
      <c r="A44" s="4463" t="s">
        <v>0</v>
      </c>
      <c r="B44" s="4149" t="s">
        <v>1254</v>
      </c>
      <c r="C44" s="4150"/>
      <c r="D44" s="4151"/>
      <c r="E44" s="4144" t="s">
        <v>92</v>
      </c>
      <c r="F44" s="4146"/>
      <c r="G44" s="4146"/>
      <c r="H44" s="4146"/>
      <c r="I44" s="4146"/>
      <c r="J44" s="4146"/>
      <c r="K44" s="4146"/>
      <c r="L44" s="4146"/>
      <c r="M44" s="4146"/>
      <c r="N44" s="4146"/>
      <c r="O44" s="4146"/>
      <c r="P44" s="4146"/>
      <c r="Q44" s="4146"/>
      <c r="R44" s="4146"/>
      <c r="S44" s="4146"/>
      <c r="T44" s="4146"/>
      <c r="U44" s="4146"/>
      <c r="V44" s="4146"/>
      <c r="W44" s="4146"/>
      <c r="X44" s="4146"/>
      <c r="Y44" s="4146"/>
      <c r="Z44" s="4146"/>
      <c r="AA44" s="4146"/>
      <c r="AB44" s="4146"/>
      <c r="AC44" s="4146"/>
      <c r="AD44" s="4146"/>
      <c r="AE44" s="4146"/>
      <c r="AF44" s="4146"/>
      <c r="AG44" s="4146"/>
      <c r="AH44" s="4146"/>
      <c r="AI44" s="4146"/>
      <c r="AJ44" s="4146"/>
      <c r="AK44" s="4146"/>
      <c r="AL44" s="4145"/>
      <c r="AM44" s="4139" t="s">
        <v>428</v>
      </c>
      <c r="AN44" s="4139" t="s">
        <v>1353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09"/>
      <c r="CH44" s="3409"/>
      <c r="CI44" s="3409"/>
      <c r="CJ44" s="3409"/>
      <c r="CK44" s="3409"/>
      <c r="CL44" s="3409"/>
      <c r="CM44" s="3409"/>
    </row>
    <row r="45" spans="1:91" ht="16.350000000000001" customHeight="1" x14ac:dyDescent="0.2">
      <c r="A45" s="4301"/>
      <c r="B45" s="4162"/>
      <c r="C45" s="4181"/>
      <c r="D45" s="4163"/>
      <c r="E45" s="4144" t="s">
        <v>83</v>
      </c>
      <c r="F45" s="4145"/>
      <c r="G45" s="4144" t="s">
        <v>84</v>
      </c>
      <c r="H45" s="4145"/>
      <c r="I45" s="4144" t="s">
        <v>85</v>
      </c>
      <c r="J45" s="4145"/>
      <c r="K45" s="4144" t="s">
        <v>79</v>
      </c>
      <c r="L45" s="4145"/>
      <c r="M45" s="4144" t="s">
        <v>6</v>
      </c>
      <c r="N45" s="4145"/>
      <c r="O45" s="4142" t="s">
        <v>7</v>
      </c>
      <c r="P45" s="4143"/>
      <c r="Q45" s="4142" t="s">
        <v>8</v>
      </c>
      <c r="R45" s="4143"/>
      <c r="S45" s="4142" t="s">
        <v>9</v>
      </c>
      <c r="T45" s="4143"/>
      <c r="U45" s="4142" t="s">
        <v>10</v>
      </c>
      <c r="V45" s="4143"/>
      <c r="W45" s="4142" t="s">
        <v>11</v>
      </c>
      <c r="X45" s="4143"/>
      <c r="Y45" s="4142" t="s">
        <v>12</v>
      </c>
      <c r="Z45" s="4143"/>
      <c r="AA45" s="4142" t="s">
        <v>13</v>
      </c>
      <c r="AB45" s="4143"/>
      <c r="AC45" s="4142" t="s">
        <v>14</v>
      </c>
      <c r="AD45" s="4143"/>
      <c r="AE45" s="4142" t="s">
        <v>15</v>
      </c>
      <c r="AF45" s="4143"/>
      <c r="AG45" s="4142" t="s">
        <v>16</v>
      </c>
      <c r="AH45" s="4143"/>
      <c r="AI45" s="4142" t="s">
        <v>17</v>
      </c>
      <c r="AJ45" s="4143"/>
      <c r="AK45" s="4142" t="s">
        <v>18</v>
      </c>
      <c r="AL45" s="4143"/>
      <c r="AM45" s="4140"/>
      <c r="AN45" s="4140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09"/>
      <c r="CH45" s="3409"/>
      <c r="CI45" s="3409"/>
      <c r="CJ45" s="3409"/>
      <c r="CK45" s="3409"/>
      <c r="CL45" s="3409"/>
      <c r="CM45" s="3409"/>
    </row>
    <row r="46" spans="1:91" ht="16.350000000000001" customHeight="1" x14ac:dyDescent="0.2">
      <c r="A46" s="4464"/>
      <c r="B46" s="3121" t="s">
        <v>47</v>
      </c>
      <c r="C46" s="1115" t="s">
        <v>941</v>
      </c>
      <c r="D46" s="3059" t="s">
        <v>21</v>
      </c>
      <c r="E46" s="3055" t="s">
        <v>941</v>
      </c>
      <c r="F46" s="3057" t="s">
        <v>21</v>
      </c>
      <c r="G46" s="3055" t="s">
        <v>941</v>
      </c>
      <c r="H46" s="3057" t="s">
        <v>21</v>
      </c>
      <c r="I46" s="3055" t="s">
        <v>941</v>
      </c>
      <c r="J46" s="3057" t="s">
        <v>21</v>
      </c>
      <c r="K46" s="3055" t="s">
        <v>941</v>
      </c>
      <c r="L46" s="3057" t="s">
        <v>21</v>
      </c>
      <c r="M46" s="3055" t="s">
        <v>941</v>
      </c>
      <c r="N46" s="3057" t="s">
        <v>21</v>
      </c>
      <c r="O46" s="3055" t="s">
        <v>941</v>
      </c>
      <c r="P46" s="3057" t="s">
        <v>21</v>
      </c>
      <c r="Q46" s="3055" t="s">
        <v>941</v>
      </c>
      <c r="R46" s="3057" t="s">
        <v>21</v>
      </c>
      <c r="S46" s="3055" t="s">
        <v>941</v>
      </c>
      <c r="T46" s="3057" t="s">
        <v>21</v>
      </c>
      <c r="U46" s="3055" t="s">
        <v>941</v>
      </c>
      <c r="V46" s="3057" t="s">
        <v>21</v>
      </c>
      <c r="W46" s="3055" t="s">
        <v>941</v>
      </c>
      <c r="X46" s="3057" t="s">
        <v>21</v>
      </c>
      <c r="Y46" s="3055" t="s">
        <v>941</v>
      </c>
      <c r="Z46" s="3057" t="s">
        <v>21</v>
      </c>
      <c r="AA46" s="3055" t="s">
        <v>941</v>
      </c>
      <c r="AB46" s="3057" t="s">
        <v>21</v>
      </c>
      <c r="AC46" s="3055" t="s">
        <v>941</v>
      </c>
      <c r="AD46" s="3057" t="s">
        <v>21</v>
      </c>
      <c r="AE46" s="3055" t="s">
        <v>941</v>
      </c>
      <c r="AF46" s="3057" t="s">
        <v>21</v>
      </c>
      <c r="AG46" s="3055" t="s">
        <v>941</v>
      </c>
      <c r="AH46" s="3057" t="s">
        <v>21</v>
      </c>
      <c r="AI46" s="3055" t="s">
        <v>941</v>
      </c>
      <c r="AJ46" s="3057" t="s">
        <v>21</v>
      </c>
      <c r="AK46" s="3055" t="s">
        <v>941</v>
      </c>
      <c r="AL46" s="3057" t="s">
        <v>21</v>
      </c>
      <c r="AM46" s="4141"/>
      <c r="AN46" s="4141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09"/>
      <c r="CH46" s="3409"/>
      <c r="CI46" s="3409"/>
      <c r="CJ46" s="3409"/>
      <c r="CK46" s="3409"/>
      <c r="CL46" s="3409"/>
      <c r="CM46" s="3409"/>
    </row>
    <row r="47" spans="1:91" ht="16.350000000000001" customHeight="1" x14ac:dyDescent="0.2">
      <c r="A47" s="3159" t="s">
        <v>22</v>
      </c>
      <c r="B47" s="1125">
        <f t="shared" ref="B47:B52" si="6">SUM(C47+D47)</f>
        <v>0</v>
      </c>
      <c r="C47" s="1180">
        <f t="shared" ref="C47:D52" si="7">SUM(E47+G47+I47+K47+M47+O47+Q47+S47+U47+W47+Y47+AA47+AC47+AE47+AG47+AI47+AK47)</f>
        <v>0</v>
      </c>
      <c r="D47" s="932">
        <f t="shared" si="7"/>
        <v>0</v>
      </c>
      <c r="E47" s="893"/>
      <c r="F47" s="891"/>
      <c r="G47" s="893"/>
      <c r="H47" s="891"/>
      <c r="I47" s="893"/>
      <c r="J47" s="958"/>
      <c r="K47" s="893"/>
      <c r="L47" s="958"/>
      <c r="M47" s="893"/>
      <c r="N47" s="958"/>
      <c r="O47" s="1079"/>
      <c r="P47" s="958"/>
      <c r="Q47" s="1079"/>
      <c r="R47" s="958"/>
      <c r="S47" s="1079"/>
      <c r="T47" s="958"/>
      <c r="U47" s="1079"/>
      <c r="V47" s="958"/>
      <c r="W47" s="1079"/>
      <c r="X47" s="958"/>
      <c r="Y47" s="1079"/>
      <c r="Z47" s="958"/>
      <c r="AA47" s="1079"/>
      <c r="AB47" s="958"/>
      <c r="AC47" s="1079"/>
      <c r="AD47" s="958"/>
      <c r="AE47" s="1079"/>
      <c r="AF47" s="958"/>
      <c r="AG47" s="1079"/>
      <c r="AH47" s="958"/>
      <c r="AI47" s="1079"/>
      <c r="AJ47" s="958"/>
      <c r="AK47" s="1079"/>
      <c r="AL47" s="958"/>
      <c r="AM47" s="892"/>
      <c r="AN47" s="892"/>
      <c r="AO47" s="3499"/>
      <c r="AP47" s="1482"/>
      <c r="AQ47" s="1482"/>
      <c r="AR47" s="1482"/>
      <c r="AS47" s="1482"/>
      <c r="AT47" s="1482"/>
      <c r="AU47" s="1482"/>
      <c r="AV47" s="1482"/>
      <c r="AW47" s="1482"/>
      <c r="AX47" s="1482"/>
      <c r="AY47" s="1482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09">
        <v>0</v>
      </c>
      <c r="CH47" s="3409">
        <v>0</v>
      </c>
      <c r="CI47" s="3409"/>
      <c r="CJ47" s="3409"/>
      <c r="CK47" s="3409"/>
      <c r="CL47" s="3409"/>
      <c r="CM47" s="3409"/>
    </row>
    <row r="48" spans="1:91" ht="16.350000000000001" customHeight="1" x14ac:dyDescent="0.2">
      <c r="A48" s="3060" t="s">
        <v>26</v>
      </c>
      <c r="B48" s="303">
        <f t="shared" si="6"/>
        <v>0</v>
      </c>
      <c r="C48" s="1190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499"/>
      <c r="AP48" s="1482"/>
      <c r="AQ48" s="1482"/>
      <c r="AR48" s="1482"/>
      <c r="AS48" s="1482"/>
      <c r="AT48" s="1482"/>
      <c r="AU48" s="1482"/>
      <c r="AV48" s="1482"/>
      <c r="AW48" s="1482"/>
      <c r="AX48" s="1482"/>
      <c r="AY48" s="1482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09">
        <v>0</v>
      </c>
      <c r="CH48" s="3409">
        <v>0</v>
      </c>
      <c r="CI48" s="3409"/>
      <c r="CJ48" s="3409"/>
      <c r="CK48" s="3409"/>
      <c r="CL48" s="3409"/>
      <c r="CM48" s="3409"/>
    </row>
    <row r="49" spans="1:104" ht="16.350000000000001" customHeight="1" x14ac:dyDescent="0.2">
      <c r="A49" s="3060" t="s">
        <v>23</v>
      </c>
      <c r="B49" s="303">
        <f t="shared" si="6"/>
        <v>0</v>
      </c>
      <c r="C49" s="1190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499"/>
      <c r="AP49" s="1482"/>
      <c r="AQ49" s="1482"/>
      <c r="AR49" s="1482"/>
      <c r="AS49" s="1482"/>
      <c r="AT49" s="1482"/>
      <c r="AU49" s="1482"/>
      <c r="AV49" s="1482"/>
      <c r="AW49" s="1482"/>
      <c r="AX49" s="1482"/>
      <c r="AY49" s="1482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09">
        <v>0</v>
      </c>
      <c r="CH49" s="3409">
        <v>0</v>
      </c>
      <c r="CI49" s="3409"/>
      <c r="CJ49" s="3409"/>
      <c r="CK49" s="3409"/>
      <c r="CL49" s="3409"/>
      <c r="CM49" s="3409"/>
    </row>
    <row r="50" spans="1:104" ht="16.350000000000001" customHeight="1" x14ac:dyDescent="0.2">
      <c r="A50" s="3060" t="s">
        <v>1352</v>
      </c>
      <c r="B50" s="303">
        <f t="shared" si="6"/>
        <v>0</v>
      </c>
      <c r="C50" s="1190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499"/>
      <c r="AP50" s="1482"/>
      <c r="AQ50" s="1482"/>
      <c r="AR50" s="1482"/>
      <c r="AS50" s="1482"/>
      <c r="AT50" s="1482"/>
      <c r="AU50" s="1482"/>
      <c r="AV50" s="1482"/>
      <c r="AW50" s="1482"/>
      <c r="AX50" s="1482"/>
      <c r="AY50" s="1482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09">
        <v>0</v>
      </c>
      <c r="CH50" s="3409">
        <v>0</v>
      </c>
      <c r="CI50" s="3409"/>
      <c r="CJ50" s="3409"/>
      <c r="CK50" s="3409"/>
      <c r="CL50" s="3409"/>
      <c r="CM50" s="3409"/>
    </row>
    <row r="51" spans="1:104" ht="16.350000000000001" customHeight="1" x14ac:dyDescent="0.2">
      <c r="A51" s="3060" t="s">
        <v>32</v>
      </c>
      <c r="B51" s="303">
        <f t="shared" si="6"/>
        <v>0</v>
      </c>
      <c r="C51" s="1190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499"/>
      <c r="AP51" s="1482"/>
      <c r="AQ51" s="1482"/>
      <c r="AR51" s="1482"/>
      <c r="AS51" s="1482"/>
      <c r="AT51" s="1482"/>
      <c r="AU51" s="1482"/>
      <c r="AV51" s="1482"/>
      <c r="AW51" s="1482"/>
      <c r="AX51" s="1482"/>
      <c r="AY51" s="1482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09">
        <v>0</v>
      </c>
      <c r="CH51" s="3409">
        <v>0</v>
      </c>
      <c r="CI51" s="3409"/>
      <c r="CJ51" s="3409"/>
      <c r="CK51" s="3409"/>
      <c r="CL51" s="3409"/>
      <c r="CM51" s="3409"/>
    </row>
    <row r="52" spans="1:104" ht="16.350000000000001" customHeight="1" x14ac:dyDescent="0.2">
      <c r="A52" s="3160" t="s">
        <v>70</v>
      </c>
      <c r="B52" s="926">
        <f t="shared" si="6"/>
        <v>0</v>
      </c>
      <c r="C52" s="925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499"/>
      <c r="AP52" s="1482"/>
      <c r="AQ52" s="1482"/>
      <c r="AR52" s="1482"/>
      <c r="AS52" s="1482"/>
      <c r="AT52" s="1482"/>
      <c r="AU52" s="1482"/>
      <c r="AV52" s="1482"/>
      <c r="AW52" s="1482"/>
      <c r="AX52" s="1482"/>
      <c r="AY52" s="1482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09">
        <v>0</v>
      </c>
      <c r="CH52" s="3409">
        <v>0</v>
      </c>
      <c r="CI52" s="3409"/>
      <c r="CJ52" s="3409"/>
      <c r="CK52" s="3409"/>
      <c r="CL52" s="3409"/>
      <c r="CM52" s="3409"/>
    </row>
    <row r="53" spans="1:104" s="233" customFormat="1" ht="32.1" customHeight="1" x14ac:dyDescent="0.2">
      <c r="A53" s="1251" t="s">
        <v>1351</v>
      </c>
      <c r="B53" s="1251"/>
      <c r="C53" s="1251"/>
      <c r="D53" s="1251"/>
      <c r="E53" s="1251"/>
      <c r="F53" s="1251"/>
      <c r="G53" s="1251"/>
      <c r="H53" s="1251"/>
      <c r="I53" s="1251"/>
      <c r="J53" s="1251"/>
      <c r="K53" s="1251"/>
      <c r="L53" s="1251"/>
      <c r="M53" s="1251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1"/>
      <c r="CB53" s="1261"/>
      <c r="CC53" s="1261"/>
      <c r="CD53" s="1261"/>
      <c r="CE53" s="1261"/>
      <c r="CF53" s="1261"/>
      <c r="CG53" s="1262"/>
      <c r="CH53" s="1262"/>
      <c r="CI53" s="1262"/>
      <c r="CJ53" s="1262"/>
      <c r="CK53" s="1262"/>
      <c r="CL53" s="1262"/>
      <c r="CM53" s="1262"/>
      <c r="CN53" s="1261"/>
      <c r="CO53" s="1261"/>
      <c r="CP53" s="1261"/>
      <c r="CQ53" s="1261"/>
      <c r="CR53" s="1261"/>
      <c r="CS53" s="1261"/>
      <c r="CT53" s="1261"/>
      <c r="CU53" s="1261"/>
      <c r="CV53" s="1261"/>
      <c r="CW53" s="1261"/>
      <c r="CX53" s="1261"/>
      <c r="CY53" s="1261"/>
      <c r="CZ53" s="1261"/>
    </row>
    <row r="54" spans="1:104" ht="16.350000000000001" customHeight="1" x14ac:dyDescent="0.2">
      <c r="A54" s="4150" t="s">
        <v>1350</v>
      </c>
      <c r="B54" s="4692" t="s">
        <v>27</v>
      </c>
      <c r="C54" s="4693"/>
      <c r="D54" s="4694"/>
      <c r="E54" s="4699" t="s">
        <v>92</v>
      </c>
      <c r="F54" s="4700"/>
      <c r="G54" s="4700"/>
      <c r="H54" s="4700"/>
      <c r="I54" s="4700"/>
      <c r="J54" s="4700"/>
      <c r="K54" s="4700"/>
      <c r="L54" s="4700"/>
      <c r="M54" s="4700"/>
      <c r="N54" s="4700"/>
      <c r="O54" s="4700"/>
      <c r="P54" s="4700"/>
      <c r="Q54" s="4700"/>
      <c r="R54" s="4700"/>
      <c r="S54" s="4700"/>
      <c r="T54" s="4700"/>
      <c r="U54" s="4700"/>
      <c r="V54" s="4700"/>
      <c r="W54" s="4700"/>
      <c r="X54" s="4700"/>
      <c r="Y54" s="4700"/>
      <c r="Z54" s="4700"/>
      <c r="AA54" s="4700"/>
      <c r="AB54" s="4700"/>
      <c r="AC54" s="4700"/>
      <c r="AD54" s="4700"/>
      <c r="AE54" s="4700"/>
      <c r="AF54" s="4700"/>
      <c r="AG54" s="4700"/>
      <c r="AH54" s="4700"/>
      <c r="AI54" s="4700"/>
      <c r="AJ54" s="4700"/>
      <c r="AK54" s="4700"/>
      <c r="AL54" s="4701"/>
      <c r="AM54" s="4702" t="s">
        <v>1349</v>
      </c>
      <c r="AN54" s="4566"/>
      <c r="AO54" s="1158"/>
      <c r="AP54" s="1158"/>
      <c r="AQ54" s="1158"/>
      <c r="AR54" s="1153"/>
      <c r="AS54" s="1153"/>
      <c r="AT54" s="1158"/>
      <c r="BX54" s="194"/>
      <c r="BY54" s="194"/>
      <c r="CG54" s="3409"/>
      <c r="CH54" s="3409"/>
      <c r="CI54" s="3409"/>
      <c r="CJ54" s="3409"/>
      <c r="CK54" s="3409"/>
      <c r="CL54" s="3409"/>
      <c r="CM54" s="3409"/>
    </row>
    <row r="55" spans="1:104" ht="16.350000000000001" customHeight="1" x14ac:dyDescent="0.2">
      <c r="A55" s="4153"/>
      <c r="B55" s="4695"/>
      <c r="C55" s="4696"/>
      <c r="D55" s="4697"/>
      <c r="E55" s="4144" t="s">
        <v>83</v>
      </c>
      <c r="F55" s="4145"/>
      <c r="G55" s="4144" t="s">
        <v>84</v>
      </c>
      <c r="H55" s="4145"/>
      <c r="I55" s="4144" t="s">
        <v>85</v>
      </c>
      <c r="J55" s="4145"/>
      <c r="K55" s="4144" t="s">
        <v>79</v>
      </c>
      <c r="L55" s="4145"/>
      <c r="M55" s="4144" t="s">
        <v>6</v>
      </c>
      <c r="N55" s="4145"/>
      <c r="O55" s="4142" t="s">
        <v>7</v>
      </c>
      <c r="P55" s="4143"/>
      <c r="Q55" s="4142" t="s">
        <v>8</v>
      </c>
      <c r="R55" s="4143"/>
      <c r="S55" s="4142" t="s">
        <v>9</v>
      </c>
      <c r="T55" s="4143"/>
      <c r="U55" s="4142" t="s">
        <v>10</v>
      </c>
      <c r="V55" s="4165"/>
      <c r="W55" s="4142" t="s">
        <v>11</v>
      </c>
      <c r="X55" s="4143"/>
      <c r="Y55" s="4142" t="s">
        <v>12</v>
      </c>
      <c r="Z55" s="4143"/>
      <c r="AA55" s="4142" t="s">
        <v>13</v>
      </c>
      <c r="AB55" s="4143"/>
      <c r="AC55" s="4142" t="s">
        <v>14</v>
      </c>
      <c r="AD55" s="4143"/>
      <c r="AE55" s="4142" t="s">
        <v>15</v>
      </c>
      <c r="AF55" s="4143"/>
      <c r="AG55" s="4142" t="s">
        <v>16</v>
      </c>
      <c r="AH55" s="4143"/>
      <c r="AI55" s="4142" t="s">
        <v>17</v>
      </c>
      <c r="AJ55" s="4143"/>
      <c r="AK55" s="4142" t="s">
        <v>18</v>
      </c>
      <c r="AL55" s="4143"/>
      <c r="AM55" s="4703"/>
      <c r="AN55" s="4568"/>
      <c r="AO55" s="1153"/>
      <c r="AP55" s="1153"/>
      <c r="AQ55" s="1153"/>
      <c r="AR55" s="1153"/>
      <c r="AS55" s="1153"/>
      <c r="AT55" s="1153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09"/>
      <c r="CH55" s="3409"/>
      <c r="CI55" s="3409"/>
      <c r="CJ55" s="3409"/>
      <c r="CK55" s="3409"/>
      <c r="CL55" s="3409"/>
      <c r="CM55" s="3409"/>
    </row>
    <row r="56" spans="1:104" ht="32.1" customHeight="1" x14ac:dyDescent="0.2">
      <c r="A56" s="4181"/>
      <c r="B56" s="3156" t="s">
        <v>47</v>
      </c>
      <c r="C56" s="3196" t="s">
        <v>20</v>
      </c>
      <c r="D56" s="3053" t="s">
        <v>21</v>
      </c>
      <c r="E56" s="897" t="s">
        <v>20</v>
      </c>
      <c r="F56" s="3053" t="s">
        <v>21</v>
      </c>
      <c r="G56" s="897" t="s">
        <v>20</v>
      </c>
      <c r="H56" s="3053" t="s">
        <v>21</v>
      </c>
      <c r="I56" s="897" t="s">
        <v>20</v>
      </c>
      <c r="J56" s="3053" t="s">
        <v>21</v>
      </c>
      <c r="K56" s="897" t="s">
        <v>20</v>
      </c>
      <c r="L56" s="3053" t="s">
        <v>21</v>
      </c>
      <c r="M56" s="897" t="s">
        <v>20</v>
      </c>
      <c r="N56" s="3053" t="s">
        <v>21</v>
      </c>
      <c r="O56" s="897" t="s">
        <v>20</v>
      </c>
      <c r="P56" s="3053" t="s">
        <v>21</v>
      </c>
      <c r="Q56" s="897" t="s">
        <v>20</v>
      </c>
      <c r="R56" s="3053" t="s">
        <v>21</v>
      </c>
      <c r="S56" s="897" t="s">
        <v>20</v>
      </c>
      <c r="T56" s="3053" t="s">
        <v>21</v>
      </c>
      <c r="U56" s="897" t="s">
        <v>20</v>
      </c>
      <c r="V56" s="3054" t="s">
        <v>21</v>
      </c>
      <c r="W56" s="897" t="s">
        <v>20</v>
      </c>
      <c r="X56" s="3053" t="s">
        <v>21</v>
      </c>
      <c r="Y56" s="897" t="s">
        <v>20</v>
      </c>
      <c r="Z56" s="3053" t="s">
        <v>21</v>
      </c>
      <c r="AA56" s="897" t="s">
        <v>20</v>
      </c>
      <c r="AB56" s="3053" t="s">
        <v>21</v>
      </c>
      <c r="AC56" s="897" t="s">
        <v>20</v>
      </c>
      <c r="AD56" s="3053" t="s">
        <v>21</v>
      </c>
      <c r="AE56" s="897" t="s">
        <v>20</v>
      </c>
      <c r="AF56" s="3053" t="s">
        <v>21</v>
      </c>
      <c r="AG56" s="897" t="s">
        <v>20</v>
      </c>
      <c r="AH56" s="3053" t="s">
        <v>21</v>
      </c>
      <c r="AI56" s="897" t="s">
        <v>20</v>
      </c>
      <c r="AJ56" s="3053" t="s">
        <v>21</v>
      </c>
      <c r="AK56" s="897" t="s">
        <v>20</v>
      </c>
      <c r="AL56" s="3053" t="s">
        <v>21</v>
      </c>
      <c r="AM56" s="3124" t="s">
        <v>1348</v>
      </c>
      <c r="AN56" s="3053" t="s">
        <v>1347</v>
      </c>
      <c r="AO56" s="1153"/>
      <c r="AP56" s="1153"/>
      <c r="AQ56" s="1153"/>
      <c r="AR56" s="1153"/>
      <c r="AS56" s="1153"/>
      <c r="AT56" s="1153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09"/>
      <c r="CH56" s="3409"/>
      <c r="CI56" s="3409"/>
      <c r="CJ56" s="3409"/>
      <c r="CK56" s="3409"/>
      <c r="CL56" s="3409"/>
      <c r="CM56" s="3409"/>
    </row>
    <row r="57" spans="1:104" ht="16.350000000000001" customHeight="1" x14ac:dyDescent="0.2">
      <c r="A57" s="1260" t="s">
        <v>1346</v>
      </c>
      <c r="B57" s="1125">
        <f t="shared" ref="B57:B62" si="8">SUM(C57+D57)</f>
        <v>0</v>
      </c>
      <c r="C57" s="1180">
        <f t="shared" ref="C57:D62" si="9">SUM(E57+G57+I57+K57+M57+O57+Q57+S57+U57+W57+Y57+AA57+AC57+AE57+AG57+AI57+AK57)</f>
        <v>0</v>
      </c>
      <c r="D57" s="932">
        <f t="shared" si="9"/>
        <v>0</v>
      </c>
      <c r="E57" s="893"/>
      <c r="F57" s="891"/>
      <c r="G57" s="893"/>
      <c r="H57" s="958"/>
      <c r="I57" s="893"/>
      <c r="J57" s="958"/>
      <c r="K57" s="893"/>
      <c r="L57" s="958"/>
      <c r="M57" s="893"/>
      <c r="N57" s="958"/>
      <c r="O57" s="893"/>
      <c r="P57" s="958"/>
      <c r="Q57" s="893"/>
      <c r="R57" s="958"/>
      <c r="S57" s="893"/>
      <c r="T57" s="958"/>
      <c r="U57" s="893"/>
      <c r="V57" s="1109"/>
      <c r="W57" s="893"/>
      <c r="X57" s="958"/>
      <c r="Y57" s="893"/>
      <c r="Z57" s="958"/>
      <c r="AA57" s="893"/>
      <c r="AB57" s="958"/>
      <c r="AC57" s="893"/>
      <c r="AD57" s="958"/>
      <c r="AE57" s="893"/>
      <c r="AF57" s="958"/>
      <c r="AG57" s="893"/>
      <c r="AH57" s="958"/>
      <c r="AI57" s="893"/>
      <c r="AJ57" s="958"/>
      <c r="AK57" s="1079"/>
      <c r="AL57" s="958"/>
      <c r="AM57" s="1079"/>
      <c r="AN57" s="958"/>
      <c r="AO57" s="3677" t="str">
        <f>CA57</f>
        <v/>
      </c>
      <c r="AP57" s="1482"/>
      <c r="AQ57" s="1482"/>
      <c r="AR57" s="1482"/>
      <c r="AS57" s="1482"/>
      <c r="AT57" s="1482"/>
      <c r="AU57" s="1482"/>
      <c r="AV57" s="1482"/>
      <c r="AW57" s="1482"/>
      <c r="AX57" s="1482"/>
      <c r="AY57" s="1482"/>
      <c r="AZ57" s="1482"/>
      <c r="BA57" s="402"/>
      <c r="BB57" s="402"/>
      <c r="BC57" s="402"/>
      <c r="BX57" s="194"/>
      <c r="BY57" s="194"/>
      <c r="CA57" s="3469" t="str">
        <f>IF(CG57=1,"* La suma de las Herramientas de Categorización debe ser igual al total. ","")</f>
        <v/>
      </c>
      <c r="CG57" s="3470">
        <f>IF(B57&lt;&gt;(AM57+AN57),1,0)</f>
        <v>0</v>
      </c>
      <c r="CH57" s="3409"/>
      <c r="CI57" s="3409"/>
      <c r="CJ57" s="3409"/>
      <c r="CK57" s="3409"/>
      <c r="CL57" s="3409"/>
      <c r="CM57" s="3409"/>
    </row>
    <row r="58" spans="1:104" ht="16.350000000000001" customHeight="1" x14ac:dyDescent="0.2">
      <c r="A58" s="1259" t="s">
        <v>1345</v>
      </c>
      <c r="B58" s="303">
        <f t="shared" si="8"/>
        <v>0</v>
      </c>
      <c r="C58" s="1190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77" t="str">
        <f t="shared" ref="AO58:AO61" si="10">CA58</f>
        <v/>
      </c>
      <c r="AP58" s="1482"/>
      <c r="AQ58" s="1482"/>
      <c r="AR58" s="1482"/>
      <c r="AS58" s="1482"/>
      <c r="AT58" s="1482"/>
      <c r="AU58" s="1482"/>
      <c r="AV58" s="1482"/>
      <c r="AW58" s="1482"/>
      <c r="AX58" s="1482"/>
      <c r="AY58" s="1482"/>
      <c r="AZ58" s="1482"/>
      <c r="BA58" s="402"/>
      <c r="BB58" s="402"/>
      <c r="BC58" s="402"/>
      <c r="BX58" s="194"/>
      <c r="BY58" s="194"/>
      <c r="CA58" s="3469" t="str">
        <f t="shared" ref="CA58:CA61" si="11">IF(CG58=1,"* La suma de las Herramientas de Categorización debe ser igual al total. ","")</f>
        <v/>
      </c>
      <c r="CG58" s="3470">
        <f t="shared" ref="CG58:CG61" si="12">IF(B58&lt;&gt;(AM58+AN58),1,0)</f>
        <v>0</v>
      </c>
      <c r="CH58" s="3409"/>
      <c r="CI58" s="3409"/>
      <c r="CJ58" s="3409"/>
      <c r="CK58" s="3409"/>
      <c r="CL58" s="3409"/>
      <c r="CM58" s="3409"/>
    </row>
    <row r="59" spans="1:104" ht="16.350000000000001" customHeight="1" x14ac:dyDescent="0.2">
      <c r="A59" s="1259" t="s">
        <v>1344</v>
      </c>
      <c r="B59" s="303">
        <f t="shared" si="8"/>
        <v>0</v>
      </c>
      <c r="C59" s="1190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77" t="str">
        <f t="shared" si="10"/>
        <v/>
      </c>
      <c r="AP59" s="1482"/>
      <c r="AQ59" s="1482"/>
      <c r="AR59" s="1482"/>
      <c r="AS59" s="1482"/>
      <c r="AT59" s="1482"/>
      <c r="AU59" s="1482"/>
      <c r="AV59" s="1482"/>
      <c r="AW59" s="1482"/>
      <c r="AX59" s="1482"/>
      <c r="AY59" s="1482"/>
      <c r="AZ59" s="1482"/>
      <c r="BA59" s="402"/>
      <c r="BB59" s="402"/>
      <c r="BC59" s="402"/>
      <c r="BX59" s="194"/>
      <c r="BY59" s="194"/>
      <c r="CA59" s="3469" t="str">
        <f t="shared" si="11"/>
        <v/>
      </c>
      <c r="CG59" s="3470">
        <f t="shared" si="12"/>
        <v>0</v>
      </c>
      <c r="CH59" s="3409"/>
      <c r="CI59" s="3409"/>
      <c r="CJ59" s="3409"/>
      <c r="CK59" s="3409"/>
      <c r="CL59" s="3409"/>
      <c r="CM59" s="3409"/>
    </row>
    <row r="60" spans="1:104" ht="16.350000000000001" customHeight="1" x14ac:dyDescent="0.2">
      <c r="A60" s="1259" t="s">
        <v>1343</v>
      </c>
      <c r="B60" s="303">
        <f t="shared" si="8"/>
        <v>0</v>
      </c>
      <c r="C60" s="1190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77" t="str">
        <f t="shared" si="10"/>
        <v/>
      </c>
      <c r="AP60" s="1482"/>
      <c r="AQ60" s="1482"/>
      <c r="AR60" s="1482"/>
      <c r="AS60" s="1482"/>
      <c r="AT60" s="1482"/>
      <c r="AU60" s="1482"/>
      <c r="AV60" s="1482"/>
      <c r="AW60" s="1482"/>
      <c r="AX60" s="1482"/>
      <c r="AY60" s="1482"/>
      <c r="AZ60" s="1482"/>
      <c r="BA60" s="402"/>
      <c r="BB60" s="402"/>
      <c r="BC60" s="402"/>
      <c r="BX60" s="194"/>
      <c r="BY60" s="194"/>
      <c r="CA60" s="3469" t="str">
        <f t="shared" si="11"/>
        <v/>
      </c>
      <c r="CG60" s="3470">
        <f t="shared" si="12"/>
        <v>0</v>
      </c>
      <c r="CH60" s="3409"/>
      <c r="CI60" s="3409"/>
      <c r="CJ60" s="3409"/>
      <c r="CK60" s="3409"/>
      <c r="CL60" s="3409"/>
      <c r="CM60" s="3409"/>
    </row>
    <row r="61" spans="1:104" ht="16.350000000000001" customHeight="1" x14ac:dyDescent="0.2">
      <c r="A61" s="1258" t="s">
        <v>1342</v>
      </c>
      <c r="B61" s="1215">
        <f t="shared" si="8"/>
        <v>0</v>
      </c>
      <c r="C61" s="1257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77" t="str">
        <f t="shared" si="10"/>
        <v/>
      </c>
      <c r="AP61" s="1482"/>
      <c r="AQ61" s="1482"/>
      <c r="AR61" s="1482"/>
      <c r="AS61" s="1482"/>
      <c r="AT61" s="1482"/>
      <c r="AU61" s="1482"/>
      <c r="AV61" s="1482"/>
      <c r="AW61" s="1482"/>
      <c r="AX61" s="1482"/>
      <c r="AY61" s="1482"/>
      <c r="AZ61" s="1482"/>
      <c r="BA61" s="402"/>
      <c r="BB61" s="402"/>
      <c r="BC61" s="402"/>
      <c r="BX61" s="194"/>
      <c r="BY61" s="194"/>
      <c r="CA61" s="3469" t="str">
        <f t="shared" si="11"/>
        <v/>
      </c>
      <c r="CG61" s="3470">
        <f t="shared" si="12"/>
        <v>0</v>
      </c>
      <c r="CH61" s="3409"/>
      <c r="CI61" s="3409"/>
      <c r="CJ61" s="3409"/>
      <c r="CK61" s="3409"/>
      <c r="CL61" s="3409"/>
      <c r="CM61" s="3409"/>
    </row>
    <row r="62" spans="1:104" ht="16.350000000000001" customHeight="1" x14ac:dyDescent="0.2">
      <c r="A62" s="1256" t="s">
        <v>1341</v>
      </c>
      <c r="B62" s="926">
        <f t="shared" si="8"/>
        <v>0</v>
      </c>
      <c r="C62" s="925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499"/>
      <c r="AP62" s="1482"/>
      <c r="AQ62" s="1482"/>
      <c r="AR62" s="1482"/>
      <c r="AS62" s="1482"/>
      <c r="AT62" s="1482"/>
      <c r="AU62" s="1482"/>
      <c r="AV62" s="1482"/>
      <c r="AW62" s="1482"/>
      <c r="AX62" s="1482"/>
      <c r="AY62" s="1482"/>
      <c r="AZ62" s="1482"/>
      <c r="BA62" s="402"/>
      <c r="BB62" s="402"/>
      <c r="BC62" s="402"/>
      <c r="BX62" s="194"/>
      <c r="BY62" s="194"/>
      <c r="CG62" s="3409">
        <v>0</v>
      </c>
      <c r="CH62" s="3409"/>
      <c r="CI62" s="3409"/>
      <c r="CJ62" s="3409"/>
      <c r="CK62" s="3409"/>
      <c r="CL62" s="3409"/>
      <c r="CM62" s="3409"/>
    </row>
    <row r="63" spans="1:104" ht="16.350000000000001" customHeight="1" x14ac:dyDescent="0.2">
      <c r="A63" s="3052" t="s">
        <v>27</v>
      </c>
      <c r="B63" s="1246">
        <f t="shared" ref="B63:AL63" si="13">SUM(B57:B62)</f>
        <v>0</v>
      </c>
      <c r="C63" s="1255">
        <f t="shared" si="13"/>
        <v>0</v>
      </c>
      <c r="D63" s="680">
        <f t="shared" si="13"/>
        <v>0</v>
      </c>
      <c r="E63" s="977">
        <f t="shared" si="13"/>
        <v>0</v>
      </c>
      <c r="F63" s="3260">
        <f t="shared" si="13"/>
        <v>0</v>
      </c>
      <c r="G63" s="977">
        <f t="shared" si="13"/>
        <v>0</v>
      </c>
      <c r="H63" s="1253">
        <f t="shared" si="13"/>
        <v>0</v>
      </c>
      <c r="I63" s="977">
        <f t="shared" si="13"/>
        <v>0</v>
      </c>
      <c r="J63" s="1253">
        <f t="shared" si="13"/>
        <v>0</v>
      </c>
      <c r="K63" s="977">
        <f t="shared" si="13"/>
        <v>0</v>
      </c>
      <c r="L63" s="1253">
        <f t="shared" si="13"/>
        <v>0</v>
      </c>
      <c r="M63" s="977">
        <f t="shared" si="13"/>
        <v>0</v>
      </c>
      <c r="N63" s="1253">
        <f t="shared" si="13"/>
        <v>0</v>
      </c>
      <c r="O63" s="977">
        <f t="shared" si="13"/>
        <v>0</v>
      </c>
      <c r="P63" s="1253">
        <f t="shared" si="13"/>
        <v>0</v>
      </c>
      <c r="Q63" s="977">
        <f t="shared" si="13"/>
        <v>0</v>
      </c>
      <c r="R63" s="1253">
        <f t="shared" si="13"/>
        <v>0</v>
      </c>
      <c r="S63" s="977">
        <f t="shared" si="13"/>
        <v>0</v>
      </c>
      <c r="T63" s="1253">
        <f t="shared" si="13"/>
        <v>0</v>
      </c>
      <c r="U63" s="756">
        <f t="shared" si="13"/>
        <v>0</v>
      </c>
      <c r="V63" s="1254">
        <f t="shared" si="13"/>
        <v>0</v>
      </c>
      <c r="W63" s="977">
        <f t="shared" si="13"/>
        <v>0</v>
      </c>
      <c r="X63" s="1253">
        <f t="shared" si="13"/>
        <v>0</v>
      </c>
      <c r="Y63" s="977">
        <f t="shared" si="13"/>
        <v>0</v>
      </c>
      <c r="Z63" s="1253">
        <f t="shared" si="13"/>
        <v>0</v>
      </c>
      <c r="AA63" s="977">
        <f t="shared" si="13"/>
        <v>0</v>
      </c>
      <c r="AB63" s="1253">
        <f t="shared" si="13"/>
        <v>0</v>
      </c>
      <c r="AC63" s="977">
        <f t="shared" si="13"/>
        <v>0</v>
      </c>
      <c r="AD63" s="1253">
        <f t="shared" si="13"/>
        <v>0</v>
      </c>
      <c r="AE63" s="977">
        <f t="shared" si="13"/>
        <v>0</v>
      </c>
      <c r="AF63" s="1253">
        <f t="shared" si="13"/>
        <v>0</v>
      </c>
      <c r="AG63" s="977">
        <f t="shared" si="13"/>
        <v>0</v>
      </c>
      <c r="AH63" s="1253">
        <f t="shared" si="13"/>
        <v>0</v>
      </c>
      <c r="AI63" s="977">
        <f t="shared" si="13"/>
        <v>0</v>
      </c>
      <c r="AJ63" s="1253">
        <f t="shared" si="13"/>
        <v>0</v>
      </c>
      <c r="AK63" s="706">
        <f t="shared" si="13"/>
        <v>0</v>
      </c>
      <c r="AL63" s="1253">
        <f t="shared" si="13"/>
        <v>0</v>
      </c>
      <c r="AM63" s="706">
        <f>SUM(AM57:AM61)</f>
        <v>0</v>
      </c>
      <c r="AN63" s="1253">
        <f>SUM(AN57:AN61)</f>
        <v>0</v>
      </c>
      <c r="AO63" s="1252"/>
      <c r="AP63" s="1153"/>
      <c r="AQ63" s="1153"/>
      <c r="AR63" s="1153"/>
      <c r="AS63" s="1153"/>
      <c r="AT63" s="1153"/>
      <c r="AU63" s="1153"/>
      <c r="AV63" s="1153"/>
      <c r="AW63" s="1153"/>
      <c r="AX63" s="1153"/>
      <c r="AY63" s="1153"/>
      <c r="AZ63" s="1153"/>
      <c r="BA63" s="1153"/>
      <c r="BB63" s="1153"/>
      <c r="BC63" s="1153"/>
      <c r="BD63" s="1158"/>
      <c r="BE63" s="1158"/>
      <c r="BX63" s="194"/>
      <c r="BY63" s="194"/>
      <c r="CG63" s="3409"/>
      <c r="CH63" s="3409"/>
      <c r="CI63" s="3409"/>
      <c r="CJ63" s="3409"/>
      <c r="CK63" s="3409"/>
      <c r="CL63" s="3409"/>
      <c r="CM63" s="3409"/>
    </row>
    <row r="64" spans="1:104" ht="32.1" customHeight="1" x14ac:dyDescent="0.2">
      <c r="A64" s="1251" t="s">
        <v>1340</v>
      </c>
      <c r="B64" s="1250"/>
      <c r="C64" s="1250"/>
      <c r="D64" s="1250"/>
      <c r="E64" s="1250"/>
      <c r="F64" s="1250"/>
      <c r="G64" s="1250"/>
      <c r="H64" s="1250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09"/>
      <c r="CH64" s="3409"/>
      <c r="CI64" s="3409"/>
      <c r="CJ64" s="3409"/>
      <c r="CK64" s="3409"/>
      <c r="CL64" s="3409"/>
      <c r="CM64" s="3409"/>
    </row>
    <row r="65" spans="1:91" ht="32.1" customHeight="1" x14ac:dyDescent="0.2">
      <c r="A65" s="3055" t="s">
        <v>1339</v>
      </c>
      <c r="B65" s="3137" t="s">
        <v>1254</v>
      </c>
      <c r="C65" s="3137" t="s">
        <v>1212</v>
      </c>
      <c r="D65" s="3137" t="s">
        <v>1338</v>
      </c>
      <c r="E65" s="3137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58"/>
      <c r="S65" s="1158"/>
      <c r="T65" s="1158"/>
      <c r="U65" s="1158"/>
      <c r="V65" s="1158"/>
      <c r="W65" s="1158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09"/>
      <c r="CH65" s="3409"/>
      <c r="CI65" s="3409"/>
      <c r="CJ65" s="3409"/>
      <c r="CK65" s="3409"/>
      <c r="CL65" s="3409"/>
      <c r="CM65" s="3409"/>
    </row>
    <row r="66" spans="1:91" ht="16.350000000000001" customHeight="1" x14ac:dyDescent="0.2">
      <c r="A66" s="1249" t="s">
        <v>124</v>
      </c>
      <c r="B66" s="1110">
        <f t="shared" ref="B66:B84" si="14">SUM(C66:E66)</f>
        <v>0</v>
      </c>
      <c r="C66" s="892"/>
      <c r="D66" s="892"/>
      <c r="E66" s="892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58"/>
      <c r="S66" s="1158"/>
      <c r="T66" s="1158"/>
      <c r="U66" s="1158"/>
      <c r="V66" s="1158"/>
      <c r="W66" s="1158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09"/>
      <c r="CH66" s="3409"/>
      <c r="CI66" s="3409"/>
      <c r="CJ66" s="3409"/>
      <c r="CK66" s="3409"/>
      <c r="CL66" s="3409"/>
      <c r="CM66" s="3409"/>
    </row>
    <row r="67" spans="1:91" ht="16.350000000000001" customHeight="1" x14ac:dyDescent="0.2">
      <c r="A67" s="3087" t="s">
        <v>1337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58"/>
      <c r="S67" s="1158"/>
      <c r="T67" s="1158"/>
      <c r="U67" s="1158"/>
      <c r="V67" s="1158"/>
      <c r="W67" s="1158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09"/>
      <c r="CH67" s="3409"/>
      <c r="CI67" s="3409"/>
      <c r="CJ67" s="3409"/>
      <c r="CK67" s="3409"/>
      <c r="CL67" s="3409"/>
      <c r="CM67" s="3409"/>
    </row>
    <row r="68" spans="1:91" ht="16.350000000000001" customHeight="1" x14ac:dyDescent="0.2">
      <c r="A68" s="3087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58"/>
      <c r="S68" s="1158"/>
      <c r="T68" s="1158"/>
      <c r="U68" s="1158"/>
      <c r="V68" s="1158"/>
      <c r="W68" s="1158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09"/>
      <c r="CH68" s="3409"/>
      <c r="CI68" s="3409"/>
      <c r="CJ68" s="3409"/>
      <c r="CK68" s="3409"/>
      <c r="CL68" s="3409"/>
      <c r="CM68" s="3409"/>
    </row>
    <row r="69" spans="1:91" ht="16.350000000000001" customHeight="1" x14ac:dyDescent="0.2">
      <c r="A69" s="3087" t="s">
        <v>1336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58"/>
      <c r="S69" s="1158"/>
      <c r="T69" s="1158"/>
      <c r="U69" s="1158"/>
      <c r="V69" s="1158"/>
      <c r="W69" s="1158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09"/>
      <c r="CH69" s="3409"/>
      <c r="CI69" s="3409"/>
      <c r="CJ69" s="3409"/>
      <c r="CK69" s="3409"/>
      <c r="CL69" s="3409"/>
      <c r="CM69" s="3409"/>
    </row>
    <row r="70" spans="1:91" ht="16.350000000000001" customHeight="1" x14ac:dyDescent="0.2">
      <c r="A70" s="3087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58"/>
      <c r="S70" s="1158"/>
      <c r="T70" s="1158"/>
      <c r="U70" s="1158"/>
      <c r="V70" s="1158"/>
      <c r="W70" s="1158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09"/>
      <c r="CH70" s="3409"/>
      <c r="CI70" s="3409"/>
      <c r="CJ70" s="3409"/>
      <c r="CK70" s="3409"/>
      <c r="CL70" s="3409"/>
      <c r="CM70" s="3409"/>
    </row>
    <row r="71" spans="1:91" ht="16.350000000000001" customHeight="1" x14ac:dyDescent="0.2">
      <c r="A71" s="3087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58"/>
      <c r="S71" s="1158"/>
      <c r="T71" s="1158"/>
      <c r="U71" s="1158"/>
      <c r="V71" s="1158"/>
      <c r="W71" s="1158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09"/>
      <c r="CH71" s="3409"/>
      <c r="CI71" s="3409"/>
      <c r="CJ71" s="3409"/>
      <c r="CK71" s="3409"/>
      <c r="CL71" s="3409"/>
      <c r="CM71" s="3409"/>
    </row>
    <row r="72" spans="1:91" ht="16.350000000000001" customHeight="1" x14ac:dyDescent="0.2">
      <c r="A72" s="3087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58"/>
      <c r="S72" s="1158"/>
      <c r="T72" s="1158"/>
      <c r="U72" s="1158"/>
      <c r="V72" s="1158"/>
      <c r="W72" s="1158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09"/>
      <c r="CH72" s="3409"/>
      <c r="CI72" s="3409"/>
      <c r="CJ72" s="3409"/>
      <c r="CK72" s="3409"/>
      <c r="CL72" s="3409"/>
      <c r="CM72" s="3409"/>
    </row>
    <row r="73" spans="1:91" ht="16.350000000000001" customHeight="1" x14ac:dyDescent="0.2">
      <c r="A73" s="3087" t="s">
        <v>1335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58"/>
      <c r="S73" s="1158"/>
      <c r="T73" s="1158"/>
      <c r="U73" s="1158"/>
      <c r="V73" s="1158"/>
      <c r="W73" s="1158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09"/>
      <c r="CH73" s="3409"/>
      <c r="CI73" s="3409"/>
      <c r="CJ73" s="3409"/>
      <c r="CK73" s="3409"/>
      <c r="CL73" s="3409"/>
      <c r="CM73" s="3409"/>
    </row>
    <row r="74" spans="1:91" ht="16.350000000000001" customHeight="1" x14ac:dyDescent="0.2">
      <c r="A74" s="3087" t="s">
        <v>41</v>
      </c>
      <c r="B74" s="162">
        <f t="shared" si="14"/>
        <v>0</v>
      </c>
      <c r="C74" s="138"/>
      <c r="D74" s="138"/>
      <c r="E74" s="138"/>
      <c r="F74" s="120"/>
      <c r="G74" s="1247"/>
      <c r="H74" s="1247"/>
      <c r="I74" s="161"/>
      <c r="J74" s="161"/>
      <c r="K74" s="161"/>
      <c r="L74" s="161"/>
      <c r="M74" s="161"/>
      <c r="N74" s="161"/>
      <c r="O74" s="161"/>
      <c r="P74" s="161"/>
      <c r="Q74" s="161"/>
      <c r="R74" s="1158"/>
      <c r="S74" s="1158"/>
      <c r="T74" s="1158"/>
      <c r="U74" s="1158"/>
      <c r="V74" s="1158"/>
      <c r="W74" s="1158"/>
      <c r="X74" s="161"/>
      <c r="Y74" s="161"/>
      <c r="CG74" s="3409"/>
      <c r="CH74" s="3409"/>
      <c r="CI74" s="3409"/>
      <c r="CJ74" s="3409"/>
      <c r="CK74" s="3409"/>
      <c r="CL74" s="3409"/>
      <c r="CM74" s="3409"/>
    </row>
    <row r="75" spans="1:91" ht="16.350000000000001" customHeight="1" x14ac:dyDescent="0.2">
      <c r="A75" s="3087" t="s">
        <v>1334</v>
      </c>
      <c r="B75" s="162">
        <f t="shared" si="14"/>
        <v>0</v>
      </c>
      <c r="C75" s="138"/>
      <c r="D75" s="138"/>
      <c r="E75" s="138"/>
      <c r="F75" s="120"/>
      <c r="G75" s="1247"/>
      <c r="H75" s="1247"/>
      <c r="I75" s="161"/>
      <c r="J75" s="161"/>
      <c r="K75" s="161"/>
      <c r="L75" s="161"/>
      <c r="M75" s="161"/>
      <c r="N75" s="161"/>
      <c r="O75" s="161"/>
      <c r="P75" s="161"/>
      <c r="Q75" s="161"/>
      <c r="R75" s="1158"/>
      <c r="S75" s="1158"/>
      <c r="T75" s="1158"/>
      <c r="U75" s="1158"/>
      <c r="V75" s="1158"/>
      <c r="W75" s="1158"/>
      <c r="X75" s="161"/>
      <c r="Y75" s="161"/>
      <c r="CG75" s="3409"/>
      <c r="CH75" s="3409"/>
      <c r="CI75" s="3409"/>
      <c r="CJ75" s="3409"/>
      <c r="CK75" s="3409"/>
      <c r="CL75" s="3409"/>
      <c r="CM75" s="3409"/>
    </row>
    <row r="76" spans="1:91" ht="16.350000000000001" customHeight="1" x14ac:dyDescent="0.2">
      <c r="A76" s="3087" t="s">
        <v>1333</v>
      </c>
      <c r="B76" s="162">
        <f t="shared" si="14"/>
        <v>0</v>
      </c>
      <c r="C76" s="138"/>
      <c r="D76" s="138"/>
      <c r="E76" s="138"/>
      <c r="F76" s="120"/>
      <c r="G76" s="1247"/>
      <c r="H76" s="1247"/>
      <c r="I76" s="161"/>
      <c r="J76" s="161"/>
      <c r="K76" s="161"/>
      <c r="L76" s="161"/>
      <c r="M76" s="161"/>
      <c r="N76" s="161"/>
      <c r="O76" s="161"/>
      <c r="P76" s="161"/>
      <c r="Q76" s="161"/>
      <c r="R76" s="1158"/>
      <c r="S76" s="1158"/>
      <c r="T76" s="1158"/>
      <c r="U76" s="1158"/>
      <c r="V76" s="1158"/>
      <c r="W76" s="1158"/>
      <c r="X76" s="161"/>
      <c r="Y76" s="161"/>
      <c r="CG76" s="3409"/>
      <c r="CH76" s="3409"/>
      <c r="CI76" s="3409"/>
      <c r="CJ76" s="3409"/>
      <c r="CK76" s="3409"/>
      <c r="CL76" s="3409"/>
      <c r="CM76" s="3409"/>
    </row>
    <row r="77" spans="1:91" ht="16.350000000000001" customHeight="1" x14ac:dyDescent="0.2">
      <c r="A77" s="1248" t="s">
        <v>1332</v>
      </c>
      <c r="B77" s="162">
        <f t="shared" si="14"/>
        <v>0</v>
      </c>
      <c r="C77" s="138"/>
      <c r="D77" s="138"/>
      <c r="E77" s="138"/>
      <c r="F77" s="120"/>
      <c r="G77" s="1247"/>
      <c r="H77" s="1247"/>
      <c r="I77" s="161"/>
      <c r="J77" s="161"/>
      <c r="K77" s="161"/>
      <c r="L77" s="161"/>
      <c r="M77" s="161"/>
      <c r="N77" s="161"/>
      <c r="O77" s="161"/>
      <c r="P77" s="161"/>
      <c r="Q77" s="161"/>
      <c r="R77" s="1158"/>
      <c r="S77" s="1158"/>
      <c r="T77" s="1158"/>
      <c r="U77" s="1158"/>
      <c r="V77" s="1158"/>
      <c r="W77" s="1158"/>
      <c r="X77" s="161"/>
      <c r="Y77" s="161"/>
      <c r="CG77" s="3409"/>
      <c r="CH77" s="3409"/>
      <c r="CI77" s="3409"/>
      <c r="CJ77" s="3409"/>
      <c r="CK77" s="3409"/>
      <c r="CL77" s="3409"/>
      <c r="CM77" s="3409"/>
    </row>
    <row r="78" spans="1:91" ht="16.350000000000001" customHeight="1" x14ac:dyDescent="0.2">
      <c r="A78" s="3087" t="s">
        <v>1331</v>
      </c>
      <c r="B78" s="162">
        <f t="shared" si="14"/>
        <v>0</v>
      </c>
      <c r="C78" s="138"/>
      <c r="D78" s="138"/>
      <c r="E78" s="138"/>
      <c r="F78" s="120"/>
      <c r="G78" s="1247"/>
      <c r="H78" s="1247"/>
      <c r="I78" s="161"/>
      <c r="J78" s="161"/>
      <c r="K78" s="161"/>
      <c r="L78" s="161"/>
      <c r="M78" s="161"/>
      <c r="N78" s="161"/>
      <c r="O78" s="161"/>
      <c r="P78" s="161"/>
      <c r="Q78" s="161"/>
      <c r="R78" s="1158"/>
      <c r="S78" s="1158"/>
      <c r="T78" s="1158"/>
      <c r="U78" s="1158"/>
      <c r="V78" s="1158"/>
      <c r="W78" s="1158"/>
      <c r="X78" s="161"/>
      <c r="Y78" s="161"/>
      <c r="CG78" s="3409"/>
      <c r="CH78" s="3409"/>
      <c r="CI78" s="3409"/>
      <c r="CJ78" s="3409"/>
      <c r="CK78" s="3409"/>
      <c r="CL78" s="3409"/>
      <c r="CM78" s="3409"/>
    </row>
    <row r="79" spans="1:91" ht="16.350000000000001" customHeight="1" x14ac:dyDescent="0.2">
      <c r="A79" s="3087" t="s">
        <v>318</v>
      </c>
      <c r="B79" s="162">
        <f t="shared" si="14"/>
        <v>0</v>
      </c>
      <c r="C79" s="138"/>
      <c r="D79" s="138"/>
      <c r="E79" s="138"/>
      <c r="F79" s="120"/>
      <c r="G79" s="1247"/>
      <c r="H79" s="1247"/>
      <c r="I79" s="161"/>
      <c r="J79" s="161"/>
      <c r="K79" s="161"/>
      <c r="L79" s="161"/>
      <c r="M79" s="161"/>
      <c r="N79" s="161"/>
      <c r="O79" s="161"/>
      <c r="P79" s="161"/>
      <c r="Q79" s="161"/>
      <c r="R79" s="1158"/>
      <c r="S79" s="1158"/>
      <c r="T79" s="1158"/>
      <c r="U79" s="1158"/>
      <c r="V79" s="1158"/>
      <c r="W79" s="1158"/>
      <c r="X79" s="161"/>
      <c r="Y79" s="161"/>
      <c r="CG79" s="3409"/>
      <c r="CH79" s="3409"/>
      <c r="CI79" s="3409"/>
      <c r="CJ79" s="3409"/>
      <c r="CK79" s="3409"/>
      <c r="CL79" s="3409"/>
      <c r="CM79" s="3409"/>
    </row>
    <row r="80" spans="1:91" ht="16.350000000000001" customHeight="1" x14ac:dyDescent="0.2">
      <c r="A80" s="3087" t="s">
        <v>1330</v>
      </c>
      <c r="B80" s="162">
        <f t="shared" si="14"/>
        <v>0</v>
      </c>
      <c r="C80" s="138"/>
      <c r="D80" s="138"/>
      <c r="E80" s="138"/>
      <c r="F80" s="120"/>
      <c r="G80" s="1247"/>
      <c r="H80" s="1247"/>
      <c r="I80" s="161"/>
      <c r="J80" s="161"/>
      <c r="K80" s="161"/>
      <c r="L80" s="161"/>
      <c r="M80" s="161"/>
      <c r="N80" s="161"/>
      <c r="O80" s="161"/>
      <c r="P80" s="161"/>
      <c r="Q80" s="161"/>
      <c r="R80" s="1158"/>
      <c r="S80" s="1158"/>
      <c r="T80" s="1158"/>
      <c r="U80" s="1158"/>
      <c r="V80" s="1158"/>
      <c r="W80" s="1158"/>
      <c r="X80" s="161"/>
      <c r="Y80" s="161"/>
      <c r="CG80" s="3409"/>
      <c r="CH80" s="3409"/>
      <c r="CI80" s="3409"/>
      <c r="CJ80" s="3409"/>
      <c r="CK80" s="3409"/>
      <c r="CL80" s="3409"/>
      <c r="CM80" s="3409"/>
    </row>
    <row r="81" spans="1:91" ht="16.350000000000001" customHeight="1" x14ac:dyDescent="0.2">
      <c r="A81" s="3087" t="s">
        <v>315</v>
      </c>
      <c r="B81" s="162">
        <f t="shared" si="14"/>
        <v>0</v>
      </c>
      <c r="C81" s="138"/>
      <c r="D81" s="138"/>
      <c r="E81" s="138"/>
      <c r="F81" s="120"/>
      <c r="G81" s="1247"/>
      <c r="H81" s="1247"/>
      <c r="I81" s="161"/>
      <c r="J81" s="161"/>
      <c r="K81" s="161"/>
      <c r="L81" s="161"/>
      <c r="M81" s="161"/>
      <c r="N81" s="161"/>
      <c r="O81" s="161"/>
      <c r="P81" s="161"/>
      <c r="Q81" s="161"/>
      <c r="R81" s="1158"/>
      <c r="S81" s="1158"/>
      <c r="T81" s="1158"/>
      <c r="U81" s="1158"/>
      <c r="V81" s="1158"/>
      <c r="W81" s="1158"/>
      <c r="X81" s="161"/>
      <c r="Y81" s="161"/>
      <c r="CG81" s="3409"/>
      <c r="CH81" s="3409"/>
      <c r="CI81" s="3409"/>
      <c r="CJ81" s="3409"/>
      <c r="CK81" s="3409"/>
      <c r="CL81" s="3409"/>
      <c r="CM81" s="3409"/>
    </row>
    <row r="82" spans="1:91" ht="16.350000000000001" customHeight="1" x14ac:dyDescent="0.2">
      <c r="A82" s="3087" t="s">
        <v>1329</v>
      </c>
      <c r="B82" s="162">
        <f t="shared" si="14"/>
        <v>0</v>
      </c>
      <c r="C82" s="138"/>
      <c r="D82" s="138"/>
      <c r="E82" s="138"/>
      <c r="F82" s="120"/>
      <c r="G82" s="1247"/>
      <c r="H82" s="1247"/>
      <c r="I82" s="161"/>
      <c r="J82" s="161"/>
      <c r="K82" s="161"/>
      <c r="L82" s="161"/>
      <c r="M82" s="161"/>
      <c r="N82" s="161"/>
      <c r="O82" s="161"/>
      <c r="P82" s="161"/>
      <c r="Q82" s="161"/>
      <c r="R82" s="1158"/>
      <c r="S82" s="1158"/>
      <c r="T82" s="1158"/>
      <c r="U82" s="1158"/>
      <c r="V82" s="1158"/>
      <c r="W82" s="1158"/>
      <c r="X82" s="161"/>
      <c r="Y82" s="161"/>
      <c r="CG82" s="3409"/>
      <c r="CH82" s="3409"/>
      <c r="CI82" s="3409"/>
      <c r="CJ82" s="3409"/>
      <c r="CK82" s="3409"/>
      <c r="CL82" s="3409"/>
      <c r="CM82" s="3409"/>
    </row>
    <row r="83" spans="1:91" ht="16.350000000000001" customHeight="1" x14ac:dyDescent="0.2">
      <c r="A83" s="3087" t="s">
        <v>319</v>
      </c>
      <c r="B83" s="162">
        <f t="shared" si="14"/>
        <v>0</v>
      </c>
      <c r="C83" s="138"/>
      <c r="D83" s="138"/>
      <c r="E83" s="138"/>
      <c r="F83" s="120"/>
      <c r="G83" s="1247"/>
      <c r="H83" s="1247"/>
      <c r="I83" s="161"/>
      <c r="J83" s="161"/>
      <c r="K83" s="161"/>
      <c r="L83" s="161"/>
      <c r="M83" s="161"/>
      <c r="N83" s="161"/>
      <c r="O83" s="161"/>
      <c r="P83" s="161"/>
      <c r="Q83" s="161"/>
      <c r="R83" s="1158"/>
      <c r="S83" s="1158"/>
      <c r="T83" s="1158"/>
      <c r="U83" s="1158"/>
      <c r="V83" s="1158"/>
      <c r="W83" s="1158"/>
      <c r="X83" s="161"/>
      <c r="Y83" s="161"/>
      <c r="CG83" s="3409"/>
      <c r="CH83" s="3409"/>
      <c r="CI83" s="3409"/>
      <c r="CJ83" s="3409"/>
      <c r="CK83" s="3409"/>
      <c r="CL83" s="3409"/>
      <c r="CM83" s="3409"/>
    </row>
    <row r="84" spans="1:91" ht="16.350000000000001" customHeight="1" x14ac:dyDescent="0.2">
      <c r="A84" s="3087" t="s">
        <v>316</v>
      </c>
      <c r="B84" s="831">
        <f t="shared" si="14"/>
        <v>0</v>
      </c>
      <c r="C84" s="237"/>
      <c r="D84" s="237"/>
      <c r="E84" s="237"/>
      <c r="F84" s="120"/>
      <c r="G84" s="1247"/>
      <c r="H84" s="1247"/>
      <c r="I84" s="161"/>
      <c r="J84" s="161"/>
      <c r="K84" s="161"/>
      <c r="L84" s="161"/>
      <c r="M84" s="161"/>
      <c r="N84" s="161"/>
      <c r="O84" s="161"/>
      <c r="P84" s="161"/>
      <c r="Q84" s="161"/>
      <c r="R84" s="1158"/>
      <c r="S84" s="1158"/>
      <c r="T84" s="1158"/>
      <c r="U84" s="1158"/>
      <c r="V84" s="1158"/>
      <c r="W84" s="1158"/>
      <c r="X84" s="161"/>
      <c r="Y84" s="161"/>
      <c r="CG84" s="3409"/>
      <c r="CH84" s="3409"/>
      <c r="CI84" s="3409"/>
      <c r="CJ84" s="3409"/>
      <c r="CK84" s="3409"/>
      <c r="CL84" s="3409"/>
      <c r="CM84" s="3409"/>
    </row>
    <row r="85" spans="1:91" ht="16.350000000000001" customHeight="1" x14ac:dyDescent="0.2">
      <c r="A85" s="3052" t="s">
        <v>27</v>
      </c>
      <c r="B85" s="1082">
        <f>SUM(B66:B84)</f>
        <v>0</v>
      </c>
      <c r="C85" s="1082">
        <f>SUM(C66:C84)</f>
        <v>0</v>
      </c>
      <c r="D85" s="1082">
        <f>SUM(D66:D84)</f>
        <v>0</v>
      </c>
      <c r="E85" s="1082">
        <f>SUM(E66:E84)</f>
        <v>0</v>
      </c>
      <c r="F85" s="120"/>
      <c r="G85" s="1247"/>
      <c r="H85" s="1247"/>
      <c r="I85" s="161"/>
      <c r="J85" s="161"/>
      <c r="K85" s="161"/>
      <c r="L85" s="161"/>
      <c r="M85" s="161"/>
      <c r="N85" s="161"/>
      <c r="O85" s="161"/>
      <c r="P85" s="161"/>
      <c r="Q85" s="161"/>
      <c r="R85" s="1158"/>
      <c r="S85" s="1158"/>
      <c r="T85" s="1158"/>
      <c r="U85" s="1158"/>
      <c r="V85" s="180"/>
      <c r="W85" s="1158"/>
      <c r="X85" s="161"/>
      <c r="Y85" s="161"/>
      <c r="CG85" s="3409"/>
      <c r="CH85" s="3409"/>
      <c r="CI85" s="3409"/>
      <c r="CJ85" s="3409"/>
      <c r="CK85" s="3409"/>
      <c r="CL85" s="3409"/>
      <c r="CM85" s="3409"/>
    </row>
    <row r="86" spans="1:91" ht="32.1" customHeight="1" x14ac:dyDescent="0.2">
      <c r="A86" s="82" t="s">
        <v>1328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09"/>
      <c r="CH86" s="3409"/>
      <c r="CI86" s="3409"/>
      <c r="CJ86" s="3409"/>
      <c r="CK86" s="3409"/>
      <c r="CL86" s="3409"/>
      <c r="CM86" s="3409"/>
    </row>
    <row r="87" spans="1:91" ht="16.350000000000001" customHeight="1" x14ac:dyDescent="0.2">
      <c r="A87" s="4149" t="s">
        <v>1311</v>
      </c>
      <c r="B87" s="4151"/>
      <c r="C87" s="4149" t="s">
        <v>1254</v>
      </c>
      <c r="D87" s="4150"/>
      <c r="E87" s="4151"/>
      <c r="F87" s="4144" t="s">
        <v>92</v>
      </c>
      <c r="G87" s="4146"/>
      <c r="H87" s="4146"/>
      <c r="I87" s="4146"/>
      <c r="J87" s="4146"/>
      <c r="K87" s="4146"/>
      <c r="L87" s="4146"/>
      <c r="M87" s="4146"/>
      <c r="N87" s="4146"/>
      <c r="O87" s="4146"/>
      <c r="P87" s="4146"/>
      <c r="Q87" s="4146"/>
      <c r="R87" s="4146"/>
      <c r="S87" s="4146"/>
      <c r="T87" s="4146"/>
      <c r="U87" s="4146"/>
      <c r="V87" s="4146"/>
      <c r="W87" s="4146"/>
      <c r="X87" s="4146"/>
      <c r="Y87" s="4146"/>
      <c r="Z87" s="4146"/>
      <c r="AA87" s="4146"/>
      <c r="AB87" s="4146"/>
      <c r="AC87" s="4146"/>
      <c r="AD87" s="4146"/>
      <c r="AE87" s="4146"/>
      <c r="AF87" s="4146"/>
      <c r="AG87" s="4146"/>
      <c r="AH87" s="4146"/>
      <c r="AI87" s="4146"/>
      <c r="AJ87" s="4146"/>
      <c r="AK87" s="4146"/>
      <c r="AL87" s="4146"/>
      <c r="AM87" s="4145"/>
      <c r="AN87" s="4139" t="s">
        <v>428</v>
      </c>
      <c r="AO87" s="4139" t="s">
        <v>1327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09"/>
      <c r="CH87" s="3409"/>
      <c r="CI87" s="3409"/>
      <c r="CJ87" s="3409"/>
      <c r="CK87" s="3409"/>
      <c r="CL87" s="3409"/>
      <c r="CM87" s="3409"/>
    </row>
    <row r="88" spans="1:91" ht="16.350000000000001" customHeight="1" x14ac:dyDescent="0.2">
      <c r="A88" s="4152"/>
      <c r="B88" s="4154"/>
      <c r="C88" s="4162"/>
      <c r="D88" s="4181"/>
      <c r="E88" s="4163"/>
      <c r="F88" s="4144" t="s">
        <v>83</v>
      </c>
      <c r="G88" s="4145"/>
      <c r="H88" s="4146" t="s">
        <v>84</v>
      </c>
      <c r="I88" s="4146"/>
      <c r="J88" s="4144" t="s">
        <v>85</v>
      </c>
      <c r="K88" s="4145"/>
      <c r="L88" s="4146" t="s">
        <v>79</v>
      </c>
      <c r="M88" s="4146"/>
      <c r="N88" s="4144" t="s">
        <v>6</v>
      </c>
      <c r="O88" s="4145"/>
      <c r="P88" s="4146" t="s">
        <v>7</v>
      </c>
      <c r="Q88" s="4146"/>
      <c r="R88" s="4144" t="s">
        <v>8</v>
      </c>
      <c r="S88" s="4145"/>
      <c r="T88" s="4146" t="s">
        <v>9</v>
      </c>
      <c r="U88" s="4146"/>
      <c r="V88" s="4144" t="s">
        <v>10</v>
      </c>
      <c r="W88" s="4145"/>
      <c r="X88" s="4146" t="s">
        <v>11</v>
      </c>
      <c r="Y88" s="4145"/>
      <c r="Z88" s="4144" t="s">
        <v>12</v>
      </c>
      <c r="AA88" s="4146"/>
      <c r="AB88" s="4144" t="s">
        <v>13</v>
      </c>
      <c r="AC88" s="4145"/>
      <c r="AD88" s="4146" t="s">
        <v>14</v>
      </c>
      <c r="AE88" s="4146"/>
      <c r="AF88" s="4144" t="s">
        <v>15</v>
      </c>
      <c r="AG88" s="4145"/>
      <c r="AH88" s="4146" t="s">
        <v>16</v>
      </c>
      <c r="AI88" s="4146"/>
      <c r="AJ88" s="4144" t="s">
        <v>17</v>
      </c>
      <c r="AK88" s="4145"/>
      <c r="AL88" s="4146" t="s">
        <v>18</v>
      </c>
      <c r="AM88" s="4145"/>
      <c r="AN88" s="4140"/>
      <c r="AO88" s="4140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09"/>
      <c r="CH88" s="3409"/>
      <c r="CI88" s="3409"/>
      <c r="CJ88" s="3409"/>
      <c r="CK88" s="3409"/>
      <c r="CL88" s="3409"/>
      <c r="CM88" s="3409"/>
    </row>
    <row r="89" spans="1:91" ht="16.350000000000001" customHeight="1" x14ac:dyDescent="0.2">
      <c r="A89" s="4162"/>
      <c r="B89" s="4181"/>
      <c r="C89" s="897" t="s">
        <v>47</v>
      </c>
      <c r="D89" s="923" t="s">
        <v>941</v>
      </c>
      <c r="E89" s="3053" t="s">
        <v>21</v>
      </c>
      <c r="F89" s="3052" t="s">
        <v>941</v>
      </c>
      <c r="G89" s="3053" t="s">
        <v>21</v>
      </c>
      <c r="H89" s="3054" t="s">
        <v>941</v>
      </c>
      <c r="I89" s="3054" t="s">
        <v>21</v>
      </c>
      <c r="J89" s="3052" t="s">
        <v>941</v>
      </c>
      <c r="K89" s="3053" t="s">
        <v>21</v>
      </c>
      <c r="L89" s="3054" t="s">
        <v>941</v>
      </c>
      <c r="M89" s="3054" t="s">
        <v>21</v>
      </c>
      <c r="N89" s="3052" t="s">
        <v>941</v>
      </c>
      <c r="O89" s="3053" t="s">
        <v>21</v>
      </c>
      <c r="P89" s="3054" t="s">
        <v>941</v>
      </c>
      <c r="Q89" s="3054" t="s">
        <v>21</v>
      </c>
      <c r="R89" s="3052" t="s">
        <v>941</v>
      </c>
      <c r="S89" s="3053" t="s">
        <v>21</v>
      </c>
      <c r="T89" s="3054" t="s">
        <v>941</v>
      </c>
      <c r="U89" s="3054" t="s">
        <v>21</v>
      </c>
      <c r="V89" s="3052" t="s">
        <v>941</v>
      </c>
      <c r="W89" s="3053" t="s">
        <v>21</v>
      </c>
      <c r="X89" s="3054" t="s">
        <v>941</v>
      </c>
      <c r="Y89" s="3053" t="s">
        <v>21</v>
      </c>
      <c r="Z89" s="3052" t="s">
        <v>941</v>
      </c>
      <c r="AA89" s="3054" t="s">
        <v>21</v>
      </c>
      <c r="AB89" s="3052" t="s">
        <v>941</v>
      </c>
      <c r="AC89" s="3053" t="s">
        <v>21</v>
      </c>
      <c r="AD89" s="3054" t="s">
        <v>941</v>
      </c>
      <c r="AE89" s="3054" t="s">
        <v>21</v>
      </c>
      <c r="AF89" s="3052" t="s">
        <v>941</v>
      </c>
      <c r="AG89" s="3053" t="s">
        <v>21</v>
      </c>
      <c r="AH89" s="3054" t="s">
        <v>941</v>
      </c>
      <c r="AI89" s="3054" t="s">
        <v>21</v>
      </c>
      <c r="AJ89" s="3052" t="s">
        <v>941</v>
      </c>
      <c r="AK89" s="3053" t="s">
        <v>21</v>
      </c>
      <c r="AL89" s="3054" t="s">
        <v>941</v>
      </c>
      <c r="AM89" s="3053" t="s">
        <v>21</v>
      </c>
      <c r="AN89" s="4141"/>
      <c r="AO89" s="4141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09"/>
      <c r="CH89" s="3409"/>
      <c r="CI89" s="3409"/>
      <c r="CJ89" s="3409"/>
      <c r="CK89" s="3409"/>
      <c r="CL89" s="3409"/>
      <c r="CM89" s="3409"/>
    </row>
    <row r="90" spans="1:91" ht="16.350000000000001" customHeight="1" x14ac:dyDescent="0.2">
      <c r="A90" s="4144" t="s">
        <v>1326</v>
      </c>
      <c r="B90" s="4145"/>
      <c r="C90" s="1125">
        <f t="shared" ref="C90:AN90" si="15">SUM(C91:C97)</f>
        <v>0</v>
      </c>
      <c r="D90" s="932">
        <f>SUM(D91:D97)</f>
        <v>0</v>
      </c>
      <c r="E90" s="932">
        <f>SUM(E91:E97)</f>
        <v>0</v>
      </c>
      <c r="F90" s="1246">
        <f t="shared" si="15"/>
        <v>0</v>
      </c>
      <c r="G90" s="1245">
        <f t="shared" si="15"/>
        <v>0</v>
      </c>
      <c r="H90" s="1246">
        <f t="shared" si="15"/>
        <v>0</v>
      </c>
      <c r="I90" s="1245">
        <f t="shared" si="15"/>
        <v>0</v>
      </c>
      <c r="J90" s="1246">
        <f t="shared" si="15"/>
        <v>0</v>
      </c>
      <c r="K90" s="1245">
        <f t="shared" si="15"/>
        <v>0</v>
      </c>
      <c r="L90" s="1246">
        <f t="shared" si="15"/>
        <v>0</v>
      </c>
      <c r="M90" s="1245">
        <f t="shared" si="15"/>
        <v>0</v>
      </c>
      <c r="N90" s="1246">
        <f t="shared" si="15"/>
        <v>0</v>
      </c>
      <c r="O90" s="1245">
        <f t="shared" si="15"/>
        <v>0</v>
      </c>
      <c r="P90" s="1246">
        <f t="shared" si="15"/>
        <v>0</v>
      </c>
      <c r="Q90" s="1245">
        <f t="shared" si="15"/>
        <v>0</v>
      </c>
      <c r="R90" s="1246">
        <f t="shared" si="15"/>
        <v>0</v>
      </c>
      <c r="S90" s="1245">
        <f t="shared" si="15"/>
        <v>0</v>
      </c>
      <c r="T90" s="1246">
        <f t="shared" si="15"/>
        <v>0</v>
      </c>
      <c r="U90" s="1245">
        <f t="shared" si="15"/>
        <v>0</v>
      </c>
      <c r="V90" s="1246">
        <f t="shared" si="15"/>
        <v>0</v>
      </c>
      <c r="W90" s="1245">
        <f t="shared" si="15"/>
        <v>0</v>
      </c>
      <c r="X90" s="1246">
        <f t="shared" si="15"/>
        <v>0</v>
      </c>
      <c r="Y90" s="1245">
        <f t="shared" si="15"/>
        <v>0</v>
      </c>
      <c r="Z90" s="1246">
        <f t="shared" si="15"/>
        <v>0</v>
      </c>
      <c r="AA90" s="1245">
        <f t="shared" si="15"/>
        <v>0</v>
      </c>
      <c r="AB90" s="1246">
        <f t="shared" si="15"/>
        <v>0</v>
      </c>
      <c r="AC90" s="1245">
        <f t="shared" si="15"/>
        <v>0</v>
      </c>
      <c r="AD90" s="1246">
        <f t="shared" si="15"/>
        <v>0</v>
      </c>
      <c r="AE90" s="1245">
        <f t="shared" si="15"/>
        <v>0</v>
      </c>
      <c r="AF90" s="1246">
        <f t="shared" si="15"/>
        <v>0</v>
      </c>
      <c r="AG90" s="1245">
        <f t="shared" si="15"/>
        <v>0</v>
      </c>
      <c r="AH90" s="1246">
        <f t="shared" si="15"/>
        <v>0</v>
      </c>
      <c r="AI90" s="1245">
        <f t="shared" si="15"/>
        <v>0</v>
      </c>
      <c r="AJ90" s="1246">
        <f t="shared" si="15"/>
        <v>0</v>
      </c>
      <c r="AK90" s="1245">
        <f t="shared" si="15"/>
        <v>0</v>
      </c>
      <c r="AL90" s="1246">
        <f t="shared" si="15"/>
        <v>0</v>
      </c>
      <c r="AM90" s="1245">
        <f t="shared" si="15"/>
        <v>0</v>
      </c>
      <c r="AN90" s="1244">
        <f t="shared" si="15"/>
        <v>0</v>
      </c>
      <c r="AO90" s="1244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09">
        <v>0</v>
      </c>
      <c r="CH90" s="3409">
        <v>0</v>
      </c>
      <c r="CI90" s="3409"/>
      <c r="CJ90" s="3409"/>
      <c r="CK90" s="3409"/>
      <c r="CL90" s="3409"/>
      <c r="CM90" s="3409"/>
    </row>
    <row r="91" spans="1:91" ht="16.350000000000001" customHeight="1" x14ac:dyDescent="0.2">
      <c r="A91" s="4139" t="s">
        <v>1325</v>
      </c>
      <c r="B91" s="3110" t="s">
        <v>1324</v>
      </c>
      <c r="C91" s="1125">
        <f t="shared" ref="C91:C97" si="16">SUM(D91+E91)</f>
        <v>0</v>
      </c>
      <c r="D91" s="932">
        <f>SUM(F91+H91+J91+L91+N91+P91+R91+T91+V91+X91+Z91+AB91+AD91+AF91+AH91+AJ91+AL91)</f>
        <v>0</v>
      </c>
      <c r="E91" s="932">
        <f>SUM(G91+I91+K91+M91+O91+Q91+S91+U91+W91+Y91+AA91+AC91+AE91+AG91+AI91+AK91+AM91)</f>
        <v>0</v>
      </c>
      <c r="F91" s="1124"/>
      <c r="G91" s="1122"/>
      <c r="H91" s="1179"/>
      <c r="I91" s="1123"/>
      <c r="J91" s="1179"/>
      <c r="K91" s="1123"/>
      <c r="L91" s="1124"/>
      <c r="M91" s="1122"/>
      <c r="N91" s="1179"/>
      <c r="O91" s="1123"/>
      <c r="P91" s="1179"/>
      <c r="Q91" s="1123"/>
      <c r="R91" s="1179"/>
      <c r="S91" s="1123"/>
      <c r="T91" s="1179"/>
      <c r="U91" s="1123"/>
      <c r="V91" s="1179"/>
      <c r="W91" s="1123"/>
      <c r="X91" s="1179"/>
      <c r="Y91" s="1123"/>
      <c r="Z91" s="1179"/>
      <c r="AA91" s="1123"/>
      <c r="AB91" s="1179"/>
      <c r="AC91" s="1123"/>
      <c r="AD91" s="1179"/>
      <c r="AE91" s="1123"/>
      <c r="AF91" s="1179"/>
      <c r="AG91" s="1123"/>
      <c r="AH91" s="1179"/>
      <c r="AI91" s="1123"/>
      <c r="AJ91" s="1179"/>
      <c r="AK91" s="1123"/>
      <c r="AL91" s="1179"/>
      <c r="AM91" s="1123"/>
      <c r="AN91" s="1120"/>
      <c r="AO91" s="1120"/>
      <c r="AP91" s="3499"/>
      <c r="AQ91" s="1482"/>
      <c r="AR91" s="1482"/>
      <c r="AS91" s="1482"/>
      <c r="AT91" s="1482"/>
      <c r="AU91" s="1482"/>
      <c r="AV91" s="1482"/>
      <c r="AW91" s="1482"/>
      <c r="AX91" s="1482"/>
      <c r="AY91" s="1482"/>
      <c r="AZ91" s="1482"/>
      <c r="BA91" s="402"/>
      <c r="BB91" s="402"/>
      <c r="CG91" s="3409">
        <v>0</v>
      </c>
      <c r="CH91" s="3409">
        <v>0</v>
      </c>
      <c r="CI91" s="3409">
        <v>0</v>
      </c>
      <c r="CJ91" s="3409">
        <v>0</v>
      </c>
      <c r="CK91" s="3409"/>
      <c r="CL91" s="3409"/>
      <c r="CM91" s="3409"/>
    </row>
    <row r="92" spans="1:91" ht="16.350000000000001" customHeight="1" x14ac:dyDescent="0.2">
      <c r="A92" s="4140"/>
      <c r="B92" s="3678" t="s">
        <v>1323</v>
      </c>
      <c r="C92" s="1215">
        <f t="shared" si="16"/>
        <v>0</v>
      </c>
      <c r="D92" s="928">
        <f t="shared" ref="D92:D97" si="17">SUM(F92+H92+J92+L92+N92+P92+R92+T92+V92+X92+Z92+AB92+AD92+AF92+AH92+AJ92+AL92)</f>
        <v>0</v>
      </c>
      <c r="E92" s="928">
        <f t="shared" ref="E92:E93" si="18">SUM(G92+I92+K92+M92+O92+Q92+S92+U92+W92+Y92+AA92+AC92+AE92+AG92+AI92+AK92+AM92)</f>
        <v>0</v>
      </c>
      <c r="F92" s="1211"/>
      <c r="G92" s="1213"/>
      <c r="H92" s="1212"/>
      <c r="I92" s="1208"/>
      <c r="J92" s="1211"/>
      <c r="K92" s="1207"/>
      <c r="L92" s="1212"/>
      <c r="M92" s="1210"/>
      <c r="N92" s="1211"/>
      <c r="O92" s="1207"/>
      <c r="P92" s="1208"/>
      <c r="Q92" s="1210"/>
      <c r="R92" s="1209"/>
      <c r="S92" s="1207"/>
      <c r="T92" s="1208"/>
      <c r="U92" s="1210"/>
      <c r="V92" s="1209"/>
      <c r="W92" s="1207"/>
      <c r="X92" s="1208"/>
      <c r="Y92" s="1207"/>
      <c r="Z92" s="1209"/>
      <c r="AA92" s="1210"/>
      <c r="AB92" s="1209"/>
      <c r="AC92" s="1207"/>
      <c r="AD92" s="1208"/>
      <c r="AE92" s="1210"/>
      <c r="AF92" s="1209"/>
      <c r="AG92" s="1207"/>
      <c r="AH92" s="1208"/>
      <c r="AI92" s="1210"/>
      <c r="AJ92" s="1209"/>
      <c r="AK92" s="1207"/>
      <c r="AL92" s="1208"/>
      <c r="AM92" s="1207"/>
      <c r="AN92" s="1196"/>
      <c r="AO92" s="1196"/>
      <c r="AP92" s="3499"/>
      <c r="AQ92" s="1482"/>
      <c r="AR92" s="1482"/>
      <c r="AS92" s="1482"/>
      <c r="AT92" s="1482"/>
      <c r="AU92" s="1482"/>
      <c r="AV92" s="1482"/>
      <c r="AW92" s="1482"/>
      <c r="AX92" s="1482"/>
      <c r="AY92" s="1482"/>
      <c r="AZ92" s="1482"/>
      <c r="BA92" s="402"/>
      <c r="BB92" s="402"/>
      <c r="CG92" s="3409">
        <v>0</v>
      </c>
      <c r="CH92" s="3409">
        <v>0</v>
      </c>
      <c r="CI92" s="3409">
        <v>0</v>
      </c>
      <c r="CJ92" s="3409">
        <v>0</v>
      </c>
      <c r="CK92" s="3409"/>
      <c r="CL92" s="3409"/>
      <c r="CM92" s="3409"/>
    </row>
    <row r="93" spans="1:91" ht="16.350000000000001" customHeight="1" thickBot="1" x14ac:dyDescent="0.25">
      <c r="A93" s="4691"/>
      <c r="B93" s="3679" t="s">
        <v>1322</v>
      </c>
      <c r="C93" s="1242">
        <f t="shared" si="16"/>
        <v>0</v>
      </c>
      <c r="D93" s="1241">
        <f t="shared" si="17"/>
        <v>0</v>
      </c>
      <c r="E93" s="1241">
        <f t="shared" si="18"/>
        <v>0</v>
      </c>
      <c r="F93" s="1238"/>
      <c r="G93" s="1240"/>
      <c r="H93" s="1239"/>
      <c r="I93" s="1235"/>
      <c r="J93" s="1238"/>
      <c r="K93" s="1234"/>
      <c r="L93" s="1239"/>
      <c r="M93" s="1237"/>
      <c r="N93" s="1238"/>
      <c r="O93" s="1234"/>
      <c r="P93" s="1235"/>
      <c r="Q93" s="1237"/>
      <c r="R93" s="1236"/>
      <c r="S93" s="1234"/>
      <c r="T93" s="1235"/>
      <c r="U93" s="1237"/>
      <c r="V93" s="1236"/>
      <c r="W93" s="1234"/>
      <c r="X93" s="1235"/>
      <c r="Y93" s="1234"/>
      <c r="Z93" s="1236"/>
      <c r="AA93" s="1237"/>
      <c r="AB93" s="1236"/>
      <c r="AC93" s="1234"/>
      <c r="AD93" s="1235"/>
      <c r="AE93" s="1237"/>
      <c r="AF93" s="1236"/>
      <c r="AG93" s="1234"/>
      <c r="AH93" s="1235"/>
      <c r="AI93" s="1237"/>
      <c r="AJ93" s="1236"/>
      <c r="AK93" s="1234"/>
      <c r="AL93" s="1235"/>
      <c r="AM93" s="1234"/>
      <c r="AN93" s="1233"/>
      <c r="AO93" s="1233"/>
      <c r="AP93" s="3499"/>
      <c r="AQ93" s="1482"/>
      <c r="AR93" s="1482"/>
      <c r="AS93" s="1482"/>
      <c r="AT93" s="1482"/>
      <c r="AU93" s="1482"/>
      <c r="AV93" s="1482"/>
      <c r="AW93" s="1482"/>
      <c r="AX93" s="1482"/>
      <c r="AY93" s="1482"/>
      <c r="AZ93" s="1482"/>
      <c r="BA93" s="402"/>
      <c r="BB93" s="402"/>
      <c r="CG93" s="3409">
        <v>0</v>
      </c>
      <c r="CH93" s="3409">
        <v>0</v>
      </c>
      <c r="CI93" s="3409">
        <v>0</v>
      </c>
      <c r="CJ93" s="3409">
        <v>0</v>
      </c>
      <c r="CK93" s="3409"/>
      <c r="CL93" s="3409"/>
      <c r="CM93" s="3409"/>
    </row>
    <row r="94" spans="1:91" ht="16.350000000000001" customHeight="1" thickTop="1" x14ac:dyDescent="0.2">
      <c r="A94" s="4689" t="s">
        <v>2784</v>
      </c>
      <c r="B94" s="4690"/>
      <c r="C94" s="302">
        <f t="shared" si="16"/>
        <v>0</v>
      </c>
      <c r="D94" s="1190">
        <f t="shared" si="17"/>
        <v>0</v>
      </c>
      <c r="E94" s="1232">
        <f>SUM(G94+I94+K94+M94+O94+Q94+S94+U94+W94+Y94+AA94+AC94+AE94+AG94+AI94+AK94+AM94)</f>
        <v>0</v>
      </c>
      <c r="F94" s="1221"/>
      <c r="G94" s="1226"/>
      <c r="H94" s="1231"/>
      <c r="I94" s="1227"/>
      <c r="J94" s="1230"/>
      <c r="K94" s="1226"/>
      <c r="L94" s="1231"/>
      <c r="M94" s="1229"/>
      <c r="N94" s="1230"/>
      <c r="O94" s="1226"/>
      <c r="P94" s="1227"/>
      <c r="Q94" s="1229"/>
      <c r="R94" s="1228"/>
      <c r="S94" s="1226"/>
      <c r="T94" s="1227"/>
      <c r="U94" s="1229"/>
      <c r="V94" s="1228"/>
      <c r="W94" s="1226"/>
      <c r="X94" s="1227"/>
      <c r="Y94" s="1226"/>
      <c r="Z94" s="1228"/>
      <c r="AA94" s="1229"/>
      <c r="AB94" s="1228"/>
      <c r="AC94" s="1226"/>
      <c r="AD94" s="1227"/>
      <c r="AE94" s="1229"/>
      <c r="AF94" s="1228"/>
      <c r="AG94" s="1226"/>
      <c r="AH94" s="1227"/>
      <c r="AI94" s="1229"/>
      <c r="AJ94" s="1228"/>
      <c r="AK94" s="1226"/>
      <c r="AL94" s="1227"/>
      <c r="AM94" s="1226"/>
      <c r="AN94" s="1225"/>
      <c r="AO94" s="3944"/>
      <c r="AP94" s="3499"/>
      <c r="AQ94" s="1482"/>
      <c r="AR94" s="1482"/>
      <c r="AS94" s="1482"/>
      <c r="AT94" s="1482"/>
      <c r="AU94" s="1482"/>
      <c r="AV94" s="1482"/>
      <c r="AW94" s="1482"/>
      <c r="AX94" s="1482"/>
      <c r="AY94" s="1482"/>
      <c r="AZ94" s="1482"/>
      <c r="BA94" s="402"/>
      <c r="BB94" s="402"/>
      <c r="CG94" s="3409">
        <v>0</v>
      </c>
      <c r="CH94" s="3409">
        <v>0</v>
      </c>
      <c r="CI94" s="3409"/>
      <c r="CJ94" s="3409"/>
      <c r="CK94" s="3409"/>
      <c r="CL94" s="3409"/>
      <c r="CM94" s="3409"/>
    </row>
    <row r="95" spans="1:91" ht="16.350000000000001" customHeight="1" x14ac:dyDescent="0.2">
      <c r="A95" s="4282" t="s">
        <v>1321</v>
      </c>
      <c r="B95" s="4648"/>
      <c r="C95" s="929">
        <f t="shared" si="16"/>
        <v>0</v>
      </c>
      <c r="D95" s="1190">
        <f t="shared" si="17"/>
        <v>0</v>
      </c>
      <c r="E95" s="196">
        <f>SUM(G95+I95+K95+M95+O95+Q95+S95+U95+W95+Y95+AA95+AC95+AE95+AG95+AI95+AK95+AM95)</f>
        <v>0</v>
      </c>
      <c r="F95" s="1224"/>
      <c r="G95" s="1223"/>
      <c r="H95" s="1222"/>
      <c r="I95" s="1218"/>
      <c r="J95" s="1221"/>
      <c r="K95" s="1217"/>
      <c r="L95" s="1222"/>
      <c r="M95" s="1220"/>
      <c r="N95" s="1221"/>
      <c r="O95" s="1217"/>
      <c r="P95" s="1218"/>
      <c r="Q95" s="1220"/>
      <c r="R95" s="1219"/>
      <c r="S95" s="1217"/>
      <c r="T95" s="1218"/>
      <c r="U95" s="1220"/>
      <c r="V95" s="1219"/>
      <c r="W95" s="1217"/>
      <c r="X95" s="1218"/>
      <c r="Y95" s="1217"/>
      <c r="Z95" s="1219"/>
      <c r="AA95" s="1220"/>
      <c r="AB95" s="1219"/>
      <c r="AC95" s="1217"/>
      <c r="AD95" s="1218"/>
      <c r="AE95" s="1220"/>
      <c r="AF95" s="1219"/>
      <c r="AG95" s="1217"/>
      <c r="AH95" s="1218"/>
      <c r="AI95" s="1220"/>
      <c r="AJ95" s="1219"/>
      <c r="AK95" s="1217"/>
      <c r="AL95" s="1218"/>
      <c r="AM95" s="1217"/>
      <c r="AN95" s="1216"/>
      <c r="AO95" s="3945"/>
      <c r="AP95" s="3499"/>
      <c r="AQ95" s="1482"/>
      <c r="AR95" s="1482"/>
      <c r="AS95" s="1482"/>
      <c r="AT95" s="1482"/>
      <c r="AU95" s="1482"/>
      <c r="AV95" s="1482"/>
      <c r="AW95" s="1482"/>
      <c r="AX95" s="1482"/>
      <c r="AY95" s="1482"/>
      <c r="AZ95" s="1482"/>
      <c r="BA95" s="402"/>
      <c r="BB95" s="402"/>
      <c r="CA95" s="3394" t="str">
        <f>IF(C95=0,"",IF(AN95="",IF(C95="","","* No olvide digitar la columna Beneficiarios. "),""))</f>
        <v/>
      </c>
      <c r="CB95" s="3394" t="str">
        <f>IF(C95&lt;AN95,"* El número de Beneficiarios NO DEBE ser mayor que el total. ","")</f>
        <v/>
      </c>
      <c r="CG95" s="3409">
        <f>IF(C95&lt;AN95,1,0)</f>
        <v>0</v>
      </c>
      <c r="CH95" s="3409" t="str">
        <f>IF(C95=0,"",IF(AN95="",IF(C95="","",1),0))</f>
        <v/>
      </c>
      <c r="CI95" s="3409"/>
      <c r="CJ95" s="3409"/>
      <c r="CK95" s="3409"/>
      <c r="CL95" s="3409"/>
      <c r="CM95" s="3409"/>
    </row>
    <row r="96" spans="1:91" ht="16.350000000000001" customHeight="1" x14ac:dyDescent="0.2">
      <c r="A96" s="4282" t="s">
        <v>1320</v>
      </c>
      <c r="B96" s="4648"/>
      <c r="C96" s="1215">
        <f t="shared" si="16"/>
        <v>0</v>
      </c>
      <c r="D96" s="928">
        <f t="shared" si="17"/>
        <v>0</v>
      </c>
      <c r="E96" s="1214">
        <f>SUM(G96+I96+K96+M96+O96+Q96+S96+U96+W96+Y96+AA96+AC96+AE96+AG96+AI96+AK96+AM96)</f>
        <v>0</v>
      </c>
      <c r="F96" s="1211"/>
      <c r="G96" s="1213"/>
      <c r="H96" s="1212"/>
      <c r="I96" s="1208"/>
      <c r="J96" s="1211"/>
      <c r="K96" s="1207"/>
      <c r="L96" s="1212"/>
      <c r="M96" s="1210"/>
      <c r="N96" s="1211"/>
      <c r="O96" s="1207"/>
      <c r="P96" s="1208"/>
      <c r="Q96" s="1210"/>
      <c r="R96" s="1209"/>
      <c r="S96" s="1207"/>
      <c r="T96" s="1208"/>
      <c r="U96" s="1210"/>
      <c r="V96" s="1209"/>
      <c r="W96" s="1207"/>
      <c r="X96" s="1208"/>
      <c r="Y96" s="1207"/>
      <c r="Z96" s="1209"/>
      <c r="AA96" s="1210"/>
      <c r="AB96" s="1209"/>
      <c r="AC96" s="1207"/>
      <c r="AD96" s="1208"/>
      <c r="AE96" s="1210"/>
      <c r="AF96" s="1209"/>
      <c r="AG96" s="1207"/>
      <c r="AH96" s="1208"/>
      <c r="AI96" s="1210"/>
      <c r="AJ96" s="1209"/>
      <c r="AK96" s="1207"/>
      <c r="AL96" s="1208"/>
      <c r="AM96" s="1207"/>
      <c r="AN96" s="1196"/>
      <c r="AO96" s="3946"/>
      <c r="AP96" s="3499"/>
      <c r="AQ96" s="1482"/>
      <c r="AR96" s="1482"/>
      <c r="AS96" s="1482"/>
      <c r="AT96" s="1482"/>
      <c r="AU96" s="1482"/>
      <c r="AV96" s="1482"/>
      <c r="AW96" s="1482"/>
      <c r="AX96" s="1482"/>
      <c r="AY96" s="1482"/>
      <c r="AZ96" s="1482"/>
      <c r="BA96" s="402"/>
      <c r="BB96" s="402"/>
      <c r="CA96" s="3394" t="str">
        <f>IF(C96=0,"",IF(AN96="",IF(C96="","","* No olvide digitar la columna Beneficiarios. "),""))</f>
        <v/>
      </c>
      <c r="CB96" s="3394" t="str">
        <f>IF(C96&lt;AN96,"* El número de Beneficiarios NO DEBE ser mayor que el total. ","")</f>
        <v/>
      </c>
      <c r="CG96" s="3409">
        <f>IF(C96&lt;AN96,1,0)</f>
        <v>0</v>
      </c>
      <c r="CH96" s="3409" t="str">
        <f>IF(C96=0,"",IF(AN96="",IF(C96="","",1),0))</f>
        <v/>
      </c>
      <c r="CI96" s="3409"/>
      <c r="CJ96" s="3409"/>
      <c r="CK96" s="3409"/>
      <c r="CL96" s="3409"/>
      <c r="CM96" s="3409"/>
    </row>
    <row r="97" spans="1:91" ht="16.350000000000001" customHeight="1" x14ac:dyDescent="0.2">
      <c r="A97" s="4651" t="s">
        <v>1319</v>
      </c>
      <c r="B97" s="4652"/>
      <c r="C97" s="926">
        <f t="shared" si="16"/>
        <v>0</v>
      </c>
      <c r="D97" s="925">
        <f t="shared" si="17"/>
        <v>0</v>
      </c>
      <c r="E97" s="1206">
        <f>SUM(G97+I97+K97+M97+O97+Q97+S97+U97+W97+Y97+AA97+AC97+AE97+AG97+AI97+AK97+AM97)</f>
        <v>0</v>
      </c>
      <c r="F97" s="1203"/>
      <c r="G97" s="1205"/>
      <c r="H97" s="1204"/>
      <c r="I97" s="1200"/>
      <c r="J97" s="1203"/>
      <c r="K97" s="1199"/>
      <c r="L97" s="1204"/>
      <c r="M97" s="1202"/>
      <c r="N97" s="1203"/>
      <c r="O97" s="1199"/>
      <c r="P97" s="1200"/>
      <c r="Q97" s="1202"/>
      <c r="R97" s="1201"/>
      <c r="S97" s="1199"/>
      <c r="T97" s="1200"/>
      <c r="U97" s="1202"/>
      <c r="V97" s="1201"/>
      <c r="W97" s="1199"/>
      <c r="X97" s="1200"/>
      <c r="Y97" s="1199"/>
      <c r="Z97" s="1201"/>
      <c r="AA97" s="1202"/>
      <c r="AB97" s="1201"/>
      <c r="AC97" s="1199"/>
      <c r="AD97" s="1200"/>
      <c r="AE97" s="1202"/>
      <c r="AF97" s="1201"/>
      <c r="AG97" s="1199"/>
      <c r="AH97" s="1200"/>
      <c r="AI97" s="1202"/>
      <c r="AJ97" s="1201"/>
      <c r="AK97" s="1199"/>
      <c r="AL97" s="1200"/>
      <c r="AM97" s="1199"/>
      <c r="AN97" s="1198"/>
      <c r="AO97" s="3947"/>
      <c r="AP97" s="3499"/>
      <c r="AQ97" s="1482"/>
      <c r="AR97" s="1482"/>
      <c r="AS97" s="1482"/>
      <c r="AT97" s="1482"/>
      <c r="AU97" s="1482"/>
      <c r="AV97" s="1482"/>
      <c r="AW97" s="1482"/>
      <c r="AX97" s="1482"/>
      <c r="AY97" s="1482"/>
      <c r="AZ97" s="1482"/>
      <c r="BA97" s="402"/>
      <c r="BB97" s="402"/>
      <c r="CA97" s="3394" t="str">
        <f>IF(C97=0,"",IF(AN97="",IF(C97="","","* No olvide digitar la columna Beneficiarios. "),""))</f>
        <v/>
      </c>
      <c r="CB97" s="3394" t="str">
        <f>IF(C97&lt;AN97,"* El número de Beneficiarios NO DEBE ser mayor que el total. ","")</f>
        <v/>
      </c>
      <c r="CG97" s="3409">
        <f>IF(C97&lt;AN97,1,0)</f>
        <v>0</v>
      </c>
      <c r="CH97" s="3409" t="str">
        <f>IF(C97=0,"",IF(AN97="",IF(C97="","",1),0))</f>
        <v/>
      </c>
      <c r="CI97" s="3409"/>
      <c r="CJ97" s="3409"/>
      <c r="CK97" s="3409"/>
      <c r="CL97" s="3409"/>
      <c r="CM97" s="3409"/>
    </row>
    <row r="98" spans="1:91" ht="32.1" customHeight="1" x14ac:dyDescent="0.2">
      <c r="A98" s="82" t="s">
        <v>1318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09"/>
      <c r="CH98" s="3409"/>
      <c r="CI98" s="3409"/>
      <c r="CJ98" s="3409"/>
      <c r="CK98" s="3409"/>
      <c r="CL98" s="3409"/>
      <c r="CM98" s="3409"/>
    </row>
    <row r="99" spans="1:91" ht="16.350000000000001" customHeight="1" x14ac:dyDescent="0.2">
      <c r="A99" s="4144" t="s">
        <v>1317</v>
      </c>
      <c r="B99" s="4146"/>
      <c r="C99" s="4145"/>
      <c r="D99" s="3137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09"/>
      <c r="CH99" s="3409"/>
      <c r="CI99" s="3409"/>
      <c r="CJ99" s="3409"/>
      <c r="CK99" s="3409"/>
      <c r="CL99" s="3409"/>
      <c r="CM99" s="3409"/>
    </row>
    <row r="100" spans="1:91" ht="25.35" customHeight="1" x14ac:dyDescent="0.2">
      <c r="A100" s="4149" t="s">
        <v>1316</v>
      </c>
      <c r="B100" s="4151"/>
      <c r="C100" s="3167" t="s">
        <v>1315</v>
      </c>
      <c r="D100" s="1197"/>
      <c r="E100" s="120"/>
      <c r="CG100" s="3409"/>
      <c r="CH100" s="3409"/>
      <c r="CI100" s="3409"/>
      <c r="CJ100" s="3409"/>
      <c r="CK100" s="3409"/>
      <c r="CL100" s="3409"/>
      <c r="CM100" s="3409"/>
    </row>
    <row r="101" spans="1:91" ht="25.35" customHeight="1" x14ac:dyDescent="0.2">
      <c r="A101" s="4152"/>
      <c r="B101" s="4154"/>
      <c r="C101" s="3113" t="s">
        <v>1314</v>
      </c>
      <c r="D101" s="1196"/>
      <c r="E101" s="120"/>
      <c r="CG101" s="3409"/>
      <c r="CH101" s="3409"/>
      <c r="CI101" s="3409"/>
      <c r="CJ101" s="3409"/>
      <c r="CK101" s="3409"/>
      <c r="CL101" s="3409"/>
      <c r="CM101" s="3409"/>
    </row>
    <row r="102" spans="1:91" ht="25.35" customHeight="1" x14ac:dyDescent="0.2">
      <c r="A102" s="4162"/>
      <c r="B102" s="4163"/>
      <c r="C102" s="3114" t="s">
        <v>1313</v>
      </c>
      <c r="D102" s="1195"/>
      <c r="E102" s="120"/>
      <c r="CG102" s="3409"/>
      <c r="CH102" s="3409"/>
      <c r="CI102" s="3409"/>
      <c r="CJ102" s="3409"/>
      <c r="CK102" s="3409"/>
      <c r="CL102" s="3409"/>
      <c r="CM102" s="3409"/>
    </row>
    <row r="103" spans="1:91" ht="32.1" customHeight="1" x14ac:dyDescent="0.2">
      <c r="A103" s="149" t="s">
        <v>1312</v>
      </c>
      <c r="B103" s="180"/>
      <c r="C103" s="1194"/>
      <c r="D103" s="1194"/>
      <c r="E103" s="1193"/>
      <c r="F103" s="3680"/>
      <c r="G103" s="3680"/>
      <c r="H103" s="233"/>
      <c r="I103" s="3680"/>
      <c r="J103" s="180"/>
      <c r="K103" s="721"/>
      <c r="L103" s="1192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09"/>
      <c r="CH103" s="3409"/>
      <c r="CI103" s="3409"/>
      <c r="CJ103" s="3409"/>
      <c r="CK103" s="3409"/>
      <c r="CL103" s="3409"/>
      <c r="CM103" s="3409"/>
    </row>
    <row r="104" spans="1:91" ht="16.350000000000001" customHeight="1" x14ac:dyDescent="0.2">
      <c r="A104" s="4463" t="s">
        <v>1311</v>
      </c>
      <c r="B104" s="4300"/>
      <c r="C104" s="4149" t="s">
        <v>1254</v>
      </c>
      <c r="D104" s="4150"/>
      <c r="E104" s="4151"/>
      <c r="F104" s="4144" t="s">
        <v>92</v>
      </c>
      <c r="G104" s="4146"/>
      <c r="H104" s="4146"/>
      <c r="I104" s="4146"/>
      <c r="J104" s="4146"/>
      <c r="K104" s="4146"/>
      <c r="L104" s="4146"/>
      <c r="M104" s="4146"/>
      <c r="N104" s="4146"/>
      <c r="O104" s="4146"/>
      <c r="P104" s="4146"/>
      <c r="Q104" s="4146"/>
      <c r="R104" s="4146"/>
      <c r="S104" s="4146"/>
      <c r="T104" s="4146"/>
      <c r="U104" s="4146"/>
      <c r="V104" s="4146"/>
      <c r="W104" s="4146"/>
      <c r="X104" s="4146"/>
      <c r="Y104" s="4146"/>
      <c r="Z104" s="4146"/>
      <c r="AA104" s="4146"/>
      <c r="AB104" s="4146"/>
      <c r="AC104" s="4146"/>
      <c r="AD104" s="4146"/>
      <c r="AE104" s="4146"/>
      <c r="AF104" s="4146"/>
      <c r="AG104" s="4146"/>
      <c r="AH104" s="4146"/>
      <c r="AI104" s="4146"/>
      <c r="AJ104" s="4146"/>
      <c r="AK104" s="4146"/>
      <c r="AL104" s="4146"/>
      <c r="AM104" s="4145"/>
      <c r="AN104" s="4139" t="s">
        <v>428</v>
      </c>
      <c r="AO104" s="3681"/>
      <c r="CG104" s="3409"/>
      <c r="CH104" s="3409"/>
      <c r="CI104" s="3409"/>
      <c r="CJ104" s="3409"/>
      <c r="CK104" s="3409"/>
      <c r="CL104" s="3409"/>
      <c r="CM104" s="3409"/>
    </row>
    <row r="105" spans="1:91" ht="16.350000000000001" customHeight="1" x14ac:dyDescent="0.2">
      <c r="A105" s="4301"/>
      <c r="B105" s="4250"/>
      <c r="C105" s="4162"/>
      <c r="D105" s="4181"/>
      <c r="E105" s="4163"/>
      <c r="F105" s="4144" t="s">
        <v>83</v>
      </c>
      <c r="G105" s="4145"/>
      <c r="H105" s="4144" t="s">
        <v>84</v>
      </c>
      <c r="I105" s="4145"/>
      <c r="J105" s="4144" t="s">
        <v>85</v>
      </c>
      <c r="K105" s="4145"/>
      <c r="L105" s="4144" t="s">
        <v>79</v>
      </c>
      <c r="M105" s="4145"/>
      <c r="N105" s="4144" t="s">
        <v>6</v>
      </c>
      <c r="O105" s="4145"/>
      <c r="P105" s="4142" t="s">
        <v>7</v>
      </c>
      <c r="Q105" s="4143"/>
      <c r="R105" s="4142" t="s">
        <v>8</v>
      </c>
      <c r="S105" s="4143"/>
      <c r="T105" s="4142" t="s">
        <v>9</v>
      </c>
      <c r="U105" s="4143"/>
      <c r="V105" s="4142" t="s">
        <v>10</v>
      </c>
      <c r="W105" s="4143"/>
      <c r="X105" s="4142" t="s">
        <v>11</v>
      </c>
      <c r="Y105" s="4143"/>
      <c r="Z105" s="4142" t="s">
        <v>12</v>
      </c>
      <c r="AA105" s="4143"/>
      <c r="AB105" s="4142" t="s">
        <v>13</v>
      </c>
      <c r="AC105" s="4143"/>
      <c r="AD105" s="4165" t="s">
        <v>14</v>
      </c>
      <c r="AE105" s="4165"/>
      <c r="AF105" s="4142" t="s">
        <v>15</v>
      </c>
      <c r="AG105" s="4143"/>
      <c r="AH105" s="4165" t="s">
        <v>16</v>
      </c>
      <c r="AI105" s="4165"/>
      <c r="AJ105" s="4142" t="s">
        <v>17</v>
      </c>
      <c r="AK105" s="4143"/>
      <c r="AL105" s="4165" t="s">
        <v>18</v>
      </c>
      <c r="AM105" s="4143"/>
      <c r="AN105" s="4140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09"/>
      <c r="CH105" s="3409"/>
      <c r="CI105" s="3409"/>
      <c r="CJ105" s="3409"/>
      <c r="CK105" s="3409"/>
      <c r="CL105" s="3409"/>
      <c r="CM105" s="3409"/>
    </row>
    <row r="106" spans="1:91" ht="16.350000000000001" customHeight="1" x14ac:dyDescent="0.2">
      <c r="A106" s="4464"/>
      <c r="B106" s="4366"/>
      <c r="C106" s="3121" t="s">
        <v>47</v>
      </c>
      <c r="D106" s="3122" t="s">
        <v>941</v>
      </c>
      <c r="E106" s="3053" t="s">
        <v>21</v>
      </c>
      <c r="F106" s="3052" t="s">
        <v>941</v>
      </c>
      <c r="G106" s="3053" t="s">
        <v>21</v>
      </c>
      <c r="H106" s="3052" t="s">
        <v>941</v>
      </c>
      <c r="I106" s="3053" t="s">
        <v>21</v>
      </c>
      <c r="J106" s="3052" t="s">
        <v>941</v>
      </c>
      <c r="K106" s="3053" t="s">
        <v>21</v>
      </c>
      <c r="L106" s="3052" t="s">
        <v>941</v>
      </c>
      <c r="M106" s="3053" t="s">
        <v>21</v>
      </c>
      <c r="N106" s="3052" t="s">
        <v>941</v>
      </c>
      <c r="O106" s="3053" t="s">
        <v>21</v>
      </c>
      <c r="P106" s="3052" t="s">
        <v>941</v>
      </c>
      <c r="Q106" s="3053" t="s">
        <v>21</v>
      </c>
      <c r="R106" s="3052" t="s">
        <v>941</v>
      </c>
      <c r="S106" s="3053" t="s">
        <v>21</v>
      </c>
      <c r="T106" s="3052" t="s">
        <v>941</v>
      </c>
      <c r="U106" s="3053" t="s">
        <v>21</v>
      </c>
      <c r="V106" s="3052" t="s">
        <v>941</v>
      </c>
      <c r="W106" s="3053" t="s">
        <v>21</v>
      </c>
      <c r="X106" s="3052" t="s">
        <v>941</v>
      </c>
      <c r="Y106" s="3053" t="s">
        <v>21</v>
      </c>
      <c r="Z106" s="3052" t="s">
        <v>941</v>
      </c>
      <c r="AA106" s="3053" t="s">
        <v>21</v>
      </c>
      <c r="AB106" s="3052" t="s">
        <v>941</v>
      </c>
      <c r="AC106" s="3053" t="s">
        <v>21</v>
      </c>
      <c r="AD106" s="3054" t="s">
        <v>941</v>
      </c>
      <c r="AE106" s="3054" t="s">
        <v>21</v>
      </c>
      <c r="AF106" s="3052" t="s">
        <v>941</v>
      </c>
      <c r="AG106" s="3053" t="s">
        <v>21</v>
      </c>
      <c r="AH106" s="3054" t="s">
        <v>941</v>
      </c>
      <c r="AI106" s="3054" t="s">
        <v>21</v>
      </c>
      <c r="AJ106" s="3052" t="s">
        <v>941</v>
      </c>
      <c r="AK106" s="3053" t="s">
        <v>21</v>
      </c>
      <c r="AL106" s="3054" t="s">
        <v>941</v>
      </c>
      <c r="AM106" s="3053" t="s">
        <v>21</v>
      </c>
      <c r="AN106" s="4141"/>
      <c r="AO106" s="3553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09"/>
      <c r="CH106" s="3409"/>
      <c r="CI106" s="3409"/>
      <c r="CJ106" s="3409"/>
      <c r="CK106" s="3409"/>
      <c r="CL106" s="3409"/>
      <c r="CM106" s="3409"/>
    </row>
    <row r="107" spans="1:91" ht="16.350000000000001" customHeight="1" x14ac:dyDescent="0.2">
      <c r="A107" s="4543" t="s">
        <v>1310</v>
      </c>
      <c r="B107" s="4544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1"/>
      <c r="AF107" s="223"/>
      <c r="AG107" s="225"/>
      <c r="AH107" s="277"/>
      <c r="AI107" s="1191"/>
      <c r="AJ107" s="223"/>
      <c r="AK107" s="225"/>
      <c r="AL107" s="277"/>
      <c r="AM107" s="225"/>
      <c r="AN107" s="224"/>
      <c r="AO107" s="3499"/>
      <c r="AP107" s="1482"/>
      <c r="AQ107" s="1482"/>
      <c r="AR107" s="1482"/>
      <c r="AS107" s="1482"/>
      <c r="AT107" s="1482"/>
      <c r="AU107" s="1482"/>
      <c r="AV107" s="1482"/>
      <c r="AW107" s="1482"/>
      <c r="AX107" s="1482"/>
      <c r="AY107" s="1482"/>
      <c r="AZ107" s="1482"/>
      <c r="BA107" s="402"/>
      <c r="CG107" s="3409">
        <v>0</v>
      </c>
      <c r="CH107" s="3409">
        <v>0</v>
      </c>
      <c r="CI107" s="3409"/>
      <c r="CJ107" s="3409"/>
      <c r="CK107" s="3409"/>
      <c r="CL107" s="3409"/>
      <c r="CM107" s="3409"/>
    </row>
    <row r="108" spans="1:91" ht="16.350000000000001" customHeight="1" x14ac:dyDescent="0.2">
      <c r="A108" s="4257" t="s">
        <v>1309</v>
      </c>
      <c r="B108" s="4256"/>
      <c r="C108" s="303">
        <f>SUM(D108+E108)</f>
        <v>0</v>
      </c>
      <c r="D108" s="1190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19"/>
      <c r="AF108" s="278"/>
      <c r="AG108" s="279"/>
      <c r="AH108" s="280"/>
      <c r="AI108" s="1119"/>
      <c r="AJ108" s="278"/>
      <c r="AK108" s="279"/>
      <c r="AL108" s="280"/>
      <c r="AM108" s="279"/>
      <c r="AN108" s="265"/>
      <c r="AO108" s="3499"/>
      <c r="AP108" s="1482"/>
      <c r="AQ108" s="1482"/>
      <c r="AR108" s="1482"/>
      <c r="AS108" s="1482"/>
      <c r="AT108" s="1482"/>
      <c r="AU108" s="1482"/>
      <c r="AV108" s="1482"/>
      <c r="AW108" s="1482"/>
      <c r="AX108" s="1482"/>
      <c r="AY108" s="1482"/>
      <c r="AZ108" s="1482"/>
      <c r="BA108" s="402"/>
      <c r="CA108" s="3394" t="str">
        <f>IF(C108=0,"",IF(AN108="",IF(C108="","","* No olvide digitar la columna Beneficiarios. "),""))</f>
        <v/>
      </c>
      <c r="CB108" s="3394" t="str">
        <f>IF(C108&lt;AN108,"* El número de Beneficiarios NO DEBE ser mayor que el total. ","")</f>
        <v/>
      </c>
      <c r="CG108" s="3409">
        <f>IF(C108&lt;AN108,1,0)</f>
        <v>0</v>
      </c>
      <c r="CH108" s="3409" t="str">
        <f>IF(C108=0,"",IF(AN108="",IF(C108="","",1),0))</f>
        <v/>
      </c>
      <c r="CI108" s="3409"/>
      <c r="CJ108" s="3409"/>
      <c r="CK108" s="3409"/>
      <c r="CL108" s="3409"/>
      <c r="CM108" s="3409"/>
    </row>
    <row r="109" spans="1:91" ht="16.350000000000001" customHeight="1" x14ac:dyDescent="0.2">
      <c r="A109" s="4258" t="s">
        <v>1308</v>
      </c>
      <c r="B109" s="4259"/>
      <c r="C109" s="926">
        <f>SUM(D109+E109)</f>
        <v>0</v>
      </c>
      <c r="D109" s="925">
        <f t="shared" si="19"/>
        <v>0</v>
      </c>
      <c r="E109" s="177">
        <f t="shared" si="19"/>
        <v>0</v>
      </c>
      <c r="F109" s="1188"/>
      <c r="G109" s="1186"/>
      <c r="H109" s="1188"/>
      <c r="I109" s="1186"/>
      <c r="J109" s="1188"/>
      <c r="K109" s="1186"/>
      <c r="L109" s="1188"/>
      <c r="M109" s="1186"/>
      <c r="N109" s="1188"/>
      <c r="O109" s="1186"/>
      <c r="P109" s="1188"/>
      <c r="Q109" s="1186"/>
      <c r="R109" s="1188"/>
      <c r="S109" s="1186"/>
      <c r="T109" s="1188"/>
      <c r="U109" s="1186"/>
      <c r="V109" s="1188"/>
      <c r="W109" s="1186"/>
      <c r="X109" s="1188"/>
      <c r="Y109" s="1186"/>
      <c r="Z109" s="1188"/>
      <c r="AA109" s="1186"/>
      <c r="AB109" s="1188"/>
      <c r="AC109" s="1186"/>
      <c r="AD109" s="1187"/>
      <c r="AE109" s="1189"/>
      <c r="AF109" s="1188"/>
      <c r="AG109" s="1186"/>
      <c r="AH109" s="1187"/>
      <c r="AI109" s="1189"/>
      <c r="AJ109" s="1188"/>
      <c r="AK109" s="1186"/>
      <c r="AL109" s="1187"/>
      <c r="AM109" s="1186"/>
      <c r="AN109" s="1185"/>
      <c r="AO109" s="3499"/>
      <c r="AP109" s="1482"/>
      <c r="AQ109" s="1482"/>
      <c r="AR109" s="1482"/>
      <c r="AS109" s="1482"/>
      <c r="AT109" s="1482"/>
      <c r="AU109" s="1482"/>
      <c r="AV109" s="1482"/>
      <c r="AW109" s="1482"/>
      <c r="AX109" s="1482"/>
      <c r="AY109" s="1482"/>
      <c r="AZ109" s="1482"/>
      <c r="BA109" s="402"/>
      <c r="CA109" s="3394" t="str">
        <f>IF(C109=0,"",IF(AN109="",IF(C109="","","* No olvide digitar la columna Beneficiarios. "),""))</f>
        <v/>
      </c>
      <c r="CB109" s="3394" t="str">
        <f>IF(C109&lt;AN109,"* El número de Beneficiarios NO DEBE ser mayor que el total. ","")</f>
        <v/>
      </c>
      <c r="CG109" s="3409">
        <f>IF(C109&lt;AN109,1,0)</f>
        <v>0</v>
      </c>
      <c r="CH109" s="3409" t="str">
        <f>IF(C109=0,"",IF(AN109="",IF(C109="","",1),0))</f>
        <v/>
      </c>
      <c r="CI109" s="3409"/>
      <c r="CJ109" s="3409"/>
      <c r="CK109" s="3409"/>
      <c r="CL109" s="3409"/>
      <c r="CM109" s="3409"/>
    </row>
    <row r="110" spans="1:91" ht="32.1" customHeight="1" x14ac:dyDescent="0.2">
      <c r="A110" s="82" t="s">
        <v>1307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09"/>
      <c r="CH110" s="3409"/>
      <c r="CI110" s="3409"/>
      <c r="CJ110" s="3409"/>
      <c r="CK110" s="3409"/>
      <c r="CL110" s="3409"/>
      <c r="CM110" s="3409"/>
    </row>
    <row r="111" spans="1:91" ht="16.350000000000001" customHeight="1" x14ac:dyDescent="0.2">
      <c r="A111" s="4463" t="s">
        <v>36</v>
      </c>
      <c r="B111" s="4300"/>
      <c r="C111" s="4463" t="s">
        <v>27</v>
      </c>
      <c r="D111" s="4526"/>
      <c r="E111" s="4300"/>
      <c r="F111" s="4144" t="s">
        <v>1207</v>
      </c>
      <c r="G111" s="4145"/>
      <c r="H111" s="4706" t="s">
        <v>1306</v>
      </c>
      <c r="I111" s="4145"/>
      <c r="J111" s="4144" t="s">
        <v>1225</v>
      </c>
      <c r="K111" s="4145"/>
      <c r="L111" s="4144" t="s">
        <v>1305</v>
      </c>
      <c r="M111" s="4145"/>
      <c r="N111" s="4144" t="s">
        <v>1304</v>
      </c>
      <c r="O111" s="4145"/>
      <c r="P111" s="4142" t="s">
        <v>1204</v>
      </c>
      <c r="Q111" s="4143"/>
      <c r="R111" s="4142" t="s">
        <v>1203</v>
      </c>
      <c r="S111" s="4143"/>
      <c r="T111" s="4142" t="s">
        <v>1303</v>
      </c>
      <c r="U111" s="4165"/>
      <c r="V111" s="4142" t="s">
        <v>2800</v>
      </c>
      <c r="W111" s="4165"/>
      <c r="X111" s="4438" t="s">
        <v>126</v>
      </c>
      <c r="Y111" s="4716" t="s">
        <v>1302</v>
      </c>
      <c r="Z111" s="4165"/>
      <c r="AA111" s="4165"/>
      <c r="AB111" s="4143"/>
      <c r="AC111" s="4683" t="s">
        <v>49</v>
      </c>
      <c r="AD111" s="4684"/>
      <c r="AE111" s="4165" t="s">
        <v>1301</v>
      </c>
      <c r="AF111" s="4165"/>
      <c r="AG111" s="4165"/>
      <c r="AH111" s="4143"/>
      <c r="AI111" s="4139" t="s">
        <v>1300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09"/>
      <c r="CH111" s="3409"/>
      <c r="CI111" s="3409"/>
      <c r="CJ111" s="3409"/>
      <c r="CK111" s="3409"/>
      <c r="CL111" s="3409"/>
      <c r="CM111" s="3409"/>
    </row>
    <row r="112" spans="1:91" ht="25.35" customHeight="1" x14ac:dyDescent="0.2">
      <c r="A112" s="4464"/>
      <c r="B112" s="4366"/>
      <c r="C112" s="3121" t="s">
        <v>47</v>
      </c>
      <c r="D112" s="3122" t="s">
        <v>20</v>
      </c>
      <c r="E112" s="3051" t="s">
        <v>21</v>
      </c>
      <c r="F112" s="897" t="s">
        <v>941</v>
      </c>
      <c r="G112" s="3125" t="s">
        <v>21</v>
      </c>
      <c r="H112" s="897" t="s">
        <v>941</v>
      </c>
      <c r="I112" s="3125" t="s">
        <v>21</v>
      </c>
      <c r="J112" s="897" t="s">
        <v>941</v>
      </c>
      <c r="K112" s="3125" t="s">
        <v>21</v>
      </c>
      <c r="L112" s="897" t="s">
        <v>941</v>
      </c>
      <c r="M112" s="3125" t="s">
        <v>21</v>
      </c>
      <c r="N112" s="897" t="s">
        <v>941</v>
      </c>
      <c r="O112" s="3125" t="s">
        <v>21</v>
      </c>
      <c r="P112" s="897" t="s">
        <v>941</v>
      </c>
      <c r="Q112" s="3125" t="s">
        <v>21</v>
      </c>
      <c r="R112" s="897" t="s">
        <v>941</v>
      </c>
      <c r="S112" s="3125" t="s">
        <v>21</v>
      </c>
      <c r="T112" s="897" t="s">
        <v>941</v>
      </c>
      <c r="U112" s="1184" t="s">
        <v>21</v>
      </c>
      <c r="V112" s="897" t="s">
        <v>941</v>
      </c>
      <c r="W112" s="1184" t="s">
        <v>21</v>
      </c>
      <c r="X112" s="4440"/>
      <c r="Y112" s="1183" t="s">
        <v>1221</v>
      </c>
      <c r="Z112" s="3112" t="s">
        <v>1220</v>
      </c>
      <c r="AA112" s="3049" t="s">
        <v>1219</v>
      </c>
      <c r="AB112" s="3137" t="s">
        <v>1218</v>
      </c>
      <c r="AC112" s="1182" t="s">
        <v>118</v>
      </c>
      <c r="AD112" s="1181" t="s">
        <v>77</v>
      </c>
      <c r="AE112" s="3166" t="s">
        <v>1299</v>
      </c>
      <c r="AF112" s="3137" t="s">
        <v>1298</v>
      </c>
      <c r="AG112" s="3070" t="s">
        <v>1297</v>
      </c>
      <c r="AH112" s="3137" t="s">
        <v>1296</v>
      </c>
      <c r="AI112" s="4141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09"/>
      <c r="CH112" s="3409"/>
      <c r="CI112" s="3409"/>
      <c r="CJ112" s="3409"/>
      <c r="CK112" s="3409"/>
      <c r="CL112" s="3409"/>
      <c r="CM112" s="3409"/>
    </row>
    <row r="113" spans="1:91" ht="16.350000000000001" customHeight="1" x14ac:dyDescent="0.2">
      <c r="A113" s="4543" t="s">
        <v>1295</v>
      </c>
      <c r="B113" s="4544"/>
      <c r="C113" s="1125">
        <f>SUM(D113+E113)</f>
        <v>0</v>
      </c>
      <c r="D113" s="1180">
        <f>SUM(F113+H113+J113+L113+N113+P113+R113+T113+V113)</f>
        <v>0</v>
      </c>
      <c r="E113" s="932">
        <f>SUM(G113+I113+K113+M113+O113+Q113+S113+U113+W113)</f>
        <v>0</v>
      </c>
      <c r="F113" s="1122"/>
      <c r="G113" s="1121"/>
      <c r="H113" s="1124"/>
      <c r="I113" s="1123"/>
      <c r="J113" s="1122"/>
      <c r="K113" s="1121"/>
      <c r="L113" s="1124"/>
      <c r="M113" s="1123"/>
      <c r="N113" s="1122"/>
      <c r="O113" s="1121"/>
      <c r="P113" s="1124"/>
      <c r="Q113" s="1123"/>
      <c r="R113" s="1122"/>
      <c r="S113" s="1121"/>
      <c r="T113" s="1124"/>
      <c r="U113" s="1123"/>
      <c r="V113" s="1122"/>
      <c r="W113" s="1176"/>
      <c r="X113" s="1179"/>
      <c r="Y113" s="1174"/>
      <c r="Z113" s="1124"/>
      <c r="AA113" s="1178"/>
      <c r="AB113" s="1177"/>
      <c r="AC113" s="1176"/>
      <c r="AD113" s="1175"/>
      <c r="AE113" s="1174"/>
      <c r="AF113" s="1120"/>
      <c r="AG113" s="1120"/>
      <c r="AH113" s="1120"/>
      <c r="AI113" s="1120"/>
      <c r="AJ113" s="3499"/>
      <c r="AK113" s="1482"/>
      <c r="AL113" s="1482"/>
      <c r="AM113" s="1482"/>
      <c r="AN113" s="1482"/>
      <c r="AO113" s="1482"/>
      <c r="AP113" s="1482"/>
      <c r="AQ113" s="1482"/>
      <c r="AR113" s="1482"/>
      <c r="AS113" s="1482"/>
      <c r="AT113" s="1482"/>
      <c r="AU113" s="1482"/>
      <c r="AV113" s="402"/>
      <c r="AW113" s="402"/>
      <c r="AX113" s="402"/>
      <c r="AY113" s="402"/>
      <c r="AZ113" s="402"/>
      <c r="BA113" s="402"/>
      <c r="CG113" s="3409">
        <v>0</v>
      </c>
      <c r="CH113" s="3409">
        <v>0</v>
      </c>
      <c r="CI113" s="3409">
        <v>0</v>
      </c>
      <c r="CJ113" s="3409"/>
      <c r="CK113" s="3409"/>
      <c r="CL113" s="3409"/>
      <c r="CM113" s="3409"/>
    </row>
    <row r="114" spans="1:91" ht="16.350000000000001" customHeight="1" x14ac:dyDescent="0.2">
      <c r="A114" s="4481" t="s">
        <v>1294</v>
      </c>
      <c r="B114" s="4482"/>
      <c r="C114" s="703">
        <f>SUM(D114+E114)</f>
        <v>0</v>
      </c>
      <c r="D114" s="1026">
        <f>SUM(F114+H114+J114+L114+N114+P114+R114+T114+V114)</f>
        <v>0</v>
      </c>
      <c r="E114" s="711">
        <f>SUM(G114+I114+K114+M114+O114+Q114+S114+U114+W114)</f>
        <v>0</v>
      </c>
      <c r="F114" s="431"/>
      <c r="G114" s="1173"/>
      <c r="H114" s="432"/>
      <c r="I114" s="433"/>
      <c r="J114" s="431"/>
      <c r="K114" s="1173"/>
      <c r="L114" s="432"/>
      <c r="M114" s="433"/>
      <c r="N114" s="431"/>
      <c r="O114" s="1173"/>
      <c r="P114" s="432"/>
      <c r="Q114" s="433"/>
      <c r="R114" s="431"/>
      <c r="S114" s="1173"/>
      <c r="T114" s="432"/>
      <c r="U114" s="433"/>
      <c r="V114" s="431"/>
      <c r="W114" s="1172"/>
      <c r="X114" s="1169"/>
      <c r="Y114" s="1171"/>
      <c r="Z114" s="1170"/>
      <c r="AA114" s="653"/>
      <c r="AB114" s="653"/>
      <c r="AC114" s="1169"/>
      <c r="AD114" s="1168"/>
      <c r="AE114" s="377"/>
      <c r="AF114" s="1167"/>
      <c r="AG114" s="1167"/>
      <c r="AH114" s="1167"/>
      <c r="AI114" s="1167"/>
      <c r="AJ114" s="3499"/>
      <c r="AK114" s="1482"/>
      <c r="AL114" s="1482"/>
      <c r="AM114" s="1482"/>
      <c r="AN114" s="1482"/>
      <c r="AO114" s="1482"/>
      <c r="AP114" s="1482"/>
      <c r="AQ114" s="1482"/>
      <c r="AR114" s="1482"/>
      <c r="AS114" s="1482"/>
      <c r="AT114" s="1482"/>
      <c r="AU114" s="1482"/>
      <c r="AV114" s="402"/>
      <c r="AW114" s="402"/>
      <c r="AX114" s="402"/>
      <c r="CG114" s="3409">
        <v>0</v>
      </c>
      <c r="CH114" s="3409">
        <v>0</v>
      </c>
      <c r="CI114" s="3409">
        <v>0</v>
      </c>
      <c r="CJ114" s="3409"/>
      <c r="CK114" s="3409"/>
      <c r="CL114" s="3409"/>
      <c r="CM114" s="3409"/>
    </row>
    <row r="115" spans="1:91" ht="32.1" customHeight="1" x14ac:dyDescent="0.2">
      <c r="A115" s="82" t="s">
        <v>1293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09"/>
      <c r="CH115" s="3409"/>
      <c r="CI115" s="3409"/>
      <c r="CJ115" s="3409"/>
      <c r="CK115" s="3409"/>
      <c r="CL115" s="3409"/>
      <c r="CM115" s="3409"/>
    </row>
    <row r="116" spans="1:91" ht="16.350000000000001" customHeight="1" x14ac:dyDescent="0.2">
      <c r="A116" s="4463" t="s">
        <v>36</v>
      </c>
      <c r="B116" s="4300"/>
      <c r="C116" s="4158" t="s">
        <v>27</v>
      </c>
      <c r="D116" s="4144" t="s">
        <v>92</v>
      </c>
      <c r="E116" s="4146"/>
      <c r="F116" s="4146"/>
      <c r="G116" s="4146"/>
      <c r="H116" s="4146"/>
      <c r="I116" s="4146"/>
      <c r="J116" s="4146"/>
      <c r="K116" s="4146"/>
      <c r="L116" s="4146"/>
      <c r="M116" s="4446"/>
      <c r="N116" s="4492" t="s">
        <v>25</v>
      </c>
      <c r="O116" s="4446"/>
      <c r="P116" s="4151" t="s">
        <v>428</v>
      </c>
      <c r="Q116" s="161"/>
      <c r="R116" s="1158"/>
      <c r="S116" s="1158"/>
      <c r="T116" s="1158"/>
      <c r="U116" s="1158"/>
      <c r="V116" s="1158"/>
      <c r="W116" s="1158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09"/>
      <c r="CH116" s="3409"/>
      <c r="CI116" s="3409"/>
      <c r="CJ116" s="3409"/>
      <c r="CK116" s="3409"/>
      <c r="CL116" s="3409"/>
      <c r="CM116" s="3409"/>
    </row>
    <row r="117" spans="1:91" ht="21.6" customHeight="1" x14ac:dyDescent="0.2">
      <c r="A117" s="4464"/>
      <c r="B117" s="4366"/>
      <c r="C117" s="4160"/>
      <c r="D117" s="897" t="s">
        <v>83</v>
      </c>
      <c r="E117" s="3124" t="s">
        <v>84</v>
      </c>
      <c r="F117" s="923" t="s">
        <v>85</v>
      </c>
      <c r="G117" s="923" t="s">
        <v>79</v>
      </c>
      <c r="H117" s="923" t="s">
        <v>6</v>
      </c>
      <c r="I117" s="923" t="s">
        <v>1292</v>
      </c>
      <c r="J117" s="923" t="s">
        <v>1291</v>
      </c>
      <c r="K117" s="923" t="s">
        <v>1290</v>
      </c>
      <c r="L117" s="923" t="s">
        <v>1289</v>
      </c>
      <c r="M117" s="922" t="s">
        <v>1288</v>
      </c>
      <c r="N117" s="1039" t="s">
        <v>20</v>
      </c>
      <c r="O117" s="3138" t="s">
        <v>21</v>
      </c>
      <c r="P117" s="4163"/>
      <c r="Q117" s="161"/>
      <c r="R117" s="1158"/>
      <c r="S117" s="1158"/>
      <c r="T117" s="1158"/>
      <c r="U117" s="1158"/>
      <c r="V117" s="1158"/>
      <c r="W117" s="1158"/>
      <c r="CG117" s="3409"/>
      <c r="CH117" s="3409"/>
      <c r="CI117" s="3409"/>
      <c r="CJ117" s="3409"/>
      <c r="CK117" s="3409"/>
      <c r="CL117" s="3409"/>
      <c r="CM117" s="3409"/>
    </row>
    <row r="118" spans="1:91" ht="26.25" customHeight="1" x14ac:dyDescent="0.2">
      <c r="A118" s="4139" t="s">
        <v>1287</v>
      </c>
      <c r="B118" s="1166" t="s">
        <v>1286</v>
      </c>
      <c r="C118" s="1037">
        <f>SUM(F118:K118)</f>
        <v>0</v>
      </c>
      <c r="D118" s="146"/>
      <c r="E118" s="129"/>
      <c r="F118" s="959"/>
      <c r="G118" s="959"/>
      <c r="H118" s="959"/>
      <c r="I118" s="959"/>
      <c r="J118" s="959"/>
      <c r="K118" s="959"/>
      <c r="L118" s="129"/>
      <c r="M118" s="290"/>
      <c r="N118" s="1165"/>
      <c r="O118" s="1060"/>
      <c r="P118" s="891"/>
      <c r="Q118" s="3499"/>
      <c r="R118" s="1482"/>
      <c r="S118" s="1482"/>
      <c r="T118" s="1482"/>
      <c r="U118" s="1482"/>
      <c r="V118" s="1482"/>
      <c r="W118" s="1482"/>
      <c r="X118" s="1482"/>
      <c r="Y118" s="1482"/>
      <c r="Z118" s="1482"/>
      <c r="AA118" s="1482"/>
      <c r="AB118" s="1482"/>
      <c r="AC118" s="402"/>
      <c r="AD118" s="402"/>
      <c r="AE118" s="402"/>
      <c r="CG118" s="3409">
        <v>0</v>
      </c>
      <c r="CH118" s="3409">
        <v>0</v>
      </c>
      <c r="CI118" s="3409">
        <v>0</v>
      </c>
      <c r="CJ118" s="3409"/>
      <c r="CK118" s="3409"/>
      <c r="CL118" s="3409"/>
      <c r="CM118" s="3409"/>
    </row>
    <row r="119" spans="1:91" ht="23.25" customHeight="1" x14ac:dyDescent="0.2">
      <c r="A119" s="4141"/>
      <c r="B119" s="1164" t="s">
        <v>1285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499"/>
      <c r="R119" s="1482"/>
      <c r="S119" s="1482"/>
      <c r="T119" s="1482"/>
      <c r="U119" s="1482"/>
      <c r="V119" s="1482"/>
      <c r="W119" s="1482"/>
      <c r="X119" s="1482"/>
      <c r="Y119" s="1482"/>
      <c r="Z119" s="1482"/>
      <c r="AA119" s="1482"/>
      <c r="AB119" s="1482"/>
      <c r="AC119" s="402"/>
      <c r="AD119" s="402"/>
      <c r="AE119" s="402"/>
      <c r="CG119" s="3409">
        <v>0</v>
      </c>
      <c r="CH119" s="3409">
        <v>0</v>
      </c>
      <c r="CI119" s="3409">
        <v>0</v>
      </c>
      <c r="CJ119" s="3409"/>
      <c r="CK119" s="3409"/>
      <c r="CL119" s="3409"/>
      <c r="CM119" s="3409"/>
    </row>
    <row r="120" spans="1:91" ht="32.1" customHeight="1" x14ac:dyDescent="0.2">
      <c r="A120" s="82" t="s">
        <v>1284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09"/>
      <c r="CH120" s="3409"/>
      <c r="CI120" s="3409"/>
      <c r="CJ120" s="3409"/>
      <c r="CK120" s="3409"/>
      <c r="CL120" s="3409"/>
      <c r="CM120" s="3409"/>
    </row>
    <row r="121" spans="1:91" ht="16.350000000000001" customHeight="1" x14ac:dyDescent="0.2">
      <c r="A121" s="4139" t="s">
        <v>1178</v>
      </c>
      <c r="B121" s="4139" t="s">
        <v>1283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09"/>
      <c r="CH121" s="3409"/>
      <c r="CI121" s="3409"/>
      <c r="CJ121" s="3409"/>
      <c r="CK121" s="3409"/>
      <c r="CL121" s="3409"/>
      <c r="CM121" s="3409"/>
    </row>
    <row r="122" spans="1:91" ht="16.350000000000001" customHeight="1" x14ac:dyDescent="0.2">
      <c r="A122" s="4141"/>
      <c r="B122" s="4141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09"/>
      <c r="CH122" s="3409"/>
      <c r="CI122" s="3409"/>
      <c r="CJ122" s="3409"/>
      <c r="CK122" s="3409"/>
      <c r="CL122" s="3409"/>
      <c r="CM122" s="3409"/>
    </row>
    <row r="123" spans="1:91" ht="16.350000000000001" customHeight="1" x14ac:dyDescent="0.2">
      <c r="A123" s="1163" t="s">
        <v>1282</v>
      </c>
      <c r="B123" s="892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09"/>
      <c r="CH123" s="3409"/>
      <c r="CI123" s="3409"/>
      <c r="CJ123" s="3409"/>
      <c r="CK123" s="3409"/>
      <c r="CL123" s="3409"/>
      <c r="CM123" s="3409"/>
    </row>
    <row r="124" spans="1:91" ht="16.350000000000001" customHeight="1" x14ac:dyDescent="0.2">
      <c r="A124" s="1162" t="s">
        <v>1281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09"/>
      <c r="CH124" s="3409"/>
      <c r="CI124" s="3409"/>
      <c r="CJ124" s="3409"/>
      <c r="CK124" s="3409"/>
      <c r="CL124" s="3409"/>
      <c r="CM124" s="3409"/>
    </row>
    <row r="125" spans="1:91" ht="16.350000000000001" customHeight="1" x14ac:dyDescent="0.2">
      <c r="A125" s="1162" t="s">
        <v>1173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09"/>
      <c r="CH125" s="3409"/>
      <c r="CI125" s="3409"/>
      <c r="CJ125" s="3409"/>
      <c r="CK125" s="3409"/>
      <c r="CL125" s="3409"/>
      <c r="CM125" s="3409"/>
    </row>
    <row r="126" spans="1:91" ht="16.350000000000001" customHeight="1" x14ac:dyDescent="0.2">
      <c r="A126" s="1162" t="s">
        <v>1171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09"/>
      <c r="CH126" s="3409"/>
      <c r="CI126" s="3409"/>
      <c r="CJ126" s="3409"/>
      <c r="CK126" s="3409"/>
      <c r="CL126" s="3409"/>
      <c r="CM126" s="3409"/>
    </row>
    <row r="127" spans="1:91" ht="16.350000000000001" customHeight="1" x14ac:dyDescent="0.2">
      <c r="A127" s="1162" t="s">
        <v>1280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09"/>
      <c r="CH127" s="3409"/>
      <c r="CI127" s="3409"/>
      <c r="CJ127" s="3409"/>
      <c r="CK127" s="3409"/>
      <c r="CL127" s="3409"/>
      <c r="CM127" s="3409"/>
    </row>
    <row r="128" spans="1:91" ht="16.350000000000001" customHeight="1" x14ac:dyDescent="0.2">
      <c r="A128" s="238" t="s">
        <v>1279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09"/>
      <c r="CH128" s="3409"/>
      <c r="CI128" s="3409"/>
      <c r="CJ128" s="3409"/>
      <c r="CK128" s="3409"/>
      <c r="CL128" s="3409"/>
      <c r="CM128" s="3409"/>
    </row>
    <row r="129" spans="1:91" ht="16.350000000000001" customHeight="1" x14ac:dyDescent="0.2">
      <c r="A129" s="238" t="s">
        <v>1278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09"/>
      <c r="CH129" s="3409"/>
      <c r="CI129" s="3409"/>
      <c r="CJ129" s="3409"/>
      <c r="CK129" s="3409"/>
      <c r="CL129" s="3409"/>
      <c r="CM129" s="3409"/>
    </row>
    <row r="130" spans="1:91" ht="16.350000000000001" customHeight="1" x14ac:dyDescent="0.2">
      <c r="A130" s="238" t="s">
        <v>1277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09"/>
      <c r="CH130" s="3409"/>
      <c r="CI130" s="3409"/>
      <c r="CJ130" s="3409"/>
      <c r="CK130" s="3409"/>
      <c r="CL130" s="3409"/>
      <c r="CM130" s="3409"/>
    </row>
    <row r="131" spans="1:91" ht="16.350000000000001" customHeight="1" x14ac:dyDescent="0.2">
      <c r="A131" s="238" t="s">
        <v>1276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09"/>
      <c r="CH131" s="3409"/>
      <c r="CI131" s="3409"/>
      <c r="CJ131" s="3409"/>
      <c r="CK131" s="3409"/>
      <c r="CL131" s="3409"/>
      <c r="CM131" s="3409"/>
    </row>
    <row r="132" spans="1:91" ht="16.350000000000001" customHeight="1" x14ac:dyDescent="0.2">
      <c r="A132" s="1161" t="s">
        <v>1275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09"/>
      <c r="CH132" s="3409"/>
      <c r="CI132" s="3409"/>
      <c r="CJ132" s="3409"/>
      <c r="CK132" s="3409"/>
      <c r="CL132" s="3409"/>
      <c r="CM132" s="3409"/>
    </row>
    <row r="133" spans="1:91" ht="16.350000000000001" customHeight="1" x14ac:dyDescent="0.2">
      <c r="A133" s="1160" t="s">
        <v>1274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09"/>
      <c r="CH133" s="3409"/>
      <c r="CI133" s="3409"/>
      <c r="CJ133" s="3409"/>
      <c r="CK133" s="3409"/>
      <c r="CL133" s="3409"/>
      <c r="CM133" s="3409"/>
    </row>
    <row r="134" spans="1:91" ht="16.350000000000001" customHeight="1" x14ac:dyDescent="0.2">
      <c r="A134" s="1160" t="s">
        <v>1273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09"/>
      <c r="CH134" s="3409"/>
      <c r="CI134" s="3409"/>
      <c r="CJ134" s="3409"/>
      <c r="CK134" s="3409"/>
      <c r="CL134" s="3409"/>
      <c r="CM134" s="3409"/>
    </row>
    <row r="135" spans="1:91" ht="16.350000000000001" customHeight="1" x14ac:dyDescent="0.2">
      <c r="A135" s="3139" t="s">
        <v>27</v>
      </c>
      <c r="B135" s="1082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09"/>
      <c r="CH135" s="3409"/>
      <c r="CI135" s="3409"/>
      <c r="CJ135" s="3409"/>
      <c r="CK135" s="3409"/>
      <c r="CL135" s="3409"/>
      <c r="CM135" s="3409"/>
    </row>
    <row r="136" spans="1:91" ht="32.1" customHeight="1" x14ac:dyDescent="0.2">
      <c r="A136" s="149" t="s">
        <v>1272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17"/>
      <c r="N136" s="817"/>
      <c r="O136" s="817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09"/>
      <c r="CH136" s="3409"/>
      <c r="CI136" s="3409"/>
      <c r="CJ136" s="3409"/>
      <c r="CK136" s="3409"/>
      <c r="CL136" s="3409"/>
      <c r="CM136" s="3409"/>
    </row>
    <row r="137" spans="1:91" ht="25.35" customHeight="1" x14ac:dyDescent="0.2">
      <c r="A137" s="4144" t="s">
        <v>1249</v>
      </c>
      <c r="B137" s="4146"/>
      <c r="C137" s="4146"/>
      <c r="D137" s="4145"/>
      <c r="E137" s="3137" t="s">
        <v>1271</v>
      </c>
      <c r="F137" s="3137" t="s">
        <v>1270</v>
      </c>
      <c r="G137" s="1159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3"/>
      <c r="U137" s="1153"/>
      <c r="V137" s="1153"/>
      <c r="W137" s="1158"/>
      <c r="CG137" s="3409"/>
      <c r="CH137" s="3409"/>
      <c r="CI137" s="3409"/>
      <c r="CJ137" s="3409"/>
      <c r="CK137" s="3409"/>
      <c r="CL137" s="3409"/>
      <c r="CM137" s="3409"/>
    </row>
    <row r="138" spans="1:91" ht="16.350000000000001" customHeight="1" x14ac:dyDescent="0.2">
      <c r="A138" s="3137" t="s">
        <v>1269</v>
      </c>
      <c r="B138" s="4291" t="s">
        <v>1268</v>
      </c>
      <c r="C138" s="4717"/>
      <c r="D138" s="4292"/>
      <c r="E138" s="974"/>
      <c r="F138" s="974"/>
      <c r="G138" s="3677" t="str">
        <f>CA138</f>
        <v/>
      </c>
      <c r="H138" s="1482"/>
      <c r="I138" s="1482"/>
      <c r="J138" s="1482"/>
      <c r="K138" s="1482"/>
      <c r="L138" s="1482"/>
      <c r="M138" s="1482"/>
      <c r="N138" s="1482"/>
      <c r="O138" s="1482"/>
      <c r="P138" s="1482"/>
      <c r="Q138" s="1482"/>
      <c r="R138" s="1482"/>
      <c r="S138" s="398"/>
      <c r="T138" s="1153"/>
      <c r="U138" s="1153"/>
      <c r="V138" s="1153"/>
      <c r="W138" s="1158"/>
      <c r="CA138" s="3469" t="str">
        <f>IF(E138&lt;F138,"* El número de llamadas válidas NO DEBE ser mayor al total de llamadas.","")</f>
        <v/>
      </c>
      <c r="CG138" s="3470">
        <f>IF(E138&lt;F138,1,0)</f>
        <v>0</v>
      </c>
      <c r="CH138" s="3409"/>
      <c r="CI138" s="3409"/>
      <c r="CJ138" s="3409"/>
      <c r="CK138" s="3409"/>
      <c r="CL138" s="3409"/>
      <c r="CM138" s="3409"/>
    </row>
    <row r="139" spans="1:91" ht="32.1" customHeight="1" x14ac:dyDescent="0.2">
      <c r="A139" s="82" t="s">
        <v>1267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57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09"/>
      <c r="CH139" s="3409"/>
      <c r="CI139" s="3409"/>
      <c r="CJ139" s="3409"/>
      <c r="CK139" s="3409"/>
      <c r="CL139" s="3409"/>
      <c r="CM139" s="3409"/>
    </row>
    <row r="140" spans="1:91" ht="27" customHeight="1" x14ac:dyDescent="0.2">
      <c r="A140" s="4463" t="s">
        <v>1249</v>
      </c>
      <c r="B140" s="4526"/>
      <c r="C140" s="4300"/>
      <c r="D140" s="4142" t="s">
        <v>1266</v>
      </c>
      <c r="E140" s="4165"/>
      <c r="F140" s="4143"/>
      <c r="G140" s="4139" t="s">
        <v>428</v>
      </c>
      <c r="H140" s="4146" t="s">
        <v>1265</v>
      </c>
      <c r="I140" s="4146"/>
      <c r="J140" s="4145"/>
      <c r="K140" s="4144" t="s">
        <v>1264</v>
      </c>
      <c r="L140" s="4146"/>
      <c r="M140" s="4145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09"/>
      <c r="CH140" s="3409"/>
      <c r="CI140" s="3409"/>
      <c r="CJ140" s="3409"/>
      <c r="CK140" s="3409"/>
      <c r="CL140" s="3409"/>
      <c r="CM140" s="3409"/>
    </row>
    <row r="141" spans="1:91" ht="27" customHeight="1" x14ac:dyDescent="0.2">
      <c r="A141" s="4464"/>
      <c r="B141" s="4288"/>
      <c r="C141" s="4366"/>
      <c r="D141" s="3062" t="s">
        <v>27</v>
      </c>
      <c r="E141" s="3156" t="s">
        <v>1263</v>
      </c>
      <c r="F141" s="3057" t="s">
        <v>1262</v>
      </c>
      <c r="G141" s="4141"/>
      <c r="H141" s="3156" t="s">
        <v>1261</v>
      </c>
      <c r="I141" s="3154" t="s">
        <v>1260</v>
      </c>
      <c r="J141" s="3057" t="s">
        <v>1259</v>
      </c>
      <c r="K141" s="3156" t="s">
        <v>1261</v>
      </c>
      <c r="L141" s="3154" t="s">
        <v>1260</v>
      </c>
      <c r="M141" s="3057" t="s">
        <v>1259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09"/>
      <c r="CH141" s="3409"/>
      <c r="CI141" s="3409"/>
      <c r="CJ141" s="3409"/>
      <c r="CK141" s="3409"/>
      <c r="CL141" s="3409"/>
      <c r="CM141" s="3409"/>
    </row>
    <row r="142" spans="1:91" ht="16.350000000000001" customHeight="1" x14ac:dyDescent="0.2">
      <c r="A142" s="4139" t="s">
        <v>1258</v>
      </c>
      <c r="B142" s="4472" t="s">
        <v>1257</v>
      </c>
      <c r="C142" s="4473"/>
      <c r="D142" s="1037">
        <f>SUM(E142+F142)</f>
        <v>0</v>
      </c>
      <c r="E142" s="893"/>
      <c r="F142" s="891"/>
      <c r="G142" s="892"/>
      <c r="H142" s="893"/>
      <c r="I142" s="894"/>
      <c r="J142" s="891"/>
      <c r="K142" s="893"/>
      <c r="L142" s="894"/>
      <c r="M142" s="891"/>
      <c r="N142" s="3499"/>
      <c r="O142" s="1482"/>
      <c r="P142" s="1482"/>
      <c r="Q142" s="1482"/>
      <c r="R142" s="1482"/>
      <c r="S142" s="1482"/>
      <c r="T142" s="1482"/>
      <c r="U142" s="1482"/>
      <c r="V142" s="1482"/>
      <c r="W142" s="1482"/>
      <c r="X142" s="1482"/>
      <c r="Y142" s="1482"/>
      <c r="Z142" s="402"/>
      <c r="AA142" s="402"/>
      <c r="CG142" s="3409"/>
      <c r="CH142" s="3409"/>
      <c r="CI142" s="3409">
        <v>0</v>
      </c>
      <c r="CJ142" s="3409"/>
      <c r="CK142" s="3409"/>
      <c r="CL142" s="3409"/>
      <c r="CM142" s="3409"/>
    </row>
    <row r="143" spans="1:91" ht="16.350000000000001" customHeight="1" x14ac:dyDescent="0.2">
      <c r="A143" s="4141"/>
      <c r="B143" s="1156" t="s">
        <v>1256</v>
      </c>
      <c r="C143" s="1155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499"/>
      <c r="O143" s="1482"/>
      <c r="P143" s="1482"/>
      <c r="Q143" s="1482"/>
      <c r="R143" s="1482"/>
      <c r="S143" s="1482"/>
      <c r="T143" s="1482"/>
      <c r="U143" s="1482"/>
      <c r="V143" s="1482"/>
      <c r="W143" s="1482"/>
      <c r="X143" s="1482"/>
      <c r="Y143" s="1482"/>
      <c r="Z143" s="402"/>
      <c r="AA143" s="402"/>
      <c r="CG143" s="3409"/>
      <c r="CH143" s="3409"/>
      <c r="CI143" s="3409">
        <v>0</v>
      </c>
      <c r="CJ143" s="3409"/>
      <c r="CK143" s="3409"/>
      <c r="CL143" s="3409"/>
      <c r="CM143" s="3409"/>
    </row>
    <row r="144" spans="1:91" ht="32.1" customHeight="1" x14ac:dyDescent="0.2">
      <c r="A144" s="149" t="s">
        <v>1255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09"/>
      <c r="CH144" s="3409"/>
      <c r="CI144" s="3409"/>
      <c r="CJ144" s="3409"/>
      <c r="CK144" s="3409"/>
      <c r="CL144" s="3409"/>
      <c r="CM144" s="3409"/>
    </row>
    <row r="145" spans="1:104" ht="58.35" customHeight="1" x14ac:dyDescent="0.2">
      <c r="A145" s="4142" t="s">
        <v>52</v>
      </c>
      <c r="B145" s="4143"/>
      <c r="C145" s="3137" t="s">
        <v>1254</v>
      </c>
      <c r="D145" s="3137" t="s">
        <v>1247</v>
      </c>
      <c r="E145" s="897" t="s">
        <v>1253</v>
      </c>
      <c r="F145" s="3053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3"/>
      <c r="T145" s="1153"/>
      <c r="U145" s="1153"/>
      <c r="V145" s="1153"/>
      <c r="W145" s="402"/>
      <c r="X145" s="402"/>
      <c r="Y145" s="402"/>
      <c r="Z145" s="402"/>
      <c r="AA145" s="402"/>
      <c r="CG145" s="3409"/>
      <c r="CH145" s="3409"/>
      <c r="CI145" s="3409"/>
      <c r="CJ145" s="3409"/>
      <c r="CK145" s="3409"/>
      <c r="CL145" s="3409"/>
      <c r="CM145" s="3409"/>
    </row>
    <row r="146" spans="1:104" ht="16.350000000000001" customHeight="1" x14ac:dyDescent="0.2">
      <c r="A146" s="4139" t="s">
        <v>1245</v>
      </c>
      <c r="B146" s="3269" t="s">
        <v>1251</v>
      </c>
      <c r="C146" s="237"/>
      <c r="D146" s="829"/>
      <c r="E146" s="1154"/>
      <c r="F146" s="966"/>
      <c r="G146" s="3499"/>
      <c r="H146" s="1482"/>
      <c r="I146" s="1482"/>
      <c r="J146" s="1482"/>
      <c r="K146" s="1482"/>
      <c r="L146" s="1482"/>
      <c r="M146" s="1482"/>
      <c r="N146" s="1482"/>
      <c r="O146" s="1482"/>
      <c r="P146" s="1482"/>
      <c r="Q146" s="1482"/>
      <c r="R146" s="1482"/>
      <c r="S146" s="1153"/>
      <c r="T146" s="1153"/>
      <c r="U146" s="1153"/>
      <c r="V146" s="1153"/>
      <c r="W146" s="402"/>
      <c r="X146" s="402"/>
      <c r="CG146" s="3409">
        <v>0</v>
      </c>
      <c r="CH146" s="3409"/>
      <c r="CI146" s="3409"/>
      <c r="CJ146" s="3409"/>
      <c r="CK146" s="3409"/>
      <c r="CL146" s="3409"/>
      <c r="CM146" s="3409"/>
    </row>
    <row r="147" spans="1:104" ht="16.350000000000001" customHeight="1" x14ac:dyDescent="0.2">
      <c r="A147" s="4141"/>
      <c r="B147" s="3160" t="s">
        <v>1017</v>
      </c>
      <c r="C147" s="98"/>
      <c r="D147" s="140"/>
      <c r="E147" s="135"/>
      <c r="F147" s="143"/>
      <c r="G147" s="3499"/>
      <c r="H147" s="1482"/>
      <c r="I147" s="1482"/>
      <c r="J147" s="1482"/>
      <c r="K147" s="1482"/>
      <c r="L147" s="1482"/>
      <c r="M147" s="1482"/>
      <c r="N147" s="1482"/>
      <c r="O147" s="1482"/>
      <c r="P147" s="1482"/>
      <c r="Q147" s="1482"/>
      <c r="R147" s="1482"/>
      <c r="S147" s="1153"/>
      <c r="T147" s="1153"/>
      <c r="U147" s="1153"/>
      <c r="V147" s="1153"/>
      <c r="W147" s="402"/>
      <c r="X147" s="402"/>
      <c r="CG147" s="3409">
        <v>0</v>
      </c>
      <c r="CH147" s="3409"/>
      <c r="CI147" s="3409"/>
      <c r="CJ147" s="3409"/>
      <c r="CK147" s="3409"/>
      <c r="CL147" s="3409"/>
      <c r="CM147" s="3409"/>
    </row>
    <row r="148" spans="1:104" ht="16.350000000000001" customHeight="1" x14ac:dyDescent="0.2">
      <c r="A148" s="3048" t="s">
        <v>1252</v>
      </c>
      <c r="B148" s="695" t="s">
        <v>1251</v>
      </c>
      <c r="C148" s="974"/>
      <c r="D148" s="973"/>
      <c r="E148" s="692"/>
      <c r="F148" s="1001"/>
      <c r="G148" s="3499"/>
      <c r="H148" s="1482"/>
      <c r="I148" s="1482"/>
      <c r="J148" s="1482"/>
      <c r="K148" s="1482"/>
      <c r="L148" s="1482"/>
      <c r="M148" s="1482"/>
      <c r="N148" s="1482"/>
      <c r="O148" s="1482"/>
      <c r="P148" s="1482"/>
      <c r="Q148" s="1482"/>
      <c r="R148" s="1482"/>
      <c r="S148" s="1153"/>
      <c r="T148" s="1153"/>
      <c r="U148" s="1153"/>
      <c r="V148" s="1153"/>
      <c r="W148" s="402"/>
      <c r="X148" s="402"/>
      <c r="CG148" s="3409">
        <v>0</v>
      </c>
      <c r="CH148" s="3409"/>
      <c r="CI148" s="3409"/>
      <c r="CJ148" s="3409"/>
      <c r="CK148" s="3409"/>
      <c r="CL148" s="3409"/>
      <c r="CM148" s="3409"/>
    </row>
    <row r="149" spans="1:104" ht="16.350000000000001" customHeight="1" x14ac:dyDescent="0.2">
      <c r="A149" s="4139" t="s">
        <v>1244</v>
      </c>
      <c r="B149" s="3269" t="s">
        <v>128</v>
      </c>
      <c r="C149" s="237"/>
      <c r="D149" s="207"/>
      <c r="E149" s="208"/>
      <c r="F149" s="789"/>
      <c r="G149" s="3499"/>
      <c r="H149" s="1482"/>
      <c r="I149" s="1482"/>
      <c r="J149" s="1482"/>
      <c r="K149" s="1482"/>
      <c r="L149" s="1482"/>
      <c r="M149" s="1482"/>
      <c r="N149" s="1482"/>
      <c r="O149" s="1482"/>
      <c r="P149" s="1482"/>
      <c r="Q149" s="1482"/>
      <c r="R149" s="1482"/>
      <c r="S149" s="1153"/>
      <c r="T149" s="1153"/>
      <c r="U149" s="1153"/>
      <c r="V149" s="1153"/>
      <c r="W149" s="402"/>
      <c r="X149" s="402"/>
      <c r="CG149" s="3409">
        <v>0</v>
      </c>
      <c r="CH149" s="3409"/>
      <c r="CI149" s="3409"/>
      <c r="CJ149" s="3409"/>
      <c r="CK149" s="3409"/>
      <c r="CL149" s="3409"/>
      <c r="CM149" s="3409"/>
    </row>
    <row r="150" spans="1:104" ht="16.350000000000001" customHeight="1" x14ac:dyDescent="0.2">
      <c r="A150" s="4140"/>
      <c r="B150" s="3060" t="s">
        <v>1240</v>
      </c>
      <c r="C150" s="138"/>
      <c r="D150" s="125"/>
      <c r="E150" s="152"/>
      <c r="F150" s="165"/>
      <c r="G150" s="3499"/>
      <c r="H150" s="1482"/>
      <c r="I150" s="1482"/>
      <c r="J150" s="1482"/>
      <c r="K150" s="1482"/>
      <c r="L150" s="1482"/>
      <c r="M150" s="1482"/>
      <c r="N150" s="1482"/>
      <c r="O150" s="1482"/>
      <c r="P150" s="1482"/>
      <c r="Q150" s="1482"/>
      <c r="R150" s="1482"/>
      <c r="S150" s="1153"/>
      <c r="T150" s="1153"/>
      <c r="U150" s="1153"/>
      <c r="V150" s="1153"/>
      <c r="W150" s="402"/>
      <c r="X150" s="402"/>
      <c r="CG150" s="3409">
        <v>0</v>
      </c>
      <c r="CH150" s="3409"/>
      <c r="CI150" s="3409"/>
      <c r="CJ150" s="3409"/>
      <c r="CK150" s="3409"/>
      <c r="CL150" s="3409"/>
      <c r="CM150" s="3409"/>
    </row>
    <row r="151" spans="1:104" ht="16.350000000000001" customHeight="1" x14ac:dyDescent="0.2">
      <c r="A151" s="4141"/>
      <c r="B151" s="3160" t="s">
        <v>1241</v>
      </c>
      <c r="C151" s="98"/>
      <c r="D151" s="140"/>
      <c r="E151" s="117"/>
      <c r="F151" s="142"/>
      <c r="G151" s="3499"/>
      <c r="H151" s="1482"/>
      <c r="I151" s="1482"/>
      <c r="J151" s="1482"/>
      <c r="K151" s="1482"/>
      <c r="L151" s="1482"/>
      <c r="M151" s="1482"/>
      <c r="N151" s="1482"/>
      <c r="O151" s="1482"/>
      <c r="P151" s="1482"/>
      <c r="Q151" s="1482"/>
      <c r="R151" s="1482"/>
      <c r="S151" s="1153"/>
      <c r="T151" s="1153"/>
      <c r="U151" s="1153"/>
      <c r="V151" s="1153"/>
      <c r="W151" s="402"/>
      <c r="X151" s="402"/>
      <c r="CG151" s="3409">
        <v>0</v>
      </c>
      <c r="CH151" s="3409"/>
      <c r="CI151" s="3409"/>
      <c r="CJ151" s="3409"/>
      <c r="CK151" s="3409"/>
      <c r="CL151" s="3409"/>
      <c r="CM151" s="3409"/>
    </row>
    <row r="152" spans="1:104" s="82" customFormat="1" ht="32.1" customHeight="1" x14ac:dyDescent="0.2">
      <c r="A152" s="1152" t="s">
        <v>1250</v>
      </c>
      <c r="CA152" s="3682"/>
      <c r="CB152" s="3682"/>
      <c r="CC152" s="3682"/>
      <c r="CD152" s="3682"/>
      <c r="CE152" s="3682"/>
      <c r="CF152" s="3682"/>
      <c r="CG152" s="3683"/>
      <c r="CH152" s="3683"/>
      <c r="CI152" s="3683"/>
      <c r="CJ152" s="3683"/>
      <c r="CK152" s="3683"/>
      <c r="CL152" s="3683"/>
      <c r="CM152" s="3683"/>
      <c r="CN152" s="3682"/>
      <c r="CO152" s="3682"/>
      <c r="CP152" s="3682"/>
      <c r="CQ152" s="3682"/>
      <c r="CR152" s="3682"/>
      <c r="CS152" s="3682"/>
      <c r="CT152" s="3682"/>
      <c r="CU152" s="3682"/>
      <c r="CV152" s="3682"/>
      <c r="CW152" s="3682"/>
      <c r="CX152" s="3682"/>
      <c r="CY152" s="3682"/>
      <c r="CZ152" s="3682"/>
    </row>
    <row r="153" spans="1:104" s="82" customFormat="1" ht="16.350000000000001" customHeight="1" x14ac:dyDescent="0.2">
      <c r="A153" s="4463" t="s">
        <v>1249</v>
      </c>
      <c r="B153" s="4526"/>
      <c r="C153" s="4300"/>
      <c r="D153" s="4142" t="s">
        <v>1248</v>
      </c>
      <c r="E153" s="4165"/>
      <c r="F153" s="4488"/>
      <c r="G153" s="4498" t="s">
        <v>1247</v>
      </c>
      <c r="H153" s="4685" t="s">
        <v>127</v>
      </c>
      <c r="I153" s="4151" t="s">
        <v>78</v>
      </c>
      <c r="BX153" s="3684"/>
      <c r="BY153" s="3684"/>
      <c r="BZ153" s="3684"/>
      <c r="CA153" s="3682"/>
      <c r="CB153" s="3682"/>
      <c r="CC153" s="3682"/>
      <c r="CD153" s="3682"/>
      <c r="CE153" s="3682"/>
      <c r="CF153" s="3682"/>
      <c r="CG153" s="3683"/>
      <c r="CH153" s="3683"/>
      <c r="CI153" s="3683"/>
      <c r="CJ153" s="3683"/>
      <c r="CK153" s="3683"/>
      <c r="CL153" s="3683"/>
      <c r="CM153" s="3683"/>
      <c r="CN153" s="3682"/>
      <c r="CO153" s="3682"/>
      <c r="CP153" s="3682"/>
      <c r="CQ153" s="3682"/>
      <c r="CR153" s="3682"/>
      <c r="CS153" s="3682"/>
      <c r="CT153" s="3682"/>
      <c r="CU153" s="3682"/>
      <c r="CV153" s="3682"/>
      <c r="CW153" s="3682"/>
      <c r="CX153" s="3682"/>
      <c r="CY153" s="3682"/>
      <c r="CZ153" s="3682"/>
    </row>
    <row r="154" spans="1:104" s="82" customFormat="1" ht="16.350000000000001" customHeight="1" x14ac:dyDescent="0.2">
      <c r="A154" s="4464"/>
      <c r="B154" s="4288"/>
      <c r="C154" s="4366"/>
      <c r="D154" s="3062" t="s">
        <v>1246</v>
      </c>
      <c r="E154" s="897" t="s">
        <v>1245</v>
      </c>
      <c r="F154" s="3267" t="s">
        <v>1244</v>
      </c>
      <c r="G154" s="4499"/>
      <c r="H154" s="4686"/>
      <c r="I154" s="4163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4"/>
      <c r="BY154" s="3684"/>
      <c r="BZ154" s="3684"/>
      <c r="CA154" s="3682"/>
      <c r="CB154" s="3682"/>
      <c r="CC154" s="3682"/>
      <c r="CD154" s="3682"/>
      <c r="CE154" s="3682"/>
      <c r="CF154" s="3682"/>
      <c r="CG154" s="3683"/>
      <c r="CH154" s="3683"/>
      <c r="CI154" s="3683"/>
      <c r="CJ154" s="3683"/>
      <c r="CK154" s="3683"/>
      <c r="CL154" s="3683"/>
      <c r="CM154" s="3683"/>
      <c r="CN154" s="3682"/>
      <c r="CO154" s="3682"/>
      <c r="CP154" s="3682"/>
      <c r="CQ154" s="3682"/>
      <c r="CR154" s="3682"/>
      <c r="CS154" s="3682"/>
      <c r="CT154" s="3682"/>
      <c r="CU154" s="3682"/>
      <c r="CV154" s="3682"/>
      <c r="CW154" s="3682"/>
      <c r="CX154" s="3682"/>
      <c r="CY154" s="3682"/>
      <c r="CZ154" s="3682"/>
    </row>
    <row r="155" spans="1:104" ht="16.350000000000001" customHeight="1" x14ac:dyDescent="0.2">
      <c r="A155" s="4538" t="s">
        <v>1243</v>
      </c>
      <c r="B155" s="4718" t="s">
        <v>1241</v>
      </c>
      <c r="C155" s="4719"/>
      <c r="D155" s="1037">
        <f t="shared" ref="D155:D160" si="20">SUM(E155:F155)</f>
        <v>0</v>
      </c>
      <c r="E155" s="893"/>
      <c r="F155" s="960"/>
      <c r="G155" s="894"/>
      <c r="H155" s="959"/>
      <c r="I155" s="891"/>
      <c r="J155" s="3499"/>
      <c r="K155" s="1482"/>
      <c r="L155" s="1482"/>
      <c r="M155" s="1482"/>
      <c r="N155" s="1482"/>
      <c r="O155" s="1482"/>
      <c r="P155" s="1482"/>
      <c r="Q155" s="1482"/>
      <c r="R155" s="1482"/>
      <c r="S155" s="1482"/>
      <c r="T155" s="1482"/>
      <c r="U155" s="1482"/>
      <c r="V155" s="402"/>
      <c r="W155" s="402"/>
      <c r="X155" s="402"/>
      <c r="Y155" s="402"/>
      <c r="Z155" s="402"/>
      <c r="AA155" s="402"/>
      <c r="CG155" s="3409">
        <v>0</v>
      </c>
      <c r="CH155" s="3409"/>
      <c r="CI155" s="3409"/>
      <c r="CJ155" s="3409"/>
      <c r="CK155" s="3409"/>
      <c r="CL155" s="3409"/>
      <c r="CM155" s="3409"/>
    </row>
    <row r="156" spans="1:104" ht="16.350000000000001" customHeight="1" x14ac:dyDescent="0.2">
      <c r="A156" s="4296"/>
      <c r="B156" s="4257" t="s">
        <v>128</v>
      </c>
      <c r="C156" s="4256"/>
      <c r="D156" s="124">
        <f t="shared" si="20"/>
        <v>0</v>
      </c>
      <c r="E156" s="125"/>
      <c r="F156" s="231"/>
      <c r="G156" s="152"/>
      <c r="H156" s="126"/>
      <c r="I156" s="165"/>
      <c r="J156" s="3499"/>
      <c r="K156" s="1482"/>
      <c r="L156" s="1482"/>
      <c r="M156" s="1482"/>
      <c r="N156" s="1482"/>
      <c r="O156" s="1482"/>
      <c r="P156" s="1482"/>
      <c r="Q156" s="1482"/>
      <c r="R156" s="1482"/>
      <c r="S156" s="1482"/>
      <c r="T156" s="1482"/>
      <c r="U156" s="1482"/>
      <c r="V156" s="402"/>
      <c r="W156" s="402"/>
      <c r="X156" s="402"/>
      <c r="Y156" s="402"/>
      <c r="Z156" s="402"/>
      <c r="AA156" s="402"/>
      <c r="CG156" s="3409">
        <v>0</v>
      </c>
      <c r="CH156" s="3409"/>
      <c r="CI156" s="3409"/>
      <c r="CJ156" s="3409"/>
      <c r="CK156" s="3409"/>
      <c r="CL156" s="3409"/>
      <c r="CM156" s="3409"/>
    </row>
    <row r="157" spans="1:104" ht="16.350000000000001" customHeight="1" x14ac:dyDescent="0.2">
      <c r="A157" s="4297"/>
      <c r="B157" s="4651" t="s">
        <v>1240</v>
      </c>
      <c r="C157" s="4652"/>
      <c r="D157" s="93">
        <f t="shared" si="20"/>
        <v>0</v>
      </c>
      <c r="E157" s="140"/>
      <c r="F157" s="232"/>
      <c r="G157" s="117"/>
      <c r="H157" s="95"/>
      <c r="I157" s="142"/>
      <c r="J157" s="3499"/>
      <c r="K157" s="1482"/>
      <c r="L157" s="1482"/>
      <c r="M157" s="1482"/>
      <c r="N157" s="1482"/>
      <c r="O157" s="1482"/>
      <c r="P157" s="1482"/>
      <c r="Q157" s="1482"/>
      <c r="R157" s="1482"/>
      <c r="S157" s="1482"/>
      <c r="T157" s="1482"/>
      <c r="U157" s="1482"/>
      <c r="V157" s="402"/>
      <c r="W157" s="402"/>
      <c r="X157" s="402"/>
      <c r="Y157" s="402"/>
      <c r="Z157" s="402"/>
      <c r="AA157" s="402"/>
      <c r="CG157" s="3409">
        <v>0</v>
      </c>
      <c r="CH157" s="3409"/>
      <c r="CI157" s="3409"/>
      <c r="CJ157" s="3409"/>
      <c r="CK157" s="3409"/>
      <c r="CL157" s="3409"/>
      <c r="CM157" s="3409"/>
    </row>
    <row r="158" spans="1:104" ht="16.350000000000001" customHeight="1" x14ac:dyDescent="0.2">
      <c r="A158" s="4139" t="s">
        <v>1242</v>
      </c>
      <c r="B158" s="4718" t="s">
        <v>1241</v>
      </c>
      <c r="C158" s="4719"/>
      <c r="D158" s="1037">
        <f t="shared" si="20"/>
        <v>0</v>
      </c>
      <c r="E158" s="893"/>
      <c r="F158" s="960"/>
      <c r="G158" s="894"/>
      <c r="H158" s="959"/>
      <c r="I158" s="891"/>
      <c r="J158" s="3499"/>
      <c r="K158" s="1482"/>
      <c r="L158" s="1482"/>
      <c r="M158" s="1482"/>
      <c r="N158" s="1482"/>
      <c r="O158" s="1482"/>
      <c r="P158" s="1482"/>
      <c r="Q158" s="1482"/>
      <c r="R158" s="1482"/>
      <c r="S158" s="1482"/>
      <c r="T158" s="1482"/>
      <c r="U158" s="1482"/>
      <c r="V158" s="402"/>
      <c r="W158" s="402"/>
      <c r="X158" s="402"/>
      <c r="Y158" s="402"/>
      <c r="Z158" s="402"/>
      <c r="AA158" s="402"/>
      <c r="CG158" s="3409">
        <v>0</v>
      </c>
      <c r="CH158" s="3409"/>
      <c r="CI158" s="3409"/>
      <c r="CJ158" s="3409"/>
      <c r="CK158" s="3409"/>
      <c r="CL158" s="3409"/>
      <c r="CM158" s="3409"/>
    </row>
    <row r="159" spans="1:104" ht="16.350000000000001" customHeight="1" x14ac:dyDescent="0.2">
      <c r="A159" s="4140"/>
      <c r="B159" s="4257" t="s">
        <v>128</v>
      </c>
      <c r="C159" s="4256"/>
      <c r="D159" s="124">
        <f t="shared" si="20"/>
        <v>0</v>
      </c>
      <c r="E159" s="125"/>
      <c r="F159" s="231"/>
      <c r="G159" s="152"/>
      <c r="H159" s="126"/>
      <c r="I159" s="165"/>
      <c r="J159" s="3499"/>
      <c r="K159" s="1482"/>
      <c r="L159" s="1482"/>
      <c r="M159" s="1482"/>
      <c r="N159" s="1482"/>
      <c r="O159" s="1482"/>
      <c r="P159" s="1482"/>
      <c r="Q159" s="1482"/>
      <c r="R159" s="1482"/>
      <c r="S159" s="1482"/>
      <c r="T159" s="1482"/>
      <c r="U159" s="1482"/>
      <c r="V159" s="402"/>
      <c r="W159" s="402"/>
      <c r="X159" s="402"/>
      <c r="Y159" s="402"/>
      <c r="Z159" s="402"/>
      <c r="AA159" s="402"/>
      <c r="CG159" s="3409">
        <v>0</v>
      </c>
      <c r="CH159" s="3409"/>
      <c r="CI159" s="3409"/>
      <c r="CJ159" s="3409"/>
      <c r="CK159" s="3409"/>
      <c r="CL159" s="3409"/>
      <c r="CM159" s="3409"/>
    </row>
    <row r="160" spans="1:104" ht="16.350000000000001" customHeight="1" x14ac:dyDescent="0.2">
      <c r="A160" s="4141"/>
      <c r="B160" s="4651" t="s">
        <v>1240</v>
      </c>
      <c r="C160" s="4652"/>
      <c r="D160" s="93">
        <f t="shared" si="20"/>
        <v>0</v>
      </c>
      <c r="E160" s="140"/>
      <c r="F160" s="232"/>
      <c r="G160" s="117"/>
      <c r="H160" s="95"/>
      <c r="I160" s="142"/>
      <c r="J160" s="3499"/>
      <c r="K160" s="1482"/>
      <c r="L160" s="1482"/>
      <c r="M160" s="1482"/>
      <c r="N160" s="1482"/>
      <c r="O160" s="1482"/>
      <c r="P160" s="1482"/>
      <c r="Q160" s="1482"/>
      <c r="R160" s="1482"/>
      <c r="S160" s="1482"/>
      <c r="T160" s="1482"/>
      <c r="U160" s="1482"/>
      <c r="V160" s="402"/>
      <c r="W160" s="402"/>
      <c r="X160" s="402"/>
      <c r="Y160" s="402"/>
      <c r="Z160" s="402"/>
      <c r="AA160" s="402"/>
      <c r="CG160" s="3409">
        <v>0</v>
      </c>
      <c r="CH160" s="3409"/>
      <c r="CI160" s="3409"/>
      <c r="CJ160" s="3409"/>
      <c r="CK160" s="3409"/>
      <c r="CL160" s="3409"/>
      <c r="CM160" s="3409"/>
    </row>
    <row r="161" spans="1:91" ht="32.1" customHeight="1" x14ac:dyDescent="0.2">
      <c r="A161" s="529" t="s">
        <v>1239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09"/>
      <c r="CH161" s="3409"/>
      <c r="CI161" s="3409"/>
      <c r="CJ161" s="3409"/>
      <c r="CK161" s="3409"/>
      <c r="CL161" s="3409"/>
      <c r="CM161" s="3409"/>
    </row>
    <row r="162" spans="1:91" ht="16.350000000000001" customHeight="1" x14ac:dyDescent="0.2">
      <c r="A162" s="4715" t="s">
        <v>1238</v>
      </c>
      <c r="B162" s="4715"/>
      <c r="C162" s="4709" t="s">
        <v>1237</v>
      </c>
      <c r="D162" s="4710"/>
      <c r="E162" s="4711"/>
      <c r="F162" s="4683" t="s">
        <v>92</v>
      </c>
      <c r="G162" s="4729"/>
      <c r="H162" s="4729"/>
      <c r="I162" s="4729"/>
      <c r="J162" s="4729"/>
      <c r="K162" s="4729"/>
      <c r="L162" s="4729"/>
      <c r="M162" s="4729"/>
      <c r="N162" s="4729"/>
      <c r="O162" s="4729"/>
      <c r="P162" s="4729"/>
      <c r="Q162" s="4729"/>
      <c r="R162" s="4729"/>
      <c r="S162" s="4729"/>
      <c r="T162" s="4729"/>
      <c r="U162" s="4729"/>
      <c r="V162" s="4729"/>
      <c r="W162" s="4729"/>
      <c r="X162" s="4729"/>
      <c r="Y162" s="4729"/>
      <c r="Z162" s="4729"/>
      <c r="AA162" s="4729"/>
      <c r="AB162" s="4729"/>
      <c r="AC162" s="4729"/>
      <c r="AD162" s="4729"/>
      <c r="AE162" s="4729"/>
      <c r="AF162" s="4729"/>
      <c r="AG162" s="4729"/>
      <c r="AH162" s="4729"/>
      <c r="AI162" s="4729"/>
      <c r="AJ162" s="4729"/>
      <c r="AK162" s="4729"/>
      <c r="AL162" s="4729"/>
      <c r="AM162" s="4721"/>
      <c r="CG162" s="3409"/>
      <c r="CH162" s="3409"/>
      <c r="CI162" s="3409"/>
      <c r="CJ162" s="3409"/>
      <c r="CK162" s="3409"/>
      <c r="CL162" s="3409"/>
      <c r="CM162" s="3409"/>
    </row>
    <row r="163" spans="1:91" ht="16.350000000000001" customHeight="1" x14ac:dyDescent="0.2">
      <c r="A163" s="4715"/>
      <c r="B163" s="4715"/>
      <c r="C163" s="4712"/>
      <c r="D163" s="4713"/>
      <c r="E163" s="4714"/>
      <c r="F163" s="4208" t="s">
        <v>83</v>
      </c>
      <c r="G163" s="4208"/>
      <c r="H163" s="4208" t="s">
        <v>84</v>
      </c>
      <c r="I163" s="4208"/>
      <c r="J163" s="4208" t="s">
        <v>85</v>
      </c>
      <c r="K163" s="4208"/>
      <c r="L163" s="4145" t="s">
        <v>79</v>
      </c>
      <c r="M163" s="4144"/>
      <c r="N163" s="4208" t="s">
        <v>6</v>
      </c>
      <c r="O163" s="4208"/>
      <c r="P163" s="4143" t="s">
        <v>7</v>
      </c>
      <c r="Q163" s="4142"/>
      <c r="R163" s="4452" t="s">
        <v>8</v>
      </c>
      <c r="S163" s="4452"/>
      <c r="T163" s="4143" t="s">
        <v>9</v>
      </c>
      <c r="U163" s="4142"/>
      <c r="V163" s="4452" t="s">
        <v>10</v>
      </c>
      <c r="W163" s="4452"/>
      <c r="X163" s="4143" t="s">
        <v>11</v>
      </c>
      <c r="Y163" s="4142"/>
      <c r="Z163" s="4142" t="s">
        <v>12</v>
      </c>
      <c r="AA163" s="4143"/>
      <c r="AB163" s="4452" t="s">
        <v>13</v>
      </c>
      <c r="AC163" s="4452"/>
      <c r="AD163" s="4452" t="s">
        <v>14</v>
      </c>
      <c r="AE163" s="4452"/>
      <c r="AF163" s="4452" t="s">
        <v>15</v>
      </c>
      <c r="AG163" s="4452"/>
      <c r="AH163" s="4452" t="s">
        <v>16</v>
      </c>
      <c r="AI163" s="4452"/>
      <c r="AJ163" s="4452" t="s">
        <v>17</v>
      </c>
      <c r="AK163" s="4452"/>
      <c r="AL163" s="4452" t="s">
        <v>18</v>
      </c>
      <c r="AM163" s="4452"/>
      <c r="CG163" s="3409"/>
      <c r="CH163" s="3409"/>
      <c r="CI163" s="3409"/>
      <c r="CJ163" s="3409"/>
      <c r="CK163" s="3409"/>
      <c r="CL163" s="3409"/>
      <c r="CM163" s="3409"/>
    </row>
    <row r="164" spans="1:91" ht="16.350000000000001" customHeight="1" x14ac:dyDescent="0.2">
      <c r="A164" s="4715"/>
      <c r="B164" s="4715"/>
      <c r="C164" s="1151" t="s">
        <v>47</v>
      </c>
      <c r="D164" s="1150" t="s">
        <v>20</v>
      </c>
      <c r="E164" s="1149" t="s">
        <v>21</v>
      </c>
      <c r="F164" s="897" t="s">
        <v>941</v>
      </c>
      <c r="G164" s="3053" t="s">
        <v>21</v>
      </c>
      <c r="H164" s="897" t="s">
        <v>941</v>
      </c>
      <c r="I164" s="3053" t="s">
        <v>21</v>
      </c>
      <c r="J164" s="897" t="s">
        <v>941</v>
      </c>
      <c r="K164" s="3053" t="s">
        <v>21</v>
      </c>
      <c r="L164" s="897" t="s">
        <v>941</v>
      </c>
      <c r="M164" s="3054" t="s">
        <v>21</v>
      </c>
      <c r="N164" s="897" t="s">
        <v>941</v>
      </c>
      <c r="O164" s="3053" t="s">
        <v>21</v>
      </c>
      <c r="P164" s="897" t="s">
        <v>941</v>
      </c>
      <c r="Q164" s="3054" t="s">
        <v>21</v>
      </c>
      <c r="R164" s="897" t="s">
        <v>941</v>
      </c>
      <c r="S164" s="3053" t="s">
        <v>21</v>
      </c>
      <c r="T164" s="897" t="s">
        <v>941</v>
      </c>
      <c r="U164" s="3054" t="s">
        <v>21</v>
      </c>
      <c r="V164" s="897" t="s">
        <v>941</v>
      </c>
      <c r="W164" s="3053" t="s">
        <v>21</v>
      </c>
      <c r="X164" s="897" t="s">
        <v>941</v>
      </c>
      <c r="Y164" s="3054" t="s">
        <v>21</v>
      </c>
      <c r="Z164" s="897" t="s">
        <v>941</v>
      </c>
      <c r="AA164" s="3053" t="s">
        <v>21</v>
      </c>
      <c r="AB164" s="897" t="s">
        <v>941</v>
      </c>
      <c r="AC164" s="3053" t="s">
        <v>21</v>
      </c>
      <c r="AD164" s="897" t="s">
        <v>941</v>
      </c>
      <c r="AE164" s="3053" t="s">
        <v>21</v>
      </c>
      <c r="AF164" s="897" t="s">
        <v>941</v>
      </c>
      <c r="AG164" s="3053" t="s">
        <v>21</v>
      </c>
      <c r="AH164" s="897" t="s">
        <v>941</v>
      </c>
      <c r="AI164" s="3053" t="s">
        <v>21</v>
      </c>
      <c r="AJ164" s="897" t="s">
        <v>941</v>
      </c>
      <c r="AK164" s="3053" t="s">
        <v>21</v>
      </c>
      <c r="AL164" s="897" t="s">
        <v>941</v>
      </c>
      <c r="AM164" s="3053" t="s">
        <v>21</v>
      </c>
      <c r="CG164" s="3409"/>
      <c r="CH164" s="3409"/>
      <c r="CI164" s="3409"/>
      <c r="CJ164" s="3409"/>
      <c r="CK164" s="3409"/>
      <c r="CL164" s="3409"/>
      <c r="CM164" s="3409"/>
    </row>
    <row r="165" spans="1:91" ht="16.350000000000001" customHeight="1" x14ac:dyDescent="0.2">
      <c r="A165" s="4707" t="s">
        <v>1236</v>
      </c>
      <c r="B165" s="4708"/>
      <c r="C165" s="1148">
        <f>SUM(D165+E165)</f>
        <v>0</v>
      </c>
      <c r="D165" s="1147">
        <f>SUM(P165+R165+T165+V165+X165+Z165+AB165+AD165+AF165+AH165+AJ165+AL165)</f>
        <v>0</v>
      </c>
      <c r="E165" s="1146">
        <f>SUM(Q165+S165+U165+W165+Y165+AA165+AC165+AE165+AG165+AI165+AK165+AM165)</f>
        <v>0</v>
      </c>
      <c r="F165" s="1145"/>
      <c r="G165" s="1144"/>
      <c r="H165" s="1143"/>
      <c r="I165" s="1142"/>
      <c r="J165" s="1145"/>
      <c r="K165" s="1144"/>
      <c r="L165" s="1143"/>
      <c r="M165" s="1142"/>
      <c r="N165" s="1143"/>
      <c r="O165" s="1142"/>
      <c r="P165" s="1141"/>
      <c r="Q165" s="1140"/>
      <c r="R165" s="1139"/>
      <c r="S165" s="1138"/>
      <c r="T165" s="1141"/>
      <c r="U165" s="1140"/>
      <c r="V165" s="1139"/>
      <c r="W165" s="1138"/>
      <c r="X165" s="1141"/>
      <c r="Y165" s="1140"/>
      <c r="Z165" s="1139"/>
      <c r="AA165" s="1138"/>
      <c r="AB165" s="1139"/>
      <c r="AC165" s="1138"/>
      <c r="AD165" s="1139"/>
      <c r="AE165" s="1138"/>
      <c r="AF165" s="1139"/>
      <c r="AG165" s="1138"/>
      <c r="AH165" s="1139"/>
      <c r="AI165" s="1138"/>
      <c r="AJ165" s="1139"/>
      <c r="AK165" s="1138"/>
      <c r="AL165" s="1139"/>
      <c r="AM165" s="1138"/>
      <c r="AN165" s="120"/>
      <c r="CG165" s="3409"/>
      <c r="CH165" s="3409"/>
      <c r="CI165" s="3409"/>
      <c r="CJ165" s="3409"/>
      <c r="CK165" s="3409"/>
      <c r="CL165" s="3409"/>
      <c r="CM165" s="3409"/>
    </row>
    <row r="166" spans="1:91" ht="16.350000000000001" customHeight="1" x14ac:dyDescent="0.2">
      <c r="A166" s="4727" t="s">
        <v>1235</v>
      </c>
      <c r="B166" s="4728"/>
      <c r="C166" s="376">
        <f>SUM(D166+E166)</f>
        <v>0</v>
      </c>
      <c r="D166" s="1137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4"/>
      <c r="G166" s="1133"/>
      <c r="H166" s="1134"/>
      <c r="I166" s="1133"/>
      <c r="J166" s="1134"/>
      <c r="K166" s="1133"/>
      <c r="L166" s="1136"/>
      <c r="M166" s="1135"/>
      <c r="N166" s="1134"/>
      <c r="O166" s="1133"/>
      <c r="P166" s="1136"/>
      <c r="Q166" s="1135"/>
      <c r="R166" s="1134"/>
      <c r="S166" s="1133"/>
      <c r="T166" s="1136"/>
      <c r="U166" s="1135"/>
      <c r="V166" s="1134"/>
      <c r="W166" s="1133"/>
      <c r="X166" s="1136"/>
      <c r="Y166" s="1135"/>
      <c r="Z166" s="1134"/>
      <c r="AA166" s="1133"/>
      <c r="AB166" s="1134"/>
      <c r="AC166" s="1133"/>
      <c r="AD166" s="1134"/>
      <c r="AE166" s="1133"/>
      <c r="AF166" s="1134"/>
      <c r="AG166" s="1133"/>
      <c r="AH166" s="1134"/>
      <c r="AI166" s="1133"/>
      <c r="AJ166" s="1134"/>
      <c r="AK166" s="1133"/>
      <c r="AL166" s="1134"/>
      <c r="AM166" s="1133"/>
      <c r="AN166" s="120"/>
      <c r="CG166" s="3409"/>
      <c r="CH166" s="3409"/>
      <c r="CI166" s="3409"/>
      <c r="CJ166" s="3409"/>
      <c r="CK166" s="3409"/>
      <c r="CL166" s="3409"/>
      <c r="CM166" s="3409"/>
    </row>
    <row r="167" spans="1:91" ht="16.350000000000001" customHeight="1" x14ac:dyDescent="0.2">
      <c r="A167" s="4704" t="s">
        <v>1234</v>
      </c>
      <c r="B167" s="4705"/>
      <c r="C167" s="376">
        <f>SUM(D167+E167)</f>
        <v>0</v>
      </c>
      <c r="D167" s="1137">
        <f t="shared" si="21"/>
        <v>0</v>
      </c>
      <c r="E167" s="215">
        <f t="shared" si="21"/>
        <v>0</v>
      </c>
      <c r="F167" s="1134"/>
      <c r="G167" s="1133"/>
      <c r="H167" s="1134"/>
      <c r="I167" s="1133"/>
      <c r="J167" s="1134"/>
      <c r="K167" s="1133"/>
      <c r="L167" s="1136"/>
      <c r="M167" s="1135"/>
      <c r="N167" s="1134"/>
      <c r="O167" s="1133"/>
      <c r="P167" s="1136"/>
      <c r="Q167" s="1135"/>
      <c r="R167" s="1134"/>
      <c r="S167" s="1133"/>
      <c r="T167" s="1136"/>
      <c r="U167" s="1135"/>
      <c r="V167" s="1134"/>
      <c r="W167" s="1133"/>
      <c r="X167" s="1136"/>
      <c r="Y167" s="1135"/>
      <c r="Z167" s="1134"/>
      <c r="AA167" s="1133"/>
      <c r="AB167" s="1134"/>
      <c r="AC167" s="1133"/>
      <c r="AD167" s="1134"/>
      <c r="AE167" s="1133"/>
      <c r="AF167" s="1134"/>
      <c r="AG167" s="1133"/>
      <c r="AH167" s="1134"/>
      <c r="AI167" s="1133"/>
      <c r="AJ167" s="1134"/>
      <c r="AK167" s="1133"/>
      <c r="AL167" s="1134"/>
      <c r="AM167" s="1133"/>
      <c r="AN167" s="120"/>
      <c r="CG167" s="3409"/>
      <c r="CH167" s="3409"/>
      <c r="CI167" s="3409"/>
      <c r="CJ167" s="3409"/>
      <c r="CK167" s="3409"/>
      <c r="CL167" s="3409"/>
      <c r="CM167" s="3409"/>
    </row>
    <row r="168" spans="1:91" ht="16.350000000000001" customHeight="1" x14ac:dyDescent="0.2">
      <c r="A168" s="4730" t="s">
        <v>78</v>
      </c>
      <c r="B168" s="4731"/>
      <c r="C168" s="1132">
        <f>SUM(D168+E168)</f>
        <v>0</v>
      </c>
      <c r="D168" s="1131">
        <f t="shared" si="21"/>
        <v>0</v>
      </c>
      <c r="E168" s="576">
        <f t="shared" si="21"/>
        <v>0</v>
      </c>
      <c r="F168" s="1128"/>
      <c r="G168" s="1127"/>
      <c r="H168" s="1128"/>
      <c r="I168" s="1127"/>
      <c r="J168" s="1128"/>
      <c r="K168" s="1127"/>
      <c r="L168" s="1130"/>
      <c r="M168" s="1129"/>
      <c r="N168" s="1128"/>
      <c r="O168" s="1127"/>
      <c r="P168" s="1130"/>
      <c r="Q168" s="1129"/>
      <c r="R168" s="1128"/>
      <c r="S168" s="1127"/>
      <c r="T168" s="1130"/>
      <c r="U168" s="1129"/>
      <c r="V168" s="1128"/>
      <c r="W168" s="1127"/>
      <c r="X168" s="1130"/>
      <c r="Y168" s="1129"/>
      <c r="Z168" s="1128"/>
      <c r="AA168" s="1127"/>
      <c r="AB168" s="1128"/>
      <c r="AC168" s="1127"/>
      <c r="AD168" s="1128"/>
      <c r="AE168" s="1127"/>
      <c r="AF168" s="1128"/>
      <c r="AG168" s="1127"/>
      <c r="AH168" s="1128"/>
      <c r="AI168" s="1127"/>
      <c r="AJ168" s="1128"/>
      <c r="AK168" s="1127"/>
      <c r="AL168" s="1128"/>
      <c r="AM168" s="1127"/>
      <c r="AN168" s="120"/>
      <c r="CG168" s="3409"/>
      <c r="CH168" s="3409"/>
      <c r="CI168" s="3409"/>
      <c r="CJ168" s="3409"/>
      <c r="CK168" s="3409"/>
      <c r="CL168" s="3409"/>
      <c r="CM168" s="3409"/>
    </row>
    <row r="169" spans="1:91" ht="32.1" customHeight="1" x14ac:dyDescent="0.2">
      <c r="A169" s="1117" t="s">
        <v>1233</v>
      </c>
      <c r="B169" s="1117"/>
      <c r="C169" s="529"/>
      <c r="D169" s="529"/>
      <c r="E169" s="281"/>
      <c r="F169" s="834"/>
      <c r="G169" s="161"/>
      <c r="H169" s="161"/>
      <c r="I169" s="171"/>
      <c r="J169" s="171"/>
      <c r="K169" s="171"/>
      <c r="L169" s="180"/>
      <c r="M169" s="719"/>
      <c r="N169" s="180"/>
      <c r="O169" s="1126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09"/>
      <c r="CH169" s="3409"/>
      <c r="CI169" s="3409"/>
      <c r="CJ169" s="3409"/>
      <c r="CK169" s="3409"/>
      <c r="CL169" s="3409"/>
      <c r="CM169" s="3409"/>
    </row>
    <row r="170" spans="1:91" ht="16.350000000000001" customHeight="1" x14ac:dyDescent="0.2">
      <c r="A170" s="4463" t="s">
        <v>36</v>
      </c>
      <c r="B170" s="4300"/>
      <c r="C170" s="4463" t="s">
        <v>27</v>
      </c>
      <c r="D170" s="4526"/>
      <c r="E170" s="4300"/>
      <c r="F170" s="4142" t="s">
        <v>1232</v>
      </c>
      <c r="G170" s="4165"/>
      <c r="H170" s="4165"/>
      <c r="I170" s="4165"/>
      <c r="J170" s="4165"/>
      <c r="K170" s="4165"/>
      <c r="L170" s="4165"/>
      <c r="M170" s="4165"/>
      <c r="N170" s="4165"/>
      <c r="O170" s="4165"/>
      <c r="P170" s="4165"/>
      <c r="Q170" s="4165"/>
      <c r="R170" s="4165"/>
      <c r="S170" s="4165"/>
      <c r="T170" s="4165"/>
      <c r="U170" s="4143"/>
      <c r="V170" s="4151" t="s">
        <v>86</v>
      </c>
      <c r="W170" s="4217" t="s">
        <v>1231</v>
      </c>
      <c r="X170" s="4217" t="s">
        <v>1230</v>
      </c>
      <c r="Y170" s="4217" t="s">
        <v>1229</v>
      </c>
      <c r="Z170" s="4217" t="s">
        <v>1228</v>
      </c>
      <c r="AA170" s="4217" t="s">
        <v>2390</v>
      </c>
      <c r="AB170" s="4452" t="s">
        <v>1227</v>
      </c>
      <c r="AC170" s="4452"/>
      <c r="AD170" s="4452"/>
      <c r="AE170" s="4452"/>
      <c r="AF170" s="4683" t="s">
        <v>49</v>
      </c>
      <c r="AG170" s="4721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09"/>
      <c r="CH170" s="3409"/>
      <c r="CI170" s="3409"/>
      <c r="CJ170" s="3409"/>
      <c r="CK170" s="3409"/>
      <c r="CL170" s="3409"/>
      <c r="CM170" s="3409"/>
    </row>
    <row r="171" spans="1:91" ht="16.350000000000001" customHeight="1" x14ac:dyDescent="0.2">
      <c r="A171" s="4301"/>
      <c r="B171" s="4250"/>
      <c r="C171" s="4301"/>
      <c r="D171" s="4289"/>
      <c r="E171" s="4250"/>
      <c r="F171" s="4208" t="s">
        <v>83</v>
      </c>
      <c r="G171" s="4208"/>
      <c r="H171" s="4208" t="s">
        <v>84</v>
      </c>
      <c r="I171" s="4208"/>
      <c r="J171" s="4208" t="s">
        <v>85</v>
      </c>
      <c r="K171" s="4208"/>
      <c r="L171" s="4208" t="s">
        <v>1226</v>
      </c>
      <c r="M171" s="4208"/>
      <c r="N171" s="4208" t="s">
        <v>1225</v>
      </c>
      <c r="O171" s="4208"/>
      <c r="P171" s="4452" t="s">
        <v>1224</v>
      </c>
      <c r="Q171" s="4452"/>
      <c r="R171" s="4452" t="s">
        <v>1223</v>
      </c>
      <c r="S171" s="4452"/>
      <c r="T171" s="4366" t="s">
        <v>1222</v>
      </c>
      <c r="U171" s="4160"/>
      <c r="V171" s="4154"/>
      <c r="W171" s="4217"/>
      <c r="X171" s="4217"/>
      <c r="Y171" s="4217"/>
      <c r="Z171" s="4217"/>
      <c r="AA171" s="4217"/>
      <c r="AB171" s="4217" t="s">
        <v>1221</v>
      </c>
      <c r="AC171" s="4217" t="s">
        <v>1220</v>
      </c>
      <c r="AD171" s="4217" t="s">
        <v>1219</v>
      </c>
      <c r="AE171" s="4217" t="s">
        <v>1218</v>
      </c>
      <c r="AF171" s="4720" t="s">
        <v>118</v>
      </c>
      <c r="AG171" s="4720" t="s">
        <v>77</v>
      </c>
      <c r="AH171" s="3553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09"/>
      <c r="CH171" s="3409"/>
      <c r="CI171" s="3409"/>
      <c r="CJ171" s="3409"/>
      <c r="CK171" s="3409"/>
      <c r="CL171" s="3409"/>
      <c r="CM171" s="3409"/>
    </row>
    <row r="172" spans="1:91" ht="16.350000000000001" customHeight="1" x14ac:dyDescent="0.2">
      <c r="A172" s="4464"/>
      <c r="B172" s="4366"/>
      <c r="C172" s="3121" t="s">
        <v>47</v>
      </c>
      <c r="D172" s="3122" t="s">
        <v>941</v>
      </c>
      <c r="E172" s="3051" t="s">
        <v>21</v>
      </c>
      <c r="F172" s="897" t="s">
        <v>941</v>
      </c>
      <c r="G172" s="3125" t="s">
        <v>21</v>
      </c>
      <c r="H172" s="897" t="s">
        <v>941</v>
      </c>
      <c r="I172" s="3125" t="s">
        <v>21</v>
      </c>
      <c r="J172" s="897" t="s">
        <v>941</v>
      </c>
      <c r="K172" s="3125" t="s">
        <v>21</v>
      </c>
      <c r="L172" s="897" t="s">
        <v>941</v>
      </c>
      <c r="M172" s="3125" t="s">
        <v>21</v>
      </c>
      <c r="N172" s="897" t="s">
        <v>941</v>
      </c>
      <c r="O172" s="3125" t="s">
        <v>21</v>
      </c>
      <c r="P172" s="897" t="s">
        <v>941</v>
      </c>
      <c r="Q172" s="3125" t="s">
        <v>21</v>
      </c>
      <c r="R172" s="897" t="s">
        <v>941</v>
      </c>
      <c r="S172" s="3125" t="s">
        <v>21</v>
      </c>
      <c r="T172" s="3124" t="s">
        <v>941</v>
      </c>
      <c r="U172" s="3125" t="s">
        <v>21</v>
      </c>
      <c r="V172" s="4163"/>
      <c r="W172" s="4217"/>
      <c r="X172" s="4217"/>
      <c r="Y172" s="4217"/>
      <c r="Z172" s="4217"/>
      <c r="AA172" s="4217"/>
      <c r="AB172" s="4217"/>
      <c r="AC172" s="4217"/>
      <c r="AD172" s="4217"/>
      <c r="AE172" s="4217"/>
      <c r="AF172" s="4720"/>
      <c r="AG172" s="4720"/>
      <c r="AH172" s="3553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09"/>
      <c r="CH172" s="3409"/>
      <c r="CI172" s="3409"/>
      <c r="CJ172" s="3409"/>
      <c r="CK172" s="3409"/>
      <c r="CL172" s="3409"/>
      <c r="CM172" s="3409"/>
    </row>
    <row r="173" spans="1:91" ht="26.25" customHeight="1" x14ac:dyDescent="0.2">
      <c r="A173" s="4208" t="s">
        <v>1217</v>
      </c>
      <c r="B173" s="3159" t="s">
        <v>1216</v>
      </c>
      <c r="C173" s="1125">
        <f>SUM(D173:E173)</f>
        <v>0</v>
      </c>
      <c r="D173" s="1035">
        <f>SUM(F173+H173+J173+L173+N173+P173+R173+T173)</f>
        <v>0</v>
      </c>
      <c r="E173" s="180">
        <f>G173+I173+K173+M173+O173+Q173+S173+U173</f>
        <v>0</v>
      </c>
      <c r="F173" s="2120"/>
      <c r="G173" s="2117"/>
      <c r="H173" s="2120"/>
      <c r="I173" s="2117"/>
      <c r="J173" s="2120"/>
      <c r="K173" s="2117"/>
      <c r="L173" s="2120"/>
      <c r="M173" s="2117"/>
      <c r="N173" s="2120"/>
      <c r="O173" s="2117"/>
      <c r="P173" s="2120"/>
      <c r="Q173" s="2117"/>
      <c r="R173" s="2120"/>
      <c r="S173" s="2117"/>
      <c r="T173" s="2120"/>
      <c r="U173" s="2117"/>
      <c r="V173" s="2118"/>
      <c r="W173" s="2120"/>
      <c r="X173" s="2117"/>
      <c r="Y173" s="2117"/>
      <c r="Z173" s="2117"/>
      <c r="AA173" s="2117"/>
      <c r="AB173" s="2120"/>
      <c r="AC173" s="2117"/>
      <c r="AD173" s="2117"/>
      <c r="AE173" s="2121"/>
      <c r="AF173" s="2117"/>
      <c r="AG173" s="2121"/>
      <c r="AH173" s="3499"/>
      <c r="AI173" s="1482"/>
      <c r="AJ173" s="1482"/>
      <c r="AK173" s="1482"/>
      <c r="AL173" s="1482"/>
      <c r="AM173" s="1482"/>
      <c r="AN173" s="1482"/>
      <c r="AO173" s="1482"/>
      <c r="AP173" s="1482"/>
      <c r="AQ173" s="1482"/>
      <c r="AR173" s="1482"/>
      <c r="AS173" s="402"/>
      <c r="AT173" s="402"/>
      <c r="BW173" s="3395"/>
      <c r="CG173" s="3409">
        <v>0</v>
      </c>
      <c r="CH173" s="3409">
        <v>0</v>
      </c>
      <c r="CI173" s="3409">
        <v>0</v>
      </c>
      <c r="CJ173" s="3409">
        <v>0</v>
      </c>
      <c r="CK173" s="3409"/>
      <c r="CL173" s="3409"/>
      <c r="CM173" s="3409"/>
    </row>
    <row r="174" spans="1:91" ht="26.25" customHeight="1" x14ac:dyDescent="0.2">
      <c r="A174" s="4208"/>
      <c r="B174" s="3160" t="s">
        <v>1215</v>
      </c>
      <c r="C174" s="1692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88"/>
      <c r="G174" s="2068"/>
      <c r="H174" s="1188"/>
      <c r="I174" s="2068"/>
      <c r="J174" s="1188"/>
      <c r="K174" s="2068"/>
      <c r="L174" s="1188"/>
      <c r="M174" s="2068"/>
      <c r="N174" s="1188"/>
      <c r="O174" s="2068"/>
      <c r="P174" s="1188"/>
      <c r="Q174" s="2068"/>
      <c r="R174" s="1188"/>
      <c r="S174" s="2068"/>
      <c r="T174" s="1188"/>
      <c r="U174" s="2068"/>
      <c r="V174" s="2119"/>
      <c r="W174" s="1188"/>
      <c r="X174" s="2068"/>
      <c r="Y174" s="2068"/>
      <c r="Z174" s="2068"/>
      <c r="AA174" s="2068"/>
      <c r="AB174" s="1188"/>
      <c r="AC174" s="2068"/>
      <c r="AD174" s="2068"/>
      <c r="AE174" s="1186"/>
      <c r="AF174" s="2068"/>
      <c r="AG174" s="1186"/>
      <c r="AH174" s="3499"/>
      <c r="AI174" s="1482"/>
      <c r="AJ174" s="1482"/>
      <c r="AK174" s="1482"/>
      <c r="AL174" s="1482"/>
      <c r="AM174" s="1482"/>
      <c r="AN174" s="1482"/>
      <c r="AO174" s="1482"/>
      <c r="AP174" s="1482"/>
      <c r="AQ174" s="1482"/>
      <c r="AR174" s="1482"/>
      <c r="AS174" s="402"/>
      <c r="AT174" s="402"/>
      <c r="BW174" s="3395"/>
      <c r="CG174" s="3409">
        <v>0</v>
      </c>
      <c r="CH174" s="3409">
        <v>0</v>
      </c>
      <c r="CI174" s="3409">
        <v>0</v>
      </c>
      <c r="CJ174" s="3409">
        <v>0</v>
      </c>
      <c r="CK174" s="3409"/>
      <c r="CL174" s="3409"/>
      <c r="CM174" s="3409"/>
    </row>
    <row r="175" spans="1:91" ht="32.1" customHeight="1" x14ac:dyDescent="0.2">
      <c r="A175" s="82" t="s">
        <v>1214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09"/>
      <c r="CH175" s="3409"/>
      <c r="CI175" s="3409"/>
      <c r="CJ175" s="3409"/>
      <c r="CK175" s="3409"/>
      <c r="CL175" s="3409"/>
      <c r="CM175" s="3409"/>
    </row>
    <row r="176" spans="1:91" ht="16.350000000000001" customHeight="1" x14ac:dyDescent="0.2">
      <c r="A176" s="4158" t="s">
        <v>1213</v>
      </c>
      <c r="B176" s="4158" t="s">
        <v>27</v>
      </c>
      <c r="C176" s="4139" t="s">
        <v>1212</v>
      </c>
      <c r="D176" s="4151" t="s">
        <v>1211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09"/>
      <c r="CH176" s="3409"/>
      <c r="CI176" s="3409"/>
      <c r="CJ176" s="3409"/>
      <c r="CK176" s="3409"/>
      <c r="CL176" s="3409"/>
      <c r="CM176" s="3409"/>
    </row>
    <row r="177" spans="1:91" ht="16.350000000000001" customHeight="1" x14ac:dyDescent="0.2">
      <c r="A177" s="4160"/>
      <c r="B177" s="4160"/>
      <c r="C177" s="4141"/>
      <c r="D177" s="4163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09"/>
      <c r="CH177" s="3409"/>
      <c r="CI177" s="3409"/>
      <c r="CJ177" s="3409"/>
      <c r="CK177" s="3409"/>
      <c r="CL177" s="3409"/>
      <c r="CM177" s="3409"/>
    </row>
    <row r="178" spans="1:91" ht="20.25" customHeight="1" x14ac:dyDescent="0.2">
      <c r="A178" s="3159" t="s">
        <v>1210</v>
      </c>
      <c r="B178" s="3685">
        <f>SUM(C178:D178)</f>
        <v>0</v>
      </c>
      <c r="C178" s="1120"/>
      <c r="D178" s="3686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09"/>
      <c r="CH178" s="3409"/>
      <c r="CI178" s="3409"/>
      <c r="CJ178" s="3409"/>
      <c r="CK178" s="3409"/>
      <c r="CL178" s="3409"/>
      <c r="CM178" s="3409"/>
    </row>
    <row r="179" spans="1:91" ht="20.25" customHeight="1" x14ac:dyDescent="0.2">
      <c r="A179" s="3160" t="s">
        <v>1209</v>
      </c>
      <c r="B179" s="687">
        <f>SUM(C179)</f>
        <v>0</v>
      </c>
      <c r="C179" s="2514"/>
      <c r="D179" s="3948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09"/>
      <c r="CH179" s="3409"/>
      <c r="CI179" s="3409"/>
      <c r="CJ179" s="3409"/>
      <c r="CK179" s="3409"/>
      <c r="CL179" s="3409"/>
      <c r="CM179" s="3409"/>
    </row>
    <row r="180" spans="1:91" ht="32.1" customHeight="1" x14ac:dyDescent="0.2">
      <c r="A180" s="1118" t="s">
        <v>1208</v>
      </c>
      <c r="B180" s="1117"/>
      <c r="C180" s="1116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09"/>
      <c r="CH180" s="3409"/>
      <c r="CI180" s="3409"/>
      <c r="CJ180" s="3409"/>
      <c r="CK180" s="3409"/>
      <c r="CL180" s="3409"/>
      <c r="CM180" s="3409"/>
    </row>
    <row r="181" spans="1:91" ht="16.350000000000001" customHeight="1" x14ac:dyDescent="0.2">
      <c r="A181" s="4158" t="s">
        <v>36</v>
      </c>
      <c r="B181" s="4463" t="s">
        <v>27</v>
      </c>
      <c r="C181" s="4526"/>
      <c r="D181" s="4300"/>
      <c r="E181" s="4475" t="s">
        <v>92</v>
      </c>
      <c r="F181" s="4681"/>
      <c r="G181" s="4681"/>
      <c r="H181" s="4681"/>
      <c r="I181" s="4681"/>
      <c r="J181" s="4681"/>
      <c r="K181" s="4681"/>
      <c r="L181" s="4681"/>
      <c r="M181" s="4681"/>
      <c r="N181" s="4681"/>
      <c r="O181" s="4681"/>
      <c r="P181" s="4681"/>
      <c r="Q181" s="4681"/>
      <c r="R181" s="4681"/>
      <c r="S181" s="4681"/>
      <c r="T181" s="4681"/>
      <c r="U181" s="4681"/>
      <c r="V181" s="4476"/>
      <c r="CG181" s="3409"/>
      <c r="CH181" s="3409"/>
      <c r="CI181" s="3409"/>
      <c r="CJ181" s="3409"/>
      <c r="CK181" s="3409"/>
      <c r="CL181" s="3409"/>
      <c r="CM181" s="3409"/>
    </row>
    <row r="182" spans="1:91" ht="16.350000000000001" customHeight="1" x14ac:dyDescent="0.2">
      <c r="A182" s="4159"/>
      <c r="B182" s="4464"/>
      <c r="C182" s="4288"/>
      <c r="D182" s="4366"/>
      <c r="E182" s="4208" t="s">
        <v>1207</v>
      </c>
      <c r="F182" s="4208"/>
      <c r="G182" s="4682" t="s">
        <v>1206</v>
      </c>
      <c r="H182" s="4208"/>
      <c r="I182" s="4208" t="s">
        <v>6</v>
      </c>
      <c r="J182" s="4208"/>
      <c r="K182" s="4208" t="s">
        <v>1205</v>
      </c>
      <c r="L182" s="4208"/>
      <c r="M182" s="4208" t="s">
        <v>1204</v>
      </c>
      <c r="N182" s="4208"/>
      <c r="O182" s="4452" t="s">
        <v>1203</v>
      </c>
      <c r="P182" s="4452"/>
      <c r="Q182" s="4452" t="s">
        <v>1202</v>
      </c>
      <c r="R182" s="4452"/>
      <c r="S182" s="4452" t="s">
        <v>1201</v>
      </c>
      <c r="T182" s="4452"/>
      <c r="U182" s="4143" t="s">
        <v>1200</v>
      </c>
      <c r="V182" s="4452"/>
      <c r="CG182" s="3409"/>
      <c r="CH182" s="3409"/>
      <c r="CI182" s="3409"/>
      <c r="CJ182" s="3409"/>
      <c r="CK182" s="3409"/>
      <c r="CL182" s="3409"/>
      <c r="CM182" s="3409"/>
    </row>
    <row r="183" spans="1:91" ht="16.350000000000001" customHeight="1" x14ac:dyDescent="0.2">
      <c r="A183" s="4160"/>
      <c r="B183" s="1071" t="s">
        <v>47</v>
      </c>
      <c r="C183" s="1115" t="s">
        <v>20</v>
      </c>
      <c r="D183" s="3095" t="s">
        <v>21</v>
      </c>
      <c r="E183" s="897" t="s">
        <v>941</v>
      </c>
      <c r="F183" s="3125" t="s">
        <v>21</v>
      </c>
      <c r="G183" s="897" t="s">
        <v>941</v>
      </c>
      <c r="H183" s="3125" t="s">
        <v>21</v>
      </c>
      <c r="I183" s="897" t="s">
        <v>941</v>
      </c>
      <c r="J183" s="3125" t="s">
        <v>21</v>
      </c>
      <c r="K183" s="897" t="s">
        <v>941</v>
      </c>
      <c r="L183" s="3053" t="s">
        <v>21</v>
      </c>
      <c r="M183" s="897" t="s">
        <v>941</v>
      </c>
      <c r="N183" s="3053" t="s">
        <v>21</v>
      </c>
      <c r="O183" s="897" t="s">
        <v>941</v>
      </c>
      <c r="P183" s="3053" t="s">
        <v>21</v>
      </c>
      <c r="Q183" s="897" t="s">
        <v>941</v>
      </c>
      <c r="R183" s="3125" t="s">
        <v>21</v>
      </c>
      <c r="S183" s="897" t="s">
        <v>941</v>
      </c>
      <c r="T183" s="3125" t="s">
        <v>21</v>
      </c>
      <c r="U183" s="3124" t="s">
        <v>941</v>
      </c>
      <c r="V183" s="3125" t="s">
        <v>21</v>
      </c>
      <c r="CG183" s="3409"/>
      <c r="CH183" s="3409"/>
      <c r="CI183" s="3409"/>
      <c r="CJ183" s="3409"/>
      <c r="CK183" s="3409"/>
      <c r="CL183" s="3409"/>
      <c r="CM183" s="3409"/>
    </row>
    <row r="184" spans="1:91" ht="16.350000000000001" customHeight="1" x14ac:dyDescent="0.2">
      <c r="A184" s="3140" t="s">
        <v>1199</v>
      </c>
      <c r="B184" s="1032">
        <f>SUM(C184+D184)</f>
        <v>0</v>
      </c>
      <c r="C184" s="1029">
        <f>SUM(E184+G184+I184+K184+M184+O184+Q184+S184+U184)</f>
        <v>0</v>
      </c>
      <c r="D184" s="680">
        <f>SUM(F184+H184+J184+L184+N184+P184+R184+T184+V184)</f>
        <v>0</v>
      </c>
      <c r="E184" s="1113"/>
      <c r="F184" s="1114"/>
      <c r="G184" s="1113"/>
      <c r="H184" s="1114"/>
      <c r="I184" s="1113"/>
      <c r="J184" s="1114"/>
      <c r="K184" s="1113"/>
      <c r="L184" s="746"/>
      <c r="M184" s="1113"/>
      <c r="N184" s="746"/>
      <c r="O184" s="1113"/>
      <c r="P184" s="746"/>
      <c r="Q184" s="1113"/>
      <c r="R184" s="1114"/>
      <c r="S184" s="1113"/>
      <c r="T184" s="1114"/>
      <c r="U184" s="1113"/>
      <c r="V184" s="746"/>
      <c r="W184" s="120"/>
      <c r="CG184" s="3409"/>
      <c r="CH184" s="3409"/>
      <c r="CI184" s="3409"/>
      <c r="CJ184" s="3409"/>
      <c r="CK184" s="3409"/>
      <c r="CL184" s="3409"/>
      <c r="CM184" s="3409"/>
    </row>
    <row r="185" spans="1:91" ht="32.1" customHeight="1" x14ac:dyDescent="0.2">
      <c r="A185" s="82" t="s">
        <v>2791</v>
      </c>
      <c r="B185" s="82"/>
      <c r="BX185" s="194"/>
      <c r="BY185" s="194"/>
      <c r="BZ185" s="194"/>
      <c r="CG185" s="3409"/>
      <c r="CH185" s="3409"/>
      <c r="CI185" s="3409"/>
      <c r="CJ185" s="3409"/>
      <c r="CK185" s="3409"/>
      <c r="CL185" s="3409"/>
      <c r="CM185" s="3409"/>
    </row>
    <row r="186" spans="1:91" ht="16.350000000000001" customHeight="1" x14ac:dyDescent="0.2">
      <c r="A186" s="4300" t="s">
        <v>1198</v>
      </c>
      <c r="B186" s="4149" t="s">
        <v>27</v>
      </c>
      <c r="C186" s="4150"/>
      <c r="D186" s="4151"/>
      <c r="E186" s="4722" t="s">
        <v>92</v>
      </c>
      <c r="F186" s="4723"/>
      <c r="G186" s="4723"/>
      <c r="H186" s="4723"/>
      <c r="I186" s="4723"/>
      <c r="J186" s="4723"/>
      <c r="K186" s="4723"/>
      <c r="L186" s="4724"/>
      <c r="M186" s="4150" t="s">
        <v>1197</v>
      </c>
      <c r="N186" s="4725"/>
      <c r="O186" s="4151" t="s">
        <v>1196</v>
      </c>
      <c r="BX186" s="194"/>
      <c r="BY186" s="194"/>
      <c r="BZ186" s="194"/>
      <c r="CG186" s="3409"/>
      <c r="CH186" s="3409"/>
      <c r="CI186" s="3409"/>
      <c r="CJ186" s="3409"/>
      <c r="CK186" s="3409"/>
      <c r="CL186" s="3409"/>
      <c r="CM186" s="3409"/>
    </row>
    <row r="187" spans="1:91" ht="16.350000000000001" customHeight="1" x14ac:dyDescent="0.2">
      <c r="A187" s="4250"/>
      <c r="B187" s="4162"/>
      <c r="C187" s="4181"/>
      <c r="D187" s="4163"/>
      <c r="E187" s="4144" t="s">
        <v>83</v>
      </c>
      <c r="F187" s="4145"/>
      <c r="G187" s="4144" t="s">
        <v>84</v>
      </c>
      <c r="H187" s="4145"/>
      <c r="I187" s="4310" t="s">
        <v>85</v>
      </c>
      <c r="J187" s="4318"/>
      <c r="K187" s="4144" t="s">
        <v>1195</v>
      </c>
      <c r="L187" s="4446"/>
      <c r="M187" s="4181"/>
      <c r="N187" s="4726"/>
      <c r="O187" s="4154"/>
      <c r="BX187" s="194"/>
      <c r="BY187" s="194"/>
      <c r="BZ187" s="194"/>
      <c r="CG187" s="3409"/>
      <c r="CH187" s="3409"/>
      <c r="CI187" s="3409"/>
      <c r="CJ187" s="3409"/>
      <c r="CK187" s="3409"/>
      <c r="CL187" s="3409"/>
      <c r="CM187" s="3409"/>
    </row>
    <row r="188" spans="1:91" ht="16.350000000000001" customHeight="1" x14ac:dyDescent="0.2">
      <c r="A188" s="4250"/>
      <c r="B188" s="3051" t="s">
        <v>47</v>
      </c>
      <c r="C188" s="3140" t="s">
        <v>20</v>
      </c>
      <c r="D188" s="3051" t="s">
        <v>21</v>
      </c>
      <c r="E188" s="897" t="s">
        <v>941</v>
      </c>
      <c r="F188" s="3155" t="s">
        <v>21</v>
      </c>
      <c r="G188" s="897" t="s">
        <v>941</v>
      </c>
      <c r="H188" s="3155" t="s">
        <v>21</v>
      </c>
      <c r="I188" s="3157" t="s">
        <v>941</v>
      </c>
      <c r="J188" s="3198" t="s">
        <v>21</v>
      </c>
      <c r="K188" s="897" t="s">
        <v>941</v>
      </c>
      <c r="L188" s="3138" t="s">
        <v>21</v>
      </c>
      <c r="M188" s="1039" t="s">
        <v>1194</v>
      </c>
      <c r="N188" s="3268" t="s">
        <v>1193</v>
      </c>
      <c r="O188" s="4163"/>
      <c r="BX188" s="194"/>
      <c r="BY188" s="194"/>
      <c r="BZ188" s="194"/>
      <c r="CG188" s="3409"/>
      <c r="CH188" s="3409"/>
      <c r="CI188" s="3409"/>
      <c r="CJ188" s="3409"/>
      <c r="CK188" s="3409"/>
      <c r="CL188" s="3409"/>
      <c r="CM188" s="3409"/>
    </row>
    <row r="189" spans="1:91" ht="16.350000000000001" customHeight="1" x14ac:dyDescent="0.2">
      <c r="A189" s="4366"/>
      <c r="B189" s="744">
        <f t="shared" ref="B189:B194" si="22">+C189+D189</f>
        <v>0</v>
      </c>
      <c r="C189" s="3687">
        <f t="shared" ref="C189:D194" si="23">+E189+G189+I189+K189</f>
        <v>0</v>
      </c>
      <c r="D189" s="979">
        <f t="shared" si="23"/>
        <v>0</v>
      </c>
      <c r="E189" s="3688">
        <f t="shared" ref="E189:O189" si="24">SUM(E190:E194)</f>
        <v>0</v>
      </c>
      <c r="F189" s="737">
        <f t="shared" si="24"/>
        <v>0</v>
      </c>
      <c r="G189" s="3688">
        <f t="shared" si="24"/>
        <v>0</v>
      </c>
      <c r="H189" s="737">
        <f t="shared" si="24"/>
        <v>0</v>
      </c>
      <c r="I189" s="3688">
        <f t="shared" si="24"/>
        <v>0</v>
      </c>
      <c r="J189" s="3689">
        <f t="shared" si="24"/>
        <v>0</v>
      </c>
      <c r="K189" s="1032">
        <f t="shared" si="24"/>
        <v>0</v>
      </c>
      <c r="L189" s="3690">
        <f t="shared" si="24"/>
        <v>0</v>
      </c>
      <c r="M189" s="743">
        <f t="shared" si="24"/>
        <v>0</v>
      </c>
      <c r="N189" s="737">
        <f t="shared" si="24"/>
        <v>0</v>
      </c>
      <c r="O189" s="3691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09"/>
      <c r="CH189" s="3409"/>
      <c r="CI189" s="3409"/>
      <c r="CJ189" s="3409"/>
      <c r="CK189" s="3409"/>
      <c r="CL189" s="3409"/>
      <c r="CM189" s="3409"/>
    </row>
    <row r="190" spans="1:91" ht="16.350000000000001" customHeight="1" x14ac:dyDescent="0.2">
      <c r="A190" s="3159" t="s">
        <v>1192</v>
      </c>
      <c r="B190" s="3685">
        <f t="shared" si="22"/>
        <v>0</v>
      </c>
      <c r="C190" s="3685">
        <f t="shared" si="23"/>
        <v>0</v>
      </c>
      <c r="D190" s="3692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5"/>
      <c r="P190" s="3499"/>
      <c r="Q190" s="1482"/>
      <c r="R190" s="1482"/>
      <c r="S190" s="1482"/>
      <c r="T190" s="1482"/>
      <c r="U190" s="1482"/>
      <c r="V190" s="1482"/>
      <c r="W190" s="1482"/>
      <c r="X190" s="1482"/>
      <c r="Y190" s="1482"/>
      <c r="Z190" s="1482"/>
      <c r="AA190" s="1482"/>
      <c r="AB190" s="402"/>
      <c r="AC190" s="402"/>
      <c r="AD190" s="402"/>
      <c r="AE190" s="402"/>
      <c r="BX190" s="194"/>
      <c r="BY190" s="194"/>
      <c r="BZ190" s="194"/>
      <c r="CG190" s="3409">
        <v>0</v>
      </c>
      <c r="CH190" s="3409">
        <v>0</v>
      </c>
      <c r="CI190" s="3409"/>
      <c r="CJ190" s="3409"/>
      <c r="CK190" s="3409"/>
      <c r="CL190" s="3409"/>
      <c r="CM190" s="3409"/>
    </row>
    <row r="191" spans="1:91" ht="16.350000000000001" customHeight="1" x14ac:dyDescent="0.2">
      <c r="A191" s="3060" t="s">
        <v>1191</v>
      </c>
      <c r="B191" s="317">
        <f t="shared" si="22"/>
        <v>0</v>
      </c>
      <c r="C191" s="317">
        <f t="shared" si="23"/>
        <v>0</v>
      </c>
      <c r="D191" s="3693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4"/>
      <c r="P191" s="3499"/>
      <c r="Q191" s="1482"/>
      <c r="R191" s="1482"/>
      <c r="S191" s="1482"/>
      <c r="T191" s="1482"/>
      <c r="U191" s="1482"/>
      <c r="V191" s="1482"/>
      <c r="W191" s="1482"/>
      <c r="X191" s="1482"/>
      <c r="Y191" s="1482"/>
      <c r="Z191" s="1482"/>
      <c r="AA191" s="1482"/>
      <c r="AB191" s="402"/>
      <c r="AC191" s="402"/>
      <c r="AD191" s="402"/>
      <c r="AE191" s="402"/>
      <c r="BX191" s="194"/>
      <c r="BY191" s="194"/>
      <c r="BZ191" s="194"/>
      <c r="CG191" s="3409">
        <v>0</v>
      </c>
      <c r="CH191" s="3409">
        <v>0</v>
      </c>
      <c r="CI191" s="3409"/>
      <c r="CJ191" s="3409"/>
      <c r="CK191" s="3409"/>
      <c r="CL191" s="3409"/>
      <c r="CM191" s="3409"/>
    </row>
    <row r="192" spans="1:91" ht="16.350000000000001" customHeight="1" x14ac:dyDescent="0.2">
      <c r="A192" s="3060" t="s">
        <v>1190</v>
      </c>
      <c r="B192" s="317">
        <f t="shared" si="22"/>
        <v>0</v>
      </c>
      <c r="C192" s="317">
        <f t="shared" si="23"/>
        <v>0</v>
      </c>
      <c r="D192" s="3693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4"/>
      <c r="P192" s="3499"/>
      <c r="Q192" s="1482"/>
      <c r="R192" s="1482"/>
      <c r="S192" s="1482"/>
      <c r="T192" s="1482"/>
      <c r="U192" s="1482"/>
      <c r="V192" s="1482"/>
      <c r="W192" s="1482"/>
      <c r="X192" s="1482"/>
      <c r="Y192" s="1482"/>
      <c r="Z192" s="1482"/>
      <c r="AA192" s="1482"/>
      <c r="AB192" s="402"/>
      <c r="AC192" s="402"/>
      <c r="AD192" s="402"/>
      <c r="AE192" s="402"/>
      <c r="CG192" s="3409">
        <v>0</v>
      </c>
      <c r="CH192" s="3409">
        <v>0</v>
      </c>
      <c r="CI192" s="3409"/>
      <c r="CJ192" s="3409"/>
      <c r="CK192" s="3409"/>
      <c r="CL192" s="3409"/>
      <c r="CM192" s="3409"/>
    </row>
    <row r="193" spans="1:104" ht="16.350000000000001" customHeight="1" x14ac:dyDescent="0.2">
      <c r="A193" s="3060" t="s">
        <v>1189</v>
      </c>
      <c r="B193" s="317">
        <f t="shared" si="22"/>
        <v>0</v>
      </c>
      <c r="C193" s="317">
        <f t="shared" si="23"/>
        <v>0</v>
      </c>
      <c r="D193" s="3693">
        <f t="shared" si="23"/>
        <v>0</v>
      </c>
      <c r="E193" s="3695"/>
      <c r="F193" s="226"/>
      <c r="G193" s="3695"/>
      <c r="H193" s="226"/>
      <c r="I193" s="3695"/>
      <c r="J193" s="3574"/>
      <c r="K193" s="3695"/>
      <c r="L193" s="3696"/>
      <c r="M193" s="3573"/>
      <c r="N193" s="226"/>
      <c r="O193" s="656"/>
      <c r="P193" s="3499"/>
      <c r="Q193" s="1482"/>
      <c r="R193" s="1482"/>
      <c r="S193" s="1482"/>
      <c r="T193" s="1482"/>
      <c r="U193" s="1482"/>
      <c r="V193" s="1482"/>
      <c r="W193" s="1482"/>
      <c r="X193" s="1482"/>
      <c r="Y193" s="1482"/>
      <c r="Z193" s="1482"/>
      <c r="AA193" s="1482"/>
      <c r="AB193" s="402"/>
      <c r="AC193" s="402"/>
      <c r="AD193" s="402"/>
      <c r="AE193" s="402"/>
      <c r="CG193" s="3409">
        <v>0</v>
      </c>
      <c r="CH193" s="3409">
        <v>0</v>
      </c>
      <c r="CI193" s="3409"/>
      <c r="CJ193" s="3409"/>
      <c r="CK193" s="3409"/>
      <c r="CL193" s="3409"/>
      <c r="CM193" s="3409"/>
    </row>
    <row r="194" spans="1:104" ht="16.350000000000001" customHeight="1" x14ac:dyDescent="0.2">
      <c r="A194" s="3270" t="s">
        <v>1188</v>
      </c>
      <c r="B194" s="3353">
        <f t="shared" si="22"/>
        <v>0</v>
      </c>
      <c r="C194" s="3353">
        <f t="shared" si="23"/>
        <v>0</v>
      </c>
      <c r="D194" s="3697">
        <f t="shared" si="23"/>
        <v>0</v>
      </c>
      <c r="E194" s="1188"/>
      <c r="F194" s="1186"/>
      <c r="G194" s="1188"/>
      <c r="H194" s="1186"/>
      <c r="I194" s="1188"/>
      <c r="J194" s="1186"/>
      <c r="K194" s="1188"/>
      <c r="L194" s="2067"/>
      <c r="M194" s="1187"/>
      <c r="N194" s="1186"/>
      <c r="O194" s="2065"/>
      <c r="P194" s="3499"/>
      <c r="Q194" s="1482"/>
      <c r="R194" s="1482"/>
      <c r="S194" s="1482"/>
      <c r="T194" s="1482"/>
      <c r="U194" s="1482"/>
      <c r="V194" s="1482"/>
      <c r="W194" s="1482"/>
      <c r="X194" s="1482"/>
      <c r="Y194" s="1482"/>
      <c r="Z194" s="1482"/>
      <c r="AA194" s="1482"/>
      <c r="AB194" s="402"/>
      <c r="AC194" s="402"/>
      <c r="AD194" s="402"/>
      <c r="AE194" s="402"/>
      <c r="CG194" s="3409">
        <v>0</v>
      </c>
      <c r="CH194" s="3409">
        <v>0</v>
      </c>
      <c r="CI194" s="3409"/>
      <c r="CJ194" s="3409"/>
      <c r="CK194" s="3409"/>
      <c r="CL194" s="3409"/>
      <c r="CM194" s="3409"/>
    </row>
    <row r="199" spans="1:104" s="3371" customFormat="1" hidden="1" x14ac:dyDescent="0.2">
      <c r="A199" s="3371">
        <f>SUM(B12:B14,B19:B22,B27:B32,B63,B85,C90,D100:D102,C107:C109,C113:C114,C118:C119,B135,D142:D143,C146:C151,D155:D160,C165:C168,B178:B179,B184,B37:B42,B47:B52,E138:F138,C91:C97,C173:C174,B189)</f>
        <v>0</v>
      </c>
      <c r="B199" s="3371">
        <f>SUM(CG8:CM194)</f>
        <v>0</v>
      </c>
      <c r="BX199" s="3372"/>
      <c r="BY199" s="3372"/>
      <c r="BZ199" s="3372"/>
      <c r="CA199" s="3372"/>
      <c r="CB199" s="3372"/>
      <c r="CC199" s="3372"/>
      <c r="CD199" s="3372"/>
      <c r="CE199" s="3372"/>
      <c r="CF199" s="3372"/>
      <c r="CG199" s="3372"/>
      <c r="CH199" s="3372"/>
      <c r="CI199" s="3372"/>
      <c r="CJ199" s="3372"/>
      <c r="CK199" s="3372"/>
      <c r="CL199" s="3372"/>
      <c r="CM199" s="3372"/>
      <c r="CN199" s="3372"/>
      <c r="CO199" s="3372"/>
      <c r="CP199" s="3372"/>
      <c r="CQ199" s="3372"/>
      <c r="CR199" s="3372"/>
      <c r="CS199" s="3372"/>
      <c r="CT199" s="3372"/>
      <c r="CU199" s="3372"/>
      <c r="CV199" s="3372"/>
      <c r="CW199" s="3372"/>
      <c r="CX199" s="3372"/>
      <c r="CY199" s="3372"/>
      <c r="CZ199" s="3372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workbookViewId="0"/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6" customWidth="1"/>
    <col min="78" max="78" width="11.42578125" style="3466" hidden="1" customWidth="1"/>
    <col min="79" max="98" width="11.42578125" style="3394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5"/>
      <c r="BV1" s="3395"/>
      <c r="BW1" s="3395"/>
    </row>
    <row r="2" spans="1:98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BU2" s="3395"/>
      <c r="BV2" s="3395"/>
      <c r="BW2" s="3395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  <c r="BU3" s="3395"/>
      <c r="BV3" s="3395"/>
      <c r="BW3" s="3395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5"/>
      <c r="BV4" s="3395"/>
      <c r="BW4" s="3395"/>
    </row>
    <row r="5" spans="1:98" ht="16.350000000000001" customHeight="1" x14ac:dyDescent="0.2">
      <c r="A5" s="171" t="str">
        <f>CONCATENATE("AÑO: ",NOMBRE!B7)</f>
        <v>AÑO: 2020</v>
      </c>
      <c r="BU5" s="3395"/>
      <c r="BV5" s="3395"/>
      <c r="BW5" s="3395"/>
    </row>
    <row r="6" spans="1:98" s="233" customFormat="1" ht="15" customHeight="1" x14ac:dyDescent="0.25">
      <c r="A6" s="4820" t="s">
        <v>2774</v>
      </c>
      <c r="B6" s="4820"/>
      <c r="C6" s="4820"/>
      <c r="D6" s="4820"/>
      <c r="E6" s="4820"/>
      <c r="F6" s="4820"/>
      <c r="G6" s="4820"/>
      <c r="H6" s="4820"/>
      <c r="I6" s="4820"/>
      <c r="J6" s="4820"/>
      <c r="K6" s="4820"/>
      <c r="L6" s="4820"/>
      <c r="M6" s="4820"/>
      <c r="N6" s="4820"/>
      <c r="O6" s="4820"/>
      <c r="P6" s="4820"/>
      <c r="Q6" s="3624"/>
      <c r="R6" s="3624"/>
      <c r="S6" s="3624"/>
      <c r="T6" s="3624"/>
      <c r="U6" s="3624"/>
      <c r="V6" s="3624"/>
      <c r="W6" s="3624"/>
      <c r="X6" s="3624"/>
      <c r="Y6" s="3624"/>
      <c r="Z6" s="3624"/>
      <c r="AA6" s="3624"/>
      <c r="AB6" s="3624"/>
      <c r="AC6" s="3624"/>
      <c r="AD6" s="3624"/>
      <c r="AE6" s="3624"/>
      <c r="AF6" s="3624"/>
      <c r="AG6" s="3624"/>
      <c r="AH6" s="3624"/>
      <c r="AI6" s="3624"/>
      <c r="AJ6" s="3624"/>
      <c r="AK6" s="3624"/>
      <c r="AL6" s="3624"/>
      <c r="AM6" s="3624"/>
      <c r="AN6" s="3624"/>
      <c r="AO6" s="3624"/>
      <c r="AP6" s="3624"/>
      <c r="AQ6" s="3624"/>
      <c r="AR6" s="3624"/>
      <c r="AS6" s="3624"/>
      <c r="AT6" s="3624"/>
      <c r="AU6" s="3624"/>
      <c r="AV6" s="3624"/>
      <c r="AW6" s="4912"/>
      <c r="AX6" s="4912"/>
      <c r="AY6" s="4912"/>
      <c r="AZ6" s="4912"/>
      <c r="BA6" s="4912"/>
      <c r="BB6" s="4912"/>
      <c r="BC6" s="4912"/>
      <c r="BD6" s="4912"/>
      <c r="BE6" s="4912"/>
      <c r="BF6" s="4912"/>
      <c r="BG6" s="4912"/>
      <c r="BH6" s="4912"/>
      <c r="BI6" s="4912"/>
      <c r="BJ6" s="4912"/>
      <c r="BK6" s="4912"/>
      <c r="BL6" s="4912"/>
      <c r="BM6" s="4913"/>
      <c r="BN6" s="4913"/>
      <c r="BO6" s="4913"/>
      <c r="BP6" s="4913"/>
      <c r="BQ6" s="4913"/>
      <c r="BR6" s="4913"/>
      <c r="BS6" s="4913"/>
      <c r="BT6" s="4913"/>
      <c r="BU6" s="4913"/>
      <c r="BV6" s="4913"/>
      <c r="BW6" s="4913"/>
      <c r="BX6" s="4913"/>
      <c r="BY6" s="4913"/>
      <c r="BZ6" s="4913"/>
      <c r="CA6" s="4913"/>
      <c r="CB6" s="4913"/>
      <c r="CC6" s="4913"/>
      <c r="CD6" s="4913"/>
      <c r="CE6" s="4913"/>
      <c r="CF6" s="4913"/>
      <c r="CG6" s="4913"/>
      <c r="CH6" s="4913"/>
      <c r="CI6" s="4913"/>
      <c r="CJ6" s="4913"/>
      <c r="CK6" s="4913"/>
      <c r="CL6" s="4913"/>
      <c r="CM6" s="4913"/>
      <c r="CN6" s="4913"/>
      <c r="CO6" s="4913"/>
      <c r="CP6" s="4913"/>
      <c r="CQ6" s="4913"/>
      <c r="CR6" s="4913"/>
      <c r="CS6" s="4913"/>
      <c r="CT6" s="4913"/>
    </row>
    <row r="7" spans="1:98" x14ac:dyDescent="0.2">
      <c r="A7" s="1390"/>
      <c r="B7" s="1390"/>
      <c r="C7" s="1390"/>
      <c r="D7" s="1390"/>
      <c r="E7" s="1390"/>
      <c r="F7" s="1390"/>
      <c r="G7" s="1390"/>
      <c r="H7" s="1390"/>
      <c r="I7" s="1390"/>
      <c r="J7" s="1390"/>
      <c r="K7" s="1390"/>
      <c r="L7" s="1390"/>
      <c r="M7" s="1390"/>
      <c r="N7" s="1390"/>
      <c r="O7" s="1390"/>
      <c r="P7" s="1390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5"/>
      <c r="BV7" s="3395"/>
      <c r="BW7" s="3395"/>
    </row>
    <row r="8" spans="1:98" ht="32.1" customHeight="1" x14ac:dyDescent="0.2">
      <c r="A8" s="1470" t="s">
        <v>2775</v>
      </c>
      <c r="B8" s="3042"/>
      <c r="C8" s="3042"/>
      <c r="D8" s="3043"/>
      <c r="E8" s="3043"/>
      <c r="F8" s="1388"/>
      <c r="G8" s="233"/>
      <c r="H8" s="1388"/>
      <c r="I8" s="1388"/>
      <c r="J8" s="1388"/>
      <c r="K8" s="1388"/>
      <c r="L8" s="1388"/>
      <c r="M8" s="1388"/>
      <c r="N8" s="1388"/>
      <c r="O8" s="1388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5"/>
      <c r="BV8" s="3395"/>
      <c r="BW8" s="3395"/>
    </row>
    <row r="9" spans="1:98" ht="30.75" customHeight="1" x14ac:dyDescent="0.2">
      <c r="A9" s="4526" t="s">
        <v>1599</v>
      </c>
      <c r="B9" s="4526"/>
      <c r="C9" s="4846"/>
      <c r="D9" s="4821" t="s">
        <v>27</v>
      </c>
      <c r="E9" s="4150"/>
      <c r="F9" s="4739"/>
      <c r="G9" s="4185" t="s">
        <v>1428</v>
      </c>
      <c r="H9" s="4483"/>
      <c r="I9" s="4483"/>
      <c r="J9" s="4483"/>
      <c r="K9" s="4483"/>
      <c r="L9" s="4483"/>
      <c r="M9" s="4483"/>
      <c r="N9" s="4483"/>
      <c r="O9" s="4483"/>
      <c r="P9" s="4483"/>
      <c r="Q9" s="4483"/>
      <c r="R9" s="4483"/>
      <c r="S9" s="4483"/>
      <c r="T9" s="4483"/>
      <c r="U9" s="4483"/>
      <c r="V9" s="4483"/>
      <c r="W9" s="4483"/>
      <c r="X9" s="4483"/>
      <c r="Y9" s="4483"/>
      <c r="Z9" s="4483"/>
      <c r="AA9" s="4483"/>
      <c r="AB9" s="4483"/>
      <c r="AC9" s="4483"/>
      <c r="AD9" s="4818"/>
      <c r="AE9" s="4739" t="s">
        <v>72</v>
      </c>
      <c r="AF9" s="4187" t="s">
        <v>1406</v>
      </c>
      <c r="AG9" s="4187" t="s">
        <v>1425</v>
      </c>
      <c r="AH9" s="4187" t="s">
        <v>1424</v>
      </c>
      <c r="AI9" s="4187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5"/>
      <c r="BV9" s="3395"/>
      <c r="BW9" s="3395"/>
      <c r="CH9" s="3409"/>
      <c r="CI9" s="3409"/>
      <c r="CJ9" s="3409"/>
      <c r="CK9" s="3409"/>
      <c r="CL9" s="3409"/>
      <c r="CM9" s="3409"/>
      <c r="CN9" s="3409"/>
    </row>
    <row r="10" spans="1:98" ht="27.75" customHeight="1" x14ac:dyDescent="0.2">
      <c r="A10" s="4289"/>
      <c r="B10" s="4289"/>
      <c r="C10" s="4793"/>
      <c r="D10" s="4778"/>
      <c r="E10" s="4222"/>
      <c r="F10" s="4180"/>
      <c r="G10" s="4882" t="s">
        <v>1449</v>
      </c>
      <c r="H10" s="4883"/>
      <c r="I10" s="4185" t="s">
        <v>1448</v>
      </c>
      <c r="J10" s="4186"/>
      <c r="K10" s="4483" t="s">
        <v>1447</v>
      </c>
      <c r="L10" s="4186"/>
      <c r="M10" s="4185" t="s">
        <v>1446</v>
      </c>
      <c r="N10" s="4186"/>
      <c r="O10" s="4185" t="s">
        <v>1445</v>
      </c>
      <c r="P10" s="4186"/>
      <c r="Q10" s="4185" t="s">
        <v>1444</v>
      </c>
      <c r="R10" s="4186"/>
      <c r="S10" s="4185" t="s">
        <v>1404</v>
      </c>
      <c r="T10" s="4186"/>
      <c r="U10" s="4189" t="s">
        <v>1504</v>
      </c>
      <c r="V10" s="4191"/>
      <c r="W10" s="4189" t="s">
        <v>1503</v>
      </c>
      <c r="X10" s="4191"/>
      <c r="Y10" s="4189" t="s">
        <v>1442</v>
      </c>
      <c r="Z10" s="4191"/>
      <c r="AA10" s="4189" t="s">
        <v>1399</v>
      </c>
      <c r="AB10" s="4191"/>
      <c r="AC10" s="4189" t="s">
        <v>1398</v>
      </c>
      <c r="AD10" s="4881"/>
      <c r="AE10" s="4176"/>
      <c r="AF10" s="4229"/>
      <c r="AG10" s="4229"/>
      <c r="AH10" s="4229"/>
      <c r="AI10" s="4229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5"/>
      <c r="BV10" s="3395"/>
      <c r="BW10" s="3395"/>
      <c r="CH10" s="3409"/>
      <c r="CI10" s="3409"/>
      <c r="CJ10" s="3409"/>
      <c r="CK10" s="3409"/>
      <c r="CL10" s="3409"/>
      <c r="CM10" s="3409"/>
      <c r="CN10" s="3409"/>
    </row>
    <row r="11" spans="1:98" ht="32.25" customHeight="1" x14ac:dyDescent="0.2">
      <c r="A11" s="4795"/>
      <c r="B11" s="4795"/>
      <c r="C11" s="4796"/>
      <c r="D11" s="2141" t="s">
        <v>47</v>
      </c>
      <c r="E11" s="2692" t="s">
        <v>20</v>
      </c>
      <c r="F11" s="3073" t="s">
        <v>21</v>
      </c>
      <c r="G11" s="3072" t="s">
        <v>20</v>
      </c>
      <c r="H11" s="3073" t="s">
        <v>21</v>
      </c>
      <c r="I11" s="3072" t="s">
        <v>20</v>
      </c>
      <c r="J11" s="3073" t="s">
        <v>21</v>
      </c>
      <c r="K11" s="3072" t="s">
        <v>20</v>
      </c>
      <c r="L11" s="3073" t="s">
        <v>21</v>
      </c>
      <c r="M11" s="3072" t="s">
        <v>20</v>
      </c>
      <c r="N11" s="3073" t="s">
        <v>21</v>
      </c>
      <c r="O11" s="3072" t="s">
        <v>20</v>
      </c>
      <c r="P11" s="3073" t="s">
        <v>21</v>
      </c>
      <c r="Q11" s="3072" t="s">
        <v>20</v>
      </c>
      <c r="R11" s="3073" t="s">
        <v>21</v>
      </c>
      <c r="S11" s="3072" t="s">
        <v>20</v>
      </c>
      <c r="T11" s="3073" t="s">
        <v>21</v>
      </c>
      <c r="U11" s="3072" t="s">
        <v>20</v>
      </c>
      <c r="V11" s="3073" t="s">
        <v>21</v>
      </c>
      <c r="W11" s="3072" t="s">
        <v>20</v>
      </c>
      <c r="X11" s="3073" t="s">
        <v>21</v>
      </c>
      <c r="Y11" s="3072" t="s">
        <v>20</v>
      </c>
      <c r="Z11" s="3073" t="s">
        <v>21</v>
      </c>
      <c r="AA11" s="3072" t="s">
        <v>20</v>
      </c>
      <c r="AB11" s="3073" t="s">
        <v>21</v>
      </c>
      <c r="AC11" s="3072" t="s">
        <v>20</v>
      </c>
      <c r="AD11" s="3215" t="s">
        <v>21</v>
      </c>
      <c r="AE11" s="4180"/>
      <c r="AF11" s="4590"/>
      <c r="AG11" s="4590"/>
      <c r="AH11" s="4590"/>
      <c r="AI11" s="4590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5"/>
      <c r="BV11" s="3395"/>
      <c r="BW11" s="3395"/>
      <c r="CH11" s="3409"/>
      <c r="CI11" s="3409"/>
      <c r="CJ11" s="3409"/>
      <c r="CK11" s="3409"/>
      <c r="CL11" s="3409"/>
      <c r="CM11" s="3409"/>
      <c r="CN11" s="3409"/>
    </row>
    <row r="12" spans="1:98" ht="16.350000000000001" customHeight="1" x14ac:dyDescent="0.2">
      <c r="A12" s="4824" t="s">
        <v>1598</v>
      </c>
      <c r="B12" s="4824"/>
      <c r="C12" s="4824"/>
      <c r="D12" s="1579">
        <f>SUM(E12+F12)</f>
        <v>0</v>
      </c>
      <c r="E12" s="1381">
        <f>SUM(G12+I12+K12+M12+O12+Q12+S12+U12+W12+Y12+AA12+AC12)</f>
        <v>0</v>
      </c>
      <c r="F12" s="180">
        <f>SUM(H12+J12+L12+N12+P12+R12+T12+V12+X12+Z12+AB12+AD12)</f>
        <v>0</v>
      </c>
      <c r="G12" s="2693"/>
      <c r="H12" s="164"/>
      <c r="I12" s="2233"/>
      <c r="J12" s="164"/>
      <c r="K12" s="2233"/>
      <c r="L12" s="164"/>
      <c r="M12" s="2693"/>
      <c r="N12" s="164"/>
      <c r="O12" s="2693"/>
      <c r="P12" s="164"/>
      <c r="Q12" s="2693"/>
      <c r="R12" s="145"/>
      <c r="S12" s="2693"/>
      <c r="T12" s="145"/>
      <c r="U12" s="2693"/>
      <c r="V12" s="145"/>
      <c r="W12" s="2693"/>
      <c r="X12" s="145"/>
      <c r="Y12" s="2693"/>
      <c r="Z12" s="145"/>
      <c r="AA12" s="2693"/>
      <c r="AB12" s="145"/>
      <c r="AC12" s="2488"/>
      <c r="AD12" s="230"/>
      <c r="AE12" s="164"/>
      <c r="AF12" s="2489"/>
      <c r="AG12" s="2489"/>
      <c r="AH12" s="2489"/>
      <c r="AI12" s="2489"/>
      <c r="AJ12" s="194" t="str">
        <f>CA12&amp;CB12&amp;CC12&amp;CD12&amp;CE12</f>
        <v/>
      </c>
      <c r="AK12" s="1482"/>
      <c r="AL12" s="1482"/>
      <c r="AM12" s="1482"/>
      <c r="AN12" s="1482"/>
      <c r="AO12" s="1482"/>
      <c r="AP12" s="1482"/>
      <c r="AQ12" s="1482"/>
      <c r="AR12" s="1482"/>
      <c r="AS12" s="1482"/>
      <c r="AT12" s="402"/>
      <c r="AU12" s="402"/>
      <c r="AV12" s="402"/>
      <c r="AW12" s="402"/>
      <c r="BU12" s="3395"/>
      <c r="BV12" s="3395"/>
      <c r="BW12" s="3395"/>
      <c r="CA12" s="3416" t="str">
        <f t="shared" ref="CA12:CA15" si="0">IF(CH12=1,"* Las consultas de 60 años NO DEBEN ser mayor que el total de Consultas entre 20-64 Años. ","")</f>
        <v/>
      </c>
      <c r="CB12" s="3416" t="str">
        <f t="shared" ref="CB12:CB15" si="1">IF(CI12=1,"* Las actividades de usuarios en situación de discapacidad NO DEBEN superar el total. ","")</f>
        <v/>
      </c>
      <c r="CC12" s="3416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6" t="str">
        <f>IF(AND(AH12="",D12&lt;&gt;0),"* No olvide digitar la población SENAME (Digite CEROS si no tiene). ",IF(D12&lt;AH12,"* La Población SENAME NO DEBE ser mayor al Total. ",""))</f>
        <v/>
      </c>
      <c r="CE12" s="3416" t="str">
        <f>IF(AND(AI12="",D12&lt;&gt;0),"* No olvide digitar la población Migrante (Digite CEROS si no tiene). ",IF(D12&lt;AI12,"* La Población Migrante NO DEBE ser mayor al Total. ",""))</f>
        <v/>
      </c>
      <c r="CF12" s="3416"/>
      <c r="CG12" s="3416"/>
      <c r="CH12" s="3417">
        <f t="shared" ref="CH12:CH15" si="3">IF(AF12&gt;(AA12+AB12),1,0)</f>
        <v>0</v>
      </c>
      <c r="CI12" s="3417">
        <f t="shared" ref="CI12:CI14" si="4">IF(D12&lt;AG12,1,0)</f>
        <v>0</v>
      </c>
      <c r="CJ12" s="3417">
        <f t="shared" ref="CJ12:CJ14" si="5">IF(AND(AE12="",D12&lt;&gt;0),1,IF(F12&lt;AE12,1,0))</f>
        <v>0</v>
      </c>
      <c r="CK12" s="3417">
        <f>IF(AND(AH12="",D12&lt;&gt;0),1,IF(D12&lt;AH12,1,0))</f>
        <v>0</v>
      </c>
      <c r="CL12" s="3417">
        <f>IF(AND(AI12="",D12&lt;&gt;0),1,IF(D12&lt;AI12,1,0))</f>
        <v>0</v>
      </c>
      <c r="CM12" s="3417"/>
      <c r="CN12" s="3417"/>
    </row>
    <row r="13" spans="1:98" ht="16.350000000000001" customHeight="1" x14ac:dyDescent="0.2">
      <c r="A13" s="4824" t="s">
        <v>1597</v>
      </c>
      <c r="B13" s="4824"/>
      <c r="C13" s="4824"/>
      <c r="D13" s="1579">
        <f>SUM(E13+F13)</f>
        <v>0</v>
      </c>
      <c r="E13" s="1381">
        <f t="shared" ref="E13:F15" si="6">SUM(G13+I13+K13+M13+O13+Q13+S13+U13+W13+Y13+AA13+AC13)</f>
        <v>0</v>
      </c>
      <c r="F13" s="180">
        <f t="shared" si="6"/>
        <v>0</v>
      </c>
      <c r="G13" s="2148"/>
      <c r="H13" s="2149"/>
      <c r="I13" s="2148"/>
      <c r="J13" s="2149"/>
      <c r="K13" s="2148"/>
      <c r="L13" s="2149"/>
      <c r="M13" s="2148"/>
      <c r="N13" s="2149"/>
      <c r="O13" s="2148"/>
      <c r="P13" s="2149"/>
      <c r="Q13" s="2148"/>
      <c r="R13" s="2155"/>
      <c r="S13" s="2148"/>
      <c r="T13" s="2155"/>
      <c r="U13" s="2148"/>
      <c r="V13" s="2155"/>
      <c r="W13" s="2148"/>
      <c r="X13" s="2155"/>
      <c r="Y13" s="2148"/>
      <c r="Z13" s="2155"/>
      <c r="AA13" s="2148"/>
      <c r="AB13" s="2155"/>
      <c r="AC13" s="2255"/>
      <c r="AD13" s="2184"/>
      <c r="AE13" s="2149"/>
      <c r="AF13" s="2268"/>
      <c r="AG13" s="2268"/>
      <c r="AH13" s="2268"/>
      <c r="AI13" s="2268"/>
      <c r="AJ13" s="194" t="str">
        <f t="shared" ref="AJ13:AJ15" si="7">CA13&amp;CB13&amp;CC13&amp;CD13&amp;CE13</f>
        <v/>
      </c>
      <c r="AK13" s="1482"/>
      <c r="AL13" s="1482"/>
      <c r="AM13" s="1482"/>
      <c r="AN13" s="1482"/>
      <c r="AO13" s="1482"/>
      <c r="AP13" s="1482"/>
      <c r="AQ13" s="1482"/>
      <c r="AR13" s="1482"/>
      <c r="AS13" s="1482"/>
      <c r="AT13" s="402"/>
      <c r="AU13" s="402"/>
      <c r="AV13" s="402"/>
      <c r="AW13" s="402"/>
      <c r="BU13" s="3395"/>
      <c r="BV13" s="3395"/>
      <c r="BW13" s="3395"/>
      <c r="CA13" s="3416" t="str">
        <f t="shared" si="0"/>
        <v/>
      </c>
      <c r="CB13" s="3416" t="str">
        <f t="shared" si="1"/>
        <v/>
      </c>
      <c r="CC13" s="3416" t="str">
        <f t="shared" si="2"/>
        <v/>
      </c>
      <c r="CD13" s="3416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6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6"/>
      <c r="CG13" s="3416"/>
      <c r="CH13" s="3417">
        <f t="shared" si="3"/>
        <v>0</v>
      </c>
      <c r="CI13" s="3417">
        <f t="shared" si="4"/>
        <v>0</v>
      </c>
      <c r="CJ13" s="3417">
        <f t="shared" si="5"/>
        <v>0</v>
      </c>
      <c r="CK13" s="3417">
        <f t="shared" ref="CK13:CK15" si="10">IF(AND(AH13="",D13&lt;&gt;0),1,IF(D13&lt;AH13,1,0))</f>
        <v>0</v>
      </c>
      <c r="CL13" s="3417">
        <f t="shared" ref="CL13:CL15" si="11">IF(AND(AI13="",D13&lt;&gt;0),1,IF(D13&lt;AI13,1,0))</f>
        <v>0</v>
      </c>
      <c r="CM13" s="3417"/>
      <c r="CN13" s="3417"/>
    </row>
    <row r="14" spans="1:98" ht="16.350000000000001" customHeight="1" x14ac:dyDescent="0.2">
      <c r="A14" s="4824" t="s">
        <v>1596</v>
      </c>
      <c r="B14" s="4824"/>
      <c r="C14" s="4824"/>
      <c r="D14" s="1579">
        <f>SUM(E14+F14)</f>
        <v>0</v>
      </c>
      <c r="E14" s="1381">
        <f t="shared" si="6"/>
        <v>0</v>
      </c>
      <c r="F14" s="180">
        <f t="shared" si="6"/>
        <v>0</v>
      </c>
      <c r="G14" s="2148"/>
      <c r="H14" s="2149"/>
      <c r="I14" s="2148"/>
      <c r="J14" s="2149"/>
      <c r="K14" s="2148"/>
      <c r="L14" s="2149"/>
      <c r="M14" s="2148"/>
      <c r="N14" s="2155"/>
      <c r="O14" s="2148"/>
      <c r="P14" s="2155"/>
      <c r="Q14" s="2148"/>
      <c r="R14" s="2155"/>
      <c r="S14" s="2148"/>
      <c r="T14" s="2155"/>
      <c r="U14" s="2148"/>
      <c r="V14" s="2155"/>
      <c r="W14" s="2148"/>
      <c r="X14" s="2155"/>
      <c r="Y14" s="2148"/>
      <c r="Z14" s="2155"/>
      <c r="AA14" s="2148"/>
      <c r="AB14" s="2155"/>
      <c r="AC14" s="2148"/>
      <c r="AD14" s="2184"/>
      <c r="AE14" s="2149"/>
      <c r="AF14" s="2268"/>
      <c r="AG14" s="2268"/>
      <c r="AH14" s="2268"/>
      <c r="AI14" s="2268"/>
      <c r="AJ14" s="194" t="str">
        <f t="shared" si="7"/>
        <v/>
      </c>
      <c r="AK14" s="1482"/>
      <c r="AL14" s="1482"/>
      <c r="AM14" s="1482"/>
      <c r="AN14" s="1482"/>
      <c r="AO14" s="1482"/>
      <c r="AP14" s="1482"/>
      <c r="AQ14" s="1482"/>
      <c r="AR14" s="1482"/>
      <c r="AS14" s="1482"/>
      <c r="AT14" s="402"/>
      <c r="AU14" s="402"/>
      <c r="AV14" s="402"/>
      <c r="AW14" s="402"/>
      <c r="BU14" s="3395"/>
      <c r="BV14" s="3395"/>
      <c r="BW14" s="3395"/>
      <c r="CA14" s="3416" t="str">
        <f t="shared" si="0"/>
        <v/>
      </c>
      <c r="CB14" s="3416" t="str">
        <f t="shared" si="1"/>
        <v/>
      </c>
      <c r="CC14" s="3416" t="str">
        <f t="shared" si="2"/>
        <v/>
      </c>
      <c r="CD14" s="3416" t="str">
        <f t="shared" si="8"/>
        <v/>
      </c>
      <c r="CE14" s="3416" t="str">
        <f t="shared" si="9"/>
        <v/>
      </c>
      <c r="CF14" s="3416"/>
      <c r="CG14" s="3416"/>
      <c r="CH14" s="3417">
        <f t="shared" si="3"/>
        <v>0</v>
      </c>
      <c r="CI14" s="3417">
        <f t="shared" si="4"/>
        <v>0</v>
      </c>
      <c r="CJ14" s="3417">
        <f t="shared" si="5"/>
        <v>0</v>
      </c>
      <c r="CK14" s="3417">
        <f t="shared" si="10"/>
        <v>0</v>
      </c>
      <c r="CL14" s="3417">
        <f t="shared" si="11"/>
        <v>0</v>
      </c>
      <c r="CM14" s="3417"/>
      <c r="CN14" s="3417"/>
    </row>
    <row r="15" spans="1:98" ht="16.350000000000001" customHeight="1" x14ac:dyDescent="0.2">
      <c r="A15" s="4825" t="s">
        <v>1595</v>
      </c>
      <c r="B15" s="4825"/>
      <c r="C15" s="4825"/>
      <c r="D15" s="2271">
        <f>SUM(E15+F15)</f>
        <v>0</v>
      </c>
      <c r="E15" s="1582">
        <f t="shared" si="6"/>
        <v>0</v>
      </c>
      <c r="F15" s="3625">
        <f t="shared" si="6"/>
        <v>0</v>
      </c>
      <c r="G15" s="2694"/>
      <c r="H15" s="2695"/>
      <c r="I15" s="2694"/>
      <c r="J15" s="2695"/>
      <c r="K15" s="2694"/>
      <c r="L15" s="2695"/>
      <c r="M15" s="2694"/>
      <c r="N15" s="2696"/>
      <c r="O15" s="2694"/>
      <c r="P15" s="2696"/>
      <c r="Q15" s="2694"/>
      <c r="R15" s="2696"/>
      <c r="S15" s="2694"/>
      <c r="T15" s="2696"/>
      <c r="U15" s="2694"/>
      <c r="V15" s="2696"/>
      <c r="W15" s="2694"/>
      <c r="X15" s="2696"/>
      <c r="Y15" s="2694"/>
      <c r="Z15" s="2696"/>
      <c r="AA15" s="2694"/>
      <c r="AB15" s="2696"/>
      <c r="AC15" s="2694"/>
      <c r="AD15" s="2697"/>
      <c r="AE15" s="2695"/>
      <c r="AF15" s="2698"/>
      <c r="AG15" s="2698"/>
      <c r="AH15" s="2698"/>
      <c r="AI15" s="2698"/>
      <c r="AJ15" s="194" t="str">
        <f t="shared" si="7"/>
        <v/>
      </c>
      <c r="AK15" s="1482"/>
      <c r="AL15" s="1482"/>
      <c r="AM15" s="1482"/>
      <c r="AN15" s="1482"/>
      <c r="AO15" s="1482"/>
      <c r="AP15" s="1482"/>
      <c r="AQ15" s="1482"/>
      <c r="AR15" s="1482"/>
      <c r="AS15" s="1482"/>
      <c r="AT15" s="402"/>
      <c r="AU15" s="402"/>
      <c r="AV15" s="402"/>
      <c r="AW15" s="402"/>
      <c r="AX15" s="402"/>
      <c r="AY15" s="402"/>
      <c r="BU15" s="3395"/>
      <c r="BV15" s="3395"/>
      <c r="BW15" s="3395"/>
      <c r="CA15" s="3416" t="str">
        <f t="shared" si="0"/>
        <v/>
      </c>
      <c r="CB15" s="3416" t="str">
        <f t="shared" si="1"/>
        <v/>
      </c>
      <c r="CC15" s="3416" t="str">
        <f t="shared" si="2"/>
        <v/>
      </c>
      <c r="CD15" s="3416" t="str">
        <f t="shared" si="8"/>
        <v/>
      </c>
      <c r="CE15" s="3416" t="str">
        <f t="shared" si="9"/>
        <v/>
      </c>
      <c r="CF15" s="3416"/>
      <c r="CG15" s="3416"/>
      <c r="CH15" s="3417">
        <f t="shared" si="3"/>
        <v>0</v>
      </c>
      <c r="CI15" s="3417">
        <f>IF(D15&lt;AG15,1,0)</f>
        <v>0</v>
      </c>
      <c r="CJ15" s="3417">
        <f>IF(AND(AE15="",D15&lt;&gt;0),1,IF(F15&lt;AE15,1,0))</f>
        <v>0</v>
      </c>
      <c r="CK15" s="3417">
        <f t="shared" si="10"/>
        <v>0</v>
      </c>
      <c r="CL15" s="3417">
        <f t="shared" si="11"/>
        <v>0</v>
      </c>
      <c r="CM15" s="3417"/>
      <c r="CN15" s="3417"/>
    </row>
    <row r="16" spans="1:98" ht="32.1" customHeight="1" x14ac:dyDescent="0.2">
      <c r="A16" s="149" t="s">
        <v>2792</v>
      </c>
      <c r="B16" s="1389"/>
      <c r="C16" s="1389"/>
      <c r="D16" s="1388"/>
      <c r="E16" s="1388"/>
      <c r="F16" s="1388"/>
      <c r="G16" s="2699"/>
      <c r="H16" s="2699"/>
      <c r="I16" s="1388"/>
      <c r="J16" s="1388"/>
      <c r="K16" s="1388"/>
      <c r="L16" s="1388"/>
      <c r="M16" s="1388"/>
      <c r="N16" s="1388"/>
      <c r="O16" s="1388"/>
      <c r="P16" s="285"/>
      <c r="Q16" s="1388"/>
      <c r="R16" s="1388"/>
      <c r="S16" s="1388"/>
      <c r="T16" s="1388"/>
      <c r="U16" s="1388"/>
      <c r="V16" s="1388"/>
      <c r="W16" s="1388"/>
      <c r="X16" s="1388"/>
      <c r="Y16" s="1388"/>
      <c r="Z16" s="1388"/>
      <c r="AA16" s="1388"/>
      <c r="AB16" s="1388"/>
      <c r="AC16" s="1388"/>
      <c r="AD16" s="1388"/>
      <c r="AE16" s="1388"/>
      <c r="AF16" s="1388"/>
      <c r="AG16" s="1388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5"/>
      <c r="BV16" s="3395"/>
      <c r="BW16" s="3395"/>
      <c r="CH16" s="3409"/>
      <c r="CI16" s="3409"/>
      <c r="CJ16" s="3409"/>
      <c r="CK16" s="3409"/>
      <c r="CL16" s="3409"/>
      <c r="CM16" s="3409"/>
      <c r="CN16" s="3409"/>
    </row>
    <row r="17" spans="1:95" ht="33" customHeight="1" x14ac:dyDescent="0.2">
      <c r="A17" s="4845" t="s">
        <v>1408</v>
      </c>
      <c r="B17" s="4526"/>
      <c r="C17" s="4846"/>
      <c r="D17" s="4185" t="s">
        <v>44</v>
      </c>
      <c r="E17" s="4483"/>
      <c r="F17" s="4186"/>
      <c r="G17" s="4862" t="s">
        <v>1449</v>
      </c>
      <c r="H17" s="4863"/>
      <c r="I17" s="4185" t="s">
        <v>1448</v>
      </c>
      <c r="J17" s="4186"/>
      <c r="K17" s="4185" t="s">
        <v>1447</v>
      </c>
      <c r="L17" s="4186"/>
      <c r="M17" s="4185" t="s">
        <v>1446</v>
      </c>
      <c r="N17" s="4186"/>
      <c r="O17" s="4483" t="s">
        <v>1445</v>
      </c>
      <c r="P17" s="4483"/>
      <c r="Q17" s="4185" t="s">
        <v>1444</v>
      </c>
      <c r="R17" s="4186"/>
      <c r="S17" s="4483" t="s">
        <v>1404</v>
      </c>
      <c r="T17" s="4483"/>
      <c r="U17" s="4189" t="s">
        <v>1504</v>
      </c>
      <c r="V17" s="4191"/>
      <c r="W17" s="4189" t="s">
        <v>1503</v>
      </c>
      <c r="X17" s="4191"/>
      <c r="Y17" s="4189" t="s">
        <v>1442</v>
      </c>
      <c r="Z17" s="4191"/>
      <c r="AA17" s="4189" t="s">
        <v>1399</v>
      </c>
      <c r="AB17" s="4191"/>
      <c r="AC17" s="4189" t="s">
        <v>1398</v>
      </c>
      <c r="AD17" s="4881"/>
      <c r="AE17" s="4739" t="s">
        <v>72</v>
      </c>
      <c r="AF17" s="4187" t="s">
        <v>1247</v>
      </c>
      <c r="AG17" s="4187" t="s">
        <v>1406</v>
      </c>
      <c r="AH17" s="4187" t="s">
        <v>127</v>
      </c>
      <c r="AI17" s="4739" t="s">
        <v>1425</v>
      </c>
      <c r="AJ17" s="4195" t="s">
        <v>1424</v>
      </c>
      <c r="AK17" s="4195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6"/>
      <c r="BU17" s="3466"/>
      <c r="BV17" s="3466"/>
      <c r="BW17" s="3466"/>
      <c r="CH17" s="3409"/>
      <c r="CI17" s="3409"/>
      <c r="CJ17" s="3409"/>
      <c r="CK17" s="3409"/>
      <c r="CL17" s="3409"/>
      <c r="CM17" s="3409"/>
      <c r="CN17" s="3409"/>
    </row>
    <row r="18" spans="1:95" ht="44.25" customHeight="1" x14ac:dyDescent="0.2">
      <c r="A18" s="4794"/>
      <c r="B18" s="4795"/>
      <c r="C18" s="4796"/>
      <c r="D18" s="2168" t="s">
        <v>47</v>
      </c>
      <c r="E18" s="1630" t="s">
        <v>20</v>
      </c>
      <c r="F18" s="3082" t="s">
        <v>21</v>
      </c>
      <c r="G18" s="2168" t="s">
        <v>20</v>
      </c>
      <c r="H18" s="3073" t="s">
        <v>21</v>
      </c>
      <c r="I18" s="3258" t="s">
        <v>20</v>
      </c>
      <c r="J18" s="3058" t="s">
        <v>21</v>
      </c>
      <c r="K18" s="3258" t="s">
        <v>20</v>
      </c>
      <c r="L18" s="3201" t="s">
        <v>21</v>
      </c>
      <c r="M18" s="3258" t="s">
        <v>20</v>
      </c>
      <c r="N18" s="3202" t="s">
        <v>21</v>
      </c>
      <c r="O18" s="3258" t="s">
        <v>20</v>
      </c>
      <c r="P18" s="3058" t="s">
        <v>21</v>
      </c>
      <c r="Q18" s="3258" t="s">
        <v>20</v>
      </c>
      <c r="R18" s="3202" t="s">
        <v>21</v>
      </c>
      <c r="S18" s="3258" t="s">
        <v>20</v>
      </c>
      <c r="T18" s="3058" t="s">
        <v>21</v>
      </c>
      <c r="U18" s="3090" t="s">
        <v>20</v>
      </c>
      <c r="V18" s="3202" t="s">
        <v>21</v>
      </c>
      <c r="W18" s="3090" t="s">
        <v>20</v>
      </c>
      <c r="X18" s="3202" t="s">
        <v>21</v>
      </c>
      <c r="Y18" s="3090" t="s">
        <v>20</v>
      </c>
      <c r="Z18" s="3202" t="s">
        <v>21</v>
      </c>
      <c r="AA18" s="3090" t="s">
        <v>20</v>
      </c>
      <c r="AB18" s="3202" t="s">
        <v>21</v>
      </c>
      <c r="AC18" s="3090" t="s">
        <v>20</v>
      </c>
      <c r="AD18" s="3267" t="s">
        <v>21</v>
      </c>
      <c r="AE18" s="4879"/>
      <c r="AF18" s="4590"/>
      <c r="AG18" s="4590"/>
      <c r="AH18" s="4590"/>
      <c r="AI18" s="4180"/>
      <c r="AJ18" s="4868"/>
      <c r="AK18" s="4868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6"/>
      <c r="BU18" s="3466"/>
      <c r="BV18" s="3466"/>
      <c r="BW18" s="3466"/>
      <c r="CH18" s="3409"/>
      <c r="CI18" s="3409"/>
      <c r="CJ18" s="3409"/>
      <c r="CK18" s="3409"/>
      <c r="CL18" s="3409"/>
      <c r="CM18" s="3409"/>
      <c r="CN18" s="3409"/>
    </row>
    <row r="19" spans="1:95" ht="16.350000000000001" customHeight="1" x14ac:dyDescent="0.2">
      <c r="A19" s="4767" t="s">
        <v>1394</v>
      </c>
      <c r="B19" s="4768"/>
      <c r="C19" s="4914"/>
      <c r="D19" s="2700">
        <f t="shared" ref="D19:D35" si="12">SUM(E19+F19)</f>
        <v>0</v>
      </c>
      <c r="E19" s="3246">
        <f>SUM(G19+I19+K19+M19+O19+Q19+S19+U19+W19+Y19+AA19+AC19)</f>
        <v>0</v>
      </c>
      <c r="F19" s="2701">
        <f>SUM(H19+J19+L19+N19+P19+R19+T19+V19+X19+Z19+AB19+AD19)</f>
        <v>0</v>
      </c>
      <c r="G19" s="2233"/>
      <c r="H19" s="2232"/>
      <c r="I19" s="2233"/>
      <c r="J19" s="1601"/>
      <c r="K19" s="2233"/>
      <c r="L19" s="2232"/>
      <c r="M19" s="2233"/>
      <c r="N19" s="2232"/>
      <c r="O19" s="2233"/>
      <c r="P19" s="1601"/>
      <c r="Q19" s="2233"/>
      <c r="R19" s="2232"/>
      <c r="S19" s="2233"/>
      <c r="T19" s="1601"/>
      <c r="U19" s="2233"/>
      <c r="V19" s="2232"/>
      <c r="W19" s="2233"/>
      <c r="X19" s="2232"/>
      <c r="Y19" s="2233"/>
      <c r="Z19" s="2232"/>
      <c r="AA19" s="2233"/>
      <c r="AB19" s="2232"/>
      <c r="AC19" s="2233"/>
      <c r="AD19" s="2234"/>
      <c r="AE19" s="2232"/>
      <c r="AF19" s="2702"/>
      <c r="AG19" s="2702"/>
      <c r="AH19" s="2702"/>
      <c r="AI19" s="2702"/>
      <c r="AJ19" s="2702"/>
      <c r="AK19" s="2702"/>
      <c r="AL19" s="3304" t="str">
        <f t="shared" ref="AL19:AL35" si="13">CA19&amp;CB19&amp;CC19&amp;CD19&amp;CE19&amp;CF19</f>
        <v/>
      </c>
      <c r="AM19" s="1482"/>
      <c r="AN19" s="1482"/>
      <c r="AO19" s="1482"/>
      <c r="AP19" s="1482"/>
      <c r="AQ19" s="1482"/>
      <c r="AR19" s="1482"/>
      <c r="AS19" s="1482"/>
      <c r="AT19" s="1482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6"/>
      <c r="BU19" s="3466"/>
      <c r="BV19" s="3466"/>
      <c r="BW19" s="3466"/>
      <c r="CA19" s="3416"/>
      <c r="CB19" s="3416"/>
      <c r="CC19" s="3416"/>
      <c r="CD19" s="3416"/>
      <c r="CE19" s="3416"/>
      <c r="CF19" s="3416"/>
      <c r="CG19" s="3416"/>
      <c r="CH19" s="3417">
        <f t="shared" ref="CH19:CH35" si="14">IF(AG19&gt;(AA19+AB19),1,0)</f>
        <v>0</v>
      </c>
      <c r="CI19" s="3417">
        <f t="shared" ref="CI19:CI35" si="15">IF(D19&lt;AI19,1,0)</f>
        <v>0</v>
      </c>
      <c r="CJ19" s="3417">
        <f t="shared" ref="CJ19:CJ35" si="16">IF(AND(AE19="",D19&lt;&gt;0),1,IF(F19&lt;AE19,1,0))</f>
        <v>0</v>
      </c>
      <c r="CK19" s="3417">
        <f t="shared" ref="CK19:CK35" si="17">IF(AND(AF19="",D19&lt;&gt;0),1,IF(D19&lt;AF19,1,0))</f>
        <v>0</v>
      </c>
      <c r="CL19" s="3417">
        <f t="shared" ref="CL19:CL35" si="18">IF(AND(AJ19="",D19&lt;&gt;0),1,IF(D19&lt;AJ19,1,0))</f>
        <v>0</v>
      </c>
      <c r="CM19" s="3417">
        <f t="shared" ref="CM19:CM35" si="19">IF(AND(AK19="",D19&lt;&gt;0),1,IF(D19&lt;AK19,1,0))</f>
        <v>0</v>
      </c>
      <c r="CN19" s="3417"/>
    </row>
    <row r="20" spans="1:95" ht="16.350000000000001" customHeight="1" x14ac:dyDescent="0.2">
      <c r="A20" s="4767" t="s">
        <v>1594</v>
      </c>
      <c r="B20" s="4768"/>
      <c r="C20" s="4914"/>
      <c r="D20" s="2703">
        <f t="shared" si="12"/>
        <v>0</v>
      </c>
      <c r="E20" s="2704">
        <f>SUM(U20+W20+Y20+AA20+AC20)</f>
        <v>0</v>
      </c>
      <c r="F20" s="202">
        <f>SUM(V20+X20+Z20+AB20+AD20)</f>
        <v>0</v>
      </c>
      <c r="G20" s="2344"/>
      <c r="H20" s="200"/>
      <c r="I20" s="2344"/>
      <c r="J20" s="1382"/>
      <c r="K20" s="2344"/>
      <c r="L20" s="1382"/>
      <c r="M20" s="2344"/>
      <c r="N20" s="1382"/>
      <c r="O20" s="2344"/>
      <c r="P20" s="1382"/>
      <c r="Q20" s="2344"/>
      <c r="R20" s="1382"/>
      <c r="S20" s="2344"/>
      <c r="T20" s="1382"/>
      <c r="U20" s="2693"/>
      <c r="V20" s="164"/>
      <c r="W20" s="2693"/>
      <c r="X20" s="164"/>
      <c r="Y20" s="2693"/>
      <c r="Z20" s="164"/>
      <c r="AA20" s="2693"/>
      <c r="AB20" s="164"/>
      <c r="AC20" s="2693"/>
      <c r="AD20" s="2219"/>
      <c r="AE20" s="164"/>
      <c r="AF20" s="2705"/>
      <c r="AG20" s="2705"/>
      <c r="AH20" s="2705"/>
      <c r="AI20" s="2705"/>
      <c r="AJ20" s="2705"/>
      <c r="AK20" s="2705"/>
      <c r="AL20" s="3304" t="str">
        <f t="shared" si="13"/>
        <v/>
      </c>
      <c r="AM20" s="1482"/>
      <c r="AN20" s="1482"/>
      <c r="AO20" s="1482"/>
      <c r="AP20" s="1482"/>
      <c r="AQ20" s="1482"/>
      <c r="AR20" s="1482"/>
      <c r="AS20" s="1482"/>
      <c r="AT20" s="1482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6"/>
      <c r="BU20" s="3466"/>
      <c r="BV20" s="3466"/>
      <c r="BW20" s="3466"/>
      <c r="CA20" s="3416" t="str">
        <f t="shared" ref="CA20:CA35" si="20">IF(CH20=1,"* Las consultas de 60 años NO DEBEN ser mayor que el total de Consultas entre 20-64 Años. ","")</f>
        <v/>
      </c>
      <c r="CB20" s="3416" t="str">
        <f t="shared" ref="CB20:CB35" si="21">IF(CI20=1,"* Las actividades de usuarios en situación de discapacidad NO DEBEN superar el total. ","")</f>
        <v/>
      </c>
      <c r="CC20" s="3416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6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6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6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6"/>
      <c r="CH20" s="3417">
        <f t="shared" si="14"/>
        <v>0</v>
      </c>
      <c r="CI20" s="3417">
        <f t="shared" si="15"/>
        <v>0</v>
      </c>
      <c r="CJ20" s="3417">
        <f t="shared" si="16"/>
        <v>0</v>
      </c>
      <c r="CK20" s="3417">
        <f t="shared" si="17"/>
        <v>0</v>
      </c>
      <c r="CL20" s="3417">
        <f t="shared" si="18"/>
        <v>0</v>
      </c>
      <c r="CM20" s="3417">
        <f t="shared" si="19"/>
        <v>0</v>
      </c>
      <c r="CN20" s="3417"/>
    </row>
    <row r="21" spans="1:95" ht="16.350000000000001" customHeight="1" x14ac:dyDescent="0.2">
      <c r="A21" s="4339" t="s">
        <v>1593</v>
      </c>
      <c r="B21" s="4829"/>
      <c r="C21" s="4830"/>
      <c r="D21" s="2700">
        <f t="shared" si="12"/>
        <v>0</v>
      </c>
      <c r="E21" s="3246">
        <f t="shared" ref="E21:F32" si="26">SUM(G21+I21+K21+M21+O21+Q21+S21+U21+W21+Y21+AA21+AC21)</f>
        <v>0</v>
      </c>
      <c r="F21" s="2701">
        <f t="shared" ref="F21:F28" si="27">SUM(H21+J21+L21+N21+P21+R21+T21+V21+X21+Z21+AB21+AD21)</f>
        <v>0</v>
      </c>
      <c r="G21" s="2233"/>
      <c r="H21" s="2232"/>
      <c r="I21" s="2233"/>
      <c r="J21" s="1601"/>
      <c r="K21" s="2233"/>
      <c r="L21" s="2232"/>
      <c r="M21" s="2233"/>
      <c r="N21" s="2232"/>
      <c r="O21" s="2233"/>
      <c r="P21" s="1601"/>
      <c r="Q21" s="2233"/>
      <c r="R21" s="2232"/>
      <c r="S21" s="2233"/>
      <c r="T21" s="1601"/>
      <c r="U21" s="2233"/>
      <c r="V21" s="2232"/>
      <c r="W21" s="2233"/>
      <c r="X21" s="2232"/>
      <c r="Y21" s="2233"/>
      <c r="Z21" s="2232"/>
      <c r="AA21" s="2233"/>
      <c r="AB21" s="2232"/>
      <c r="AC21" s="2233"/>
      <c r="AD21" s="2234"/>
      <c r="AE21" s="2232"/>
      <c r="AF21" s="2702"/>
      <c r="AG21" s="2702"/>
      <c r="AH21" s="2702"/>
      <c r="AI21" s="2702"/>
      <c r="AJ21" s="2702"/>
      <c r="AK21" s="2702"/>
      <c r="AL21" s="3304" t="str">
        <f t="shared" si="13"/>
        <v/>
      </c>
      <c r="AM21" s="3325"/>
      <c r="AN21" s="3325"/>
      <c r="AO21" s="3325"/>
      <c r="AP21" s="3325"/>
      <c r="AQ21" s="3325"/>
      <c r="AR21" s="3325"/>
      <c r="AS21" s="3325"/>
      <c r="AT21" s="3325"/>
      <c r="AU21" s="3325"/>
      <c r="AV21" s="3325"/>
      <c r="AW21" s="3325"/>
      <c r="AX21" s="3325"/>
      <c r="AY21" s="3325"/>
      <c r="AZ21" s="3325"/>
      <c r="BA21" s="3325"/>
      <c r="BB21" s="3325"/>
      <c r="BC21" s="3325"/>
      <c r="BD21" s="3325"/>
      <c r="BE21" s="3325"/>
      <c r="BF21" s="3325"/>
      <c r="BG21" s="3325"/>
      <c r="BH21" s="3325"/>
      <c r="BI21" s="3325"/>
      <c r="BJ21" s="3325"/>
      <c r="BK21" s="3325"/>
      <c r="BL21" s="3325"/>
      <c r="BM21" s="3325"/>
      <c r="BN21" s="3325"/>
      <c r="BO21" s="3325"/>
      <c r="BP21" s="3325"/>
      <c r="BQ21" s="3325"/>
      <c r="BR21" s="3325"/>
      <c r="BS21" s="3325"/>
      <c r="BT21" s="3466"/>
      <c r="BU21" s="3466"/>
      <c r="BV21" s="3466"/>
      <c r="BW21" s="3626"/>
      <c r="BX21" s="3626"/>
      <c r="BY21" s="3626"/>
      <c r="CA21" s="3416" t="str">
        <f t="shared" si="20"/>
        <v/>
      </c>
      <c r="CB21" s="3416" t="str">
        <f t="shared" si="21"/>
        <v/>
      </c>
      <c r="CC21" s="3416" t="str">
        <f t="shared" si="22"/>
        <v/>
      </c>
      <c r="CD21" s="3416" t="str">
        <f t="shared" si="23"/>
        <v/>
      </c>
      <c r="CE21" s="3416" t="str">
        <f t="shared" si="24"/>
        <v/>
      </c>
      <c r="CF21" s="3416" t="str">
        <f t="shared" si="25"/>
        <v/>
      </c>
      <c r="CG21" s="3416"/>
      <c r="CH21" s="3417">
        <f t="shared" si="14"/>
        <v>0</v>
      </c>
      <c r="CI21" s="3417">
        <f t="shared" si="15"/>
        <v>0</v>
      </c>
      <c r="CJ21" s="3417">
        <f t="shared" si="16"/>
        <v>0</v>
      </c>
      <c r="CK21" s="3417">
        <f t="shared" si="17"/>
        <v>0</v>
      </c>
      <c r="CL21" s="3417">
        <f t="shared" si="18"/>
        <v>0</v>
      </c>
      <c r="CM21" s="3417">
        <f t="shared" si="19"/>
        <v>0</v>
      </c>
      <c r="CN21" s="3417"/>
      <c r="CO21" s="3283"/>
      <c r="CP21" s="3283"/>
      <c r="CQ21" s="3283"/>
    </row>
    <row r="22" spans="1:95" ht="16.350000000000001" customHeight="1" x14ac:dyDescent="0.2">
      <c r="A22" s="4755" t="s">
        <v>1397</v>
      </c>
      <c r="B22" s="4756"/>
      <c r="C22" s="4757"/>
      <c r="D22" s="3248">
        <f t="shared" si="12"/>
        <v>0</v>
      </c>
      <c r="E22" s="3249">
        <f>SUM(G22+I22+K22+M22+O22+Q22+S22+U22+W22+Y22+AA22+AC22)</f>
        <v>0</v>
      </c>
      <c r="F22" s="2154">
        <f t="shared" si="27"/>
        <v>0</v>
      </c>
      <c r="G22" s="2148"/>
      <c r="H22" s="2149"/>
      <c r="I22" s="2148"/>
      <c r="J22" s="2706"/>
      <c r="K22" s="2148"/>
      <c r="L22" s="2149"/>
      <c r="M22" s="2148"/>
      <c r="N22" s="2149"/>
      <c r="O22" s="2148"/>
      <c r="P22" s="2706"/>
      <c r="Q22" s="2148"/>
      <c r="R22" s="2149"/>
      <c r="S22" s="2148"/>
      <c r="T22" s="2706"/>
      <c r="U22" s="2148"/>
      <c r="V22" s="2149"/>
      <c r="W22" s="2148"/>
      <c r="X22" s="2149"/>
      <c r="Y22" s="2148"/>
      <c r="Z22" s="2149"/>
      <c r="AA22" s="2148"/>
      <c r="AB22" s="2149"/>
      <c r="AC22" s="2148"/>
      <c r="AD22" s="2221"/>
      <c r="AE22" s="2149"/>
      <c r="AF22" s="2707"/>
      <c r="AG22" s="2707"/>
      <c r="AH22" s="2707"/>
      <c r="AI22" s="2707"/>
      <c r="AJ22" s="2707"/>
      <c r="AK22" s="2707"/>
      <c r="AL22" s="3304" t="str">
        <f t="shared" si="13"/>
        <v/>
      </c>
      <c r="AM22" s="1482"/>
      <c r="AN22" s="1482"/>
      <c r="AO22" s="1482"/>
      <c r="AP22" s="1482"/>
      <c r="AQ22" s="1482"/>
      <c r="AR22" s="1482"/>
      <c r="AS22" s="1482"/>
      <c r="AT22" s="1482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6"/>
      <c r="BU22" s="3466"/>
      <c r="BV22" s="3466"/>
      <c r="BW22" s="3466"/>
      <c r="CA22" s="3416" t="str">
        <f t="shared" si="20"/>
        <v/>
      </c>
      <c r="CB22" s="3416" t="str">
        <f t="shared" si="21"/>
        <v/>
      </c>
      <c r="CC22" s="3416" t="str">
        <f t="shared" si="22"/>
        <v/>
      </c>
      <c r="CD22" s="3416" t="str">
        <f t="shared" si="23"/>
        <v/>
      </c>
      <c r="CE22" s="3416" t="str">
        <f t="shared" si="24"/>
        <v/>
      </c>
      <c r="CF22" s="3416" t="str">
        <f t="shared" si="25"/>
        <v/>
      </c>
      <c r="CG22" s="3416"/>
      <c r="CH22" s="3417">
        <f t="shared" si="14"/>
        <v>0</v>
      </c>
      <c r="CI22" s="3417">
        <f t="shared" si="15"/>
        <v>0</v>
      </c>
      <c r="CJ22" s="3417">
        <f t="shared" si="16"/>
        <v>0</v>
      </c>
      <c r="CK22" s="3417">
        <f t="shared" si="17"/>
        <v>0</v>
      </c>
      <c r="CL22" s="3417">
        <f t="shared" si="18"/>
        <v>0</v>
      </c>
      <c r="CM22" s="3417">
        <f t="shared" si="19"/>
        <v>0</v>
      </c>
      <c r="CN22" s="3417"/>
    </row>
    <row r="23" spans="1:95" ht="16.350000000000001" customHeight="1" x14ac:dyDescent="0.2">
      <c r="A23" s="4755" t="s">
        <v>1592</v>
      </c>
      <c r="B23" s="4756"/>
      <c r="C23" s="4757"/>
      <c r="D23" s="3248">
        <f t="shared" si="12"/>
        <v>0</v>
      </c>
      <c r="E23" s="3249">
        <f t="shared" si="26"/>
        <v>0</v>
      </c>
      <c r="F23" s="2154">
        <f t="shared" si="27"/>
        <v>0</v>
      </c>
      <c r="G23" s="2148"/>
      <c r="H23" s="2149"/>
      <c r="I23" s="2148"/>
      <c r="J23" s="2706"/>
      <c r="K23" s="2148"/>
      <c r="L23" s="2149"/>
      <c r="M23" s="2148"/>
      <c r="N23" s="2149"/>
      <c r="O23" s="2148"/>
      <c r="P23" s="2706"/>
      <c r="Q23" s="2148"/>
      <c r="R23" s="2149"/>
      <c r="S23" s="2148"/>
      <c r="T23" s="2706"/>
      <c r="U23" s="2148"/>
      <c r="V23" s="2149"/>
      <c r="W23" s="2148"/>
      <c r="X23" s="2149"/>
      <c r="Y23" s="2148"/>
      <c r="Z23" s="2149"/>
      <c r="AA23" s="2148"/>
      <c r="AB23" s="2149"/>
      <c r="AC23" s="2148"/>
      <c r="AD23" s="2221"/>
      <c r="AE23" s="2149"/>
      <c r="AF23" s="2707"/>
      <c r="AG23" s="2707"/>
      <c r="AH23" s="2707"/>
      <c r="AI23" s="2707"/>
      <c r="AJ23" s="2707"/>
      <c r="AK23" s="2707"/>
      <c r="AL23" s="3304" t="str">
        <f t="shared" si="13"/>
        <v/>
      </c>
      <c r="AM23" s="1482"/>
      <c r="AN23" s="1482"/>
      <c r="AO23" s="1482"/>
      <c r="AP23" s="1482"/>
      <c r="AQ23" s="1482"/>
      <c r="AR23" s="1482"/>
      <c r="AS23" s="1482"/>
      <c r="AT23" s="148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6"/>
      <c r="BU23" s="3466"/>
      <c r="BV23" s="3466"/>
      <c r="BW23" s="3466"/>
      <c r="CA23" s="3416" t="str">
        <f t="shared" si="20"/>
        <v/>
      </c>
      <c r="CB23" s="3416" t="str">
        <f t="shared" si="21"/>
        <v/>
      </c>
      <c r="CC23" s="3416" t="str">
        <f t="shared" si="22"/>
        <v/>
      </c>
      <c r="CD23" s="3416" t="str">
        <f t="shared" si="23"/>
        <v/>
      </c>
      <c r="CE23" s="3416" t="str">
        <f t="shared" si="24"/>
        <v/>
      </c>
      <c r="CF23" s="3416" t="str">
        <f t="shared" si="25"/>
        <v/>
      </c>
      <c r="CG23" s="3416"/>
      <c r="CH23" s="3417">
        <f t="shared" si="14"/>
        <v>0</v>
      </c>
      <c r="CI23" s="3417">
        <f t="shared" si="15"/>
        <v>0</v>
      </c>
      <c r="CJ23" s="3417">
        <f t="shared" si="16"/>
        <v>0</v>
      </c>
      <c r="CK23" s="3417">
        <f t="shared" si="17"/>
        <v>0</v>
      </c>
      <c r="CL23" s="3417">
        <f t="shared" si="18"/>
        <v>0</v>
      </c>
      <c r="CM23" s="3417">
        <f t="shared" si="19"/>
        <v>0</v>
      </c>
      <c r="CN23" s="3417"/>
    </row>
    <row r="24" spans="1:95" ht="16.350000000000001" customHeight="1" x14ac:dyDescent="0.2">
      <c r="A24" s="4755" t="s">
        <v>1591</v>
      </c>
      <c r="B24" s="4756"/>
      <c r="C24" s="4757"/>
      <c r="D24" s="3248">
        <f t="shared" si="12"/>
        <v>0</v>
      </c>
      <c r="E24" s="3249">
        <f t="shared" si="26"/>
        <v>0</v>
      </c>
      <c r="F24" s="2154">
        <f t="shared" si="27"/>
        <v>0</v>
      </c>
      <c r="G24" s="2148"/>
      <c r="H24" s="2149"/>
      <c r="I24" s="2148"/>
      <c r="J24" s="2706"/>
      <c r="K24" s="2148"/>
      <c r="L24" s="2149"/>
      <c r="M24" s="2148"/>
      <c r="N24" s="2149"/>
      <c r="O24" s="2148"/>
      <c r="P24" s="2706"/>
      <c r="Q24" s="2148"/>
      <c r="R24" s="2149"/>
      <c r="S24" s="2148"/>
      <c r="T24" s="2706"/>
      <c r="U24" s="2148"/>
      <c r="V24" s="2149"/>
      <c r="W24" s="2148"/>
      <c r="X24" s="2149"/>
      <c r="Y24" s="2148"/>
      <c r="Z24" s="2149"/>
      <c r="AA24" s="2148"/>
      <c r="AB24" s="2149"/>
      <c r="AC24" s="2148"/>
      <c r="AD24" s="2221"/>
      <c r="AE24" s="2149"/>
      <c r="AF24" s="2707"/>
      <c r="AG24" s="2707"/>
      <c r="AH24" s="2707"/>
      <c r="AI24" s="2707"/>
      <c r="AJ24" s="2707"/>
      <c r="AK24" s="2707"/>
      <c r="AL24" s="3304" t="str">
        <f t="shared" si="13"/>
        <v/>
      </c>
      <c r="AM24" s="1482"/>
      <c r="AN24" s="1482"/>
      <c r="AO24" s="1482"/>
      <c r="AP24" s="1482"/>
      <c r="AQ24" s="1482"/>
      <c r="AR24" s="1482"/>
      <c r="AS24" s="1482"/>
      <c r="AT24" s="148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6"/>
      <c r="BU24" s="3466"/>
      <c r="BV24" s="3466"/>
      <c r="BW24" s="3466"/>
      <c r="CA24" s="3416" t="str">
        <f t="shared" si="20"/>
        <v/>
      </c>
      <c r="CB24" s="3416" t="str">
        <f t="shared" si="21"/>
        <v/>
      </c>
      <c r="CC24" s="3416" t="str">
        <f t="shared" si="22"/>
        <v/>
      </c>
      <c r="CD24" s="3416" t="str">
        <f t="shared" si="23"/>
        <v/>
      </c>
      <c r="CE24" s="3416" t="str">
        <f t="shared" si="24"/>
        <v/>
      </c>
      <c r="CF24" s="3416" t="str">
        <f t="shared" si="25"/>
        <v/>
      </c>
      <c r="CG24" s="3416"/>
      <c r="CH24" s="3417">
        <f t="shared" si="14"/>
        <v>0</v>
      </c>
      <c r="CI24" s="3417">
        <f t="shared" si="15"/>
        <v>0</v>
      </c>
      <c r="CJ24" s="3417">
        <f t="shared" si="16"/>
        <v>0</v>
      </c>
      <c r="CK24" s="3417">
        <f t="shared" si="17"/>
        <v>0</v>
      </c>
      <c r="CL24" s="3417">
        <f t="shared" si="18"/>
        <v>0</v>
      </c>
      <c r="CM24" s="3417">
        <f t="shared" si="19"/>
        <v>0</v>
      </c>
      <c r="CN24" s="3417"/>
    </row>
    <row r="25" spans="1:95" ht="16.350000000000001" customHeight="1" x14ac:dyDescent="0.2">
      <c r="A25" s="4755" t="s">
        <v>1590</v>
      </c>
      <c r="B25" s="4756"/>
      <c r="C25" s="4757"/>
      <c r="D25" s="3248">
        <f t="shared" si="12"/>
        <v>0</v>
      </c>
      <c r="E25" s="3249">
        <f t="shared" si="26"/>
        <v>0</v>
      </c>
      <c r="F25" s="2154">
        <f t="shared" si="27"/>
        <v>0</v>
      </c>
      <c r="G25" s="2148"/>
      <c r="H25" s="2149"/>
      <c r="I25" s="2148"/>
      <c r="J25" s="2706"/>
      <c r="K25" s="2148"/>
      <c r="L25" s="2149"/>
      <c r="M25" s="2148"/>
      <c r="N25" s="2149"/>
      <c r="O25" s="2148"/>
      <c r="P25" s="2706"/>
      <c r="Q25" s="2148"/>
      <c r="R25" s="2149"/>
      <c r="S25" s="2148"/>
      <c r="T25" s="2706"/>
      <c r="U25" s="2148"/>
      <c r="V25" s="2149"/>
      <c r="W25" s="2148"/>
      <c r="X25" s="2149"/>
      <c r="Y25" s="2148"/>
      <c r="Z25" s="2149"/>
      <c r="AA25" s="2148"/>
      <c r="AB25" s="2149"/>
      <c r="AC25" s="2148"/>
      <c r="AD25" s="2221"/>
      <c r="AE25" s="2149"/>
      <c r="AF25" s="2707"/>
      <c r="AG25" s="2707"/>
      <c r="AH25" s="2707"/>
      <c r="AI25" s="2707"/>
      <c r="AJ25" s="2707"/>
      <c r="AK25" s="2707"/>
      <c r="AL25" s="3304" t="str">
        <f t="shared" si="13"/>
        <v/>
      </c>
      <c r="AM25" s="1482"/>
      <c r="AN25" s="1482"/>
      <c r="AO25" s="1482"/>
      <c r="AP25" s="1482"/>
      <c r="AQ25" s="1482"/>
      <c r="AR25" s="1482"/>
      <c r="AS25" s="1482"/>
      <c r="AT25" s="148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6"/>
      <c r="BU25" s="3466"/>
      <c r="BV25" s="3466"/>
      <c r="BW25" s="3466"/>
      <c r="CA25" s="3416" t="str">
        <f t="shared" si="20"/>
        <v/>
      </c>
      <c r="CB25" s="3416" t="str">
        <f t="shared" si="21"/>
        <v/>
      </c>
      <c r="CC25" s="3416" t="str">
        <f t="shared" si="22"/>
        <v/>
      </c>
      <c r="CD25" s="3416" t="str">
        <f t="shared" si="23"/>
        <v/>
      </c>
      <c r="CE25" s="3416" t="str">
        <f t="shared" si="24"/>
        <v/>
      </c>
      <c r="CF25" s="3416" t="str">
        <f t="shared" si="25"/>
        <v/>
      </c>
      <c r="CG25" s="3416"/>
      <c r="CH25" s="3417">
        <f t="shared" si="14"/>
        <v>0</v>
      </c>
      <c r="CI25" s="3417">
        <f t="shared" si="15"/>
        <v>0</v>
      </c>
      <c r="CJ25" s="3417">
        <f t="shared" si="16"/>
        <v>0</v>
      </c>
      <c r="CK25" s="3417">
        <f t="shared" si="17"/>
        <v>0</v>
      </c>
      <c r="CL25" s="3417">
        <f t="shared" si="18"/>
        <v>0</v>
      </c>
      <c r="CM25" s="3417">
        <f t="shared" si="19"/>
        <v>0</v>
      </c>
      <c r="CN25" s="3417"/>
    </row>
    <row r="26" spans="1:95" ht="16.350000000000001" customHeight="1" x14ac:dyDescent="0.2">
      <c r="A26" s="4826" t="s">
        <v>1589</v>
      </c>
      <c r="B26" s="4827"/>
      <c r="C26" s="4828"/>
      <c r="D26" s="3248">
        <f t="shared" si="12"/>
        <v>0</v>
      </c>
      <c r="E26" s="3249">
        <f t="shared" si="26"/>
        <v>0</v>
      </c>
      <c r="F26" s="2154">
        <f t="shared" si="27"/>
        <v>0</v>
      </c>
      <c r="G26" s="2148"/>
      <c r="H26" s="2149"/>
      <c r="I26" s="2148"/>
      <c r="J26" s="2706"/>
      <c r="K26" s="2148"/>
      <c r="L26" s="2149"/>
      <c r="M26" s="2148"/>
      <c r="N26" s="2149"/>
      <c r="O26" s="2148"/>
      <c r="P26" s="2706"/>
      <c r="Q26" s="2148"/>
      <c r="R26" s="2149"/>
      <c r="S26" s="2148"/>
      <c r="T26" s="2706"/>
      <c r="U26" s="2148"/>
      <c r="V26" s="2149"/>
      <c r="W26" s="2148"/>
      <c r="X26" s="2149"/>
      <c r="Y26" s="2148"/>
      <c r="Z26" s="2149"/>
      <c r="AA26" s="2148"/>
      <c r="AB26" s="2149"/>
      <c r="AC26" s="2148"/>
      <c r="AD26" s="2221"/>
      <c r="AE26" s="2149"/>
      <c r="AF26" s="2707"/>
      <c r="AG26" s="2707"/>
      <c r="AH26" s="2707"/>
      <c r="AI26" s="2707"/>
      <c r="AJ26" s="2707"/>
      <c r="AK26" s="2707"/>
      <c r="AL26" s="3304" t="str">
        <f t="shared" si="13"/>
        <v/>
      </c>
      <c r="AM26" s="1482"/>
      <c r="AN26" s="1482"/>
      <c r="AO26" s="1482"/>
      <c r="AP26" s="1482"/>
      <c r="AQ26" s="1482"/>
      <c r="AR26" s="1482"/>
      <c r="AS26" s="1482"/>
      <c r="AT26" s="1482"/>
      <c r="AU26" s="402"/>
      <c r="AV26" s="402"/>
      <c r="AW26" s="402"/>
      <c r="AX26" s="402"/>
      <c r="BT26" s="3395"/>
      <c r="BU26" s="3395"/>
      <c r="BV26" s="3395"/>
      <c r="BW26" s="3466"/>
      <c r="CA26" s="3416" t="str">
        <f t="shared" si="20"/>
        <v/>
      </c>
      <c r="CB26" s="3416" t="str">
        <f t="shared" si="21"/>
        <v/>
      </c>
      <c r="CC26" s="3416" t="str">
        <f t="shared" si="22"/>
        <v/>
      </c>
      <c r="CD26" s="3416" t="str">
        <f t="shared" si="23"/>
        <v/>
      </c>
      <c r="CE26" s="3416" t="str">
        <f t="shared" si="24"/>
        <v/>
      </c>
      <c r="CF26" s="3416" t="str">
        <f t="shared" si="25"/>
        <v/>
      </c>
      <c r="CG26" s="3416"/>
      <c r="CH26" s="3417">
        <f t="shared" si="14"/>
        <v>0</v>
      </c>
      <c r="CI26" s="3417">
        <f t="shared" si="15"/>
        <v>0</v>
      </c>
      <c r="CJ26" s="3417">
        <f t="shared" si="16"/>
        <v>0</v>
      </c>
      <c r="CK26" s="3417">
        <f t="shared" si="17"/>
        <v>0</v>
      </c>
      <c r="CL26" s="3417">
        <f t="shared" si="18"/>
        <v>0</v>
      </c>
      <c r="CM26" s="3417">
        <f t="shared" si="19"/>
        <v>0</v>
      </c>
      <c r="CN26" s="3417"/>
    </row>
    <row r="27" spans="1:95" ht="16.350000000000001" customHeight="1" x14ac:dyDescent="0.2">
      <c r="A27" s="4339" t="s">
        <v>1588</v>
      </c>
      <c r="B27" s="4829"/>
      <c r="C27" s="4830"/>
      <c r="D27" s="2708">
        <f t="shared" si="12"/>
        <v>0</v>
      </c>
      <c r="E27" s="1385">
        <f t="shared" si="26"/>
        <v>0</v>
      </c>
      <c r="F27" s="2709">
        <f t="shared" si="27"/>
        <v>0</v>
      </c>
      <c r="G27" s="2233"/>
      <c r="H27" s="2232"/>
      <c r="I27" s="2233"/>
      <c r="J27" s="1601"/>
      <c r="K27" s="2233"/>
      <c r="L27" s="2232"/>
      <c r="M27" s="2233"/>
      <c r="N27" s="2232"/>
      <c r="O27" s="2233"/>
      <c r="P27" s="1601"/>
      <c r="Q27" s="2233"/>
      <c r="R27" s="2232"/>
      <c r="S27" s="2233"/>
      <c r="T27" s="1601"/>
      <c r="U27" s="2233"/>
      <c r="V27" s="2232"/>
      <c r="W27" s="2233"/>
      <c r="X27" s="2232"/>
      <c r="Y27" s="2233"/>
      <c r="Z27" s="2232"/>
      <c r="AA27" s="2233"/>
      <c r="AB27" s="2232"/>
      <c r="AC27" s="2233"/>
      <c r="AD27" s="2234"/>
      <c r="AE27" s="2232"/>
      <c r="AF27" s="2702"/>
      <c r="AG27" s="2710"/>
      <c r="AH27" s="2710"/>
      <c r="AI27" s="2710"/>
      <c r="AJ27" s="2710"/>
      <c r="AK27" s="2710"/>
      <c r="AL27" s="3304" t="str">
        <f t="shared" si="13"/>
        <v/>
      </c>
      <c r="AM27" s="1482"/>
      <c r="AN27" s="1482"/>
      <c r="AO27" s="1482"/>
      <c r="AP27" s="1482"/>
      <c r="AQ27" s="1482"/>
      <c r="AR27" s="1482"/>
      <c r="AS27" s="1482"/>
      <c r="AT27" s="1482"/>
      <c r="AU27" s="402"/>
      <c r="AV27" s="402"/>
      <c r="AW27" s="402"/>
      <c r="AX27" s="402"/>
      <c r="BT27" s="3395"/>
      <c r="BU27" s="3395"/>
      <c r="BV27" s="3395"/>
      <c r="BW27" s="3466"/>
      <c r="CA27" s="3416" t="str">
        <f t="shared" si="20"/>
        <v/>
      </c>
      <c r="CB27" s="3416" t="str">
        <f t="shared" si="21"/>
        <v/>
      </c>
      <c r="CC27" s="3416" t="str">
        <f t="shared" si="22"/>
        <v/>
      </c>
      <c r="CD27" s="3416" t="str">
        <f t="shared" si="23"/>
        <v/>
      </c>
      <c r="CE27" s="3416" t="str">
        <f t="shared" si="24"/>
        <v/>
      </c>
      <c r="CF27" s="3416" t="str">
        <f t="shared" si="25"/>
        <v/>
      </c>
      <c r="CG27" s="3416"/>
      <c r="CH27" s="3417">
        <f t="shared" si="14"/>
        <v>0</v>
      </c>
      <c r="CI27" s="3417">
        <f t="shared" si="15"/>
        <v>0</v>
      </c>
      <c r="CJ27" s="3417">
        <f t="shared" si="16"/>
        <v>0</v>
      </c>
      <c r="CK27" s="3417">
        <f t="shared" si="17"/>
        <v>0</v>
      </c>
      <c r="CL27" s="3417">
        <f t="shared" si="18"/>
        <v>0</v>
      </c>
      <c r="CM27" s="3417">
        <f t="shared" si="19"/>
        <v>0</v>
      </c>
      <c r="CN27" s="3417"/>
    </row>
    <row r="28" spans="1:95" ht="16.350000000000001" customHeight="1" x14ac:dyDescent="0.2">
      <c r="A28" s="4755" t="s">
        <v>1587</v>
      </c>
      <c r="B28" s="4756"/>
      <c r="C28" s="4757"/>
      <c r="D28" s="2711">
        <f t="shared" si="12"/>
        <v>0</v>
      </c>
      <c r="E28" s="2712">
        <f t="shared" si="26"/>
        <v>0</v>
      </c>
      <c r="F28" s="2713">
        <f t="shared" si="27"/>
        <v>0</v>
      </c>
      <c r="G28" s="2693"/>
      <c r="H28" s="164"/>
      <c r="I28" s="2693"/>
      <c r="J28" s="284"/>
      <c r="K28" s="2693"/>
      <c r="L28" s="164"/>
      <c r="M28" s="2693"/>
      <c r="N28" s="164"/>
      <c r="O28" s="2693"/>
      <c r="P28" s="284"/>
      <c r="Q28" s="2693"/>
      <c r="R28" s="164"/>
      <c r="S28" s="2693"/>
      <c r="T28" s="284"/>
      <c r="U28" s="2693"/>
      <c r="V28" s="164"/>
      <c r="W28" s="2693"/>
      <c r="X28" s="164"/>
      <c r="Y28" s="2693"/>
      <c r="Z28" s="164"/>
      <c r="AA28" s="2693"/>
      <c r="AB28" s="164"/>
      <c r="AC28" s="2693"/>
      <c r="AD28" s="2219"/>
      <c r="AE28" s="164"/>
      <c r="AF28" s="2705"/>
      <c r="AG28" s="2705"/>
      <c r="AH28" s="2705"/>
      <c r="AI28" s="2705"/>
      <c r="AJ28" s="2705"/>
      <c r="AK28" s="2705"/>
      <c r="AL28" s="3304" t="str">
        <f t="shared" si="13"/>
        <v/>
      </c>
      <c r="AM28" s="1482"/>
      <c r="AN28" s="1482"/>
      <c r="AO28" s="1482"/>
      <c r="AP28" s="1482"/>
      <c r="AQ28" s="1482"/>
      <c r="AR28" s="1482"/>
      <c r="AS28" s="1482"/>
      <c r="AT28" s="1482"/>
      <c r="AU28" s="402"/>
      <c r="AV28" s="402"/>
      <c r="AW28" s="402"/>
      <c r="AX28" s="402"/>
      <c r="BT28" s="3395"/>
      <c r="BU28" s="3395"/>
      <c r="BV28" s="3395"/>
      <c r="BW28" s="3466"/>
      <c r="CA28" s="3416" t="str">
        <f t="shared" si="20"/>
        <v/>
      </c>
      <c r="CB28" s="3416" t="str">
        <f t="shared" si="21"/>
        <v/>
      </c>
      <c r="CC28" s="3416" t="str">
        <f t="shared" si="22"/>
        <v/>
      </c>
      <c r="CD28" s="3416" t="str">
        <f t="shared" si="23"/>
        <v/>
      </c>
      <c r="CE28" s="3416" t="str">
        <f t="shared" si="24"/>
        <v/>
      </c>
      <c r="CF28" s="3416" t="str">
        <f t="shared" si="25"/>
        <v/>
      </c>
      <c r="CG28" s="3416"/>
      <c r="CH28" s="3417">
        <f t="shared" si="14"/>
        <v>0</v>
      </c>
      <c r="CI28" s="3417">
        <f t="shared" si="15"/>
        <v>0</v>
      </c>
      <c r="CJ28" s="3417">
        <f t="shared" si="16"/>
        <v>0</v>
      </c>
      <c r="CK28" s="3417">
        <f t="shared" si="17"/>
        <v>0</v>
      </c>
      <c r="CL28" s="3417">
        <f t="shared" si="18"/>
        <v>0</v>
      </c>
      <c r="CM28" s="3417">
        <f t="shared" si="19"/>
        <v>0</v>
      </c>
      <c r="CN28" s="3417"/>
    </row>
    <row r="29" spans="1:95" ht="16.350000000000001" customHeight="1" x14ac:dyDescent="0.2">
      <c r="A29" s="4755" t="s">
        <v>1586</v>
      </c>
      <c r="B29" s="4756"/>
      <c r="C29" s="4757"/>
      <c r="D29" s="3248">
        <f t="shared" si="12"/>
        <v>0</v>
      </c>
      <c r="E29" s="3249">
        <f t="shared" si="26"/>
        <v>0</v>
      </c>
      <c r="F29" s="2154">
        <f t="shared" si="26"/>
        <v>0</v>
      </c>
      <c r="G29" s="2148"/>
      <c r="H29" s="2149"/>
      <c r="I29" s="2148"/>
      <c r="J29" s="2706"/>
      <c r="K29" s="2148"/>
      <c r="L29" s="2149"/>
      <c r="M29" s="2148"/>
      <c r="N29" s="2149"/>
      <c r="O29" s="2148"/>
      <c r="P29" s="2706"/>
      <c r="Q29" s="2148"/>
      <c r="R29" s="2149"/>
      <c r="S29" s="2148"/>
      <c r="T29" s="2706"/>
      <c r="U29" s="2148"/>
      <c r="V29" s="2149"/>
      <c r="W29" s="2148"/>
      <c r="X29" s="2149"/>
      <c r="Y29" s="2148"/>
      <c r="Z29" s="2149"/>
      <c r="AA29" s="2148"/>
      <c r="AB29" s="2149"/>
      <c r="AC29" s="2148"/>
      <c r="AD29" s="2221"/>
      <c r="AE29" s="2149"/>
      <c r="AF29" s="2707"/>
      <c r="AG29" s="2714"/>
      <c r="AH29" s="2714"/>
      <c r="AI29" s="2714"/>
      <c r="AJ29" s="2714"/>
      <c r="AK29" s="2714"/>
      <c r="AL29" s="3304" t="str">
        <f t="shared" si="13"/>
        <v/>
      </c>
      <c r="AM29" s="1482"/>
      <c r="AN29" s="1482"/>
      <c r="AO29" s="1482"/>
      <c r="AP29" s="1482"/>
      <c r="AQ29" s="1482"/>
      <c r="AR29" s="1482"/>
      <c r="AS29" s="1482"/>
      <c r="AT29" s="1482"/>
      <c r="AU29" s="402"/>
      <c r="AV29" s="402"/>
      <c r="AW29" s="402"/>
      <c r="AX29" s="402"/>
      <c r="BT29" s="3395"/>
      <c r="BU29" s="3395"/>
      <c r="BV29" s="3395"/>
      <c r="BW29" s="3466"/>
      <c r="CA29" s="3416" t="str">
        <f t="shared" si="20"/>
        <v/>
      </c>
      <c r="CB29" s="3416" t="str">
        <f t="shared" si="21"/>
        <v/>
      </c>
      <c r="CC29" s="3416" t="str">
        <f t="shared" si="22"/>
        <v/>
      </c>
      <c r="CD29" s="3416" t="str">
        <f t="shared" si="23"/>
        <v/>
      </c>
      <c r="CE29" s="3416" t="str">
        <f t="shared" si="24"/>
        <v/>
      </c>
      <c r="CF29" s="3416" t="str">
        <f t="shared" si="25"/>
        <v/>
      </c>
      <c r="CG29" s="3416"/>
      <c r="CH29" s="3417">
        <f t="shared" si="14"/>
        <v>0</v>
      </c>
      <c r="CI29" s="3417">
        <f t="shared" si="15"/>
        <v>0</v>
      </c>
      <c r="CJ29" s="3417">
        <f t="shared" si="16"/>
        <v>0</v>
      </c>
      <c r="CK29" s="3417">
        <f t="shared" si="17"/>
        <v>0</v>
      </c>
      <c r="CL29" s="3417">
        <f t="shared" si="18"/>
        <v>0</v>
      </c>
      <c r="CM29" s="3417">
        <f t="shared" si="19"/>
        <v>0</v>
      </c>
      <c r="CN29" s="3417"/>
    </row>
    <row r="30" spans="1:95" ht="16.350000000000001" customHeight="1" x14ac:dyDescent="0.2">
      <c r="A30" s="4755" t="s">
        <v>1585</v>
      </c>
      <c r="B30" s="4756"/>
      <c r="C30" s="4757"/>
      <c r="D30" s="3248">
        <f t="shared" si="12"/>
        <v>0</v>
      </c>
      <c r="E30" s="3249">
        <f t="shared" si="26"/>
        <v>0</v>
      </c>
      <c r="F30" s="2154">
        <f t="shared" si="26"/>
        <v>0</v>
      </c>
      <c r="G30" s="2148"/>
      <c r="H30" s="2149"/>
      <c r="I30" s="2148"/>
      <c r="J30" s="2706"/>
      <c r="K30" s="2148"/>
      <c r="L30" s="2149"/>
      <c r="M30" s="2148"/>
      <c r="N30" s="2149"/>
      <c r="O30" s="2148"/>
      <c r="P30" s="2706"/>
      <c r="Q30" s="2148"/>
      <c r="R30" s="2149"/>
      <c r="S30" s="2148"/>
      <c r="T30" s="2706"/>
      <c r="U30" s="2148"/>
      <c r="V30" s="2149"/>
      <c r="W30" s="2148"/>
      <c r="X30" s="2149"/>
      <c r="Y30" s="2148"/>
      <c r="Z30" s="2149"/>
      <c r="AA30" s="2148"/>
      <c r="AB30" s="2149"/>
      <c r="AC30" s="2148"/>
      <c r="AD30" s="2221"/>
      <c r="AE30" s="2149"/>
      <c r="AF30" s="2707"/>
      <c r="AG30" s="2714"/>
      <c r="AH30" s="2714"/>
      <c r="AI30" s="2714"/>
      <c r="AJ30" s="2714"/>
      <c r="AK30" s="2714"/>
      <c r="AL30" s="3304" t="str">
        <f t="shared" si="13"/>
        <v/>
      </c>
      <c r="AM30" s="1482"/>
      <c r="AN30" s="1482"/>
      <c r="AO30" s="1482"/>
      <c r="AP30" s="1482"/>
      <c r="AQ30" s="1482"/>
      <c r="AR30" s="1482"/>
      <c r="AS30" s="1482"/>
      <c r="AT30" s="1482"/>
      <c r="AU30" s="402"/>
      <c r="AV30" s="402"/>
      <c r="AW30" s="402"/>
      <c r="AX30" s="402"/>
      <c r="BT30" s="3395"/>
      <c r="BU30" s="3395"/>
      <c r="BV30" s="3395"/>
      <c r="BW30" s="3466"/>
      <c r="CA30" s="3416" t="str">
        <f t="shared" si="20"/>
        <v/>
      </c>
      <c r="CB30" s="3416" t="str">
        <f t="shared" si="21"/>
        <v/>
      </c>
      <c r="CC30" s="3416" t="str">
        <f t="shared" si="22"/>
        <v/>
      </c>
      <c r="CD30" s="3416" t="str">
        <f t="shared" si="23"/>
        <v/>
      </c>
      <c r="CE30" s="3416" t="str">
        <f t="shared" si="24"/>
        <v/>
      </c>
      <c r="CF30" s="3416" t="str">
        <f t="shared" si="25"/>
        <v/>
      </c>
      <c r="CG30" s="3416"/>
      <c r="CH30" s="3417">
        <f t="shared" si="14"/>
        <v>0</v>
      </c>
      <c r="CI30" s="3417">
        <f t="shared" si="15"/>
        <v>0</v>
      </c>
      <c r="CJ30" s="3417">
        <f t="shared" si="16"/>
        <v>0</v>
      </c>
      <c r="CK30" s="3417">
        <f t="shared" si="17"/>
        <v>0</v>
      </c>
      <c r="CL30" s="3417">
        <f t="shared" si="18"/>
        <v>0</v>
      </c>
      <c r="CM30" s="3417">
        <f t="shared" si="19"/>
        <v>0</v>
      </c>
      <c r="CN30" s="3417"/>
    </row>
    <row r="31" spans="1:95" ht="16.350000000000001" customHeight="1" x14ac:dyDescent="0.2">
      <c r="A31" s="4755" t="s">
        <v>1584</v>
      </c>
      <c r="B31" s="4756"/>
      <c r="C31" s="4757"/>
      <c r="D31" s="3248">
        <f t="shared" si="12"/>
        <v>0</v>
      </c>
      <c r="E31" s="3249">
        <f t="shared" si="26"/>
        <v>0</v>
      </c>
      <c r="F31" s="2154">
        <f t="shared" si="26"/>
        <v>0</v>
      </c>
      <c r="G31" s="2148"/>
      <c r="H31" s="2149"/>
      <c r="I31" s="2148"/>
      <c r="J31" s="2706"/>
      <c r="K31" s="2148"/>
      <c r="L31" s="2149"/>
      <c r="M31" s="2148"/>
      <c r="N31" s="2149"/>
      <c r="O31" s="2148"/>
      <c r="P31" s="2706"/>
      <c r="Q31" s="2148"/>
      <c r="R31" s="2149"/>
      <c r="S31" s="2148"/>
      <c r="T31" s="2706"/>
      <c r="U31" s="2148"/>
      <c r="V31" s="2149"/>
      <c r="W31" s="2148"/>
      <c r="X31" s="2149"/>
      <c r="Y31" s="2148"/>
      <c r="Z31" s="2149"/>
      <c r="AA31" s="2148"/>
      <c r="AB31" s="2149"/>
      <c r="AC31" s="2148"/>
      <c r="AD31" s="2221"/>
      <c r="AE31" s="2149"/>
      <c r="AF31" s="2707"/>
      <c r="AG31" s="2714"/>
      <c r="AH31" s="2714"/>
      <c r="AI31" s="2714"/>
      <c r="AJ31" s="2714"/>
      <c r="AK31" s="2714"/>
      <c r="AL31" s="3304" t="str">
        <f t="shared" si="13"/>
        <v/>
      </c>
      <c r="AM31" s="1482"/>
      <c r="AN31" s="1482"/>
      <c r="AO31" s="1482"/>
      <c r="AP31" s="1482"/>
      <c r="AQ31" s="1482"/>
      <c r="AR31" s="1482"/>
      <c r="AS31" s="1482"/>
      <c r="AT31" s="1482"/>
      <c r="AU31" s="402"/>
      <c r="AV31" s="402"/>
      <c r="AW31" s="402"/>
      <c r="AX31" s="402"/>
      <c r="BT31" s="3395"/>
      <c r="BU31" s="3395"/>
      <c r="BV31" s="3395"/>
      <c r="BW31" s="3466"/>
      <c r="CA31" s="3416" t="str">
        <f t="shared" si="20"/>
        <v/>
      </c>
      <c r="CB31" s="3416" t="str">
        <f t="shared" si="21"/>
        <v/>
      </c>
      <c r="CC31" s="3416" t="str">
        <f t="shared" si="22"/>
        <v/>
      </c>
      <c r="CD31" s="3416" t="str">
        <f t="shared" si="23"/>
        <v/>
      </c>
      <c r="CE31" s="3416" t="str">
        <f t="shared" si="24"/>
        <v/>
      </c>
      <c r="CF31" s="3416" t="str">
        <f t="shared" si="25"/>
        <v/>
      </c>
      <c r="CG31" s="3416"/>
      <c r="CH31" s="3417">
        <f t="shared" si="14"/>
        <v>0</v>
      </c>
      <c r="CI31" s="3417">
        <f t="shared" si="15"/>
        <v>0</v>
      </c>
      <c r="CJ31" s="3417">
        <f t="shared" si="16"/>
        <v>0</v>
      </c>
      <c r="CK31" s="3417">
        <f t="shared" si="17"/>
        <v>0</v>
      </c>
      <c r="CL31" s="3417">
        <f t="shared" si="18"/>
        <v>0</v>
      </c>
      <c r="CM31" s="3417">
        <f t="shared" si="19"/>
        <v>0</v>
      </c>
      <c r="CN31" s="3417"/>
    </row>
    <row r="32" spans="1:95" ht="16.350000000000001" customHeight="1" x14ac:dyDescent="0.2">
      <c r="A32" s="4755" t="s">
        <v>2776</v>
      </c>
      <c r="B32" s="4756"/>
      <c r="C32" s="4757"/>
      <c r="D32" s="3248">
        <f t="shared" si="12"/>
        <v>0</v>
      </c>
      <c r="E32" s="3249">
        <f t="shared" si="26"/>
        <v>0</v>
      </c>
      <c r="F32" s="2154">
        <f t="shared" si="26"/>
        <v>0</v>
      </c>
      <c r="G32" s="2148"/>
      <c r="H32" s="2149"/>
      <c r="I32" s="2148"/>
      <c r="J32" s="2706"/>
      <c r="K32" s="2148"/>
      <c r="L32" s="2149"/>
      <c r="M32" s="2148"/>
      <c r="N32" s="2149"/>
      <c r="O32" s="2148"/>
      <c r="P32" s="2706"/>
      <c r="Q32" s="2148"/>
      <c r="R32" s="2149"/>
      <c r="S32" s="2148"/>
      <c r="T32" s="2706"/>
      <c r="U32" s="2148"/>
      <c r="V32" s="2149"/>
      <c r="W32" s="2148"/>
      <c r="X32" s="2149"/>
      <c r="Y32" s="2148"/>
      <c r="Z32" s="2149"/>
      <c r="AA32" s="2148"/>
      <c r="AB32" s="2149"/>
      <c r="AC32" s="2148"/>
      <c r="AD32" s="2221"/>
      <c r="AE32" s="2149"/>
      <c r="AF32" s="2707"/>
      <c r="AG32" s="2714"/>
      <c r="AH32" s="2714"/>
      <c r="AI32" s="2714"/>
      <c r="AJ32" s="2714"/>
      <c r="AK32" s="2714"/>
      <c r="AL32" s="3304" t="str">
        <f t="shared" si="13"/>
        <v/>
      </c>
      <c r="AM32" s="1482"/>
      <c r="AN32" s="1482"/>
      <c r="AO32" s="1482"/>
      <c r="AP32" s="1482"/>
      <c r="AQ32" s="1482"/>
      <c r="AR32" s="1482"/>
      <c r="AS32" s="1482"/>
      <c r="AT32" s="1482"/>
      <c r="AU32" s="402"/>
      <c r="AV32" s="402"/>
      <c r="AW32" s="402"/>
      <c r="AX32" s="402"/>
      <c r="BT32" s="3395"/>
      <c r="BU32" s="3395"/>
      <c r="BV32" s="3395"/>
      <c r="BW32" s="3466"/>
      <c r="CA32" s="3416" t="str">
        <f t="shared" si="20"/>
        <v/>
      </c>
      <c r="CB32" s="3416" t="str">
        <f t="shared" si="21"/>
        <v/>
      </c>
      <c r="CC32" s="3416" t="str">
        <f t="shared" si="22"/>
        <v/>
      </c>
      <c r="CD32" s="3416" t="str">
        <f t="shared" si="23"/>
        <v/>
      </c>
      <c r="CE32" s="3416" t="str">
        <f t="shared" si="24"/>
        <v/>
      </c>
      <c r="CF32" s="3416" t="str">
        <f t="shared" si="25"/>
        <v/>
      </c>
      <c r="CG32" s="3416"/>
      <c r="CH32" s="3417">
        <f t="shared" si="14"/>
        <v>0</v>
      </c>
      <c r="CI32" s="3417">
        <f t="shared" si="15"/>
        <v>0</v>
      </c>
      <c r="CJ32" s="3417">
        <f t="shared" si="16"/>
        <v>0</v>
      </c>
      <c r="CK32" s="3417">
        <f t="shared" si="17"/>
        <v>0</v>
      </c>
      <c r="CL32" s="3417">
        <f t="shared" si="18"/>
        <v>0</v>
      </c>
      <c r="CM32" s="3417">
        <f t="shared" si="19"/>
        <v>0</v>
      </c>
      <c r="CN32" s="3417"/>
    </row>
    <row r="33" spans="1:92" ht="16.350000000000001" customHeight="1" x14ac:dyDescent="0.2">
      <c r="A33" s="4755" t="s">
        <v>1583</v>
      </c>
      <c r="B33" s="4756"/>
      <c r="C33" s="4757"/>
      <c r="D33" s="3248">
        <f t="shared" si="12"/>
        <v>0</v>
      </c>
      <c r="E33" s="3249">
        <f>SUM(U33+W33+Y33+AA33+AC33)</f>
        <v>0</v>
      </c>
      <c r="F33" s="2154">
        <f>SUM(V33+X33+Z33+AB33+AD33)</f>
        <v>0</v>
      </c>
      <c r="G33" s="2180"/>
      <c r="H33" s="2338"/>
      <c r="I33" s="2180"/>
      <c r="J33" s="2178"/>
      <c r="K33" s="2180"/>
      <c r="L33" s="2178"/>
      <c r="M33" s="2180"/>
      <c r="N33" s="2178"/>
      <c r="O33" s="2180"/>
      <c r="P33" s="2178"/>
      <c r="Q33" s="2715"/>
      <c r="R33" s="1382"/>
      <c r="S33" s="2715"/>
      <c r="T33" s="1382"/>
      <c r="U33" s="2148"/>
      <c r="V33" s="2149"/>
      <c r="W33" s="2148"/>
      <c r="X33" s="2149"/>
      <c r="Y33" s="2148"/>
      <c r="Z33" s="2149"/>
      <c r="AA33" s="2148"/>
      <c r="AB33" s="2149"/>
      <c r="AC33" s="2148"/>
      <c r="AD33" s="2221"/>
      <c r="AE33" s="2149"/>
      <c r="AF33" s="2707"/>
      <c r="AG33" s="2714"/>
      <c r="AH33" s="2714"/>
      <c r="AI33" s="2714"/>
      <c r="AJ33" s="2714"/>
      <c r="AK33" s="2714"/>
      <c r="AL33" s="3304" t="str">
        <f t="shared" si="13"/>
        <v/>
      </c>
      <c r="AM33" s="1482"/>
      <c r="AN33" s="1482"/>
      <c r="AO33" s="1482"/>
      <c r="AP33" s="1482"/>
      <c r="AQ33" s="1482"/>
      <c r="AR33" s="1482"/>
      <c r="AS33" s="1482"/>
      <c r="AT33" s="1482"/>
      <c r="AU33" s="402"/>
      <c r="AV33" s="402"/>
      <c r="AW33" s="402"/>
      <c r="AX33" s="402"/>
      <c r="BT33" s="3395"/>
      <c r="BU33" s="3395"/>
      <c r="BV33" s="3395"/>
      <c r="BW33" s="3466"/>
      <c r="CA33" s="3416" t="str">
        <f t="shared" si="20"/>
        <v/>
      </c>
      <c r="CB33" s="3416" t="str">
        <f t="shared" si="21"/>
        <v/>
      </c>
      <c r="CC33" s="3416" t="str">
        <f t="shared" si="22"/>
        <v/>
      </c>
      <c r="CD33" s="3416" t="str">
        <f t="shared" si="23"/>
        <v/>
      </c>
      <c r="CE33" s="3416" t="str">
        <f t="shared" si="24"/>
        <v/>
      </c>
      <c r="CF33" s="3416" t="str">
        <f t="shared" si="25"/>
        <v/>
      </c>
      <c r="CG33" s="3416"/>
      <c r="CH33" s="3417">
        <f t="shared" si="14"/>
        <v>0</v>
      </c>
      <c r="CI33" s="3417">
        <f t="shared" si="15"/>
        <v>0</v>
      </c>
      <c r="CJ33" s="3417">
        <f t="shared" si="16"/>
        <v>0</v>
      </c>
      <c r="CK33" s="3417">
        <f t="shared" si="17"/>
        <v>0</v>
      </c>
      <c r="CL33" s="3417">
        <f t="shared" si="18"/>
        <v>0</v>
      </c>
      <c r="CM33" s="3417">
        <f t="shared" si="19"/>
        <v>0</v>
      </c>
      <c r="CN33" s="3417"/>
    </row>
    <row r="34" spans="1:92" ht="16.350000000000001" customHeight="1" x14ac:dyDescent="0.2">
      <c r="A34" s="4755" t="s">
        <v>1582</v>
      </c>
      <c r="B34" s="4756"/>
      <c r="C34" s="4757"/>
      <c r="D34" s="3248">
        <f t="shared" si="12"/>
        <v>0</v>
      </c>
      <c r="E34" s="3249">
        <f t="shared" ref="E34:F35" si="28">SUM(G34+I34+K34+M34+O34+Q34+S34+U34+W34+Y34+AA34+AC34)</f>
        <v>0</v>
      </c>
      <c r="F34" s="2154">
        <f t="shared" si="28"/>
        <v>0</v>
      </c>
      <c r="G34" s="2148"/>
      <c r="H34" s="2149"/>
      <c r="I34" s="2148"/>
      <c r="J34" s="2706"/>
      <c r="K34" s="2148"/>
      <c r="L34" s="2149"/>
      <c r="M34" s="2148"/>
      <c r="N34" s="2149"/>
      <c r="O34" s="2148"/>
      <c r="P34" s="2706"/>
      <c r="Q34" s="2148"/>
      <c r="R34" s="2149"/>
      <c r="S34" s="2148"/>
      <c r="T34" s="2706"/>
      <c r="U34" s="2148"/>
      <c r="V34" s="2149"/>
      <c r="W34" s="2148"/>
      <c r="X34" s="2149"/>
      <c r="Y34" s="2148"/>
      <c r="Z34" s="2149"/>
      <c r="AA34" s="2148"/>
      <c r="AB34" s="2149"/>
      <c r="AC34" s="2148"/>
      <c r="AD34" s="2221"/>
      <c r="AE34" s="2149"/>
      <c r="AF34" s="2707"/>
      <c r="AG34" s="2714"/>
      <c r="AH34" s="2714"/>
      <c r="AI34" s="2714"/>
      <c r="AJ34" s="2714"/>
      <c r="AK34" s="2714"/>
      <c r="AL34" s="3304" t="str">
        <f t="shared" si="13"/>
        <v/>
      </c>
      <c r="AM34" s="1482"/>
      <c r="AN34" s="1482"/>
      <c r="AO34" s="1482"/>
      <c r="AP34" s="1482"/>
      <c r="AQ34" s="1482"/>
      <c r="AR34" s="1482"/>
      <c r="AS34" s="1482"/>
      <c r="AT34" s="1482"/>
      <c r="AU34" s="402"/>
      <c r="AV34" s="402"/>
      <c r="AW34" s="402"/>
      <c r="AX34" s="402"/>
      <c r="BT34" s="3395"/>
      <c r="BU34" s="3395"/>
      <c r="BV34" s="3395"/>
      <c r="BW34" s="3466"/>
      <c r="CA34" s="3416" t="str">
        <f t="shared" si="20"/>
        <v/>
      </c>
      <c r="CB34" s="3416" t="str">
        <f t="shared" si="21"/>
        <v/>
      </c>
      <c r="CC34" s="3416" t="str">
        <f t="shared" si="22"/>
        <v/>
      </c>
      <c r="CD34" s="3416" t="str">
        <f t="shared" si="23"/>
        <v/>
      </c>
      <c r="CE34" s="3416" t="str">
        <f t="shared" si="24"/>
        <v/>
      </c>
      <c r="CF34" s="3416" t="str">
        <f t="shared" si="25"/>
        <v/>
      </c>
      <c r="CG34" s="3416"/>
      <c r="CH34" s="3417">
        <f t="shared" si="14"/>
        <v>0</v>
      </c>
      <c r="CI34" s="3417">
        <f t="shared" si="15"/>
        <v>0</v>
      </c>
      <c r="CJ34" s="3417">
        <f t="shared" si="16"/>
        <v>0</v>
      </c>
      <c r="CK34" s="3417">
        <f t="shared" si="17"/>
        <v>0</v>
      </c>
      <c r="CL34" s="3417">
        <f t="shared" si="18"/>
        <v>0</v>
      </c>
      <c r="CM34" s="3417">
        <f t="shared" si="19"/>
        <v>0</v>
      </c>
      <c r="CN34" s="3417"/>
    </row>
    <row r="35" spans="1:92" ht="16.350000000000001" customHeight="1" x14ac:dyDescent="0.2">
      <c r="A35" s="4704" t="s">
        <v>1581</v>
      </c>
      <c r="B35" s="4854"/>
      <c r="C35" s="4705"/>
      <c r="D35" s="1579">
        <f t="shared" si="12"/>
        <v>0</v>
      </c>
      <c r="E35" s="1381">
        <f t="shared" si="28"/>
        <v>0</v>
      </c>
      <c r="F35" s="2187">
        <f t="shared" si="28"/>
        <v>0</v>
      </c>
      <c r="G35" s="1573"/>
      <c r="H35" s="2203"/>
      <c r="I35" s="2573"/>
      <c r="J35" s="245"/>
      <c r="K35" s="1573"/>
      <c r="L35" s="2203"/>
      <c r="M35" s="1573"/>
      <c r="N35" s="2203"/>
      <c r="O35" s="1573"/>
      <c r="P35" s="245"/>
      <c r="Q35" s="1573"/>
      <c r="R35" s="2203"/>
      <c r="S35" s="1573"/>
      <c r="T35" s="245"/>
      <c r="U35" s="1573"/>
      <c r="V35" s="2203"/>
      <c r="W35" s="1573"/>
      <c r="X35" s="2203"/>
      <c r="Y35" s="1573"/>
      <c r="Z35" s="2203"/>
      <c r="AA35" s="1573"/>
      <c r="AB35" s="2203"/>
      <c r="AC35" s="1573"/>
      <c r="AD35" s="1328"/>
      <c r="AE35" s="2203"/>
      <c r="AF35" s="2203"/>
      <c r="AG35" s="2203"/>
      <c r="AH35" s="2203"/>
      <c r="AI35" s="2203"/>
      <c r="AJ35" s="2203"/>
      <c r="AK35" s="2203"/>
      <c r="AL35" s="3304" t="str">
        <f t="shared" si="13"/>
        <v/>
      </c>
      <c r="AM35" s="1482"/>
      <c r="AN35" s="1482"/>
      <c r="AO35" s="1482"/>
      <c r="AP35" s="1482"/>
      <c r="AQ35" s="1482"/>
      <c r="AR35" s="1482"/>
      <c r="AS35" s="1482"/>
      <c r="AT35" s="1482"/>
      <c r="AU35" s="402"/>
      <c r="AV35" s="402"/>
      <c r="AW35" s="402"/>
      <c r="AX35" s="402"/>
      <c r="BT35" s="3395"/>
      <c r="BU35" s="3395"/>
      <c r="BV35" s="3395"/>
      <c r="BW35" s="3466"/>
      <c r="CA35" s="3416" t="str">
        <f t="shared" si="20"/>
        <v/>
      </c>
      <c r="CB35" s="3416" t="str">
        <f t="shared" si="21"/>
        <v/>
      </c>
      <c r="CC35" s="3416" t="str">
        <f t="shared" si="22"/>
        <v/>
      </c>
      <c r="CD35" s="3416" t="str">
        <f t="shared" si="23"/>
        <v/>
      </c>
      <c r="CE35" s="3416" t="str">
        <f t="shared" si="24"/>
        <v/>
      </c>
      <c r="CF35" s="3416" t="str">
        <f t="shared" si="25"/>
        <v/>
      </c>
      <c r="CG35" s="3416"/>
      <c r="CH35" s="3417">
        <f t="shared" si="14"/>
        <v>0</v>
      </c>
      <c r="CI35" s="3417">
        <f t="shared" si="15"/>
        <v>0</v>
      </c>
      <c r="CJ35" s="3417">
        <f t="shared" si="16"/>
        <v>0</v>
      </c>
      <c r="CK35" s="3417">
        <f t="shared" si="17"/>
        <v>0</v>
      </c>
      <c r="CL35" s="3417">
        <f t="shared" si="18"/>
        <v>0</v>
      </c>
      <c r="CM35" s="3417">
        <f t="shared" si="19"/>
        <v>0</v>
      </c>
      <c r="CN35" s="3417"/>
    </row>
    <row r="36" spans="1:92" ht="16.350000000000001" customHeight="1" x14ac:dyDescent="0.2">
      <c r="A36" s="4816" t="s">
        <v>1580</v>
      </c>
      <c r="B36" s="4816"/>
      <c r="C36" s="4816"/>
      <c r="D36" s="3242">
        <f t="shared" ref="D36:AK36" si="29">SUM(D19:D35)</f>
        <v>0</v>
      </c>
      <c r="E36" s="2716">
        <f>SUM(E19:E35)</f>
        <v>0</v>
      </c>
      <c r="F36" s="3077">
        <f>SUM(F19:F35)</f>
        <v>0</v>
      </c>
      <c r="G36" s="3242">
        <f>SUM(G19:G35)</f>
        <v>0</v>
      </c>
      <c r="H36" s="3077">
        <f t="shared" si="29"/>
        <v>0</v>
      </c>
      <c r="I36" s="3242">
        <f t="shared" si="29"/>
        <v>0</v>
      </c>
      <c r="J36" s="3077">
        <f t="shared" si="29"/>
        <v>0</v>
      </c>
      <c r="K36" s="3242">
        <f t="shared" si="29"/>
        <v>0</v>
      </c>
      <c r="L36" s="3077">
        <f t="shared" si="29"/>
        <v>0</v>
      </c>
      <c r="M36" s="3242">
        <f t="shared" si="29"/>
        <v>0</v>
      </c>
      <c r="N36" s="3077">
        <f t="shared" si="29"/>
        <v>0</v>
      </c>
      <c r="O36" s="3242">
        <f t="shared" si="29"/>
        <v>0</v>
      </c>
      <c r="P36" s="3077">
        <f t="shared" si="29"/>
        <v>0</v>
      </c>
      <c r="Q36" s="3242">
        <f t="shared" si="29"/>
        <v>0</v>
      </c>
      <c r="R36" s="3077">
        <f t="shared" si="29"/>
        <v>0</v>
      </c>
      <c r="S36" s="3242">
        <f t="shared" si="29"/>
        <v>0</v>
      </c>
      <c r="T36" s="3077">
        <f t="shared" si="29"/>
        <v>0</v>
      </c>
      <c r="U36" s="3242">
        <f t="shared" si="29"/>
        <v>0</v>
      </c>
      <c r="V36" s="3077">
        <f t="shared" si="29"/>
        <v>0</v>
      </c>
      <c r="W36" s="3242">
        <f t="shared" si="29"/>
        <v>0</v>
      </c>
      <c r="X36" s="3077">
        <f t="shared" si="29"/>
        <v>0</v>
      </c>
      <c r="Y36" s="3242">
        <f t="shared" si="29"/>
        <v>0</v>
      </c>
      <c r="Z36" s="3077">
        <f t="shared" si="29"/>
        <v>0</v>
      </c>
      <c r="AA36" s="3242">
        <f t="shared" si="29"/>
        <v>0</v>
      </c>
      <c r="AB36" s="3077">
        <f t="shared" si="29"/>
        <v>0</v>
      </c>
      <c r="AC36" s="3242">
        <f t="shared" si="29"/>
        <v>0</v>
      </c>
      <c r="AD36" s="3077">
        <f t="shared" si="29"/>
        <v>0</v>
      </c>
      <c r="AE36" s="2142">
        <f t="shared" si="29"/>
        <v>0</v>
      </c>
      <c r="AF36" s="2142">
        <f t="shared" si="29"/>
        <v>0</v>
      </c>
      <c r="AG36" s="2142">
        <f t="shared" si="29"/>
        <v>0</v>
      </c>
      <c r="AH36" s="2142">
        <f t="shared" si="29"/>
        <v>0</v>
      </c>
      <c r="AI36" s="2142">
        <f t="shared" si="29"/>
        <v>0</v>
      </c>
      <c r="AJ36" s="2142">
        <f t="shared" si="29"/>
        <v>0</v>
      </c>
      <c r="AK36" s="2142">
        <f t="shared" si="29"/>
        <v>0</v>
      </c>
      <c r="AL36" s="3304"/>
      <c r="AM36" s="1482"/>
      <c r="AN36" s="1482"/>
      <c r="AO36" s="1482"/>
      <c r="AP36" s="1482"/>
      <c r="AQ36" s="1482"/>
      <c r="AR36" s="1482"/>
      <c r="AS36" s="1482"/>
      <c r="AT36" s="1482"/>
      <c r="AU36" s="402"/>
      <c r="AV36" s="402"/>
      <c r="AW36" s="402"/>
      <c r="AX36" s="402"/>
      <c r="BT36" s="3395"/>
      <c r="BU36" s="3395"/>
      <c r="BV36" s="3395"/>
      <c r="BW36" s="3466"/>
      <c r="CH36" s="3409"/>
      <c r="CI36" s="3409"/>
      <c r="CJ36" s="3409"/>
      <c r="CK36" s="3409"/>
      <c r="CL36" s="3409"/>
      <c r="CM36" s="3409"/>
      <c r="CN36" s="3409"/>
    </row>
    <row r="37" spans="1:92" ht="30" customHeight="1" x14ac:dyDescent="0.2">
      <c r="A37" s="82" t="s">
        <v>1579</v>
      </c>
      <c r="B37" s="1267"/>
      <c r="C37" s="1267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17"/>
      <c r="S37" s="2718"/>
      <c r="T37" s="2718"/>
      <c r="U37" s="2718"/>
      <c r="V37" s="2718"/>
      <c r="W37" s="2718"/>
      <c r="X37" s="2718"/>
      <c r="Y37" s="2718"/>
      <c r="Z37" s="2718"/>
      <c r="AA37" s="2718"/>
      <c r="AB37" s="2718"/>
      <c r="AC37" s="2718"/>
      <c r="AD37" s="2718"/>
      <c r="AE37" s="2718"/>
      <c r="AJ37" s="402"/>
      <c r="AK37" s="402"/>
      <c r="AL37" s="3304"/>
      <c r="AM37" s="1482"/>
      <c r="AN37" s="1482"/>
      <c r="AO37" s="1482"/>
      <c r="AP37" s="1482"/>
      <c r="AQ37" s="1482"/>
      <c r="AR37" s="1482"/>
      <c r="AS37" s="1482"/>
      <c r="AT37" s="1482"/>
      <c r="AU37" s="402"/>
      <c r="AV37" s="402"/>
      <c r="AW37" s="402"/>
      <c r="AX37" s="402"/>
      <c r="BT37" s="3395"/>
      <c r="BU37" s="3395"/>
      <c r="BV37" s="3395"/>
      <c r="BW37" s="3466"/>
      <c r="CH37" s="3409"/>
      <c r="CI37" s="3409"/>
      <c r="CJ37" s="3409"/>
      <c r="CK37" s="3409"/>
      <c r="CL37" s="3409"/>
      <c r="CM37" s="3409"/>
      <c r="CN37" s="3409"/>
    </row>
    <row r="38" spans="1:92" ht="16.350000000000001" customHeight="1" x14ac:dyDescent="0.2">
      <c r="A38" s="4821" t="s">
        <v>1578</v>
      </c>
      <c r="B38" s="4150"/>
      <c r="C38" s="4150"/>
      <c r="D38" s="4821" t="s">
        <v>1081</v>
      </c>
      <c r="E38" s="4150"/>
      <c r="F38" s="4739"/>
      <c r="G38" s="4185" t="s">
        <v>1407</v>
      </c>
      <c r="H38" s="4483"/>
      <c r="I38" s="4483"/>
      <c r="J38" s="4483"/>
      <c r="K38" s="4483"/>
      <c r="L38" s="4483"/>
      <c r="M38" s="4483"/>
      <c r="N38" s="4483"/>
      <c r="O38" s="4483"/>
      <c r="P38" s="4483"/>
      <c r="Q38" s="4483"/>
      <c r="R38" s="4483"/>
      <c r="S38" s="4483"/>
      <c r="T38" s="4483"/>
      <c r="U38" s="4483"/>
      <c r="V38" s="4483"/>
      <c r="W38" s="4483"/>
      <c r="X38" s="4483"/>
      <c r="Y38" s="4483"/>
      <c r="Z38" s="4483"/>
      <c r="AA38" s="4483"/>
      <c r="AB38" s="4483"/>
      <c r="AC38" s="4483"/>
      <c r="AD38" s="4818"/>
      <c r="AE38" s="4591" t="s">
        <v>72</v>
      </c>
      <c r="AF38" s="4739" t="s">
        <v>1406</v>
      </c>
      <c r="AG38" s="4739" t="s">
        <v>1425</v>
      </c>
      <c r="AH38" s="4187" t="s">
        <v>1424</v>
      </c>
      <c r="AI38" s="4187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5"/>
      <c r="BU38" s="3395"/>
      <c r="BV38" s="3395"/>
      <c r="BW38" s="3466"/>
      <c r="CH38" s="3409"/>
      <c r="CI38" s="3409"/>
      <c r="CJ38" s="3409"/>
      <c r="CK38" s="3409"/>
      <c r="CL38" s="3409"/>
      <c r="CM38" s="3409"/>
      <c r="CN38" s="3409"/>
    </row>
    <row r="39" spans="1:92" ht="32.1" customHeight="1" x14ac:dyDescent="0.2">
      <c r="A39" s="4174"/>
      <c r="B39" s="4153"/>
      <c r="C39" s="4822"/>
      <c r="D39" s="4823"/>
      <c r="E39" s="4824"/>
      <c r="F39" s="4180"/>
      <c r="G39" s="4835" t="s">
        <v>1449</v>
      </c>
      <c r="H39" s="4836"/>
      <c r="I39" s="4483" t="s">
        <v>1448</v>
      </c>
      <c r="J39" s="4483"/>
      <c r="K39" s="4185" t="s">
        <v>1447</v>
      </c>
      <c r="L39" s="4186"/>
      <c r="M39" s="4185" t="s">
        <v>1446</v>
      </c>
      <c r="N39" s="4186"/>
      <c r="O39" s="4185" t="s">
        <v>1445</v>
      </c>
      <c r="P39" s="4186"/>
      <c r="Q39" s="4185" t="s">
        <v>1444</v>
      </c>
      <c r="R39" s="4186"/>
      <c r="S39" s="4185" t="s">
        <v>1404</v>
      </c>
      <c r="T39" s="4186"/>
      <c r="U39" s="4185" t="s">
        <v>1402</v>
      </c>
      <c r="V39" s="4186"/>
      <c r="W39" s="4839" t="s">
        <v>1503</v>
      </c>
      <c r="X39" s="4839"/>
      <c r="Y39" s="4185" t="s">
        <v>54</v>
      </c>
      <c r="Z39" s="4186"/>
      <c r="AA39" s="4837" t="s">
        <v>1399</v>
      </c>
      <c r="AB39" s="4838"/>
      <c r="AC39" s="4839" t="s">
        <v>1398</v>
      </c>
      <c r="AD39" s="4840"/>
      <c r="AE39" s="4406"/>
      <c r="AF39" s="4176"/>
      <c r="AG39" s="4176"/>
      <c r="AH39" s="4229"/>
      <c r="AI39" s="4229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5"/>
      <c r="BV39" s="3395"/>
      <c r="BW39" s="3395"/>
      <c r="CH39" s="3409"/>
      <c r="CI39" s="3409"/>
      <c r="CJ39" s="3409"/>
      <c r="CK39" s="3409"/>
      <c r="CL39" s="3409"/>
      <c r="CM39" s="3409"/>
      <c r="CN39" s="3409"/>
    </row>
    <row r="40" spans="1:92" ht="26.25" customHeight="1" x14ac:dyDescent="0.2">
      <c r="A40" s="4822"/>
      <c r="B40" s="4822"/>
      <c r="C40" s="4176"/>
      <c r="D40" s="2141" t="s">
        <v>47</v>
      </c>
      <c r="E40" s="2692" t="s">
        <v>20</v>
      </c>
      <c r="F40" s="3076" t="s">
        <v>21</v>
      </c>
      <c r="G40" s="2692" t="s">
        <v>20</v>
      </c>
      <c r="H40" s="3076" t="s">
        <v>21</v>
      </c>
      <c r="I40" s="2692" t="s">
        <v>20</v>
      </c>
      <c r="J40" s="3075" t="s">
        <v>21</v>
      </c>
      <c r="K40" s="2692" t="s">
        <v>20</v>
      </c>
      <c r="L40" s="3076" t="s">
        <v>21</v>
      </c>
      <c r="M40" s="2692" t="s">
        <v>20</v>
      </c>
      <c r="N40" s="3076" t="s">
        <v>21</v>
      </c>
      <c r="O40" s="2692" t="s">
        <v>20</v>
      </c>
      <c r="P40" s="3076" t="s">
        <v>21</v>
      </c>
      <c r="Q40" s="2692" t="s">
        <v>20</v>
      </c>
      <c r="R40" s="3076" t="s">
        <v>21</v>
      </c>
      <c r="S40" s="2692" t="s">
        <v>20</v>
      </c>
      <c r="T40" s="3076" t="s">
        <v>21</v>
      </c>
      <c r="U40" s="2692" t="s">
        <v>20</v>
      </c>
      <c r="V40" s="3076" t="s">
        <v>21</v>
      </c>
      <c r="W40" s="2692" t="s">
        <v>20</v>
      </c>
      <c r="X40" s="3076" t="s">
        <v>21</v>
      </c>
      <c r="Y40" s="2692" t="s">
        <v>20</v>
      </c>
      <c r="Z40" s="3076" t="s">
        <v>21</v>
      </c>
      <c r="AA40" s="2692" t="s">
        <v>20</v>
      </c>
      <c r="AB40" s="3255" t="s">
        <v>21</v>
      </c>
      <c r="AC40" s="3075" t="s">
        <v>20</v>
      </c>
      <c r="AD40" s="3223" t="s">
        <v>21</v>
      </c>
      <c r="AE40" s="4841"/>
      <c r="AF40" s="4180"/>
      <c r="AG40" s="4180"/>
      <c r="AH40" s="4590"/>
      <c r="AI40" s="4590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5"/>
      <c r="BV40" s="3395"/>
      <c r="BW40" s="3395"/>
      <c r="CH40" s="3409"/>
      <c r="CI40" s="3409"/>
      <c r="CJ40" s="3409"/>
      <c r="CK40" s="3409"/>
      <c r="CL40" s="3409"/>
      <c r="CM40" s="3409"/>
      <c r="CN40" s="3409"/>
    </row>
    <row r="41" spans="1:92" ht="27" customHeight="1" x14ac:dyDescent="0.2">
      <c r="A41" s="4802" t="s">
        <v>1577</v>
      </c>
      <c r="B41" s="4861"/>
      <c r="C41" s="4804"/>
      <c r="D41" s="2719">
        <f>SUM(E41+F41)</f>
        <v>0</v>
      </c>
      <c r="E41" s="3120">
        <f>SUM(U41+W41+Y41+AA41+AC41)</f>
        <v>0</v>
      </c>
      <c r="F41" s="2720">
        <f>SUM(V41+X41+Z41+AB41+AD41)</f>
        <v>0</v>
      </c>
      <c r="G41" s="2180"/>
      <c r="H41" s="2338"/>
      <c r="I41" s="2180"/>
      <c r="J41" s="2338"/>
      <c r="K41" s="2180"/>
      <c r="L41" s="2338"/>
      <c r="M41" s="2180"/>
      <c r="N41" s="2338"/>
      <c r="O41" s="2180"/>
      <c r="P41" s="2338"/>
      <c r="Q41" s="2180"/>
      <c r="R41" s="2338"/>
      <c r="S41" s="2180"/>
      <c r="T41" s="2338"/>
      <c r="U41" s="2721"/>
      <c r="V41" s="1380"/>
      <c r="W41" s="2721"/>
      <c r="X41" s="1380"/>
      <c r="Y41" s="2721"/>
      <c r="Z41" s="1380"/>
      <c r="AA41" s="2722"/>
      <c r="AB41" s="1380"/>
      <c r="AC41" s="2723"/>
      <c r="AD41" s="1379"/>
      <c r="AE41" s="2724"/>
      <c r="AF41" s="2724"/>
      <c r="AG41" s="2724"/>
      <c r="AH41" s="2724"/>
      <c r="AI41" s="2724"/>
      <c r="AJ41" s="3304" t="str">
        <f>CA41&amp;CB41&amp;CC41&amp;CD41&amp;CE41</f>
        <v/>
      </c>
      <c r="AK41" s="148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5"/>
      <c r="BV41" s="3395"/>
      <c r="BW41" s="3395"/>
      <c r="CA41" s="3416" t="str">
        <f>IF(CH41=1,"* Las consultas de 60 años NO DEBEN ser mayor que el total de Consultas entre 20-64 Años. ","")</f>
        <v/>
      </c>
      <c r="CB41" s="3416" t="str">
        <f>IF(CI41=1,"* Las actividades de usuarios en situación de discapacidad NO DEBEN superar el total. ","")</f>
        <v/>
      </c>
      <c r="CC41" s="3416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6" t="str">
        <f>IF(AND(AH41="",D41&lt;&gt;0),"* No olvide digitar la población SENAME (Digite CEROS si no tiene). ",IF(D41&lt;AH41,"* La Población SENAME NO DEBE ser mayor al Total. ",""))</f>
        <v/>
      </c>
      <c r="CE41" s="3416" t="str">
        <f>IF(AND(AI41="",D41&lt;&gt;0),"* No olvide digitar la población Migrante (Digite CEROS si no tiene). ",IF(D41&lt;AI41,"* La Población Migrante NO DEBE ser mayor al Total. ",""))</f>
        <v/>
      </c>
      <c r="CH41" s="3417">
        <f>IF((AA41+AB41)&lt;AF41,1,0)</f>
        <v>0</v>
      </c>
      <c r="CI41" s="3417">
        <f>IF(D41&lt;AG41,1,0)</f>
        <v>0</v>
      </c>
      <c r="CJ41" s="3417">
        <f>IF(AND(AE41="",D41&lt;&gt;0),1,IF(F41&lt;AE41,1,0))</f>
        <v>0</v>
      </c>
      <c r="CK41" s="3417">
        <f>IF(AND(AH41="",D41&lt;&gt;0),1,IF(D41&lt;AH41,1,0))</f>
        <v>0</v>
      </c>
      <c r="CL41" s="3417">
        <f>IF(AND(AI41="",D41&lt;&gt;0),1,IF(D41&lt;AI41,1,0))</f>
        <v>0</v>
      </c>
      <c r="CM41" s="3409"/>
      <c r="CN41" s="3409"/>
    </row>
    <row r="42" spans="1:92" ht="24" customHeight="1" x14ac:dyDescent="0.2">
      <c r="A42" s="4755" t="s">
        <v>1576</v>
      </c>
      <c r="B42" s="4756"/>
      <c r="C42" s="4757"/>
      <c r="D42" s="2725">
        <f>SUM(E42+F42)</f>
        <v>0</v>
      </c>
      <c r="E42" s="1378">
        <f>SUM(G42+I42+K42+M42+O42+Q42+S42)</f>
        <v>0</v>
      </c>
      <c r="F42" s="3222">
        <f>SUM(H42+J42+L42+N42+P42+R42+T42)</f>
        <v>0</v>
      </c>
      <c r="G42" s="2726"/>
      <c r="H42" s="1367"/>
      <c r="I42" s="2726"/>
      <c r="J42" s="1369"/>
      <c r="K42" s="2726"/>
      <c r="L42" s="1367"/>
      <c r="M42" s="2726"/>
      <c r="N42" s="1367"/>
      <c r="O42" s="2726"/>
      <c r="P42" s="1367"/>
      <c r="Q42" s="2726"/>
      <c r="R42" s="1370"/>
      <c r="S42" s="2726"/>
      <c r="T42" s="1370"/>
      <c r="U42" s="2180"/>
      <c r="V42" s="2181"/>
      <c r="W42" s="2180"/>
      <c r="X42" s="2338"/>
      <c r="Y42" s="2180"/>
      <c r="Z42" s="2338"/>
      <c r="AA42" s="2178"/>
      <c r="AB42" s="2727"/>
      <c r="AC42" s="2180"/>
      <c r="AD42" s="2194"/>
      <c r="AE42" s="2338"/>
      <c r="AF42" s="2338"/>
      <c r="AG42" s="1367"/>
      <c r="AH42" s="1367"/>
      <c r="AI42" s="1367"/>
      <c r="AJ42" s="3304" t="str">
        <f t="shared" ref="AJ42:AJ57" si="30">CA42&amp;CB42&amp;CC42&amp;CD42&amp;CE42</f>
        <v/>
      </c>
      <c r="AK42" s="148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5"/>
      <c r="BV42" s="3395"/>
      <c r="BW42" s="3395"/>
      <c r="CA42" s="3416"/>
      <c r="CB42" s="3416" t="str">
        <f t="shared" ref="CB42:CB57" si="31">IF(CI42=1,"* Las actividades de usuarios en situación de discapacidad NO DEBEN superar el total. ","")</f>
        <v/>
      </c>
      <c r="CC42" s="3416"/>
      <c r="CD42" s="3416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6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17"/>
      <c r="CI42" s="3417">
        <f t="shared" ref="CI42:CI57" si="34">IF(D42&lt;AG42,1,0)</f>
        <v>0</v>
      </c>
      <c r="CJ42" s="3417"/>
      <c r="CK42" s="3417">
        <f t="shared" ref="CK42:CK57" si="35">IF(AND(AH42="",D42&lt;&gt;0),1,IF(D42&lt;AH42,1,0))</f>
        <v>0</v>
      </c>
      <c r="CL42" s="3417">
        <f t="shared" ref="CL42:CL57" si="36">IF(AND(AI42="",D42&lt;&gt;0),1,IF(D42&lt;AI42,1,0))</f>
        <v>0</v>
      </c>
      <c r="CM42" s="3409"/>
      <c r="CN42" s="3409"/>
    </row>
    <row r="43" spans="1:92" ht="16.350000000000001" customHeight="1" x14ac:dyDescent="0.2">
      <c r="A43" s="4755" t="s">
        <v>1575</v>
      </c>
      <c r="B43" s="4756"/>
      <c r="C43" s="4757"/>
      <c r="D43" s="2725">
        <f>SUM(E43+F43)</f>
        <v>0</v>
      </c>
      <c r="E43" s="1378">
        <f>SUM(G43+I43+K43+M43+O43+Q43+S43)</f>
        <v>0</v>
      </c>
      <c r="F43" s="3222">
        <f>SUM(H43+J43+L43+N43+P43+R43+T43)</f>
        <v>0</v>
      </c>
      <c r="G43" s="2726"/>
      <c r="H43" s="1367"/>
      <c r="I43" s="2726"/>
      <c r="J43" s="1369"/>
      <c r="K43" s="2726"/>
      <c r="L43" s="1367"/>
      <c r="M43" s="2726"/>
      <c r="N43" s="1367"/>
      <c r="O43" s="2726"/>
      <c r="P43" s="1367"/>
      <c r="Q43" s="2726"/>
      <c r="R43" s="1370"/>
      <c r="S43" s="2726"/>
      <c r="T43" s="1370"/>
      <c r="U43" s="2180"/>
      <c r="V43" s="2181"/>
      <c r="W43" s="2180"/>
      <c r="X43" s="2338"/>
      <c r="Y43" s="2180"/>
      <c r="Z43" s="2338"/>
      <c r="AA43" s="2178"/>
      <c r="AB43" s="2727"/>
      <c r="AC43" s="2180"/>
      <c r="AD43" s="2194"/>
      <c r="AE43" s="2338"/>
      <c r="AF43" s="2338"/>
      <c r="AG43" s="1367"/>
      <c r="AH43" s="1367"/>
      <c r="AI43" s="1367"/>
      <c r="AJ43" s="3304" t="str">
        <f t="shared" si="30"/>
        <v/>
      </c>
      <c r="AK43" s="1482"/>
      <c r="AL43" s="1482"/>
      <c r="AM43" s="1482"/>
      <c r="AN43" s="1482"/>
      <c r="AO43" s="1482"/>
      <c r="AP43" s="1482"/>
      <c r="AQ43" s="1482"/>
      <c r="AR43" s="1482"/>
      <c r="AS43" s="1482"/>
      <c r="AT43" s="402"/>
      <c r="AU43" s="402"/>
      <c r="BU43" s="3395"/>
      <c r="BV43" s="3395"/>
      <c r="BW43" s="3395"/>
      <c r="CA43" s="3416"/>
      <c r="CB43" s="3416" t="str">
        <f t="shared" si="31"/>
        <v/>
      </c>
      <c r="CC43" s="3416"/>
      <c r="CD43" s="3416" t="str">
        <f t="shared" si="32"/>
        <v/>
      </c>
      <c r="CE43" s="3416" t="str">
        <f t="shared" si="33"/>
        <v/>
      </c>
      <c r="CH43" s="3417"/>
      <c r="CI43" s="3417">
        <f t="shared" si="34"/>
        <v>0</v>
      </c>
      <c r="CJ43" s="3417"/>
      <c r="CK43" s="3417">
        <f t="shared" si="35"/>
        <v>0</v>
      </c>
      <c r="CL43" s="3417">
        <f t="shared" si="36"/>
        <v>0</v>
      </c>
      <c r="CM43" s="3409"/>
      <c r="CN43" s="3409"/>
    </row>
    <row r="44" spans="1:92" ht="16.350000000000001" customHeight="1" x14ac:dyDescent="0.2">
      <c r="A44" s="4755" t="s">
        <v>1574</v>
      </c>
      <c r="B44" s="4756"/>
      <c r="C44" s="4757"/>
      <c r="D44" s="2728">
        <f>SUM(E44+F44)</f>
        <v>0</v>
      </c>
      <c r="E44" s="2729">
        <f>SUM(U44+W44+Y44+AA44+AC44)</f>
        <v>0</v>
      </c>
      <c r="F44" s="2730">
        <f>SUM(V44+X44+Z44+AB44+AD44)</f>
        <v>0</v>
      </c>
      <c r="G44" s="2180"/>
      <c r="H44" s="2338"/>
      <c r="I44" s="2180"/>
      <c r="J44" s="2338"/>
      <c r="K44" s="2180"/>
      <c r="L44" s="2338"/>
      <c r="M44" s="2180"/>
      <c r="N44" s="2338"/>
      <c r="O44" s="2180"/>
      <c r="P44" s="2338"/>
      <c r="Q44" s="2180"/>
      <c r="R44" s="2338"/>
      <c r="S44" s="2180"/>
      <c r="T44" s="2338"/>
      <c r="U44" s="2731"/>
      <c r="V44" s="2732"/>
      <c r="W44" s="2731"/>
      <c r="X44" s="2732"/>
      <c r="Y44" s="2731"/>
      <c r="Z44" s="2732"/>
      <c r="AA44" s="2733"/>
      <c r="AB44" s="2734"/>
      <c r="AC44" s="2731"/>
      <c r="AD44" s="2735"/>
      <c r="AE44" s="2736"/>
      <c r="AF44" s="2736"/>
      <c r="AG44" s="2736"/>
      <c r="AH44" s="2736"/>
      <c r="AI44" s="2736"/>
      <c r="AJ44" s="3304" t="str">
        <f t="shared" si="30"/>
        <v/>
      </c>
      <c r="AK44" s="1482"/>
      <c r="AL44" s="1482"/>
      <c r="AM44" s="1482"/>
      <c r="AN44" s="1482"/>
      <c r="AO44" s="1482"/>
      <c r="AP44" s="1482"/>
      <c r="AQ44" s="1482"/>
      <c r="AR44" s="1482"/>
      <c r="AS44" s="1482"/>
      <c r="AT44" s="402"/>
      <c r="AU44" s="402"/>
      <c r="BU44" s="3395"/>
      <c r="BV44" s="3395"/>
      <c r="BW44" s="3395"/>
      <c r="CA44" s="3416" t="str">
        <f t="shared" ref="CA44:CA57" si="37">IF(CH44=1,"* Las consultas de 60 años NO DEBEN ser mayor que el total de Consultas entre 20-64 Años. ","")</f>
        <v/>
      </c>
      <c r="CB44" s="3416" t="str">
        <f t="shared" si="31"/>
        <v/>
      </c>
      <c r="CC44" s="3416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6" t="str">
        <f t="shared" si="32"/>
        <v/>
      </c>
      <c r="CE44" s="3416" t="str">
        <f t="shared" si="33"/>
        <v/>
      </c>
      <c r="CH44" s="3417">
        <f t="shared" ref="CH44:CH57" si="39">IF((AA44+AB44)&lt;AF44,1,0)</f>
        <v>0</v>
      </c>
      <c r="CI44" s="3417">
        <f t="shared" si="34"/>
        <v>0</v>
      </c>
      <c r="CJ44" s="3417">
        <f t="shared" ref="CJ44:CJ57" si="40">IF(AND(AE44="",D44&lt;&gt;0),1,IF(F44&lt;AE44,1,0))</f>
        <v>0</v>
      </c>
      <c r="CK44" s="3417">
        <f t="shared" si="35"/>
        <v>0</v>
      </c>
      <c r="CL44" s="3417">
        <f t="shared" si="36"/>
        <v>0</v>
      </c>
      <c r="CM44" s="3409"/>
      <c r="CN44" s="3409"/>
    </row>
    <row r="45" spans="1:92" ht="16.350000000000001" customHeight="1" x14ac:dyDescent="0.2">
      <c r="A45" s="4755" t="s">
        <v>1573</v>
      </c>
      <c r="B45" s="4756"/>
      <c r="C45" s="4757"/>
      <c r="D45" s="2737">
        <f>SUM(E45+F45)</f>
        <v>0</v>
      </c>
      <c r="E45" s="1358">
        <f t="shared" ref="E45:F46" si="41">SUM(U45+W45+Y45+AA45+AC45)</f>
        <v>0</v>
      </c>
      <c r="F45" s="1377">
        <f t="shared" si="41"/>
        <v>0</v>
      </c>
      <c r="G45" s="2715"/>
      <c r="H45" s="200"/>
      <c r="I45" s="2715"/>
      <c r="J45" s="200"/>
      <c r="K45" s="2715"/>
      <c r="L45" s="200"/>
      <c r="M45" s="2715"/>
      <c r="N45" s="200"/>
      <c r="O45" s="2715"/>
      <c r="P45" s="200"/>
      <c r="Q45" s="2715"/>
      <c r="R45" s="200"/>
      <c r="S45" s="2715"/>
      <c r="T45" s="200"/>
      <c r="U45" s="1364"/>
      <c r="V45" s="1376"/>
      <c r="W45" s="1364"/>
      <c r="X45" s="1376"/>
      <c r="Y45" s="1364"/>
      <c r="Z45" s="1376"/>
      <c r="AA45" s="1357"/>
      <c r="AB45" s="1375"/>
      <c r="AC45" s="1364"/>
      <c r="AD45" s="1374"/>
      <c r="AE45" s="1373"/>
      <c r="AF45" s="143"/>
      <c r="AG45" s="1354"/>
      <c r="AH45" s="1354"/>
      <c r="AI45" s="1354"/>
      <c r="AJ45" s="3304" t="str">
        <f t="shared" si="30"/>
        <v/>
      </c>
      <c r="AK45" s="1482"/>
      <c r="AL45" s="1482"/>
      <c r="AM45" s="1482"/>
      <c r="AN45" s="1482"/>
      <c r="AO45" s="1482"/>
      <c r="AP45" s="1482"/>
      <c r="AQ45" s="1482"/>
      <c r="AR45" s="1482"/>
      <c r="AS45" s="1482"/>
      <c r="AT45" s="402"/>
      <c r="AU45" s="402"/>
      <c r="BU45" s="3395"/>
      <c r="BV45" s="3395"/>
      <c r="BW45" s="3395"/>
      <c r="CA45" s="3416"/>
      <c r="CB45" s="3416" t="str">
        <f t="shared" si="31"/>
        <v/>
      </c>
      <c r="CC45" s="3416" t="str">
        <f t="shared" si="38"/>
        <v/>
      </c>
      <c r="CD45" s="3416" t="str">
        <f t="shared" si="32"/>
        <v/>
      </c>
      <c r="CE45" s="3416" t="str">
        <f t="shared" si="33"/>
        <v/>
      </c>
      <c r="CH45" s="3417"/>
      <c r="CI45" s="3417">
        <f t="shared" si="34"/>
        <v>0</v>
      </c>
      <c r="CJ45" s="3417">
        <f t="shared" si="40"/>
        <v>0</v>
      </c>
      <c r="CK45" s="3417">
        <f t="shared" si="35"/>
        <v>0</v>
      </c>
      <c r="CL45" s="3417">
        <f t="shared" si="36"/>
        <v>0</v>
      </c>
      <c r="CM45" s="3409"/>
      <c r="CN45" s="3409"/>
    </row>
    <row r="46" spans="1:92" ht="16.350000000000001" customHeight="1" x14ac:dyDescent="0.2">
      <c r="A46" s="4185" t="s">
        <v>1572</v>
      </c>
      <c r="B46" s="4483"/>
      <c r="C46" s="4186"/>
      <c r="D46" s="2168">
        <f t="shared" ref="D46:D53" si="42">SUM(E46+F46)</f>
        <v>0</v>
      </c>
      <c r="E46" s="1630">
        <f t="shared" si="41"/>
        <v>0</v>
      </c>
      <c r="F46" s="3073">
        <f t="shared" si="41"/>
        <v>0</v>
      </c>
      <c r="G46" s="2738"/>
      <c r="H46" s="2739"/>
      <c r="I46" s="2738"/>
      <c r="J46" s="2739"/>
      <c r="K46" s="2738"/>
      <c r="L46" s="2739"/>
      <c r="M46" s="2738"/>
      <c r="N46" s="2739"/>
      <c r="O46" s="2738"/>
      <c r="P46" s="2739"/>
      <c r="Q46" s="2738"/>
      <c r="R46" s="2739"/>
      <c r="S46" s="2738"/>
      <c r="T46" s="2739"/>
      <c r="U46" s="2168">
        <f>SUM(U44:U45)</f>
        <v>0</v>
      </c>
      <c r="V46" s="3233">
        <f t="shared" ref="V46:AE46" si="43">SUM(V44:V45)</f>
        <v>0</v>
      </c>
      <c r="W46" s="2168">
        <f t="shared" si="43"/>
        <v>0</v>
      </c>
      <c r="X46" s="3233">
        <f t="shared" si="43"/>
        <v>0</v>
      </c>
      <c r="Y46" s="2168">
        <f t="shared" si="43"/>
        <v>0</v>
      </c>
      <c r="Z46" s="3233">
        <f t="shared" si="43"/>
        <v>0</v>
      </c>
      <c r="AA46" s="2168">
        <f t="shared" si="43"/>
        <v>0</v>
      </c>
      <c r="AB46" s="3233">
        <f t="shared" si="43"/>
        <v>0</v>
      </c>
      <c r="AC46" s="2168">
        <f t="shared" si="43"/>
        <v>0</v>
      </c>
      <c r="AD46" s="3233">
        <f t="shared" si="43"/>
        <v>0</v>
      </c>
      <c r="AE46" s="3214">
        <f t="shared" si="43"/>
        <v>0</v>
      </c>
      <c r="AF46" s="3073">
        <f>SUM(AF44)</f>
        <v>0</v>
      </c>
      <c r="AG46" s="3073">
        <f>SUM(AG44:AG45)</f>
        <v>0</v>
      </c>
      <c r="AH46" s="3073">
        <f>SUM(AH44:AH45)</f>
        <v>0</v>
      </c>
      <c r="AI46" s="3073">
        <f>SUM(AI44:AI45)</f>
        <v>0</v>
      </c>
      <c r="AJ46" s="3304"/>
      <c r="AK46" s="2269"/>
      <c r="AL46" s="1482"/>
      <c r="AM46" s="1482"/>
      <c r="AN46" s="1482"/>
      <c r="AO46" s="1482"/>
      <c r="AP46" s="1482"/>
      <c r="AQ46" s="1482"/>
      <c r="AR46" s="1482"/>
      <c r="AS46" s="1482"/>
      <c r="AT46" s="402"/>
      <c r="AU46" s="402"/>
      <c r="BU46" s="3395"/>
      <c r="BV46" s="3395"/>
      <c r="BW46" s="3395"/>
      <c r="CA46" s="3416" t="str">
        <f t="shared" si="37"/>
        <v/>
      </c>
      <c r="CB46" s="3416" t="str">
        <f t="shared" si="31"/>
        <v/>
      </c>
      <c r="CC46" s="3416" t="str">
        <f t="shared" si="38"/>
        <v/>
      </c>
      <c r="CD46" s="3416" t="str">
        <f t="shared" si="32"/>
        <v/>
      </c>
      <c r="CE46" s="3416" t="str">
        <f t="shared" si="33"/>
        <v/>
      </c>
      <c r="CH46" s="3417">
        <f t="shared" si="39"/>
        <v>0</v>
      </c>
      <c r="CI46" s="3417">
        <f t="shared" si="34"/>
        <v>0</v>
      </c>
      <c r="CJ46" s="3417">
        <f t="shared" si="40"/>
        <v>0</v>
      </c>
      <c r="CK46" s="3417">
        <f t="shared" si="35"/>
        <v>0</v>
      </c>
      <c r="CL46" s="3417">
        <f t="shared" si="36"/>
        <v>0</v>
      </c>
      <c r="CM46" s="3409"/>
      <c r="CN46" s="3409"/>
    </row>
    <row r="47" spans="1:92" ht="16.350000000000001" customHeight="1" x14ac:dyDescent="0.2">
      <c r="A47" s="4842" t="s">
        <v>176</v>
      </c>
      <c r="B47" s="4843"/>
      <c r="C47" s="4844"/>
      <c r="D47" s="2168">
        <f t="shared" si="42"/>
        <v>0</v>
      </c>
      <c r="E47" s="1630">
        <f>SUM(U47+W47+Y47+AA47+AC47)</f>
        <v>0</v>
      </c>
      <c r="F47" s="3073">
        <f>SUM(V47+X47+Z47+AB47+AD47)</f>
        <v>0</v>
      </c>
      <c r="G47" s="2738"/>
      <c r="H47" s="2739"/>
      <c r="I47" s="2738"/>
      <c r="J47" s="2739"/>
      <c r="K47" s="2738"/>
      <c r="L47" s="2739"/>
      <c r="M47" s="2738"/>
      <c r="N47" s="2739"/>
      <c r="O47" s="2738"/>
      <c r="P47" s="2739"/>
      <c r="Q47" s="2738"/>
      <c r="R47" s="2739"/>
      <c r="S47" s="2738"/>
      <c r="T47" s="2739"/>
      <c r="U47" s="2740"/>
      <c r="V47" s="2741"/>
      <c r="W47" s="2740"/>
      <c r="X47" s="2741"/>
      <c r="Y47" s="2740"/>
      <c r="Z47" s="2741"/>
      <c r="AA47" s="2740"/>
      <c r="AB47" s="2741"/>
      <c r="AC47" s="2742"/>
      <c r="AD47" s="2743"/>
      <c r="AE47" s="2744"/>
      <c r="AF47" s="2745"/>
      <c r="AG47" s="2745"/>
      <c r="AH47" s="2745"/>
      <c r="AI47" s="2745"/>
      <c r="AJ47" s="3304" t="str">
        <f t="shared" si="30"/>
        <v/>
      </c>
      <c r="AK47" s="1482"/>
      <c r="AL47" s="1482"/>
      <c r="AM47" s="1482"/>
      <c r="AN47" s="1482"/>
      <c r="AO47" s="1482"/>
      <c r="AP47" s="1482"/>
      <c r="AQ47" s="1482"/>
      <c r="AR47" s="1482"/>
      <c r="AS47" s="1482"/>
      <c r="AT47" s="402"/>
      <c r="AU47" s="402"/>
      <c r="BU47" s="3395"/>
      <c r="BV47" s="3395"/>
      <c r="BW47" s="3395"/>
      <c r="CA47" s="3416" t="str">
        <f t="shared" si="37"/>
        <v/>
      </c>
      <c r="CB47" s="3416" t="str">
        <f t="shared" si="31"/>
        <v/>
      </c>
      <c r="CC47" s="3416" t="str">
        <f t="shared" si="38"/>
        <v/>
      </c>
      <c r="CD47" s="3416" t="str">
        <f t="shared" si="32"/>
        <v/>
      </c>
      <c r="CE47" s="3416" t="str">
        <f t="shared" si="33"/>
        <v/>
      </c>
      <c r="CH47" s="3417">
        <f t="shared" si="39"/>
        <v>0</v>
      </c>
      <c r="CI47" s="3417">
        <f t="shared" si="34"/>
        <v>0</v>
      </c>
      <c r="CJ47" s="3417">
        <f t="shared" si="40"/>
        <v>0</v>
      </c>
      <c r="CK47" s="3417">
        <f t="shared" si="35"/>
        <v>0</v>
      </c>
      <c r="CL47" s="3417">
        <f t="shared" si="36"/>
        <v>0</v>
      </c>
      <c r="CM47" s="3409"/>
      <c r="CN47" s="3409"/>
    </row>
    <row r="48" spans="1:92" ht="16.350000000000001" customHeight="1" x14ac:dyDescent="0.2">
      <c r="A48" s="4761" t="s">
        <v>1571</v>
      </c>
      <c r="B48" s="4763"/>
      <c r="C48" s="2746">
        <v>0</v>
      </c>
      <c r="D48" s="2747">
        <f t="shared" si="42"/>
        <v>0</v>
      </c>
      <c r="E48" s="1371">
        <f>SUM(G48+I48+K48+M48+O48+Q48+S48+U48+W48+Y48+AA48+AC48)</f>
        <v>0</v>
      </c>
      <c r="F48" s="3222">
        <f t="shared" ref="E48:F53" si="44">SUM(H48+J48+L48+N48+P48+R48+T48+V48+X48+Z48+AB48+AD48)</f>
        <v>0</v>
      </c>
      <c r="G48" s="2726"/>
      <c r="H48" s="1367"/>
      <c r="I48" s="2726"/>
      <c r="J48" s="1369"/>
      <c r="K48" s="2726"/>
      <c r="L48" s="1367"/>
      <c r="M48" s="2726"/>
      <c r="N48" s="1367"/>
      <c r="O48" s="2726"/>
      <c r="P48" s="1367"/>
      <c r="Q48" s="2726"/>
      <c r="R48" s="1370"/>
      <c r="S48" s="2726"/>
      <c r="T48" s="1370"/>
      <c r="U48" s="2726"/>
      <c r="V48" s="1370"/>
      <c r="W48" s="2726"/>
      <c r="X48" s="1370"/>
      <c r="Y48" s="2726"/>
      <c r="Z48" s="1370"/>
      <c r="AA48" s="2726"/>
      <c r="AB48" s="1370"/>
      <c r="AC48" s="1369"/>
      <c r="AD48" s="1368"/>
      <c r="AE48" s="2748"/>
      <c r="AF48" s="1367"/>
      <c r="AG48" s="1367"/>
      <c r="AH48" s="1367"/>
      <c r="AI48" s="1367"/>
      <c r="AJ48" s="3304" t="str">
        <f t="shared" si="30"/>
        <v/>
      </c>
      <c r="AK48" s="1482"/>
      <c r="AL48" s="2269"/>
      <c r="AM48" s="2269"/>
      <c r="AN48" s="2269"/>
      <c r="AO48" s="2269"/>
      <c r="AP48" s="2269"/>
      <c r="AQ48" s="2269"/>
      <c r="AR48" s="2269"/>
      <c r="AS48" s="2269"/>
      <c r="AT48" s="402"/>
      <c r="AU48" s="402"/>
      <c r="BU48" s="3395"/>
      <c r="BV48" s="3395"/>
      <c r="BW48" s="3395"/>
      <c r="CA48" s="3416" t="str">
        <f t="shared" si="37"/>
        <v/>
      </c>
      <c r="CB48" s="3416" t="str">
        <f t="shared" si="31"/>
        <v/>
      </c>
      <c r="CC48" s="3416" t="str">
        <f t="shared" si="38"/>
        <v/>
      </c>
      <c r="CD48" s="3416" t="str">
        <f t="shared" si="32"/>
        <v/>
      </c>
      <c r="CE48" s="3416" t="str">
        <f t="shared" si="33"/>
        <v/>
      </c>
      <c r="CH48" s="3417">
        <f t="shared" si="39"/>
        <v>0</v>
      </c>
      <c r="CI48" s="3417">
        <f t="shared" si="34"/>
        <v>0</v>
      </c>
      <c r="CJ48" s="3417">
        <f t="shared" si="40"/>
        <v>0</v>
      </c>
      <c r="CK48" s="3417">
        <f t="shared" si="35"/>
        <v>0</v>
      </c>
      <c r="CL48" s="3417">
        <f t="shared" si="36"/>
        <v>0</v>
      </c>
      <c r="CM48" s="3409"/>
      <c r="CN48" s="3409"/>
    </row>
    <row r="49" spans="1:92" ht="16.350000000000001" customHeight="1" x14ac:dyDescent="0.2">
      <c r="A49" s="4761"/>
      <c r="B49" s="4763"/>
      <c r="C49" s="3226" t="s">
        <v>1570</v>
      </c>
      <c r="D49" s="2728">
        <f t="shared" si="42"/>
        <v>0</v>
      </c>
      <c r="E49" s="2729">
        <f t="shared" si="44"/>
        <v>0</v>
      </c>
      <c r="F49" s="2730">
        <f t="shared" si="44"/>
        <v>0</v>
      </c>
      <c r="G49" s="2731"/>
      <c r="H49" s="2736"/>
      <c r="I49" s="2731"/>
      <c r="J49" s="2749"/>
      <c r="K49" s="2731"/>
      <c r="L49" s="2736"/>
      <c r="M49" s="2731"/>
      <c r="N49" s="2736"/>
      <c r="O49" s="2731"/>
      <c r="P49" s="2736"/>
      <c r="Q49" s="2731"/>
      <c r="R49" s="2732"/>
      <c r="S49" s="2731"/>
      <c r="T49" s="2732"/>
      <c r="U49" s="2731"/>
      <c r="V49" s="2732"/>
      <c r="W49" s="2731"/>
      <c r="X49" s="2732"/>
      <c r="Y49" s="2731"/>
      <c r="Z49" s="2732"/>
      <c r="AA49" s="2731"/>
      <c r="AB49" s="2732"/>
      <c r="AC49" s="2749"/>
      <c r="AD49" s="2735"/>
      <c r="AE49" s="2750"/>
      <c r="AF49" s="2736"/>
      <c r="AG49" s="2736"/>
      <c r="AH49" s="2736"/>
      <c r="AI49" s="2736"/>
      <c r="AJ49" s="3304" t="str">
        <f t="shared" si="30"/>
        <v/>
      </c>
      <c r="AK49" s="1482"/>
      <c r="AL49" s="1482"/>
      <c r="AM49" s="1482"/>
      <c r="AN49" s="1482"/>
      <c r="AO49" s="1482"/>
      <c r="AP49" s="1482"/>
      <c r="AQ49" s="1482"/>
      <c r="AR49" s="1482"/>
      <c r="AS49" s="1482"/>
      <c r="AT49" s="402"/>
      <c r="AU49" s="402"/>
      <c r="BU49" s="3395"/>
      <c r="BV49" s="3395"/>
      <c r="BW49" s="3395"/>
      <c r="CA49" s="3416" t="str">
        <f t="shared" si="37"/>
        <v/>
      </c>
      <c r="CB49" s="3416" t="str">
        <f t="shared" si="31"/>
        <v/>
      </c>
      <c r="CC49" s="3416" t="str">
        <f t="shared" si="38"/>
        <v/>
      </c>
      <c r="CD49" s="3416" t="str">
        <f t="shared" si="32"/>
        <v/>
      </c>
      <c r="CE49" s="3416" t="str">
        <f t="shared" si="33"/>
        <v/>
      </c>
      <c r="CH49" s="3417">
        <f t="shared" si="39"/>
        <v>0</v>
      </c>
      <c r="CI49" s="3417">
        <f t="shared" si="34"/>
        <v>0</v>
      </c>
      <c r="CJ49" s="3417">
        <f t="shared" si="40"/>
        <v>0</v>
      </c>
      <c r="CK49" s="3417">
        <f t="shared" si="35"/>
        <v>0</v>
      </c>
      <c r="CL49" s="3417">
        <f t="shared" si="36"/>
        <v>0</v>
      </c>
      <c r="CM49" s="3409"/>
      <c r="CN49" s="3409"/>
    </row>
    <row r="50" spans="1:92" ht="16.350000000000001" customHeight="1" x14ac:dyDescent="0.2">
      <c r="A50" s="4761"/>
      <c r="B50" s="4763"/>
      <c r="C50" s="3226" t="s">
        <v>969</v>
      </c>
      <c r="D50" s="2728">
        <f t="shared" si="42"/>
        <v>0</v>
      </c>
      <c r="E50" s="2729">
        <f t="shared" si="44"/>
        <v>0</v>
      </c>
      <c r="F50" s="2730">
        <f t="shared" si="44"/>
        <v>0</v>
      </c>
      <c r="G50" s="2731"/>
      <c r="H50" s="2736"/>
      <c r="I50" s="2731"/>
      <c r="J50" s="2749"/>
      <c r="K50" s="2731"/>
      <c r="L50" s="2736"/>
      <c r="M50" s="2731"/>
      <c r="N50" s="2736"/>
      <c r="O50" s="2731"/>
      <c r="P50" s="2736"/>
      <c r="Q50" s="2731"/>
      <c r="R50" s="2732"/>
      <c r="S50" s="2731"/>
      <c r="T50" s="2732"/>
      <c r="U50" s="2731"/>
      <c r="V50" s="2732"/>
      <c r="W50" s="2731"/>
      <c r="X50" s="2732"/>
      <c r="Y50" s="2731"/>
      <c r="Z50" s="2732"/>
      <c r="AA50" s="2731"/>
      <c r="AB50" s="2732"/>
      <c r="AC50" s="2749"/>
      <c r="AD50" s="2735"/>
      <c r="AE50" s="2750"/>
      <c r="AF50" s="2736"/>
      <c r="AG50" s="2736"/>
      <c r="AH50" s="2736"/>
      <c r="AI50" s="2736"/>
      <c r="AJ50" s="3304" t="str">
        <f t="shared" si="30"/>
        <v/>
      </c>
      <c r="AK50" s="1482"/>
      <c r="AL50" s="1482"/>
      <c r="AM50" s="1482"/>
      <c r="AN50" s="1482"/>
      <c r="AO50" s="1482"/>
      <c r="AP50" s="1482"/>
      <c r="AQ50" s="1482"/>
      <c r="AR50" s="1482"/>
      <c r="AS50" s="1482"/>
      <c r="AT50" s="402"/>
      <c r="AU50" s="402"/>
      <c r="BU50" s="3395"/>
      <c r="BV50" s="3395"/>
      <c r="BW50" s="3395"/>
      <c r="CA50" s="3416" t="str">
        <f t="shared" si="37"/>
        <v/>
      </c>
      <c r="CB50" s="3416" t="str">
        <f t="shared" si="31"/>
        <v/>
      </c>
      <c r="CC50" s="3416" t="str">
        <f t="shared" si="38"/>
        <v/>
      </c>
      <c r="CD50" s="3416" t="str">
        <f t="shared" si="32"/>
        <v/>
      </c>
      <c r="CE50" s="3416" t="str">
        <f t="shared" si="33"/>
        <v/>
      </c>
      <c r="CH50" s="3417">
        <f t="shared" si="39"/>
        <v>0</v>
      </c>
      <c r="CI50" s="3417">
        <f t="shared" si="34"/>
        <v>0</v>
      </c>
      <c r="CJ50" s="3417">
        <f t="shared" si="40"/>
        <v>0</v>
      </c>
      <c r="CK50" s="3417">
        <f t="shared" si="35"/>
        <v>0</v>
      </c>
      <c r="CL50" s="3417">
        <f t="shared" si="36"/>
        <v>0</v>
      </c>
      <c r="CM50" s="3409"/>
      <c r="CN50" s="3409"/>
    </row>
    <row r="51" spans="1:92" ht="16.350000000000001" customHeight="1" x14ac:dyDescent="0.2">
      <c r="A51" s="4761"/>
      <c r="B51" s="4763"/>
      <c r="C51" s="3226" t="s">
        <v>1569</v>
      </c>
      <c r="D51" s="2728">
        <f t="shared" si="42"/>
        <v>0</v>
      </c>
      <c r="E51" s="2729">
        <f t="shared" si="44"/>
        <v>0</v>
      </c>
      <c r="F51" s="2730">
        <f t="shared" si="44"/>
        <v>0</v>
      </c>
      <c r="G51" s="2731"/>
      <c r="H51" s="2736"/>
      <c r="I51" s="2731"/>
      <c r="J51" s="2749"/>
      <c r="K51" s="2731"/>
      <c r="L51" s="2736"/>
      <c r="M51" s="2731"/>
      <c r="N51" s="2736"/>
      <c r="O51" s="2731"/>
      <c r="P51" s="2736"/>
      <c r="Q51" s="2731"/>
      <c r="R51" s="2732"/>
      <c r="S51" s="2731"/>
      <c r="T51" s="2732"/>
      <c r="U51" s="2731"/>
      <c r="V51" s="2732"/>
      <c r="W51" s="2731"/>
      <c r="X51" s="2732"/>
      <c r="Y51" s="2731"/>
      <c r="Z51" s="2732"/>
      <c r="AA51" s="2731"/>
      <c r="AB51" s="2732"/>
      <c r="AC51" s="2749"/>
      <c r="AD51" s="2735"/>
      <c r="AE51" s="2750"/>
      <c r="AF51" s="2736"/>
      <c r="AG51" s="2736"/>
      <c r="AH51" s="2736"/>
      <c r="AI51" s="2736"/>
      <c r="AJ51" s="3304" t="str">
        <f t="shared" si="30"/>
        <v/>
      </c>
      <c r="AK51" s="1482"/>
      <c r="AL51" s="1482"/>
      <c r="AM51" s="1482"/>
      <c r="AN51" s="1482"/>
      <c r="AO51" s="1482"/>
      <c r="AP51" s="1482"/>
      <c r="AQ51" s="1482"/>
      <c r="AR51" s="1482"/>
      <c r="AS51" s="1482"/>
      <c r="AT51" s="402"/>
      <c r="AU51" s="402"/>
      <c r="BU51" s="3395"/>
      <c r="BV51" s="3395"/>
      <c r="BW51" s="3395"/>
      <c r="CA51" s="3416" t="str">
        <f t="shared" si="37"/>
        <v/>
      </c>
      <c r="CB51" s="3416" t="str">
        <f t="shared" si="31"/>
        <v/>
      </c>
      <c r="CC51" s="3416" t="str">
        <f t="shared" si="38"/>
        <v/>
      </c>
      <c r="CD51" s="3416" t="str">
        <f t="shared" si="32"/>
        <v/>
      </c>
      <c r="CE51" s="3416" t="str">
        <f t="shared" si="33"/>
        <v/>
      </c>
      <c r="CH51" s="3417">
        <f t="shared" si="39"/>
        <v>0</v>
      </c>
      <c r="CI51" s="3417">
        <f t="shared" si="34"/>
        <v>0</v>
      </c>
      <c r="CJ51" s="3417">
        <f t="shared" si="40"/>
        <v>0</v>
      </c>
      <c r="CK51" s="3417">
        <f t="shared" si="35"/>
        <v>0</v>
      </c>
      <c r="CL51" s="3417">
        <f t="shared" si="36"/>
        <v>0</v>
      </c>
      <c r="CM51" s="3409"/>
      <c r="CN51" s="3409"/>
    </row>
    <row r="52" spans="1:92" ht="16.350000000000001" customHeight="1" x14ac:dyDescent="0.2">
      <c r="A52" s="4761"/>
      <c r="B52" s="4763"/>
      <c r="C52" s="1365" t="s">
        <v>1568</v>
      </c>
      <c r="D52" s="2737">
        <f>SUM(E52+F52)</f>
        <v>0</v>
      </c>
      <c r="E52" s="1358">
        <f t="shared" si="44"/>
        <v>0</v>
      </c>
      <c r="F52" s="2730">
        <f t="shared" si="44"/>
        <v>0</v>
      </c>
      <c r="G52" s="2751"/>
      <c r="H52" s="1354"/>
      <c r="I52" s="2751"/>
      <c r="J52" s="1363"/>
      <c r="K52" s="2751"/>
      <c r="L52" s="1354"/>
      <c r="M52" s="2751"/>
      <c r="N52" s="1354"/>
      <c r="O52" s="2751"/>
      <c r="P52" s="1354"/>
      <c r="Q52" s="2751"/>
      <c r="R52" s="1356"/>
      <c r="S52" s="2751"/>
      <c r="T52" s="1356"/>
      <c r="U52" s="2751"/>
      <c r="V52" s="1356"/>
      <c r="W52" s="2751"/>
      <c r="X52" s="1356"/>
      <c r="Y52" s="2751"/>
      <c r="Z52" s="1356"/>
      <c r="AA52" s="2751"/>
      <c r="AB52" s="1356"/>
      <c r="AC52" s="1363"/>
      <c r="AD52" s="1355"/>
      <c r="AE52" s="1366"/>
      <c r="AF52" s="1354"/>
      <c r="AG52" s="1354"/>
      <c r="AH52" s="1354"/>
      <c r="AI52" s="1354"/>
      <c r="AJ52" s="3304" t="str">
        <f t="shared" si="30"/>
        <v/>
      </c>
      <c r="AK52" s="1482"/>
      <c r="AL52" s="1482"/>
      <c r="AM52" s="1482"/>
      <c r="AN52" s="1482"/>
      <c r="AO52" s="1482"/>
      <c r="AP52" s="1482"/>
      <c r="AQ52" s="1482"/>
      <c r="AR52" s="1482"/>
      <c r="AS52" s="1482"/>
      <c r="AT52" s="402"/>
      <c r="AU52" s="402"/>
      <c r="BU52" s="3395"/>
      <c r="BV52" s="3395"/>
      <c r="BW52" s="3395"/>
      <c r="CA52" s="3416" t="str">
        <f t="shared" si="37"/>
        <v/>
      </c>
      <c r="CB52" s="3416" t="str">
        <f t="shared" si="31"/>
        <v/>
      </c>
      <c r="CC52" s="3416" t="str">
        <f t="shared" si="38"/>
        <v/>
      </c>
      <c r="CD52" s="3416" t="str">
        <f t="shared" si="32"/>
        <v/>
      </c>
      <c r="CE52" s="3416" t="str">
        <f t="shared" si="33"/>
        <v/>
      </c>
      <c r="CH52" s="3417">
        <f t="shared" si="39"/>
        <v>0</v>
      </c>
      <c r="CI52" s="3417">
        <f t="shared" si="34"/>
        <v>0</v>
      </c>
      <c r="CJ52" s="3417">
        <f t="shared" si="40"/>
        <v>0</v>
      </c>
      <c r="CK52" s="3417">
        <f t="shared" si="35"/>
        <v>0</v>
      </c>
      <c r="CL52" s="3417">
        <f t="shared" si="36"/>
        <v>0</v>
      </c>
      <c r="CM52" s="3409"/>
      <c r="CN52" s="3409"/>
    </row>
    <row r="53" spans="1:92" ht="16.350000000000001" customHeight="1" x14ac:dyDescent="0.2">
      <c r="A53" s="4761"/>
      <c r="B53" s="4763"/>
      <c r="C53" s="1365" t="s">
        <v>1567</v>
      </c>
      <c r="D53" s="2737">
        <f t="shared" si="42"/>
        <v>0</v>
      </c>
      <c r="E53" s="1358">
        <f t="shared" si="44"/>
        <v>0</v>
      </c>
      <c r="F53" s="2730">
        <f t="shared" si="44"/>
        <v>0</v>
      </c>
      <c r="G53" s="2751"/>
      <c r="H53" s="1354"/>
      <c r="I53" s="2751"/>
      <c r="J53" s="1363"/>
      <c r="K53" s="1364"/>
      <c r="L53" s="1354"/>
      <c r="M53" s="2751"/>
      <c r="N53" s="1354"/>
      <c r="O53" s="2751"/>
      <c r="P53" s="1354"/>
      <c r="Q53" s="2751"/>
      <c r="R53" s="1356"/>
      <c r="S53" s="2751"/>
      <c r="T53" s="1356"/>
      <c r="U53" s="2751"/>
      <c r="V53" s="1356"/>
      <c r="W53" s="2751"/>
      <c r="X53" s="1356"/>
      <c r="Y53" s="2751"/>
      <c r="Z53" s="1356"/>
      <c r="AA53" s="2751"/>
      <c r="AB53" s="1356"/>
      <c r="AC53" s="1363"/>
      <c r="AD53" s="1355"/>
      <c r="AE53" s="1362"/>
      <c r="AF53" s="1354"/>
      <c r="AG53" s="1354"/>
      <c r="AH53" s="1354"/>
      <c r="AI53" s="1354"/>
      <c r="AJ53" s="3304" t="str">
        <f t="shared" si="30"/>
        <v/>
      </c>
      <c r="AK53" s="1482"/>
      <c r="AL53" s="1482"/>
      <c r="AM53" s="1482"/>
      <c r="AN53" s="1482"/>
      <c r="AO53" s="1482"/>
      <c r="AP53" s="1482"/>
      <c r="AQ53" s="1482"/>
      <c r="AR53" s="1482"/>
      <c r="AS53" s="1482"/>
      <c r="AT53" s="402"/>
      <c r="AU53" s="402"/>
      <c r="BU53" s="3395"/>
      <c r="BV53" s="3395"/>
      <c r="BW53" s="3395"/>
      <c r="CA53" s="3416" t="str">
        <f t="shared" si="37"/>
        <v/>
      </c>
      <c r="CB53" s="3416" t="str">
        <f t="shared" si="31"/>
        <v/>
      </c>
      <c r="CC53" s="3416" t="str">
        <f t="shared" si="38"/>
        <v/>
      </c>
      <c r="CD53" s="3416" t="str">
        <f t="shared" si="32"/>
        <v/>
      </c>
      <c r="CE53" s="3416" t="str">
        <f t="shared" si="33"/>
        <v/>
      </c>
      <c r="CH53" s="3417">
        <f t="shared" si="39"/>
        <v>0</v>
      </c>
      <c r="CI53" s="3417">
        <f t="shared" si="34"/>
        <v>0</v>
      </c>
      <c r="CJ53" s="3417">
        <f t="shared" si="40"/>
        <v>0</v>
      </c>
      <c r="CK53" s="3417">
        <f t="shared" si="35"/>
        <v>0</v>
      </c>
      <c r="CL53" s="3417">
        <f t="shared" si="36"/>
        <v>0</v>
      </c>
      <c r="CM53" s="3409"/>
      <c r="CN53" s="3409"/>
    </row>
    <row r="54" spans="1:92" ht="16.350000000000001" customHeight="1" x14ac:dyDescent="0.2">
      <c r="A54" s="4764"/>
      <c r="B54" s="4766"/>
      <c r="C54" s="3241" t="s">
        <v>27</v>
      </c>
      <c r="D54" s="2546">
        <f t="shared" ref="D54:AG54" si="45">SUM(D48:D53)</f>
        <v>0</v>
      </c>
      <c r="E54" s="2752">
        <f>SUM(E48:E53)</f>
        <v>0</v>
      </c>
      <c r="F54" s="3073">
        <f t="shared" si="45"/>
        <v>0</v>
      </c>
      <c r="G54" s="2168">
        <f t="shared" si="45"/>
        <v>0</v>
      </c>
      <c r="H54" s="3073">
        <f t="shared" si="45"/>
        <v>0</v>
      </c>
      <c r="I54" s="2168">
        <f t="shared" si="45"/>
        <v>0</v>
      </c>
      <c r="J54" s="3182">
        <f t="shared" si="45"/>
        <v>0</v>
      </c>
      <c r="K54" s="3072">
        <f t="shared" si="45"/>
        <v>0</v>
      </c>
      <c r="L54" s="3073">
        <f t="shared" si="45"/>
        <v>0</v>
      </c>
      <c r="M54" s="2168">
        <f t="shared" si="45"/>
        <v>0</v>
      </c>
      <c r="N54" s="3073">
        <f t="shared" si="45"/>
        <v>0</v>
      </c>
      <c r="O54" s="2168">
        <f t="shared" si="45"/>
        <v>0</v>
      </c>
      <c r="P54" s="3073">
        <f t="shared" si="45"/>
        <v>0</v>
      </c>
      <c r="Q54" s="2168">
        <f t="shared" si="45"/>
        <v>0</v>
      </c>
      <c r="R54" s="2753">
        <f t="shared" si="45"/>
        <v>0</v>
      </c>
      <c r="S54" s="2168">
        <f t="shared" si="45"/>
        <v>0</v>
      </c>
      <c r="T54" s="2753">
        <f t="shared" si="45"/>
        <v>0</v>
      </c>
      <c r="U54" s="2168">
        <f t="shared" si="45"/>
        <v>0</v>
      </c>
      <c r="V54" s="2753">
        <f t="shared" si="45"/>
        <v>0</v>
      </c>
      <c r="W54" s="2168">
        <f>SUM(W48:W53)</f>
        <v>0</v>
      </c>
      <c r="X54" s="2753">
        <f t="shared" si="45"/>
        <v>0</v>
      </c>
      <c r="Y54" s="2168">
        <f>SUM(Y48:Y53)</f>
        <v>0</v>
      </c>
      <c r="Z54" s="2753">
        <f t="shared" si="45"/>
        <v>0</v>
      </c>
      <c r="AA54" s="2168">
        <f t="shared" si="45"/>
        <v>0</v>
      </c>
      <c r="AB54" s="2753">
        <f t="shared" si="45"/>
        <v>0</v>
      </c>
      <c r="AC54" s="3233">
        <f t="shared" si="45"/>
        <v>0</v>
      </c>
      <c r="AD54" s="2754">
        <f t="shared" si="45"/>
        <v>0</v>
      </c>
      <c r="AE54" s="2049">
        <f t="shared" si="45"/>
        <v>0</v>
      </c>
      <c r="AF54" s="3073">
        <f>SUM(AF48:AF53)</f>
        <v>0</v>
      </c>
      <c r="AG54" s="3073">
        <f t="shared" si="45"/>
        <v>0</v>
      </c>
      <c r="AH54" s="3073">
        <f t="shared" ref="AH54" si="46">SUM(AH48:AH53)</f>
        <v>0</v>
      </c>
      <c r="AI54" s="3073">
        <f>SUM(AI48:AI53)</f>
        <v>0</v>
      </c>
      <c r="AJ54" s="3304"/>
      <c r="AK54" s="2269"/>
      <c r="AL54" s="1482"/>
      <c r="AM54" s="1482"/>
      <c r="AN54" s="1482"/>
      <c r="AO54" s="1482"/>
      <c r="AP54" s="1482"/>
      <c r="AQ54" s="1482"/>
      <c r="AR54" s="1482"/>
      <c r="AS54" s="1482"/>
      <c r="AT54" s="402"/>
      <c r="AU54" s="402"/>
      <c r="BU54" s="3395"/>
      <c r="BV54" s="3395"/>
      <c r="BW54" s="3395"/>
      <c r="CA54" s="3416" t="str">
        <f t="shared" si="37"/>
        <v/>
      </c>
      <c r="CB54" s="3416" t="str">
        <f t="shared" si="31"/>
        <v/>
      </c>
      <c r="CC54" s="3416" t="str">
        <f t="shared" si="38"/>
        <v/>
      </c>
      <c r="CD54" s="3416" t="str">
        <f t="shared" si="32"/>
        <v/>
      </c>
      <c r="CE54" s="3416" t="str">
        <f t="shared" si="33"/>
        <v/>
      </c>
      <c r="CH54" s="3417">
        <f t="shared" si="39"/>
        <v>0</v>
      </c>
      <c r="CI54" s="3417">
        <f t="shared" si="34"/>
        <v>0</v>
      </c>
      <c r="CJ54" s="3417">
        <f t="shared" si="40"/>
        <v>0</v>
      </c>
      <c r="CK54" s="3417">
        <f t="shared" si="35"/>
        <v>0</v>
      </c>
      <c r="CL54" s="3417">
        <f t="shared" si="36"/>
        <v>0</v>
      </c>
      <c r="CM54" s="3409"/>
      <c r="CN54" s="3409"/>
    </row>
    <row r="55" spans="1:92" ht="16.350000000000001" customHeight="1" x14ac:dyDescent="0.25">
      <c r="A55" s="4821" t="s">
        <v>1566</v>
      </c>
      <c r="B55" s="4739"/>
      <c r="C55" s="3226">
        <v>0</v>
      </c>
      <c r="D55" s="2737">
        <f>SUM(E55:F55)</f>
        <v>0</v>
      </c>
      <c r="E55" s="1358">
        <f>SUM(U55+W55+Y55+AA55+AC55)</f>
        <v>0</v>
      </c>
      <c r="F55" s="2730">
        <f>SUM(V55+X55+Z55+AB55+AD55)</f>
        <v>0</v>
      </c>
      <c r="G55" s="3627"/>
      <c r="H55" s="3628"/>
      <c r="I55" s="3629"/>
      <c r="J55" s="3628"/>
      <c r="K55" s="3629"/>
      <c r="L55" s="3628"/>
      <c r="M55" s="3629"/>
      <c r="N55" s="3628"/>
      <c r="O55" s="3629"/>
      <c r="P55" s="3628"/>
      <c r="Q55" s="3629"/>
      <c r="R55" s="3628"/>
      <c r="S55" s="3949"/>
      <c r="T55" s="3950"/>
      <c r="U55" s="1360"/>
      <c r="V55" s="1359"/>
      <c r="W55" s="1360"/>
      <c r="X55" s="1359"/>
      <c r="Y55" s="1357"/>
      <c r="Z55" s="1356"/>
      <c r="AA55" s="2751"/>
      <c r="AB55" s="1356"/>
      <c r="AC55" s="2751"/>
      <c r="AD55" s="2755"/>
      <c r="AE55" s="1354"/>
      <c r="AF55" s="1354"/>
      <c r="AG55" s="2756"/>
      <c r="AH55" s="1354"/>
      <c r="AI55" s="2756"/>
      <c r="AJ55" s="3304" t="str">
        <f t="shared" si="30"/>
        <v/>
      </c>
      <c r="AK55" s="2269"/>
      <c r="AL55" s="1482"/>
      <c r="AM55" s="1482"/>
      <c r="AN55" s="1482"/>
      <c r="AO55" s="1482"/>
      <c r="AP55" s="1482"/>
      <c r="AQ55" s="1482"/>
      <c r="AR55" s="1482"/>
      <c r="AS55" s="1482"/>
      <c r="AT55" s="402"/>
      <c r="AU55" s="402"/>
      <c r="BU55" s="3395"/>
      <c r="BV55" s="3395"/>
      <c r="BW55" s="3395"/>
      <c r="CA55" s="3416" t="str">
        <f t="shared" si="37"/>
        <v/>
      </c>
      <c r="CB55" s="3416" t="str">
        <f t="shared" si="31"/>
        <v/>
      </c>
      <c r="CC55" s="3416" t="str">
        <f t="shared" si="38"/>
        <v/>
      </c>
      <c r="CD55" s="3416" t="str">
        <f t="shared" si="32"/>
        <v/>
      </c>
      <c r="CE55" s="3416" t="str">
        <f t="shared" si="33"/>
        <v/>
      </c>
      <c r="CH55" s="3417">
        <f t="shared" si="39"/>
        <v>0</v>
      </c>
      <c r="CI55" s="3417">
        <f t="shared" si="34"/>
        <v>0</v>
      </c>
      <c r="CJ55" s="3417">
        <f t="shared" si="40"/>
        <v>0</v>
      </c>
      <c r="CK55" s="3417">
        <f t="shared" si="35"/>
        <v>0</v>
      </c>
      <c r="CL55" s="3417">
        <f t="shared" si="36"/>
        <v>0</v>
      </c>
      <c r="CM55" s="3409"/>
      <c r="CN55" s="3409"/>
    </row>
    <row r="56" spans="1:92" ht="16.350000000000001" customHeight="1" x14ac:dyDescent="0.25">
      <c r="A56" s="4174"/>
      <c r="B56" s="4176"/>
      <c r="C56" s="3226" t="s">
        <v>1565</v>
      </c>
      <c r="D56" s="2737">
        <f t="shared" ref="D56" si="47">SUM(E56:F56)</f>
        <v>0</v>
      </c>
      <c r="E56" s="1358">
        <f t="shared" ref="E56:E57" si="48">SUM(U56+W56+Y56+AA56+AC56)</f>
        <v>0</v>
      </c>
      <c r="F56" s="2730">
        <f t="shared" ref="F56" si="49">SUM(V56+X56+Z56+AB56+AD56)</f>
        <v>0</v>
      </c>
      <c r="G56" s="3630"/>
      <c r="H56" s="3631"/>
      <c r="I56" s="3630"/>
      <c r="J56" s="3631"/>
      <c r="K56" s="3630"/>
      <c r="L56" s="3631"/>
      <c r="M56" s="3630"/>
      <c r="N56" s="3631"/>
      <c r="O56" s="3630"/>
      <c r="P56" s="3631"/>
      <c r="Q56" s="3630"/>
      <c r="R56" s="3631"/>
      <c r="S56" s="3949"/>
      <c r="T56" s="3950"/>
      <c r="U56" s="1357"/>
      <c r="V56" s="1356"/>
      <c r="W56" s="1357"/>
      <c r="X56" s="1356"/>
      <c r="Y56" s="1357"/>
      <c r="Z56" s="1356"/>
      <c r="AA56" s="2751"/>
      <c r="AB56" s="1356"/>
      <c r="AC56" s="2751"/>
      <c r="AD56" s="1355"/>
      <c r="AE56" s="1354"/>
      <c r="AF56" s="1354"/>
      <c r="AG56" s="1353"/>
      <c r="AH56" s="1354"/>
      <c r="AI56" s="1353"/>
      <c r="AJ56" s="3304" t="str">
        <f t="shared" si="30"/>
        <v/>
      </c>
      <c r="AK56" s="2269"/>
      <c r="AL56" s="2269"/>
      <c r="AM56" s="2269"/>
      <c r="AN56" s="2269"/>
      <c r="AO56" s="2269"/>
      <c r="AP56" s="2269"/>
      <c r="AQ56" s="2269"/>
      <c r="AR56" s="2269"/>
      <c r="AS56" s="2269"/>
      <c r="AT56" s="402"/>
      <c r="AU56" s="402"/>
      <c r="BU56" s="3395"/>
      <c r="BV56" s="3395"/>
      <c r="BW56" s="3395"/>
      <c r="CA56" s="3416" t="str">
        <f t="shared" si="37"/>
        <v/>
      </c>
      <c r="CB56" s="3416" t="str">
        <f t="shared" si="31"/>
        <v/>
      </c>
      <c r="CC56" s="3416" t="str">
        <f t="shared" si="38"/>
        <v/>
      </c>
      <c r="CD56" s="3416" t="str">
        <f t="shared" si="32"/>
        <v/>
      </c>
      <c r="CE56" s="3416" t="str">
        <f t="shared" si="33"/>
        <v/>
      </c>
      <c r="CH56" s="3417">
        <f t="shared" si="39"/>
        <v>0</v>
      </c>
      <c r="CI56" s="3417">
        <f t="shared" si="34"/>
        <v>0</v>
      </c>
      <c r="CJ56" s="3417">
        <f t="shared" si="40"/>
        <v>0</v>
      </c>
      <c r="CK56" s="3417">
        <f t="shared" si="35"/>
        <v>0</v>
      </c>
      <c r="CL56" s="3417">
        <f t="shared" si="36"/>
        <v>0</v>
      </c>
      <c r="CM56" s="3409"/>
      <c r="CN56" s="3409"/>
    </row>
    <row r="57" spans="1:92" ht="16.350000000000001" customHeight="1" x14ac:dyDescent="0.25">
      <c r="A57" s="4174"/>
      <c r="B57" s="4176"/>
      <c r="C57" s="1365" t="s">
        <v>1564</v>
      </c>
      <c r="D57" s="2737">
        <f>SUM(E57:F57)</f>
        <v>0</v>
      </c>
      <c r="E57" s="1358">
        <f t="shared" si="48"/>
        <v>0</v>
      </c>
      <c r="F57" s="2730">
        <f>SUM(V57+X57+Z57+AB57+AD57)</f>
        <v>0</v>
      </c>
      <c r="G57" s="3630"/>
      <c r="H57" s="3631"/>
      <c r="I57" s="3630"/>
      <c r="J57" s="3631"/>
      <c r="K57" s="3630"/>
      <c r="L57" s="3631"/>
      <c r="M57" s="3630"/>
      <c r="N57" s="3631"/>
      <c r="O57" s="3630"/>
      <c r="P57" s="3631"/>
      <c r="Q57" s="3630"/>
      <c r="R57" s="3631"/>
      <c r="S57" s="3949"/>
      <c r="T57" s="3950"/>
      <c r="U57" s="1357"/>
      <c r="V57" s="1356"/>
      <c r="W57" s="1357"/>
      <c r="X57" s="1356"/>
      <c r="Y57" s="1357"/>
      <c r="Z57" s="1356"/>
      <c r="AA57" s="2751"/>
      <c r="AB57" s="1356"/>
      <c r="AC57" s="2751"/>
      <c r="AD57" s="1355"/>
      <c r="AE57" s="1354"/>
      <c r="AF57" s="1354"/>
      <c r="AG57" s="1353"/>
      <c r="AH57" s="1354"/>
      <c r="AI57" s="1353"/>
      <c r="AJ57" s="3304" t="str">
        <f t="shared" si="30"/>
        <v/>
      </c>
      <c r="AK57" s="2269"/>
      <c r="AL57" s="2269"/>
      <c r="AM57" s="2269"/>
      <c r="AN57" s="2269"/>
      <c r="AO57" s="2269"/>
      <c r="AP57" s="2269"/>
      <c r="AQ57" s="2269"/>
      <c r="AR57" s="2269"/>
      <c r="AS57" s="2269"/>
      <c r="AT57" s="402"/>
      <c r="AU57" s="402"/>
      <c r="BU57" s="3395"/>
      <c r="BV57" s="3395"/>
      <c r="BW57" s="3395"/>
      <c r="CA57" s="3416" t="str">
        <f t="shared" si="37"/>
        <v/>
      </c>
      <c r="CB57" s="3416" t="str">
        <f t="shared" si="31"/>
        <v/>
      </c>
      <c r="CC57" s="3416" t="str">
        <f t="shared" si="38"/>
        <v/>
      </c>
      <c r="CD57" s="3416" t="str">
        <f t="shared" si="32"/>
        <v/>
      </c>
      <c r="CE57" s="3416" t="str">
        <f t="shared" si="33"/>
        <v/>
      </c>
      <c r="CH57" s="3417">
        <f t="shared" si="39"/>
        <v>0</v>
      </c>
      <c r="CI57" s="3417">
        <f t="shared" si="34"/>
        <v>0</v>
      </c>
      <c r="CJ57" s="3417">
        <f t="shared" si="40"/>
        <v>0</v>
      </c>
      <c r="CK57" s="3417">
        <f t="shared" si="35"/>
        <v>0</v>
      </c>
      <c r="CL57" s="3417">
        <f t="shared" si="36"/>
        <v>0</v>
      </c>
      <c r="CM57" s="3409"/>
      <c r="CN57" s="3409"/>
    </row>
    <row r="58" spans="1:92" ht="16.350000000000001" customHeight="1" x14ac:dyDescent="0.2">
      <c r="A58" s="4778"/>
      <c r="B58" s="4180"/>
      <c r="C58" s="3214" t="s">
        <v>27</v>
      </c>
      <c r="D58" s="2546">
        <f>SUM(E58:F58)</f>
        <v>0</v>
      </c>
      <c r="E58" s="2752">
        <f>SUM(E55:E57)</f>
        <v>0</v>
      </c>
      <c r="F58" s="3073">
        <f>SUM(F55:F57)</f>
        <v>0</v>
      </c>
      <c r="G58" s="2757"/>
      <c r="H58" s="2758"/>
      <c r="I58" s="2757"/>
      <c r="J58" s="2758"/>
      <c r="K58" s="2757"/>
      <c r="L58" s="2758"/>
      <c r="M58" s="2757"/>
      <c r="N58" s="2758"/>
      <c r="O58" s="2757"/>
      <c r="P58" s="2758"/>
      <c r="Q58" s="2757"/>
      <c r="R58" s="2758"/>
      <c r="S58" s="2757"/>
      <c r="T58" s="2759"/>
      <c r="U58" s="3233">
        <f>SUM(U55:U57)</f>
        <v>0</v>
      </c>
      <c r="V58" s="3233">
        <f t="shared" ref="V58:X58" si="50">SUM(V55:V57)</f>
        <v>0</v>
      </c>
      <c r="W58" s="3233">
        <f t="shared" si="50"/>
        <v>0</v>
      </c>
      <c r="X58" s="3233">
        <f t="shared" si="50"/>
        <v>0</v>
      </c>
      <c r="Y58" s="3233">
        <f>SUM(Y55:Y57)</f>
        <v>0</v>
      </c>
      <c r="Z58" s="3073">
        <f t="shared" ref="Z58:AI58" si="51">SUM(Z55:Z57)</f>
        <v>0</v>
      </c>
      <c r="AA58" s="2168">
        <f t="shared" si="51"/>
        <v>0</v>
      </c>
      <c r="AB58" s="3073">
        <f t="shared" si="51"/>
        <v>0</v>
      </c>
      <c r="AC58" s="2168">
        <f t="shared" si="51"/>
        <v>0</v>
      </c>
      <c r="AD58" s="2754">
        <f t="shared" si="51"/>
        <v>0</v>
      </c>
      <c r="AE58" s="3073">
        <f t="shared" si="51"/>
        <v>0</v>
      </c>
      <c r="AF58" s="3073">
        <f t="shared" si="51"/>
        <v>0</v>
      </c>
      <c r="AG58" s="3214">
        <f t="shared" si="51"/>
        <v>0</v>
      </c>
      <c r="AH58" s="3073">
        <f t="shared" si="51"/>
        <v>0</v>
      </c>
      <c r="AI58" s="3214">
        <f t="shared" si="51"/>
        <v>0</v>
      </c>
      <c r="AJ58" s="3304"/>
      <c r="AK58" s="2269"/>
      <c r="AL58" s="2269"/>
      <c r="AM58" s="2269"/>
      <c r="AN58" s="2269"/>
      <c r="AO58" s="2269"/>
      <c r="AP58" s="2269"/>
      <c r="AQ58" s="2269"/>
      <c r="AR58" s="2269"/>
      <c r="AS58" s="2269"/>
      <c r="AT58" s="402"/>
      <c r="AU58" s="402"/>
      <c r="BU58" s="3395"/>
      <c r="BV58" s="3395"/>
      <c r="BW58" s="3395"/>
      <c r="CH58" s="3409"/>
      <c r="CI58" s="3409"/>
      <c r="CJ58" s="3409"/>
      <c r="CK58" s="3409"/>
      <c r="CL58" s="3409"/>
      <c r="CM58" s="3409"/>
      <c r="CN58" s="3409"/>
    </row>
    <row r="59" spans="1:92" ht="33.75" customHeight="1" x14ac:dyDescent="0.2">
      <c r="A59" s="82" t="s">
        <v>2777</v>
      </c>
      <c r="B59" s="1352"/>
      <c r="C59" s="1352"/>
      <c r="D59" s="1351"/>
      <c r="E59" s="252"/>
      <c r="AH59" s="402"/>
      <c r="AI59" s="402"/>
      <c r="AJ59" s="402"/>
      <c r="AK59" s="402"/>
      <c r="AL59" s="2269"/>
      <c r="AM59" s="2269"/>
      <c r="AN59" s="2269"/>
      <c r="AO59" s="2269"/>
      <c r="AP59" s="2269"/>
      <c r="AQ59" s="2269"/>
      <c r="AR59" s="2269"/>
      <c r="AS59" s="2269"/>
      <c r="AT59" s="402"/>
      <c r="AU59" s="402"/>
      <c r="BU59" s="3395"/>
      <c r="BV59" s="3395"/>
      <c r="BW59" s="3395"/>
      <c r="CA59" s="3416"/>
      <c r="CB59" s="3416"/>
      <c r="CC59" s="3416"/>
      <c r="CD59" s="3416"/>
      <c r="CE59" s="3416"/>
      <c r="CF59" s="3416"/>
      <c r="CG59" s="3416"/>
      <c r="CH59" s="3417"/>
      <c r="CI59" s="3409"/>
      <c r="CJ59" s="3409"/>
      <c r="CK59" s="3409"/>
      <c r="CL59" s="3409"/>
      <c r="CM59" s="3409"/>
      <c r="CN59" s="3409"/>
    </row>
    <row r="60" spans="1:92" ht="60.75" customHeight="1" x14ac:dyDescent="0.2">
      <c r="A60" s="4189" t="s">
        <v>1563</v>
      </c>
      <c r="B60" s="4190"/>
      <c r="C60" s="4191"/>
      <c r="D60" s="3227" t="s">
        <v>27</v>
      </c>
      <c r="E60" s="3227" t="s">
        <v>1562</v>
      </c>
      <c r="F60" s="3214" t="s">
        <v>1561</v>
      </c>
      <c r="G60" s="3214" t="s">
        <v>1425</v>
      </c>
      <c r="H60" s="3214" t="s">
        <v>1495</v>
      </c>
      <c r="I60" s="3227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69"/>
      <c r="AM60" s="2269"/>
      <c r="AN60" s="2269"/>
      <c r="AO60" s="2269"/>
      <c r="AP60" s="2269"/>
      <c r="AQ60" s="2269"/>
      <c r="AR60" s="2269"/>
      <c r="AS60" s="2269"/>
      <c r="AT60" s="402"/>
      <c r="AU60" s="402"/>
      <c r="BU60" s="3395"/>
      <c r="BV60" s="3395"/>
      <c r="BW60" s="3395"/>
      <c r="CA60" s="3416"/>
      <c r="CB60" s="3416"/>
      <c r="CC60" s="3416"/>
      <c r="CD60" s="3416"/>
      <c r="CE60" s="3416"/>
      <c r="CF60" s="3416"/>
      <c r="CG60" s="3416"/>
      <c r="CH60" s="3417"/>
      <c r="CI60" s="3409"/>
      <c r="CJ60" s="3409"/>
      <c r="CK60" s="3409"/>
      <c r="CL60" s="3409"/>
      <c r="CM60" s="3409"/>
      <c r="CN60" s="3409"/>
    </row>
    <row r="61" spans="1:92" x14ac:dyDescent="0.2">
      <c r="A61" s="4842" t="s">
        <v>1380</v>
      </c>
      <c r="B61" s="4843"/>
      <c r="C61" s="4844"/>
      <c r="D61" s="2760"/>
      <c r="E61" s="2760"/>
      <c r="F61" s="2760"/>
      <c r="G61" s="2760"/>
      <c r="H61" s="2760"/>
      <c r="I61" s="2760"/>
      <c r="J61" s="3304" t="str">
        <f>CA61&amp;CB61&amp;CC61&amp;CD61&amp;CE61</f>
        <v/>
      </c>
      <c r="K61" s="1482"/>
      <c r="L61" s="1482"/>
      <c r="M61" s="1482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5"/>
      <c r="BV61" s="3395"/>
      <c r="BW61" s="3395"/>
      <c r="CA61" s="3416" t="str">
        <f>IF(CH61=1,"* Las Interconsultas de Gestantes NO DEBEN ser mayor al Total de Interconsultas. ","")</f>
        <v/>
      </c>
      <c r="CB61" s="3416" t="str">
        <f>IF(CI61=1,"* Las Interconsultas de Pacientes de 60 años NO DEBEN ser mayor al Total de Interconsultas. ","")</f>
        <v/>
      </c>
      <c r="CC61" s="3416" t="str">
        <f>IF(CJ61=1,"* Las Interconsultas de Usuarios en situación de Discapacidad NO DEBEN ser mayor al Total de Interconsultas. ","")</f>
        <v/>
      </c>
      <c r="CD61" s="3416" t="str">
        <f>IF(CK61=1,"* Las Interconsultas de Niños, Niñas, Adolescentes y Jóvenes Red SENAME NO DEBEN ser mayor al Total de Interconsultas. ","")</f>
        <v/>
      </c>
      <c r="CE61" s="3416" t="str">
        <f>IF(CL61=1,"* Las Interconsultas de Migrantes NO DEBEN ser mayor al Total de Interconsultas. ","")</f>
        <v/>
      </c>
      <c r="CF61" s="3416"/>
      <c r="CG61" s="3416"/>
      <c r="CH61" s="3417">
        <f>IF($D61&lt;E61,1,0)</f>
        <v>0</v>
      </c>
      <c r="CI61" s="3417">
        <f t="shared" ref="CI61:CL71" si="52">IF($D61&lt;F61,1,0)</f>
        <v>0</v>
      </c>
      <c r="CJ61" s="3417">
        <f t="shared" si="52"/>
        <v>0</v>
      </c>
      <c r="CK61" s="3417">
        <f t="shared" si="52"/>
        <v>0</v>
      </c>
      <c r="CL61" s="3417">
        <f t="shared" si="52"/>
        <v>0</v>
      </c>
      <c r="CM61" s="3409"/>
      <c r="CN61" s="3409"/>
    </row>
    <row r="62" spans="1:92" x14ac:dyDescent="0.2">
      <c r="A62" s="4229" t="s">
        <v>1375</v>
      </c>
      <c r="B62" s="4833" t="s">
        <v>1465</v>
      </c>
      <c r="C62" s="4834"/>
      <c r="D62" s="2761"/>
      <c r="E62" s="2761"/>
      <c r="F62" s="2761"/>
      <c r="G62" s="2761"/>
      <c r="H62" s="2761"/>
      <c r="I62" s="2761"/>
      <c r="J62" s="3304" t="str">
        <f t="shared" ref="J62:J71" si="53">CA62&amp;CB62&amp;CC62&amp;CD62&amp;CE62</f>
        <v/>
      </c>
      <c r="K62" s="1482"/>
      <c r="L62" s="1482"/>
      <c r="M62" s="1482"/>
      <c r="N62" s="402"/>
      <c r="AL62" s="402"/>
      <c r="AM62" s="402"/>
      <c r="AN62" s="402"/>
      <c r="AO62" s="402"/>
      <c r="AP62" s="402"/>
      <c r="AQ62" s="402"/>
      <c r="BQ62" s="3395"/>
      <c r="BR62" s="3395"/>
      <c r="BS62" s="3395"/>
      <c r="BT62" s="3466"/>
      <c r="BU62" s="3466"/>
      <c r="BV62" s="3466"/>
      <c r="CA62" s="3416" t="str">
        <f t="shared" ref="CA62:CA68" si="54">IF(CH62=1,"* Las Interconsultas de Gestantes NO DEBEN ser mayor al Total de Interconsultas. ","")</f>
        <v/>
      </c>
      <c r="CB62" s="3416" t="str">
        <f t="shared" ref="CB62:CB68" si="55">IF(CI62=1,"* Las Interconsultas de Pacientes de 60 años NO DEBEN ser mayor al Total de Interconsultas. ","")</f>
        <v/>
      </c>
      <c r="CC62" s="3416" t="str">
        <f t="shared" ref="CC62:CC68" si="56">IF(CJ62=1,"* Las Interconsultas de Usuarios en situación de Discapacidad NO DEBEN ser mayor al Total de Interconsultas. ","")</f>
        <v/>
      </c>
      <c r="CD62" s="3416" t="str">
        <f t="shared" ref="CD62:CD68" si="57">IF(CK62=1,"* Las Interconsultas de Niños, Niñas, Adolescentes y Jóvenes Red SENAME NO DEBEN ser mayor al Total de Interconsultas. ","")</f>
        <v/>
      </c>
      <c r="CE62" s="3416" t="str">
        <f t="shared" ref="CE62:CE68" si="58">IF(CL62=1,"* Las Interconsultas de Migrantes NO DEBEN ser mayor al Total de Interconsultas. ","")</f>
        <v/>
      </c>
      <c r="CF62" s="3416"/>
      <c r="CG62" s="3416"/>
      <c r="CH62" s="3417">
        <f t="shared" ref="CH62:CH71" si="59">IF(D62&lt;E62,1,0)</f>
        <v>0</v>
      </c>
      <c r="CI62" s="3417">
        <f t="shared" si="52"/>
        <v>0</v>
      </c>
      <c r="CJ62" s="3417">
        <f t="shared" si="52"/>
        <v>0</v>
      </c>
      <c r="CK62" s="3417">
        <f t="shared" si="52"/>
        <v>0</v>
      </c>
      <c r="CL62" s="3417">
        <f t="shared" si="52"/>
        <v>0</v>
      </c>
      <c r="CM62" s="3409"/>
      <c r="CN62" s="3409"/>
    </row>
    <row r="63" spans="1:92" ht="16.350000000000001" customHeight="1" x14ac:dyDescent="0.2">
      <c r="A63" s="4590"/>
      <c r="B63" s="4831" t="s">
        <v>1560</v>
      </c>
      <c r="C63" s="4259"/>
      <c r="D63" s="2762"/>
      <c r="E63" s="2762"/>
      <c r="F63" s="2762"/>
      <c r="G63" s="2762"/>
      <c r="H63" s="2762"/>
      <c r="I63" s="2762"/>
      <c r="J63" s="3304" t="str">
        <f t="shared" si="53"/>
        <v/>
      </c>
      <c r="K63" s="1482"/>
      <c r="L63" s="1482"/>
      <c r="M63" s="1482"/>
      <c r="N63" s="1482"/>
      <c r="O63" s="1482"/>
      <c r="P63" s="1482"/>
      <c r="Q63" s="1482"/>
      <c r="R63" s="402"/>
      <c r="BR63" s="3395"/>
      <c r="BS63" s="3395"/>
      <c r="BT63" s="3466"/>
      <c r="BU63" s="3466"/>
      <c r="BV63" s="3466"/>
      <c r="CA63" s="3416" t="str">
        <f t="shared" si="54"/>
        <v/>
      </c>
      <c r="CB63" s="3416" t="str">
        <f t="shared" si="55"/>
        <v/>
      </c>
      <c r="CC63" s="3416" t="str">
        <f t="shared" si="56"/>
        <v/>
      </c>
      <c r="CD63" s="3416" t="str">
        <f t="shared" si="57"/>
        <v/>
      </c>
      <c r="CE63" s="3416" t="str">
        <f t="shared" si="58"/>
        <v/>
      </c>
      <c r="CF63" s="3416"/>
      <c r="CG63" s="3416"/>
      <c r="CH63" s="3417">
        <f t="shared" si="59"/>
        <v>0</v>
      </c>
      <c r="CI63" s="3417">
        <f t="shared" si="52"/>
        <v>0</v>
      </c>
      <c r="CJ63" s="3417">
        <f t="shared" si="52"/>
        <v>0</v>
      </c>
      <c r="CK63" s="3417">
        <f t="shared" si="52"/>
        <v>0</v>
      </c>
      <c r="CL63" s="3417">
        <f t="shared" si="52"/>
        <v>0</v>
      </c>
      <c r="CM63" s="3409"/>
      <c r="CN63" s="3409"/>
    </row>
    <row r="64" spans="1:92" ht="16.350000000000001" customHeight="1" x14ac:dyDescent="0.2">
      <c r="A64" s="4832" t="s">
        <v>1559</v>
      </c>
      <c r="B64" s="4833"/>
      <c r="C64" s="4834"/>
      <c r="D64" s="2763"/>
      <c r="E64" s="2763"/>
      <c r="F64" s="2763"/>
      <c r="G64" s="2763"/>
      <c r="H64" s="2763"/>
      <c r="I64" s="2763"/>
      <c r="J64" s="3304" t="str">
        <f t="shared" si="53"/>
        <v/>
      </c>
      <c r="K64" s="1482"/>
      <c r="L64" s="1482"/>
      <c r="M64" s="1482"/>
      <c r="N64" s="1482"/>
      <c r="O64" s="1482"/>
      <c r="P64" s="1482"/>
      <c r="Q64" s="1482"/>
      <c r="R64" s="402"/>
      <c r="BR64" s="3395"/>
      <c r="BS64" s="3395"/>
      <c r="BT64" s="3466"/>
      <c r="BU64" s="3466"/>
      <c r="BV64" s="3466"/>
      <c r="CA64" s="3416" t="str">
        <f t="shared" si="54"/>
        <v/>
      </c>
      <c r="CB64" s="3416" t="str">
        <f t="shared" si="55"/>
        <v/>
      </c>
      <c r="CC64" s="3416" t="str">
        <f t="shared" si="56"/>
        <v/>
      </c>
      <c r="CD64" s="3416" t="str">
        <f t="shared" si="57"/>
        <v/>
      </c>
      <c r="CE64" s="3416" t="str">
        <f t="shared" si="58"/>
        <v/>
      </c>
      <c r="CF64" s="3416"/>
      <c r="CG64" s="3416"/>
      <c r="CH64" s="3417">
        <f t="shared" si="59"/>
        <v>0</v>
      </c>
      <c r="CI64" s="3417">
        <f t="shared" si="52"/>
        <v>0</v>
      </c>
      <c r="CJ64" s="3417">
        <f t="shared" si="52"/>
        <v>0</v>
      </c>
      <c r="CK64" s="3417">
        <f t="shared" si="52"/>
        <v>0</v>
      </c>
      <c r="CL64" s="3417">
        <f t="shared" si="52"/>
        <v>0</v>
      </c>
      <c r="CM64" s="3409"/>
      <c r="CN64" s="3409"/>
    </row>
    <row r="65" spans="1:92" ht="16.350000000000001" customHeight="1" x14ac:dyDescent="0.2">
      <c r="A65" s="4755" t="s">
        <v>1558</v>
      </c>
      <c r="B65" s="4756"/>
      <c r="C65" s="4757"/>
      <c r="D65" s="2763"/>
      <c r="E65" s="2763"/>
      <c r="F65" s="2763"/>
      <c r="G65" s="2763"/>
      <c r="H65" s="2763"/>
      <c r="I65" s="2763"/>
      <c r="J65" s="3304" t="str">
        <f t="shared" si="53"/>
        <v/>
      </c>
      <c r="K65" s="1482"/>
      <c r="L65" s="1482"/>
      <c r="M65" s="1482"/>
      <c r="N65" s="1482"/>
      <c r="O65" s="1482"/>
      <c r="P65" s="1482"/>
      <c r="Q65" s="1482"/>
      <c r="R65" s="402"/>
      <c r="BV65" s="3395"/>
      <c r="BW65" s="3395"/>
      <c r="CA65" s="3416" t="str">
        <f t="shared" si="54"/>
        <v/>
      </c>
      <c r="CB65" s="3416" t="str">
        <f t="shared" si="55"/>
        <v/>
      </c>
      <c r="CC65" s="3416" t="str">
        <f t="shared" si="56"/>
        <v/>
      </c>
      <c r="CD65" s="3416" t="str">
        <f t="shared" si="57"/>
        <v/>
      </c>
      <c r="CE65" s="3416" t="str">
        <f t="shared" si="58"/>
        <v/>
      </c>
      <c r="CF65" s="3416"/>
      <c r="CG65" s="3416"/>
      <c r="CH65" s="3417">
        <f t="shared" si="59"/>
        <v>0</v>
      </c>
      <c r="CI65" s="3417">
        <f t="shared" si="52"/>
        <v>0</v>
      </c>
      <c r="CJ65" s="3417">
        <f t="shared" si="52"/>
        <v>0</v>
      </c>
      <c r="CK65" s="3417">
        <f t="shared" si="52"/>
        <v>0</v>
      </c>
      <c r="CL65" s="3417">
        <f t="shared" si="52"/>
        <v>0</v>
      </c>
      <c r="CM65" s="3409"/>
      <c r="CN65" s="3409"/>
    </row>
    <row r="66" spans="1:92" ht="16.350000000000001" customHeight="1" x14ac:dyDescent="0.2">
      <c r="A66" s="4755" t="s">
        <v>1378</v>
      </c>
      <c r="B66" s="4756"/>
      <c r="C66" s="4757"/>
      <c r="D66" s="2763"/>
      <c r="E66" s="2763"/>
      <c r="F66" s="2763"/>
      <c r="G66" s="2763"/>
      <c r="H66" s="2763"/>
      <c r="I66" s="2763"/>
      <c r="J66" s="3304" t="str">
        <f t="shared" si="53"/>
        <v/>
      </c>
      <c r="K66" s="1482"/>
      <c r="L66" s="1482"/>
      <c r="M66" s="1482"/>
      <c r="N66" s="1482"/>
      <c r="O66" s="1482"/>
      <c r="P66" s="1482"/>
      <c r="Q66" s="1482"/>
      <c r="R66" s="402"/>
      <c r="BV66" s="3395"/>
      <c r="BW66" s="3395"/>
      <c r="CA66" s="3416" t="str">
        <f t="shared" si="54"/>
        <v/>
      </c>
      <c r="CB66" s="3416" t="str">
        <f t="shared" si="55"/>
        <v/>
      </c>
      <c r="CC66" s="3416" t="str">
        <f t="shared" si="56"/>
        <v/>
      </c>
      <c r="CD66" s="3416" t="str">
        <f t="shared" si="57"/>
        <v/>
      </c>
      <c r="CE66" s="3416" t="str">
        <f t="shared" si="58"/>
        <v/>
      </c>
      <c r="CF66" s="3416"/>
      <c r="CG66" s="3416"/>
      <c r="CH66" s="3417">
        <f t="shared" si="59"/>
        <v>0</v>
      </c>
      <c r="CI66" s="3417">
        <f t="shared" si="52"/>
        <v>0</v>
      </c>
      <c r="CJ66" s="3417">
        <f t="shared" si="52"/>
        <v>0</v>
      </c>
      <c r="CK66" s="3417">
        <f t="shared" si="52"/>
        <v>0</v>
      </c>
      <c r="CL66" s="3417">
        <f t="shared" si="52"/>
        <v>0</v>
      </c>
      <c r="CM66" s="3409"/>
      <c r="CN66" s="3409"/>
    </row>
    <row r="67" spans="1:92" ht="16.350000000000001" customHeight="1" x14ac:dyDescent="0.2">
      <c r="A67" s="4826" t="s">
        <v>1376</v>
      </c>
      <c r="B67" s="4827"/>
      <c r="C67" s="4828"/>
      <c r="D67" s="2763"/>
      <c r="E67" s="2763"/>
      <c r="F67" s="2763"/>
      <c r="G67" s="2763"/>
      <c r="H67" s="2763"/>
      <c r="I67" s="2763"/>
      <c r="J67" s="3304" t="str">
        <f t="shared" si="53"/>
        <v/>
      </c>
      <c r="K67" s="1482"/>
      <c r="L67" s="1482"/>
      <c r="M67" s="1482"/>
      <c r="N67" s="1482"/>
      <c r="O67" s="1482"/>
      <c r="P67" s="1482"/>
      <c r="Q67" s="1482"/>
      <c r="R67" s="402"/>
      <c r="BV67" s="3395"/>
      <c r="BW67" s="3395"/>
      <c r="CA67" s="3416" t="str">
        <f t="shared" si="54"/>
        <v/>
      </c>
      <c r="CB67" s="3416" t="str">
        <f t="shared" si="55"/>
        <v/>
      </c>
      <c r="CC67" s="3416" t="str">
        <f t="shared" si="56"/>
        <v/>
      </c>
      <c r="CD67" s="3416" t="str">
        <f t="shared" si="57"/>
        <v/>
      </c>
      <c r="CE67" s="3416" t="str">
        <f t="shared" si="58"/>
        <v/>
      </c>
      <c r="CF67" s="3416"/>
      <c r="CG67" s="3416"/>
      <c r="CH67" s="3417">
        <f t="shared" si="59"/>
        <v>0</v>
      </c>
      <c r="CI67" s="3417">
        <f t="shared" si="52"/>
        <v>0</v>
      </c>
      <c r="CJ67" s="3417">
        <f t="shared" si="52"/>
        <v>0</v>
      </c>
      <c r="CK67" s="3417">
        <f t="shared" si="52"/>
        <v>0</v>
      </c>
      <c r="CL67" s="3417">
        <f t="shared" si="52"/>
        <v>0</v>
      </c>
      <c r="CM67" s="3409"/>
      <c r="CN67" s="3409"/>
    </row>
    <row r="68" spans="1:92" ht="16.350000000000001" customHeight="1" x14ac:dyDescent="0.2">
      <c r="A68" s="4755" t="s">
        <v>1379</v>
      </c>
      <c r="B68" s="4756"/>
      <c r="C68" s="4757"/>
      <c r="D68" s="2763"/>
      <c r="E68" s="2763"/>
      <c r="F68" s="2763"/>
      <c r="G68" s="2763"/>
      <c r="H68" s="2763"/>
      <c r="I68" s="2763"/>
      <c r="J68" s="3304" t="str">
        <f t="shared" si="53"/>
        <v/>
      </c>
      <c r="K68" s="1482"/>
      <c r="L68" s="1482"/>
      <c r="M68" s="1482"/>
      <c r="N68" s="1482"/>
      <c r="O68" s="1482"/>
      <c r="P68" s="1482"/>
      <c r="Q68" s="1482"/>
      <c r="R68" s="402"/>
      <c r="BV68" s="3395"/>
      <c r="BW68" s="3395"/>
      <c r="CA68" s="3416" t="str">
        <f t="shared" si="54"/>
        <v/>
      </c>
      <c r="CB68" s="3416" t="str">
        <f t="shared" si="55"/>
        <v/>
      </c>
      <c r="CC68" s="3416" t="str">
        <f t="shared" si="56"/>
        <v/>
      </c>
      <c r="CD68" s="3416" t="str">
        <f t="shared" si="57"/>
        <v/>
      </c>
      <c r="CE68" s="3416" t="str">
        <f t="shared" si="58"/>
        <v/>
      </c>
      <c r="CF68" s="3416"/>
      <c r="CG68" s="3416"/>
      <c r="CH68" s="3417">
        <f t="shared" si="59"/>
        <v>0</v>
      </c>
      <c r="CI68" s="3417">
        <f t="shared" si="52"/>
        <v>0</v>
      </c>
      <c r="CJ68" s="3417">
        <f t="shared" si="52"/>
        <v>0</v>
      </c>
      <c r="CK68" s="3417">
        <f t="shared" si="52"/>
        <v>0</v>
      </c>
      <c r="CL68" s="3417">
        <f t="shared" si="52"/>
        <v>0</v>
      </c>
      <c r="CM68" s="3409"/>
      <c r="CN68" s="3409"/>
    </row>
    <row r="69" spans="1:92" ht="16.350000000000001" customHeight="1" x14ac:dyDescent="0.2">
      <c r="A69" s="4787" t="s">
        <v>1373</v>
      </c>
      <c r="B69" s="4788"/>
      <c r="C69" s="4789"/>
      <c r="D69" s="2763"/>
      <c r="E69" s="2763"/>
      <c r="F69" s="2763"/>
      <c r="G69" s="2763"/>
      <c r="H69" s="2763"/>
      <c r="I69" s="2763"/>
      <c r="J69" s="3304" t="str">
        <f t="shared" si="53"/>
        <v/>
      </c>
      <c r="K69" s="1482"/>
      <c r="L69" s="1482"/>
      <c r="M69" s="1482"/>
      <c r="N69" s="1482"/>
      <c r="O69" s="1482"/>
      <c r="P69" s="1482"/>
      <c r="Q69" s="1482"/>
      <c r="R69" s="402"/>
      <c r="BV69" s="3395"/>
      <c r="BW69" s="3395"/>
      <c r="CA69" s="3416" t="str">
        <f>IF(CH69=1,"* Las Interconsultas de Gestantes NO DEBEN ser mayor al Total de Interconsultas. ","")</f>
        <v/>
      </c>
      <c r="CB69" s="3416" t="str">
        <f>IF(CI69=1,"* Las Interconsultas de Pacientes de 60 años NO DEBEN ser mayor al Total de Interconsultas. ","")</f>
        <v/>
      </c>
      <c r="CC69" s="3416" t="str">
        <f>IF(CJ69=1,"* Las Interconsultas de Usuarios en situación de Discapacidad NO DEBEN ser mayor al Total de Interconsultas. ","")</f>
        <v/>
      </c>
      <c r="CD69" s="3416" t="str">
        <f>IF(CK69=1,"* Las Interconsultas de Niños, Niñas, Adolescentes y Jóvenes Red SENAME NO DEBEN ser mayor al Total de Interconsultas. ","")</f>
        <v/>
      </c>
      <c r="CE69" s="3416" t="str">
        <f>IF(CL69=1,"* Las Interconsultas de Migrantes NO DEBEN ser mayor al Total de Interconsultas. ","")</f>
        <v/>
      </c>
      <c r="CF69" s="3416"/>
      <c r="CG69" s="3416"/>
      <c r="CH69" s="3417">
        <f t="shared" si="59"/>
        <v>0</v>
      </c>
      <c r="CI69" s="3417">
        <f t="shared" si="52"/>
        <v>0</v>
      </c>
      <c r="CJ69" s="3417">
        <f t="shared" si="52"/>
        <v>0</v>
      </c>
      <c r="CK69" s="3417">
        <f t="shared" si="52"/>
        <v>0</v>
      </c>
      <c r="CL69" s="3417">
        <f t="shared" si="52"/>
        <v>0</v>
      </c>
      <c r="CM69" s="3409"/>
      <c r="CN69" s="3409"/>
    </row>
    <row r="70" spans="1:92" ht="16.350000000000001" customHeight="1" x14ac:dyDescent="0.2">
      <c r="A70" s="4787" t="s">
        <v>1372</v>
      </c>
      <c r="B70" s="4788"/>
      <c r="C70" s="4789"/>
      <c r="D70" s="2763"/>
      <c r="E70" s="2763"/>
      <c r="F70" s="2763"/>
      <c r="G70" s="2763"/>
      <c r="H70" s="2763"/>
      <c r="I70" s="2763"/>
      <c r="J70" s="3304" t="str">
        <f t="shared" si="53"/>
        <v/>
      </c>
      <c r="K70" s="1482"/>
      <c r="L70" s="1482"/>
      <c r="M70" s="1482"/>
      <c r="N70" s="1482"/>
      <c r="O70" s="1482"/>
      <c r="P70" s="1482"/>
      <c r="Q70" s="1482"/>
      <c r="R70" s="402"/>
      <c r="BV70" s="3395"/>
      <c r="BW70" s="3395"/>
      <c r="CA70" s="3416" t="str">
        <f t="shared" ref="CA70:CA71" si="60">IF(CH70=1,"* Las Interconsultas de Gestantes NO DEBEN ser mayor al Total de Interconsultas. ","")</f>
        <v/>
      </c>
      <c r="CB70" s="3416" t="str">
        <f t="shared" ref="CB70:CB71" si="61">IF(CI70=1,"* Las Interconsultas de Pacientes de 60 años NO DEBEN ser mayor al Total de Interconsultas. ","")</f>
        <v/>
      </c>
      <c r="CC70" s="3416" t="str">
        <f t="shared" ref="CC70:CC71" si="62">IF(CJ70=1,"* Las Interconsultas de Usuarios en situación de Discapacidad NO DEBEN ser mayor al Total de Interconsultas. ","")</f>
        <v/>
      </c>
      <c r="CD70" s="3416" t="str">
        <f t="shared" ref="CD70:CD71" si="63">IF(CK70=1,"* Las Interconsultas de Niños, Niñas, Adolescentes y Jóvenes Red SENAME NO DEBEN ser mayor al Total de Interconsultas. ","")</f>
        <v/>
      </c>
      <c r="CE70" s="3416" t="str">
        <f t="shared" ref="CE70:CE71" si="64">IF(CL70=1,"* Las Interconsultas de Migrantes NO DEBEN ser mayor al Total de Interconsultas. ","")</f>
        <v/>
      </c>
      <c r="CH70" s="3417">
        <f t="shared" si="59"/>
        <v>0</v>
      </c>
      <c r="CI70" s="3417">
        <f t="shared" si="52"/>
        <v>0</v>
      </c>
      <c r="CJ70" s="3417">
        <f t="shared" si="52"/>
        <v>0</v>
      </c>
      <c r="CK70" s="3417">
        <f t="shared" si="52"/>
        <v>0</v>
      </c>
      <c r="CL70" s="3417">
        <f t="shared" si="52"/>
        <v>0</v>
      </c>
      <c r="CM70" s="3409"/>
      <c r="CN70" s="3409"/>
    </row>
    <row r="71" spans="1:92" ht="16.350000000000001" customHeight="1" x14ac:dyDescent="0.2">
      <c r="A71" s="4258" t="s">
        <v>1374</v>
      </c>
      <c r="B71" s="4831"/>
      <c r="C71" s="4259"/>
      <c r="D71" s="2762"/>
      <c r="E71" s="2762"/>
      <c r="F71" s="2762"/>
      <c r="G71" s="2762"/>
      <c r="H71" s="2762"/>
      <c r="I71" s="2762"/>
      <c r="J71" s="3304" t="str">
        <f t="shared" si="53"/>
        <v/>
      </c>
      <c r="K71" s="1482"/>
      <c r="L71" s="1482"/>
      <c r="M71" s="1482"/>
      <c r="N71" s="1482"/>
      <c r="O71" s="1482"/>
      <c r="P71" s="1482"/>
      <c r="Q71" s="1482"/>
      <c r="R71" s="402"/>
      <c r="BV71" s="3395"/>
      <c r="BW71" s="3395"/>
      <c r="CA71" s="3416" t="str">
        <f t="shared" si="60"/>
        <v/>
      </c>
      <c r="CB71" s="3416" t="str">
        <f t="shared" si="61"/>
        <v/>
      </c>
      <c r="CC71" s="3416" t="str">
        <f t="shared" si="62"/>
        <v/>
      </c>
      <c r="CD71" s="3416" t="str">
        <f t="shared" si="63"/>
        <v/>
      </c>
      <c r="CE71" s="3416" t="str">
        <f t="shared" si="64"/>
        <v/>
      </c>
      <c r="CH71" s="3417">
        <f t="shared" si="59"/>
        <v>0</v>
      </c>
      <c r="CI71" s="3417">
        <f t="shared" si="52"/>
        <v>0</v>
      </c>
      <c r="CJ71" s="3417">
        <f t="shared" si="52"/>
        <v>0</v>
      </c>
      <c r="CK71" s="3417">
        <f t="shared" si="52"/>
        <v>0</v>
      </c>
      <c r="CL71" s="3417">
        <f t="shared" si="52"/>
        <v>0</v>
      </c>
      <c r="CM71" s="3409"/>
      <c r="CN71" s="3409"/>
    </row>
    <row r="72" spans="1:92" ht="25.5" customHeight="1" x14ac:dyDescent="0.2">
      <c r="A72" s="282" t="s">
        <v>2790</v>
      </c>
      <c r="B72" s="285"/>
      <c r="C72" s="3632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5"/>
      <c r="BW72" s="3395"/>
      <c r="CH72" s="3409"/>
      <c r="CI72" s="3409"/>
      <c r="CJ72" s="3409"/>
      <c r="CK72" s="3409"/>
      <c r="CL72" s="3409"/>
      <c r="CM72" s="3409"/>
      <c r="CN72" s="3409"/>
    </row>
    <row r="73" spans="1:92" ht="16.350000000000001" customHeight="1" x14ac:dyDescent="0.2">
      <c r="A73" s="4845" t="s">
        <v>1557</v>
      </c>
      <c r="B73" s="4526"/>
      <c r="C73" s="4846"/>
      <c r="D73" s="4189" t="s">
        <v>1556</v>
      </c>
      <c r="E73" s="4190"/>
      <c r="F73" s="4191"/>
      <c r="BV73" s="3395"/>
      <c r="BW73" s="3395"/>
      <c r="CH73" s="3409"/>
      <c r="CI73" s="3409"/>
      <c r="CJ73" s="3409"/>
      <c r="CK73" s="3409"/>
      <c r="CL73" s="3409"/>
      <c r="CM73" s="3409"/>
      <c r="CN73" s="3409"/>
    </row>
    <row r="74" spans="1:92" ht="32.1" customHeight="1" x14ac:dyDescent="0.2">
      <c r="A74" s="4794"/>
      <c r="B74" s="4795"/>
      <c r="C74" s="4796"/>
      <c r="D74" s="3227" t="s">
        <v>27</v>
      </c>
      <c r="E74" s="2141" t="s">
        <v>20</v>
      </c>
      <c r="F74" s="2764" t="s">
        <v>21</v>
      </c>
      <c r="BV74" s="3395"/>
      <c r="BW74" s="3395"/>
      <c r="CH74" s="3409"/>
      <c r="CI74" s="3409"/>
      <c r="CJ74" s="3409"/>
      <c r="CK74" s="3409"/>
      <c r="CL74" s="3409"/>
      <c r="CM74" s="3409"/>
      <c r="CN74" s="3409"/>
    </row>
    <row r="75" spans="1:92" ht="16.350000000000001" customHeight="1" x14ac:dyDescent="0.2">
      <c r="A75" s="4847" t="s">
        <v>1555</v>
      </c>
      <c r="B75" s="4849" t="s">
        <v>1554</v>
      </c>
      <c r="C75" s="4850"/>
      <c r="D75" s="2189">
        <f>SUM(E75+F75)</f>
        <v>0</v>
      </c>
      <c r="E75" s="2693"/>
      <c r="F75" s="145"/>
      <c r="BV75" s="3395"/>
      <c r="BW75" s="3395"/>
      <c r="CH75" s="3409"/>
      <c r="CI75" s="3409"/>
      <c r="CJ75" s="3409"/>
      <c r="CK75" s="3409"/>
      <c r="CL75" s="3409"/>
      <c r="CM75" s="3409"/>
      <c r="CN75" s="3409"/>
    </row>
    <row r="76" spans="1:92" ht="16.350000000000001" customHeight="1" x14ac:dyDescent="0.2">
      <c r="A76" s="4848"/>
      <c r="B76" s="4474" t="s">
        <v>71</v>
      </c>
      <c r="C76" s="4277"/>
      <c r="D76" s="93">
        <f>SUM(E76+F76)</f>
        <v>0</v>
      </c>
      <c r="E76" s="140"/>
      <c r="F76" s="116"/>
      <c r="BV76" s="3395"/>
      <c r="BW76" s="3395"/>
      <c r="CH76" s="3409"/>
      <c r="CI76" s="3409"/>
      <c r="CJ76" s="3409"/>
      <c r="CK76" s="3409"/>
      <c r="CL76" s="3409"/>
      <c r="CM76" s="3409"/>
      <c r="CN76" s="3409"/>
    </row>
    <row r="77" spans="1:92" ht="24.75" customHeight="1" x14ac:dyDescent="0.2">
      <c r="A77" s="404" t="s">
        <v>2778</v>
      </c>
      <c r="B77" s="3633"/>
      <c r="C77" s="3633"/>
      <c r="D77" s="1267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5"/>
      <c r="BW77" s="3395"/>
      <c r="CH77" s="3409"/>
      <c r="CI77" s="3409"/>
      <c r="CJ77" s="3409"/>
      <c r="CK77" s="3409"/>
      <c r="CL77" s="3409"/>
      <c r="CM77" s="3409"/>
      <c r="CN77" s="3409"/>
    </row>
    <row r="78" spans="1:92" ht="39.75" customHeight="1" x14ac:dyDescent="0.2">
      <c r="A78" s="4845" t="s">
        <v>1553</v>
      </c>
      <c r="B78" s="4526"/>
      <c r="C78" s="4846"/>
      <c r="D78" s="4189" t="s">
        <v>27</v>
      </c>
      <c r="E78" s="4190"/>
      <c r="F78" s="4191"/>
      <c r="G78" s="4185" t="s">
        <v>1407</v>
      </c>
      <c r="H78" s="4483"/>
      <c r="I78" s="4483"/>
      <c r="J78" s="4483"/>
      <c r="K78" s="4483"/>
      <c r="L78" s="4483"/>
      <c r="M78" s="4483"/>
      <c r="N78" s="4818"/>
      <c r="O78" s="4846" t="s">
        <v>72</v>
      </c>
      <c r="P78" s="4187" t="s">
        <v>1247</v>
      </c>
      <c r="Q78" s="4187" t="s">
        <v>1406</v>
      </c>
      <c r="R78" s="4187" t="s">
        <v>1426</v>
      </c>
      <c r="S78" s="4195" t="s">
        <v>1508</v>
      </c>
      <c r="T78" s="4877" t="s">
        <v>1495</v>
      </c>
      <c r="U78" s="4877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5"/>
      <c r="BW78" s="3395"/>
      <c r="CH78" s="3409"/>
      <c r="CI78" s="3409"/>
      <c r="CJ78" s="3409"/>
      <c r="CK78" s="3409"/>
      <c r="CL78" s="3409"/>
      <c r="CM78" s="3409"/>
      <c r="CN78" s="3409"/>
    </row>
    <row r="79" spans="1:92" ht="54" customHeight="1" x14ac:dyDescent="0.2">
      <c r="A79" s="4794"/>
      <c r="B79" s="4795"/>
      <c r="C79" s="4796"/>
      <c r="D79" s="3090" t="s">
        <v>47</v>
      </c>
      <c r="E79" s="2168" t="s">
        <v>20</v>
      </c>
      <c r="F79" s="3073" t="s">
        <v>21</v>
      </c>
      <c r="G79" s="2141" t="s">
        <v>1507</v>
      </c>
      <c r="H79" s="2692" t="s">
        <v>1506</v>
      </c>
      <c r="I79" s="2692" t="s">
        <v>1505</v>
      </c>
      <c r="J79" s="2692" t="s">
        <v>1504</v>
      </c>
      <c r="K79" s="2692" t="s">
        <v>1503</v>
      </c>
      <c r="L79" s="2692" t="s">
        <v>1442</v>
      </c>
      <c r="M79" s="2481" t="s">
        <v>1399</v>
      </c>
      <c r="N79" s="3223" t="s">
        <v>1398</v>
      </c>
      <c r="O79" s="4796"/>
      <c r="P79" s="4590"/>
      <c r="Q79" s="4590"/>
      <c r="R79" s="4590"/>
      <c r="S79" s="4868"/>
      <c r="T79" s="4744"/>
      <c r="U79" s="4744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5"/>
      <c r="BW79" s="3395"/>
      <c r="CH79" s="3409"/>
      <c r="CI79" s="3409"/>
      <c r="CJ79" s="3409"/>
      <c r="CK79" s="3409"/>
      <c r="CL79" s="3409"/>
      <c r="CM79" s="3409"/>
      <c r="CN79" s="3409"/>
    </row>
    <row r="80" spans="1:92" ht="16.350000000000001" customHeight="1" x14ac:dyDescent="0.2">
      <c r="A80" s="4878" t="s">
        <v>1552</v>
      </c>
      <c r="B80" s="4878"/>
      <c r="C80" s="4878"/>
      <c r="D80" s="4075">
        <f>SUM(G80:N80)</f>
        <v>0</v>
      </c>
      <c r="E80" s="2693"/>
      <c r="F80" s="2242"/>
      <c r="G80" s="2233"/>
      <c r="H80" s="1326"/>
      <c r="I80" s="1326"/>
      <c r="J80" s="1326"/>
      <c r="K80" s="1326"/>
      <c r="L80" s="1326"/>
      <c r="M80" s="2235"/>
      <c r="N80" s="2234"/>
      <c r="O80" s="2232"/>
      <c r="P80" s="2765"/>
      <c r="Q80" s="2765"/>
      <c r="R80" s="2765"/>
      <c r="S80" s="2232"/>
      <c r="T80" s="2232"/>
      <c r="U80" s="2232"/>
      <c r="V80" s="3304" t="str">
        <f>CA80&amp;CB80&amp;CC80&amp;CD80&amp;CE80&amp;CF80&amp;CG80</f>
        <v/>
      </c>
      <c r="W80" s="1482"/>
      <c r="X80" s="1482"/>
      <c r="Y80" s="1482"/>
      <c r="Z80" s="1482"/>
      <c r="AA80" s="1482"/>
      <c r="AB80" s="1482"/>
      <c r="AC80" s="1482"/>
      <c r="AD80" s="1482"/>
      <c r="AE80" s="1482"/>
      <c r="AF80" s="402"/>
      <c r="AG80" s="402"/>
      <c r="BU80" s="3395"/>
      <c r="BV80" s="3395"/>
      <c r="BW80" s="3466"/>
      <c r="CA80" s="3416" t="str">
        <f>IF(AND($D80&lt;&gt;0,O80=""),"* No olvide digitar la columna Embarazadas (Digite CEROS si no tiene).",IF($D80&lt;O80,"* El número de Embarazadas NO DEBE ser mayor que el total. ",""))</f>
        <v/>
      </c>
      <c r="CB80" s="3416" t="str">
        <f>IF(AND($D80&lt;&gt;0,P80=""),"* No olvide digitar la columna Beneficiarios (Digite CEROS si no tiene).",IF($D80&lt;P80,"* El número de Beneficiarios NO DEBE ser mayor que el total. ",""))</f>
        <v/>
      </c>
      <c r="CC80" s="3416" t="str">
        <f>IF(AND($D80&lt;&gt;0,Q80=""),"* No olvide digitar la columna 60 Años (Digite CEROS si no tiene).",IF($D80&lt;Q80,"* El número de 60 Años NO DEBE ser mayor que el total. ",""))</f>
        <v/>
      </c>
      <c r="CD80" s="3416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6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6" t="str">
        <f>IF(AND($D80&lt;&gt;0,U80=""),"* No olvide digitar la columna Migrantes (Digite CEROS si no tiene).",IF($D80&lt;U80,"* El número de Migrantes NO DEBE ser mayor que el total. ",""))</f>
        <v/>
      </c>
      <c r="CG80" s="3416" t="str">
        <f>IF(CN80=1,"* La suma de los sexos NO DEBE ser diferente al Total. ","")</f>
        <v/>
      </c>
      <c r="CH80" s="3417">
        <f>IF(AND($D80&lt;&gt;0,O80=""),1,IF($D80&lt;O80,1,0))</f>
        <v>0</v>
      </c>
      <c r="CI80" s="3417">
        <f>IF(AND($D80&lt;&gt;0,P80=""),1,IF($D80&lt;P80,1,0))</f>
        <v>0</v>
      </c>
      <c r="CJ80" s="3417">
        <f>IF(AND($D80&lt;&gt;0,Q80=""),1,IF($D80&lt;Q80,1,0))</f>
        <v>0</v>
      </c>
      <c r="CK80" s="3417">
        <f>IF(AND($D80&lt;&gt;0,S80=""),1,IF($D80&lt;S80,1,0))</f>
        <v>0</v>
      </c>
      <c r="CL80" s="3417">
        <f t="shared" ref="CL80:CM95" si="65">IF(AND($D80&lt;&gt;0,T80=""),1,IF($D80&lt;T80,1,0))</f>
        <v>0</v>
      </c>
      <c r="CM80" s="3417">
        <f t="shared" si="65"/>
        <v>0</v>
      </c>
      <c r="CN80" s="3417">
        <f>IF((E80+F80)&lt;&gt;D80,1,0)</f>
        <v>0</v>
      </c>
    </row>
    <row r="81" spans="1:92" x14ac:dyDescent="0.2">
      <c r="A81" s="4819" t="s">
        <v>1551</v>
      </c>
      <c r="B81" s="4819"/>
      <c r="C81" s="4819"/>
      <c r="D81" s="4076">
        <f t="shared" ref="D81:D84" si="66">SUM(G81:N81)</f>
        <v>0</v>
      </c>
      <c r="E81" s="2148"/>
      <c r="F81" s="2182"/>
      <c r="G81" s="2148"/>
      <c r="H81" s="2183"/>
      <c r="I81" s="2183"/>
      <c r="J81" s="2183"/>
      <c r="K81" s="2183"/>
      <c r="L81" s="2183"/>
      <c r="M81" s="2182"/>
      <c r="N81" s="2221"/>
      <c r="O81" s="2149"/>
      <c r="P81" s="2268"/>
      <c r="Q81" s="2268"/>
      <c r="R81" s="2268"/>
      <c r="S81" s="2149"/>
      <c r="T81" s="2149"/>
      <c r="U81" s="2149"/>
      <c r="V81" s="3304" t="str">
        <f t="shared" ref="V81:V132" si="67">CA81&amp;CB81&amp;CC81&amp;CD81&amp;CE81&amp;CF81&amp;CG81</f>
        <v/>
      </c>
      <c r="W81" s="1482"/>
      <c r="X81" s="1482"/>
      <c r="Y81" s="1482"/>
      <c r="Z81" s="1482"/>
      <c r="AA81" s="1482"/>
      <c r="AB81" s="1482"/>
      <c r="AC81" s="1482"/>
      <c r="AD81" s="1482"/>
      <c r="AE81" s="1482"/>
      <c r="AF81" s="402"/>
      <c r="AG81" s="402"/>
      <c r="BU81" s="3395"/>
      <c r="BV81" s="3395"/>
      <c r="BW81" s="3466"/>
      <c r="CA81" s="3416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6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6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6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6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6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6" t="str">
        <f t="shared" ref="CG81:CG143" si="74">IF(CN81=1,"* La suma de los sexos NO DEBE ser diferente al Total. ","")</f>
        <v/>
      </c>
      <c r="CH81" s="3417">
        <f t="shared" ref="CH81:CJ99" si="75">IF(AND($D81&lt;&gt;0,O81=""),1,IF($D81&lt;O81,1,0))</f>
        <v>0</v>
      </c>
      <c r="CI81" s="3417">
        <f t="shared" si="75"/>
        <v>0</v>
      </c>
      <c r="CJ81" s="3417">
        <f t="shared" si="75"/>
        <v>0</v>
      </c>
      <c r="CK81" s="3417">
        <f t="shared" ref="CK81:CM131" si="76">IF(AND($D81&lt;&gt;0,S81=""),1,IF($D81&lt;S81,1,0))</f>
        <v>0</v>
      </c>
      <c r="CL81" s="3417">
        <f t="shared" si="65"/>
        <v>0</v>
      </c>
      <c r="CM81" s="3417">
        <f t="shared" si="65"/>
        <v>0</v>
      </c>
      <c r="CN81" s="3417">
        <f t="shared" ref="CN81:CN143" si="77">IF((E81+F81)&lt;&gt;D81,1,0)</f>
        <v>0</v>
      </c>
    </row>
    <row r="82" spans="1:92" ht="16.350000000000001" customHeight="1" x14ac:dyDescent="0.2">
      <c r="A82" s="4813" t="s">
        <v>1550</v>
      </c>
      <c r="B82" s="4814"/>
      <c r="C82" s="4815"/>
      <c r="D82" s="4076">
        <f t="shared" si="66"/>
        <v>0</v>
      </c>
      <c r="E82" s="2148"/>
      <c r="F82" s="2182"/>
      <c r="G82" s="2148"/>
      <c r="H82" s="90"/>
      <c r="I82" s="90"/>
      <c r="J82" s="90"/>
      <c r="K82" s="90"/>
      <c r="L82" s="90"/>
      <c r="M82" s="2242"/>
      <c r="N82" s="2219"/>
      <c r="O82" s="164"/>
      <c r="P82" s="2489"/>
      <c r="Q82" s="2489"/>
      <c r="R82" s="2489"/>
      <c r="S82" s="164"/>
      <c r="T82" s="164"/>
      <c r="U82" s="164"/>
      <c r="V82" s="3304" t="str">
        <f t="shared" si="67"/>
        <v/>
      </c>
      <c r="W82" s="1482"/>
      <c r="X82" s="1482"/>
      <c r="Y82" s="1482"/>
      <c r="Z82" s="1482"/>
      <c r="AA82" s="1482"/>
      <c r="AB82" s="1482"/>
      <c r="AC82" s="1482"/>
      <c r="AD82" s="1482"/>
      <c r="AE82" s="1482"/>
      <c r="AF82" s="402"/>
      <c r="AG82" s="402"/>
      <c r="BV82" s="3395"/>
      <c r="BW82" s="3395"/>
      <c r="CA82" s="3416" t="str">
        <f t="shared" si="68"/>
        <v/>
      </c>
      <c r="CB82" s="3416" t="str">
        <f t="shared" si="69"/>
        <v/>
      </c>
      <c r="CC82" s="3416" t="str">
        <f t="shared" si="70"/>
        <v/>
      </c>
      <c r="CD82" s="3416" t="str">
        <f t="shared" si="71"/>
        <v/>
      </c>
      <c r="CE82" s="3416" t="str">
        <f t="shared" si="72"/>
        <v/>
      </c>
      <c r="CF82" s="3416" t="str">
        <f t="shared" si="73"/>
        <v/>
      </c>
      <c r="CG82" s="3416" t="str">
        <f t="shared" si="74"/>
        <v/>
      </c>
      <c r="CH82" s="3417">
        <f t="shared" si="75"/>
        <v>0</v>
      </c>
      <c r="CI82" s="3417">
        <f t="shared" si="75"/>
        <v>0</v>
      </c>
      <c r="CJ82" s="3417">
        <f t="shared" si="75"/>
        <v>0</v>
      </c>
      <c r="CK82" s="3417">
        <f t="shared" si="76"/>
        <v>0</v>
      </c>
      <c r="CL82" s="3417">
        <f t="shared" si="65"/>
        <v>0</v>
      </c>
      <c r="CM82" s="3417">
        <f t="shared" si="65"/>
        <v>0</v>
      </c>
      <c r="CN82" s="3417">
        <f t="shared" si="77"/>
        <v>0</v>
      </c>
    </row>
    <row r="83" spans="1:92" ht="16.350000000000001" customHeight="1" x14ac:dyDescent="0.2">
      <c r="A83" s="4813" t="s">
        <v>1549</v>
      </c>
      <c r="B83" s="4814"/>
      <c r="C83" s="4815"/>
      <c r="D83" s="4076">
        <f t="shared" si="66"/>
        <v>0</v>
      </c>
      <c r="E83" s="2148"/>
      <c r="F83" s="2182"/>
      <c r="G83" s="2148"/>
      <c r="H83" s="90"/>
      <c r="I83" s="90"/>
      <c r="J83" s="90"/>
      <c r="K83" s="90"/>
      <c r="L83" s="90"/>
      <c r="M83" s="2242"/>
      <c r="N83" s="2219"/>
      <c r="O83" s="164"/>
      <c r="P83" s="2489"/>
      <c r="Q83" s="2489"/>
      <c r="R83" s="2489"/>
      <c r="S83" s="164"/>
      <c r="T83" s="164"/>
      <c r="U83" s="164"/>
      <c r="V83" s="3304" t="str">
        <f t="shared" si="67"/>
        <v/>
      </c>
      <c r="W83" s="1482"/>
      <c r="X83" s="1482"/>
      <c r="Y83" s="1482"/>
      <c r="Z83" s="1482"/>
      <c r="AA83" s="1482"/>
      <c r="AB83" s="1482"/>
      <c r="AC83" s="1482"/>
      <c r="AD83" s="1482"/>
      <c r="AE83" s="1482"/>
      <c r="AF83" s="402"/>
      <c r="AG83" s="402"/>
      <c r="BV83" s="3395"/>
      <c r="BW83" s="3395"/>
      <c r="CA83" s="3416" t="str">
        <f t="shared" si="68"/>
        <v/>
      </c>
      <c r="CB83" s="3416" t="str">
        <f t="shared" si="69"/>
        <v/>
      </c>
      <c r="CC83" s="3416" t="str">
        <f t="shared" si="70"/>
        <v/>
      </c>
      <c r="CD83" s="3416" t="str">
        <f t="shared" si="71"/>
        <v/>
      </c>
      <c r="CE83" s="3416" t="str">
        <f t="shared" si="72"/>
        <v/>
      </c>
      <c r="CF83" s="3416" t="str">
        <f t="shared" si="73"/>
        <v/>
      </c>
      <c r="CG83" s="3416" t="str">
        <f t="shared" si="74"/>
        <v/>
      </c>
      <c r="CH83" s="3417">
        <f t="shared" si="75"/>
        <v>0</v>
      </c>
      <c r="CI83" s="3417">
        <f t="shared" si="75"/>
        <v>0</v>
      </c>
      <c r="CJ83" s="3417">
        <f t="shared" si="75"/>
        <v>0</v>
      </c>
      <c r="CK83" s="3417">
        <f t="shared" si="76"/>
        <v>0</v>
      </c>
      <c r="CL83" s="3417">
        <f t="shared" si="65"/>
        <v>0</v>
      </c>
      <c r="CM83" s="3417">
        <f t="shared" si="65"/>
        <v>0</v>
      </c>
      <c r="CN83" s="3417">
        <f t="shared" si="77"/>
        <v>0</v>
      </c>
    </row>
    <row r="84" spans="1:92" ht="16.350000000000001" customHeight="1" x14ac:dyDescent="0.2">
      <c r="A84" s="4813" t="s">
        <v>1548</v>
      </c>
      <c r="B84" s="4814"/>
      <c r="C84" s="4815"/>
      <c r="D84" s="4076">
        <f t="shared" si="66"/>
        <v>0</v>
      </c>
      <c r="E84" s="2148"/>
      <c r="F84" s="2182"/>
      <c r="G84" s="2148"/>
      <c r="H84" s="90"/>
      <c r="I84" s="90"/>
      <c r="J84" s="90"/>
      <c r="K84" s="90"/>
      <c r="L84" s="90"/>
      <c r="M84" s="2242"/>
      <c r="N84" s="2219"/>
      <c r="O84" s="164"/>
      <c r="P84" s="2489"/>
      <c r="Q84" s="2489"/>
      <c r="R84" s="2489"/>
      <c r="S84" s="164"/>
      <c r="T84" s="164"/>
      <c r="U84" s="164"/>
      <c r="V84" s="3304" t="str">
        <f t="shared" si="67"/>
        <v/>
      </c>
      <c r="W84" s="1482"/>
      <c r="X84" s="1482"/>
      <c r="Y84" s="1482"/>
      <c r="Z84" s="1482"/>
      <c r="AA84" s="1482"/>
      <c r="AB84" s="1482"/>
      <c r="AC84" s="1482"/>
      <c r="AD84" s="1482"/>
      <c r="AE84" s="1482"/>
      <c r="AF84" s="402"/>
      <c r="AG84" s="402"/>
      <c r="BV84" s="3395"/>
      <c r="BW84" s="3395"/>
      <c r="CA84" s="3416" t="str">
        <f t="shared" si="68"/>
        <v/>
      </c>
      <c r="CB84" s="3416" t="str">
        <f t="shared" si="69"/>
        <v/>
      </c>
      <c r="CC84" s="3416" t="str">
        <f t="shared" si="70"/>
        <v/>
      </c>
      <c r="CD84" s="3416" t="str">
        <f t="shared" si="71"/>
        <v/>
      </c>
      <c r="CE84" s="3416" t="str">
        <f t="shared" si="72"/>
        <v/>
      </c>
      <c r="CF84" s="3416" t="str">
        <f t="shared" si="73"/>
        <v/>
      </c>
      <c r="CG84" s="3416" t="str">
        <f t="shared" si="74"/>
        <v/>
      </c>
      <c r="CH84" s="3417">
        <f t="shared" si="75"/>
        <v>0</v>
      </c>
      <c r="CI84" s="3417">
        <f t="shared" si="75"/>
        <v>0</v>
      </c>
      <c r="CJ84" s="3417">
        <f t="shared" si="75"/>
        <v>0</v>
      </c>
      <c r="CK84" s="3417">
        <f t="shared" si="76"/>
        <v>0</v>
      </c>
      <c r="CL84" s="3417">
        <f t="shared" si="65"/>
        <v>0</v>
      </c>
      <c r="CM84" s="3417">
        <f t="shared" si="65"/>
        <v>0</v>
      </c>
      <c r="CN84" s="3417">
        <f t="shared" si="77"/>
        <v>0</v>
      </c>
    </row>
    <row r="85" spans="1:92" ht="16.350000000000001" customHeight="1" x14ac:dyDescent="0.2">
      <c r="A85" s="4813" t="s">
        <v>1547</v>
      </c>
      <c r="B85" s="4814"/>
      <c r="C85" s="4815"/>
      <c r="D85" s="4076">
        <f>SUM(L85:N85)</f>
        <v>0</v>
      </c>
      <c r="E85" s="2148"/>
      <c r="F85" s="2182"/>
      <c r="G85" s="3955"/>
      <c r="H85" s="3956"/>
      <c r="I85" s="3956"/>
      <c r="J85" s="3956"/>
      <c r="K85" s="3956"/>
      <c r="L85" s="90"/>
      <c r="M85" s="2242"/>
      <c r="N85" s="2219"/>
      <c r="O85" s="164"/>
      <c r="P85" s="2489"/>
      <c r="Q85" s="2489"/>
      <c r="R85" s="2489"/>
      <c r="S85" s="164"/>
      <c r="T85" s="164"/>
      <c r="U85" s="164"/>
      <c r="V85" s="3304" t="str">
        <f t="shared" si="67"/>
        <v/>
      </c>
      <c r="W85" s="1482"/>
      <c r="X85" s="1482"/>
      <c r="Y85" s="1482"/>
      <c r="Z85" s="1482"/>
      <c r="AA85" s="1482"/>
      <c r="AB85" s="1482"/>
      <c r="AC85" s="1482"/>
      <c r="AD85" s="1482"/>
      <c r="AE85" s="1482"/>
      <c r="AF85" s="402"/>
      <c r="AG85" s="402"/>
      <c r="BV85" s="3395"/>
      <c r="BW85" s="3395"/>
      <c r="CA85" s="3416" t="str">
        <f t="shared" si="68"/>
        <v/>
      </c>
      <c r="CB85" s="3416" t="str">
        <f t="shared" si="69"/>
        <v/>
      </c>
      <c r="CC85" s="3416" t="str">
        <f t="shared" si="70"/>
        <v/>
      </c>
      <c r="CD85" s="3416" t="str">
        <f t="shared" si="71"/>
        <v/>
      </c>
      <c r="CE85" s="3416" t="str">
        <f t="shared" si="72"/>
        <v/>
      </c>
      <c r="CF85" s="3416" t="str">
        <f t="shared" si="73"/>
        <v/>
      </c>
      <c r="CG85" s="3416" t="str">
        <f t="shared" si="74"/>
        <v/>
      </c>
      <c r="CH85" s="3417">
        <f t="shared" si="75"/>
        <v>0</v>
      </c>
      <c r="CI85" s="3417">
        <f t="shared" si="75"/>
        <v>0</v>
      </c>
      <c r="CJ85" s="3417">
        <f t="shared" si="75"/>
        <v>0</v>
      </c>
      <c r="CK85" s="3417">
        <f t="shared" si="76"/>
        <v>0</v>
      </c>
      <c r="CL85" s="3417">
        <f t="shared" si="65"/>
        <v>0</v>
      </c>
      <c r="CM85" s="3417">
        <f t="shared" si="65"/>
        <v>0</v>
      </c>
      <c r="CN85" s="3417">
        <f t="shared" si="77"/>
        <v>0</v>
      </c>
    </row>
    <row r="86" spans="1:92" ht="16.350000000000001" customHeight="1" x14ac:dyDescent="0.2">
      <c r="A86" s="4819" t="s">
        <v>1546</v>
      </c>
      <c r="B86" s="4819"/>
      <c r="C86" s="4819"/>
      <c r="D86" s="4077">
        <f>SUM(G86:N86)</f>
        <v>0</v>
      </c>
      <c r="E86" s="2148"/>
      <c r="F86" s="2182"/>
      <c r="G86" s="2148"/>
      <c r="H86" s="2183"/>
      <c r="I86" s="2183"/>
      <c r="J86" s="2183"/>
      <c r="K86" s="2183"/>
      <c r="L86" s="2183"/>
      <c r="M86" s="2182"/>
      <c r="N86" s="2221"/>
      <c r="O86" s="2149"/>
      <c r="P86" s="2268"/>
      <c r="Q86" s="2268"/>
      <c r="R86" s="2268"/>
      <c r="S86" s="2149"/>
      <c r="T86" s="2149"/>
      <c r="U86" s="2149"/>
      <c r="V86" s="3304" t="str">
        <f t="shared" si="67"/>
        <v/>
      </c>
      <c r="W86" s="1482"/>
      <c r="X86" s="1482"/>
      <c r="Y86" s="1482"/>
      <c r="Z86" s="1482"/>
      <c r="AA86" s="1482"/>
      <c r="AB86" s="1482"/>
      <c r="AC86" s="1482"/>
      <c r="AD86" s="1482"/>
      <c r="AE86" s="1482"/>
      <c r="AF86" s="402"/>
      <c r="AG86" s="402"/>
      <c r="BV86" s="3395"/>
      <c r="BW86" s="3395"/>
      <c r="CA86" s="3416" t="str">
        <f t="shared" si="68"/>
        <v/>
      </c>
      <c r="CB86" s="3416" t="str">
        <f t="shared" si="69"/>
        <v/>
      </c>
      <c r="CC86" s="3416" t="str">
        <f t="shared" si="70"/>
        <v/>
      </c>
      <c r="CD86" s="3416" t="str">
        <f t="shared" si="71"/>
        <v/>
      </c>
      <c r="CE86" s="3416" t="str">
        <f t="shared" si="72"/>
        <v/>
      </c>
      <c r="CF86" s="3416" t="str">
        <f t="shared" si="73"/>
        <v/>
      </c>
      <c r="CG86" s="3416" t="str">
        <f t="shared" si="74"/>
        <v/>
      </c>
      <c r="CH86" s="3417">
        <f t="shared" si="75"/>
        <v>0</v>
      </c>
      <c r="CI86" s="3417">
        <f t="shared" si="75"/>
        <v>0</v>
      </c>
      <c r="CJ86" s="3417">
        <f t="shared" si="75"/>
        <v>0</v>
      </c>
      <c r="CK86" s="3417">
        <f t="shared" si="76"/>
        <v>0</v>
      </c>
      <c r="CL86" s="3417">
        <f t="shared" si="65"/>
        <v>0</v>
      </c>
      <c r="CM86" s="3417">
        <f t="shared" si="65"/>
        <v>0</v>
      </c>
      <c r="CN86" s="3417">
        <f t="shared" si="77"/>
        <v>0</v>
      </c>
    </row>
    <row r="87" spans="1:92" ht="16.350000000000001" customHeight="1" x14ac:dyDescent="0.2">
      <c r="A87" s="4819" t="s">
        <v>1545</v>
      </c>
      <c r="B87" s="4819"/>
      <c r="C87" s="4819"/>
      <c r="D87" s="4077">
        <f>SUM(G87:N87)</f>
        <v>0</v>
      </c>
      <c r="E87" s="2148"/>
      <c r="F87" s="2182"/>
      <c r="G87" s="2148"/>
      <c r="H87" s="2183"/>
      <c r="I87" s="2183"/>
      <c r="J87" s="2183"/>
      <c r="K87" s="2183"/>
      <c r="L87" s="2183"/>
      <c r="M87" s="2182"/>
      <c r="N87" s="2221"/>
      <c r="O87" s="2149"/>
      <c r="P87" s="2268"/>
      <c r="Q87" s="2268"/>
      <c r="R87" s="2268"/>
      <c r="S87" s="2149"/>
      <c r="T87" s="2149"/>
      <c r="U87" s="2149"/>
      <c r="V87" s="3304" t="str">
        <f t="shared" si="67"/>
        <v/>
      </c>
      <c r="W87" s="1482"/>
      <c r="X87" s="1482"/>
      <c r="Y87" s="1482"/>
      <c r="Z87" s="1482"/>
      <c r="AA87" s="1482"/>
      <c r="AB87" s="1482"/>
      <c r="AC87" s="1482"/>
      <c r="AD87" s="1482"/>
      <c r="AE87" s="1482"/>
      <c r="AF87" s="402"/>
      <c r="AG87" s="402"/>
      <c r="BV87" s="3395"/>
      <c r="BW87" s="3395"/>
      <c r="CA87" s="3416" t="str">
        <f t="shared" si="68"/>
        <v/>
      </c>
      <c r="CB87" s="3416" t="str">
        <f t="shared" si="69"/>
        <v/>
      </c>
      <c r="CC87" s="3416" t="str">
        <f t="shared" si="70"/>
        <v/>
      </c>
      <c r="CD87" s="3416" t="str">
        <f t="shared" si="71"/>
        <v/>
      </c>
      <c r="CE87" s="3416" t="str">
        <f t="shared" si="72"/>
        <v/>
      </c>
      <c r="CF87" s="3416" t="str">
        <f t="shared" si="73"/>
        <v/>
      </c>
      <c r="CG87" s="3416" t="str">
        <f t="shared" si="74"/>
        <v/>
      </c>
      <c r="CH87" s="3417">
        <f t="shared" si="75"/>
        <v>0</v>
      </c>
      <c r="CI87" s="3417">
        <f t="shared" si="75"/>
        <v>0</v>
      </c>
      <c r="CJ87" s="3417">
        <f t="shared" si="75"/>
        <v>0</v>
      </c>
      <c r="CK87" s="3417">
        <f t="shared" si="76"/>
        <v>0</v>
      </c>
      <c r="CL87" s="3417">
        <f t="shared" si="65"/>
        <v>0</v>
      </c>
      <c r="CM87" s="3417">
        <f t="shared" si="65"/>
        <v>0</v>
      </c>
      <c r="CN87" s="3417">
        <f t="shared" si="77"/>
        <v>0</v>
      </c>
    </row>
    <row r="88" spans="1:92" ht="16.350000000000001" customHeight="1" x14ac:dyDescent="0.2">
      <c r="A88" s="4855" t="s">
        <v>1544</v>
      </c>
      <c r="B88" s="4855"/>
      <c r="C88" s="4855"/>
      <c r="D88" s="4078">
        <f>SUM(G88:N88)</f>
        <v>0</v>
      </c>
      <c r="E88" s="2148"/>
      <c r="F88" s="2182"/>
      <c r="G88" s="2148"/>
      <c r="H88" s="2183"/>
      <c r="I88" s="2183"/>
      <c r="J88" s="2183"/>
      <c r="K88" s="2183"/>
      <c r="L88" s="2183"/>
      <c r="M88" s="2182"/>
      <c r="N88" s="2221"/>
      <c r="O88" s="2149"/>
      <c r="P88" s="2268"/>
      <c r="Q88" s="2268"/>
      <c r="R88" s="2268"/>
      <c r="S88" s="2149"/>
      <c r="T88" s="2149"/>
      <c r="U88" s="2149"/>
      <c r="V88" s="3304" t="str">
        <f t="shared" si="67"/>
        <v/>
      </c>
      <c r="W88" s="1482"/>
      <c r="X88" s="1482"/>
      <c r="Y88" s="1482"/>
      <c r="Z88" s="1482"/>
      <c r="AA88" s="1482"/>
      <c r="AB88" s="1482"/>
      <c r="AC88" s="1482"/>
      <c r="AD88" s="1482"/>
      <c r="AE88" s="1482"/>
      <c r="AF88" s="402"/>
      <c r="AG88" s="402"/>
      <c r="BV88" s="3395"/>
      <c r="BW88" s="3395"/>
      <c r="CA88" s="3416" t="str">
        <f t="shared" si="68"/>
        <v/>
      </c>
      <c r="CB88" s="3416" t="str">
        <f t="shared" si="69"/>
        <v/>
      </c>
      <c r="CC88" s="3416" t="str">
        <f t="shared" si="70"/>
        <v/>
      </c>
      <c r="CD88" s="3416" t="str">
        <f t="shared" si="71"/>
        <v/>
      </c>
      <c r="CE88" s="3416" t="str">
        <f t="shared" si="72"/>
        <v/>
      </c>
      <c r="CF88" s="3416" t="str">
        <f t="shared" si="73"/>
        <v/>
      </c>
      <c r="CG88" s="3416" t="str">
        <f t="shared" si="74"/>
        <v/>
      </c>
      <c r="CH88" s="3417">
        <f t="shared" si="75"/>
        <v>0</v>
      </c>
      <c r="CI88" s="3417">
        <f t="shared" si="75"/>
        <v>0</v>
      </c>
      <c r="CJ88" s="3417">
        <f t="shared" si="75"/>
        <v>0</v>
      </c>
      <c r="CK88" s="3417">
        <f t="shared" si="76"/>
        <v>0</v>
      </c>
      <c r="CL88" s="3417">
        <f t="shared" si="65"/>
        <v>0</v>
      </c>
      <c r="CM88" s="3417">
        <f t="shared" si="65"/>
        <v>0</v>
      </c>
      <c r="CN88" s="3417">
        <f t="shared" si="77"/>
        <v>0</v>
      </c>
    </row>
    <row r="89" spans="1:92" ht="16.350000000000001" customHeight="1" x14ac:dyDescent="0.2">
      <c r="A89" s="4755" t="s">
        <v>1543</v>
      </c>
      <c r="B89" s="4756"/>
      <c r="C89" s="4757"/>
      <c r="D89" s="4076">
        <f t="shared" ref="D89:D131" si="78">SUM(G89:N89)</f>
        <v>0</v>
      </c>
      <c r="E89" s="2148"/>
      <c r="F89" s="2182"/>
      <c r="G89" s="2148"/>
      <c r="H89" s="90"/>
      <c r="I89" s="90"/>
      <c r="J89" s="90"/>
      <c r="K89" s="90"/>
      <c r="L89" s="90"/>
      <c r="M89" s="2242"/>
      <c r="N89" s="2219"/>
      <c r="O89" s="164"/>
      <c r="P89" s="2489"/>
      <c r="Q89" s="2489"/>
      <c r="R89" s="2489"/>
      <c r="S89" s="164"/>
      <c r="T89" s="164"/>
      <c r="U89" s="164"/>
      <c r="V89" s="3304" t="str">
        <f t="shared" si="67"/>
        <v/>
      </c>
      <c r="W89" s="1482"/>
      <c r="X89" s="1482"/>
      <c r="Y89" s="1482"/>
      <c r="Z89" s="1482"/>
      <c r="AA89" s="1482"/>
      <c r="AB89" s="1482"/>
      <c r="AC89" s="1482"/>
      <c r="AD89" s="1482"/>
      <c r="AE89" s="1482"/>
      <c r="AF89" s="402"/>
      <c r="AG89" s="402"/>
      <c r="BV89" s="3395"/>
      <c r="BW89" s="3395"/>
      <c r="CA89" s="3416" t="str">
        <f t="shared" si="68"/>
        <v/>
      </c>
      <c r="CB89" s="3416" t="str">
        <f t="shared" si="69"/>
        <v/>
      </c>
      <c r="CC89" s="3416" t="str">
        <f t="shared" si="70"/>
        <v/>
      </c>
      <c r="CD89" s="3416" t="str">
        <f t="shared" si="71"/>
        <v/>
      </c>
      <c r="CE89" s="3416" t="str">
        <f t="shared" si="72"/>
        <v/>
      </c>
      <c r="CF89" s="3416" t="str">
        <f t="shared" si="73"/>
        <v/>
      </c>
      <c r="CG89" s="3416" t="str">
        <f t="shared" si="74"/>
        <v/>
      </c>
      <c r="CH89" s="3417">
        <f t="shared" si="75"/>
        <v>0</v>
      </c>
      <c r="CI89" s="3417">
        <f t="shared" si="75"/>
        <v>0</v>
      </c>
      <c r="CJ89" s="3417">
        <f t="shared" si="75"/>
        <v>0</v>
      </c>
      <c r="CK89" s="3417">
        <f t="shared" si="76"/>
        <v>0</v>
      </c>
      <c r="CL89" s="3417">
        <f t="shared" si="65"/>
        <v>0</v>
      </c>
      <c r="CM89" s="3417">
        <f t="shared" si="65"/>
        <v>0</v>
      </c>
      <c r="CN89" s="3417">
        <f t="shared" si="77"/>
        <v>0</v>
      </c>
    </row>
    <row r="90" spans="1:92" ht="16.350000000000001" customHeight="1" x14ac:dyDescent="0.2">
      <c r="A90" s="4813" t="s">
        <v>1542</v>
      </c>
      <c r="B90" s="4814"/>
      <c r="C90" s="4815"/>
      <c r="D90" s="4076">
        <f>SUM(L90:N90)</f>
        <v>0</v>
      </c>
      <c r="E90" s="2148"/>
      <c r="F90" s="2182"/>
      <c r="G90" s="3955"/>
      <c r="H90" s="3956"/>
      <c r="I90" s="3956"/>
      <c r="J90" s="3956"/>
      <c r="K90" s="3956"/>
      <c r="L90" s="90"/>
      <c r="M90" s="2242"/>
      <c r="N90" s="2219"/>
      <c r="O90" s="164"/>
      <c r="P90" s="2489"/>
      <c r="Q90" s="2489"/>
      <c r="R90" s="2489"/>
      <c r="S90" s="164"/>
      <c r="T90" s="164"/>
      <c r="U90" s="164"/>
      <c r="V90" s="3304" t="str">
        <f t="shared" si="67"/>
        <v/>
      </c>
      <c r="W90" s="1482"/>
      <c r="X90" s="1482"/>
      <c r="Y90" s="1482"/>
      <c r="Z90" s="1482"/>
      <c r="AA90" s="1482"/>
      <c r="AB90" s="1482"/>
      <c r="AC90" s="1482"/>
      <c r="AD90" s="1482"/>
      <c r="AE90" s="1482"/>
      <c r="AF90" s="402"/>
      <c r="AG90" s="402"/>
      <c r="BV90" s="3395"/>
      <c r="BW90" s="3395"/>
      <c r="CA90" s="3416" t="str">
        <f t="shared" si="68"/>
        <v/>
      </c>
      <c r="CB90" s="3416" t="str">
        <f t="shared" si="69"/>
        <v/>
      </c>
      <c r="CC90" s="3416" t="str">
        <f t="shared" si="70"/>
        <v/>
      </c>
      <c r="CD90" s="3416" t="str">
        <f t="shared" si="71"/>
        <v/>
      </c>
      <c r="CE90" s="3416" t="str">
        <f t="shared" si="72"/>
        <v/>
      </c>
      <c r="CF90" s="3416" t="str">
        <f t="shared" si="73"/>
        <v/>
      </c>
      <c r="CG90" s="3416" t="str">
        <f t="shared" si="74"/>
        <v/>
      </c>
      <c r="CH90" s="3417">
        <f t="shared" si="75"/>
        <v>0</v>
      </c>
      <c r="CI90" s="3417">
        <f t="shared" si="75"/>
        <v>0</v>
      </c>
      <c r="CJ90" s="3417">
        <f t="shared" si="75"/>
        <v>0</v>
      </c>
      <c r="CK90" s="3417">
        <f t="shared" si="76"/>
        <v>0</v>
      </c>
      <c r="CL90" s="3417">
        <f t="shared" si="65"/>
        <v>0</v>
      </c>
      <c r="CM90" s="3417">
        <f t="shared" si="65"/>
        <v>0</v>
      </c>
      <c r="CN90" s="3417">
        <f t="shared" si="77"/>
        <v>0</v>
      </c>
    </row>
    <row r="91" spans="1:92" ht="16.350000000000001" customHeight="1" x14ac:dyDescent="0.2">
      <c r="A91" s="4819" t="s">
        <v>2825</v>
      </c>
      <c r="B91" s="4819"/>
      <c r="C91" s="4819"/>
      <c r="D91" s="4077">
        <f>SUM(G91:L91)</f>
        <v>0</v>
      </c>
      <c r="E91" s="2148"/>
      <c r="F91" s="2182"/>
      <c r="G91" s="2148"/>
      <c r="H91" s="2183"/>
      <c r="I91" s="2183"/>
      <c r="J91" s="2183"/>
      <c r="K91" s="2183"/>
      <c r="L91" s="2183"/>
      <c r="M91" s="3951"/>
      <c r="N91" s="3952"/>
      <c r="O91" s="2268"/>
      <c r="P91" s="2268"/>
      <c r="Q91" s="3957"/>
      <c r="R91" s="2268"/>
      <c r="S91" s="2149"/>
      <c r="T91" s="2149"/>
      <c r="U91" s="2149"/>
      <c r="V91" s="3304" t="str">
        <f t="shared" si="67"/>
        <v/>
      </c>
      <c r="W91" s="1482"/>
      <c r="X91" s="1482"/>
      <c r="Y91" s="1482"/>
      <c r="Z91" s="1482"/>
      <c r="AA91" s="1482"/>
      <c r="AB91" s="1482"/>
      <c r="AC91" s="1482"/>
      <c r="AD91" s="1482"/>
      <c r="AE91" s="1482"/>
      <c r="AF91" s="402"/>
      <c r="AG91" s="402"/>
      <c r="BV91" s="3395"/>
      <c r="BW91" s="3395"/>
      <c r="CA91" s="3416" t="str">
        <f t="shared" si="68"/>
        <v/>
      </c>
      <c r="CB91" s="3416" t="str">
        <f t="shared" si="69"/>
        <v/>
      </c>
      <c r="CC91" s="3416"/>
      <c r="CD91" s="3416" t="str">
        <f t="shared" si="71"/>
        <v/>
      </c>
      <c r="CE91" s="3416" t="str">
        <f t="shared" si="72"/>
        <v/>
      </c>
      <c r="CF91" s="3416" t="str">
        <f t="shared" si="73"/>
        <v/>
      </c>
      <c r="CG91" s="3416" t="str">
        <f t="shared" si="74"/>
        <v/>
      </c>
      <c r="CH91" s="3417">
        <f t="shared" si="75"/>
        <v>0</v>
      </c>
      <c r="CI91" s="3417">
        <f t="shared" si="75"/>
        <v>0</v>
      </c>
      <c r="CJ91" s="3417"/>
      <c r="CK91" s="3417">
        <f t="shared" si="76"/>
        <v>0</v>
      </c>
      <c r="CL91" s="3417">
        <f t="shared" si="65"/>
        <v>0</v>
      </c>
      <c r="CM91" s="3417">
        <f t="shared" si="65"/>
        <v>0</v>
      </c>
      <c r="CN91" s="3417">
        <f t="shared" si="77"/>
        <v>0</v>
      </c>
    </row>
    <row r="92" spans="1:92" ht="16.350000000000001" customHeight="1" x14ac:dyDescent="0.2">
      <c r="A92" s="4856" t="s">
        <v>2826</v>
      </c>
      <c r="B92" s="4857"/>
      <c r="C92" s="4858"/>
      <c r="D92" s="4079">
        <f>SUM(G92:N92)</f>
        <v>0</v>
      </c>
      <c r="E92" s="2148"/>
      <c r="F92" s="2182"/>
      <c r="G92" s="2148"/>
      <c r="H92" s="2183"/>
      <c r="I92" s="2183"/>
      <c r="J92" s="2183"/>
      <c r="K92" s="2183"/>
      <c r="L92" s="2183"/>
      <c r="M92" s="2242"/>
      <c r="N92" s="2219"/>
      <c r="O92" s="2268"/>
      <c r="P92" s="2268"/>
      <c r="Q92" s="2489"/>
      <c r="R92" s="2268"/>
      <c r="S92" s="2149"/>
      <c r="T92" s="2149"/>
      <c r="U92" s="2149"/>
      <c r="V92" s="3304" t="str">
        <f t="shared" si="67"/>
        <v/>
      </c>
      <c r="W92" s="1482"/>
      <c r="X92" s="1482"/>
      <c r="Y92" s="1482"/>
      <c r="Z92" s="1482"/>
      <c r="AA92" s="1482"/>
      <c r="AB92" s="1482"/>
      <c r="AC92" s="1482"/>
      <c r="AD92" s="1482"/>
      <c r="AE92" s="1482"/>
      <c r="AF92" s="402"/>
      <c r="AG92" s="402"/>
      <c r="BV92" s="3395"/>
      <c r="BW92" s="3395"/>
      <c r="CA92" s="3416" t="str">
        <f t="shared" si="68"/>
        <v/>
      </c>
      <c r="CB92" s="3416" t="str">
        <f t="shared" si="69"/>
        <v/>
      </c>
      <c r="CC92" s="3416"/>
      <c r="CD92" s="3416" t="str">
        <f t="shared" si="71"/>
        <v/>
      </c>
      <c r="CE92" s="3416" t="str">
        <f t="shared" si="72"/>
        <v/>
      </c>
      <c r="CF92" s="3416" t="str">
        <f t="shared" si="73"/>
        <v/>
      </c>
      <c r="CG92" s="3416" t="str">
        <f t="shared" si="74"/>
        <v/>
      </c>
      <c r="CH92" s="3417">
        <f t="shared" si="75"/>
        <v>0</v>
      </c>
      <c r="CI92" s="3417">
        <f t="shared" si="75"/>
        <v>0</v>
      </c>
      <c r="CJ92" s="3417"/>
      <c r="CK92" s="3417">
        <f t="shared" si="76"/>
        <v>0</v>
      </c>
      <c r="CL92" s="3417">
        <f t="shared" si="65"/>
        <v>0</v>
      </c>
      <c r="CM92" s="3417">
        <f t="shared" si="65"/>
        <v>0</v>
      </c>
      <c r="CN92" s="3417">
        <f t="shared" si="77"/>
        <v>0</v>
      </c>
    </row>
    <row r="93" spans="1:92" ht="16.350000000000001" customHeight="1" x14ac:dyDescent="0.2">
      <c r="A93" s="4856" t="s">
        <v>2827</v>
      </c>
      <c r="B93" s="4857"/>
      <c r="C93" s="4858"/>
      <c r="D93" s="4080">
        <f>SUM(G93:N93)</f>
        <v>0</v>
      </c>
      <c r="E93" s="2148"/>
      <c r="F93" s="2182"/>
      <c r="G93" s="2148"/>
      <c r="H93" s="2183"/>
      <c r="I93" s="2183"/>
      <c r="J93" s="2183"/>
      <c r="K93" s="2183"/>
      <c r="L93" s="2183"/>
      <c r="M93" s="2242"/>
      <c r="N93" s="2219"/>
      <c r="O93" s="2268"/>
      <c r="P93" s="2268"/>
      <c r="Q93" s="2489"/>
      <c r="R93" s="2268"/>
      <c r="S93" s="2149"/>
      <c r="T93" s="2149"/>
      <c r="U93" s="2149"/>
      <c r="V93" s="3304" t="str">
        <f t="shared" si="67"/>
        <v/>
      </c>
      <c r="W93" s="1482"/>
      <c r="X93" s="1482"/>
      <c r="Y93" s="1482"/>
      <c r="Z93" s="1482"/>
      <c r="AA93" s="1482"/>
      <c r="AB93" s="1482"/>
      <c r="AC93" s="1482"/>
      <c r="AD93" s="1482"/>
      <c r="AE93" s="1482"/>
      <c r="AF93" s="402"/>
      <c r="AG93" s="402"/>
      <c r="BV93" s="3395"/>
      <c r="BW93" s="3395"/>
      <c r="CA93" s="3416" t="str">
        <f t="shared" si="68"/>
        <v/>
      </c>
      <c r="CB93" s="3416" t="str">
        <f t="shared" si="69"/>
        <v/>
      </c>
      <c r="CC93" s="3416"/>
      <c r="CD93" s="3416" t="str">
        <f t="shared" si="71"/>
        <v/>
      </c>
      <c r="CE93" s="3416" t="str">
        <f t="shared" si="72"/>
        <v/>
      </c>
      <c r="CF93" s="3416" t="str">
        <f t="shared" si="73"/>
        <v/>
      </c>
      <c r="CG93" s="3416" t="str">
        <f t="shared" si="74"/>
        <v/>
      </c>
      <c r="CH93" s="3417">
        <f t="shared" si="75"/>
        <v>0</v>
      </c>
      <c r="CI93" s="3417">
        <f t="shared" si="75"/>
        <v>0</v>
      </c>
      <c r="CJ93" s="3417"/>
      <c r="CK93" s="3417">
        <f t="shared" si="76"/>
        <v>0</v>
      </c>
      <c r="CL93" s="3417">
        <f t="shared" si="65"/>
        <v>0</v>
      </c>
      <c r="CM93" s="3417">
        <f t="shared" si="65"/>
        <v>0</v>
      </c>
      <c r="CN93" s="3417">
        <f t="shared" si="77"/>
        <v>0</v>
      </c>
    </row>
    <row r="94" spans="1:92" ht="16.350000000000001" customHeight="1" x14ac:dyDescent="0.2">
      <c r="A94" s="4819" t="s">
        <v>1541</v>
      </c>
      <c r="B94" s="4819"/>
      <c r="C94" s="4819"/>
      <c r="D94" s="4077">
        <f t="shared" si="78"/>
        <v>0</v>
      </c>
      <c r="E94" s="2148"/>
      <c r="F94" s="2182"/>
      <c r="G94" s="2148"/>
      <c r="H94" s="2183"/>
      <c r="I94" s="2183"/>
      <c r="J94" s="2183"/>
      <c r="K94" s="2183"/>
      <c r="L94" s="2183"/>
      <c r="M94" s="2182"/>
      <c r="N94" s="2221"/>
      <c r="O94" s="2268"/>
      <c r="P94" s="2268"/>
      <c r="Q94" s="2489"/>
      <c r="R94" s="2268"/>
      <c r="S94" s="2149"/>
      <c r="T94" s="2149"/>
      <c r="U94" s="2149"/>
      <c r="V94" s="3304" t="str">
        <f t="shared" si="67"/>
        <v/>
      </c>
      <c r="W94" s="1482"/>
      <c r="X94" s="1482"/>
      <c r="Y94" s="1482"/>
      <c r="Z94" s="1482"/>
      <c r="AA94" s="1482"/>
      <c r="AB94" s="1482"/>
      <c r="AC94" s="1482"/>
      <c r="AD94" s="1482"/>
      <c r="AE94" s="1482"/>
      <c r="AF94" s="402"/>
      <c r="AG94" s="402"/>
      <c r="BV94" s="3395"/>
      <c r="BW94" s="3395"/>
      <c r="CA94" s="3416" t="str">
        <f t="shared" si="68"/>
        <v/>
      </c>
      <c r="CB94" s="3416" t="str">
        <f t="shared" si="69"/>
        <v/>
      </c>
      <c r="CC94" s="3416"/>
      <c r="CD94" s="3416" t="str">
        <f t="shared" si="71"/>
        <v/>
      </c>
      <c r="CE94" s="3416" t="str">
        <f t="shared" si="72"/>
        <v/>
      </c>
      <c r="CF94" s="3416" t="str">
        <f t="shared" si="73"/>
        <v/>
      </c>
      <c r="CG94" s="3416" t="str">
        <f t="shared" si="74"/>
        <v/>
      </c>
      <c r="CH94" s="3417">
        <f t="shared" si="75"/>
        <v>0</v>
      </c>
      <c r="CI94" s="3417">
        <f t="shared" si="75"/>
        <v>0</v>
      </c>
      <c r="CJ94" s="3417"/>
      <c r="CK94" s="3417">
        <f t="shared" si="76"/>
        <v>0</v>
      </c>
      <c r="CL94" s="3417">
        <f t="shared" si="65"/>
        <v>0</v>
      </c>
      <c r="CM94" s="3417">
        <f t="shared" si="65"/>
        <v>0</v>
      </c>
      <c r="CN94" s="3417">
        <f t="shared" si="77"/>
        <v>0</v>
      </c>
    </row>
    <row r="95" spans="1:92" ht="16.350000000000001" customHeight="1" x14ac:dyDescent="0.2">
      <c r="A95" s="4819" t="s">
        <v>1540</v>
      </c>
      <c r="B95" s="4819"/>
      <c r="C95" s="4819"/>
      <c r="D95" s="4077">
        <f>SUM(G95:N95)</f>
        <v>0</v>
      </c>
      <c r="E95" s="2148"/>
      <c r="F95" s="2182"/>
      <c r="G95" s="2148"/>
      <c r="H95" s="2183"/>
      <c r="I95" s="2256"/>
      <c r="J95" s="2183"/>
      <c r="K95" s="2183"/>
      <c r="L95" s="2183"/>
      <c r="M95" s="2182"/>
      <c r="N95" s="2221"/>
      <c r="O95" s="2268"/>
      <c r="P95" s="2268"/>
      <c r="Q95" s="2489"/>
      <c r="R95" s="2268"/>
      <c r="S95" s="2149"/>
      <c r="T95" s="2149"/>
      <c r="U95" s="2149"/>
      <c r="V95" s="3304" t="str">
        <f t="shared" si="67"/>
        <v/>
      </c>
      <c r="W95" s="1482"/>
      <c r="X95" s="1482"/>
      <c r="Y95" s="1482"/>
      <c r="Z95" s="1482"/>
      <c r="AA95" s="1482"/>
      <c r="AB95" s="1482"/>
      <c r="AC95" s="1482"/>
      <c r="AD95" s="1482"/>
      <c r="AE95" s="1482"/>
      <c r="AF95" s="402"/>
      <c r="AG95" s="402"/>
      <c r="BV95" s="3395"/>
      <c r="BW95" s="3395"/>
      <c r="CA95" s="3416" t="str">
        <f t="shared" si="68"/>
        <v/>
      </c>
      <c r="CB95" s="3416" t="str">
        <f t="shared" si="69"/>
        <v/>
      </c>
      <c r="CC95" s="3416"/>
      <c r="CD95" s="3416" t="str">
        <f t="shared" si="71"/>
        <v/>
      </c>
      <c r="CE95" s="3416" t="str">
        <f t="shared" si="72"/>
        <v/>
      </c>
      <c r="CF95" s="3416" t="str">
        <f t="shared" si="73"/>
        <v/>
      </c>
      <c r="CG95" s="3416" t="str">
        <f t="shared" si="74"/>
        <v/>
      </c>
      <c r="CH95" s="3417">
        <f t="shared" si="75"/>
        <v>0</v>
      </c>
      <c r="CI95" s="3417">
        <f t="shared" si="75"/>
        <v>0</v>
      </c>
      <c r="CJ95" s="3417"/>
      <c r="CK95" s="3417">
        <f t="shared" si="76"/>
        <v>0</v>
      </c>
      <c r="CL95" s="3417">
        <f t="shared" si="65"/>
        <v>0</v>
      </c>
      <c r="CM95" s="3417">
        <f t="shared" si="65"/>
        <v>0</v>
      </c>
      <c r="CN95" s="3417">
        <f t="shared" si="77"/>
        <v>0</v>
      </c>
    </row>
    <row r="96" spans="1:92" ht="16.350000000000001" customHeight="1" x14ac:dyDescent="0.2">
      <c r="A96" s="4819" t="s">
        <v>1539</v>
      </c>
      <c r="B96" s="4819"/>
      <c r="C96" s="4819"/>
      <c r="D96" s="4077">
        <f>SUM(G96:K96)</f>
        <v>0</v>
      </c>
      <c r="E96" s="2148"/>
      <c r="F96" s="2182"/>
      <c r="G96" s="3958"/>
      <c r="H96" s="2183"/>
      <c r="I96" s="2256"/>
      <c r="J96" s="2183"/>
      <c r="K96" s="2768"/>
      <c r="L96" s="3954"/>
      <c r="M96" s="3951"/>
      <c r="N96" s="3952"/>
      <c r="O96" s="2268"/>
      <c r="P96" s="2268"/>
      <c r="Q96" s="3957"/>
      <c r="R96" s="2268"/>
      <c r="S96" s="2149"/>
      <c r="T96" s="2149"/>
      <c r="U96" s="2149"/>
      <c r="V96" s="3304" t="str">
        <f t="shared" si="67"/>
        <v/>
      </c>
      <c r="W96" s="1482"/>
      <c r="X96" s="1482"/>
      <c r="Y96" s="1482"/>
      <c r="Z96" s="1482"/>
      <c r="AA96" s="1482"/>
      <c r="AB96" s="1482"/>
      <c r="AC96" s="1482"/>
      <c r="AD96" s="1482"/>
      <c r="AE96" s="1482"/>
      <c r="AF96" s="402"/>
      <c r="AG96" s="402"/>
      <c r="BV96" s="3395"/>
      <c r="BW96" s="3395"/>
      <c r="CA96" s="3416" t="str">
        <f t="shared" si="68"/>
        <v/>
      </c>
      <c r="CB96" s="3416" t="str">
        <f t="shared" si="69"/>
        <v/>
      </c>
      <c r="CC96" s="3416"/>
      <c r="CD96" s="3416" t="str">
        <f t="shared" si="71"/>
        <v/>
      </c>
      <c r="CE96" s="3416" t="str">
        <f t="shared" si="72"/>
        <v/>
      </c>
      <c r="CF96" s="3416" t="str">
        <f t="shared" si="73"/>
        <v/>
      </c>
      <c r="CG96" s="3416" t="str">
        <f t="shared" si="74"/>
        <v/>
      </c>
      <c r="CH96" s="3417">
        <f t="shared" si="75"/>
        <v>0</v>
      </c>
      <c r="CI96" s="3417">
        <f t="shared" si="75"/>
        <v>0</v>
      </c>
      <c r="CJ96" s="3417"/>
      <c r="CK96" s="3417">
        <f t="shared" si="76"/>
        <v>0</v>
      </c>
      <c r="CL96" s="3417">
        <f t="shared" si="76"/>
        <v>0</v>
      </c>
      <c r="CM96" s="3417">
        <f t="shared" si="76"/>
        <v>0</v>
      </c>
      <c r="CN96" s="3417">
        <f t="shared" si="77"/>
        <v>0</v>
      </c>
    </row>
    <row r="97" spans="1:92" ht="16.350000000000001" customHeight="1" x14ac:dyDescent="0.2">
      <c r="A97" s="4819" t="s">
        <v>1538</v>
      </c>
      <c r="B97" s="4819"/>
      <c r="C97" s="4819"/>
      <c r="D97" s="4078">
        <f>SUM(H97:N97)</f>
        <v>0</v>
      </c>
      <c r="E97" s="2148"/>
      <c r="F97" s="2182"/>
      <c r="G97" s="2180"/>
      <c r="H97" s="2183"/>
      <c r="I97" s="2183"/>
      <c r="J97" s="2183"/>
      <c r="K97" s="2183"/>
      <c r="L97" s="2183"/>
      <c r="M97" s="2182"/>
      <c r="N97" s="2221"/>
      <c r="O97" s="2149"/>
      <c r="P97" s="2268"/>
      <c r="Q97" s="2268"/>
      <c r="R97" s="2268"/>
      <c r="S97" s="2149"/>
      <c r="T97" s="2149"/>
      <c r="U97" s="2149"/>
      <c r="V97" s="3304" t="str">
        <f t="shared" si="67"/>
        <v/>
      </c>
      <c r="W97" s="1482"/>
      <c r="X97" s="1482"/>
      <c r="Y97" s="1482"/>
      <c r="Z97" s="1482"/>
      <c r="AA97" s="1482"/>
      <c r="AB97" s="1482"/>
      <c r="AC97" s="1482"/>
      <c r="AD97" s="1482"/>
      <c r="AE97" s="1482"/>
      <c r="AF97" s="402"/>
      <c r="AG97" s="402"/>
      <c r="BV97" s="3395"/>
      <c r="BW97" s="3395"/>
      <c r="CA97" s="3416" t="str">
        <f t="shared" si="68"/>
        <v/>
      </c>
      <c r="CB97" s="3416" t="str">
        <f t="shared" si="69"/>
        <v/>
      </c>
      <c r="CC97" s="3416" t="str">
        <f t="shared" si="70"/>
        <v/>
      </c>
      <c r="CD97" s="3416" t="str">
        <f t="shared" si="71"/>
        <v/>
      </c>
      <c r="CE97" s="3416" t="str">
        <f t="shared" si="72"/>
        <v/>
      </c>
      <c r="CF97" s="3416" t="str">
        <f t="shared" si="73"/>
        <v/>
      </c>
      <c r="CG97" s="3416" t="str">
        <f t="shared" si="74"/>
        <v/>
      </c>
      <c r="CH97" s="3417">
        <f t="shared" si="75"/>
        <v>0</v>
      </c>
      <c r="CI97" s="3417">
        <f t="shared" si="75"/>
        <v>0</v>
      </c>
      <c r="CJ97" s="3417">
        <f>IF(AND($D97&lt;&gt;0,Q97=""),1,IF($D97&lt;Q97,1,0))</f>
        <v>0</v>
      </c>
      <c r="CK97" s="3417">
        <f t="shared" si="76"/>
        <v>0</v>
      </c>
      <c r="CL97" s="3417">
        <f t="shared" si="76"/>
        <v>0</v>
      </c>
      <c r="CM97" s="3417">
        <f t="shared" si="76"/>
        <v>0</v>
      </c>
      <c r="CN97" s="3417">
        <f t="shared" si="77"/>
        <v>0</v>
      </c>
    </row>
    <row r="98" spans="1:92" ht="16.350000000000001" customHeight="1" x14ac:dyDescent="0.2">
      <c r="A98" s="4819" t="s">
        <v>1537</v>
      </c>
      <c r="B98" s="4819"/>
      <c r="C98" s="4819"/>
      <c r="D98" s="4078">
        <f t="shared" ref="D98" si="79">SUM(H98:N98)</f>
        <v>0</v>
      </c>
      <c r="E98" s="2148"/>
      <c r="F98" s="2182"/>
      <c r="G98" s="2180"/>
      <c r="H98" s="2183"/>
      <c r="I98" s="2183"/>
      <c r="J98" s="2183"/>
      <c r="K98" s="2183"/>
      <c r="L98" s="2183"/>
      <c r="M98" s="2182"/>
      <c r="N98" s="2221"/>
      <c r="O98" s="2149"/>
      <c r="P98" s="2268"/>
      <c r="Q98" s="2268"/>
      <c r="R98" s="2268"/>
      <c r="S98" s="2149"/>
      <c r="T98" s="2149"/>
      <c r="U98" s="2149"/>
      <c r="V98" s="3304" t="str">
        <f t="shared" si="67"/>
        <v/>
      </c>
      <c r="W98" s="1482"/>
      <c r="X98" s="1482"/>
      <c r="Y98" s="1482"/>
      <c r="Z98" s="1482"/>
      <c r="AA98" s="1482"/>
      <c r="AB98" s="1482"/>
      <c r="AC98" s="1482"/>
      <c r="AD98" s="1482"/>
      <c r="AE98" s="1482"/>
      <c r="AF98" s="402"/>
      <c r="AG98" s="402"/>
      <c r="BV98" s="3395"/>
      <c r="BW98" s="3395"/>
      <c r="CA98" s="3416" t="str">
        <f t="shared" si="68"/>
        <v/>
      </c>
      <c r="CB98" s="3416" t="str">
        <f t="shared" si="69"/>
        <v/>
      </c>
      <c r="CC98" s="3416" t="str">
        <f t="shared" si="70"/>
        <v/>
      </c>
      <c r="CD98" s="3416" t="str">
        <f t="shared" si="71"/>
        <v/>
      </c>
      <c r="CE98" s="3416" t="str">
        <f t="shared" si="72"/>
        <v/>
      </c>
      <c r="CF98" s="3416" t="str">
        <f t="shared" si="73"/>
        <v/>
      </c>
      <c r="CG98" s="3416" t="str">
        <f t="shared" si="74"/>
        <v/>
      </c>
      <c r="CH98" s="3417">
        <f t="shared" si="75"/>
        <v>0</v>
      </c>
      <c r="CI98" s="3417">
        <f t="shared" si="75"/>
        <v>0</v>
      </c>
      <c r="CJ98" s="3417">
        <f>IF(AND($D98&lt;&gt;0,Q98=""),1,IF($D98&lt;Q98,1,0))</f>
        <v>0</v>
      </c>
      <c r="CK98" s="3417">
        <f t="shared" si="76"/>
        <v>0</v>
      </c>
      <c r="CL98" s="3417">
        <f t="shared" si="76"/>
        <v>0</v>
      </c>
      <c r="CM98" s="3417">
        <f t="shared" si="76"/>
        <v>0</v>
      </c>
      <c r="CN98" s="3417">
        <f t="shared" si="77"/>
        <v>0</v>
      </c>
    </row>
    <row r="99" spans="1:92" ht="16.350000000000001" customHeight="1" x14ac:dyDescent="0.2">
      <c r="A99" s="4819" t="s">
        <v>1536</v>
      </c>
      <c r="B99" s="4819"/>
      <c r="C99" s="4819"/>
      <c r="D99" s="4078">
        <f>SUM(H99:N99)</f>
        <v>0</v>
      </c>
      <c r="E99" s="2148"/>
      <c r="F99" s="2182"/>
      <c r="G99" s="2180"/>
      <c r="H99" s="2183"/>
      <c r="I99" s="2183"/>
      <c r="J99" s="2183"/>
      <c r="K99" s="2183"/>
      <c r="L99" s="2183"/>
      <c r="M99" s="2182"/>
      <c r="N99" s="2221"/>
      <c r="O99" s="2149"/>
      <c r="P99" s="2268"/>
      <c r="Q99" s="2268"/>
      <c r="R99" s="2268"/>
      <c r="S99" s="2149"/>
      <c r="T99" s="2149"/>
      <c r="U99" s="2149"/>
      <c r="V99" s="3304" t="str">
        <f t="shared" si="67"/>
        <v/>
      </c>
      <c r="W99" s="1482"/>
      <c r="X99" s="1482"/>
      <c r="Y99" s="1482"/>
      <c r="Z99" s="1482"/>
      <c r="AA99" s="1482"/>
      <c r="AB99" s="1482"/>
      <c r="AC99" s="1482"/>
      <c r="AD99" s="1482"/>
      <c r="AE99" s="1482"/>
      <c r="AF99" s="402"/>
      <c r="AG99" s="402"/>
      <c r="BV99" s="3395"/>
      <c r="BW99" s="3395"/>
      <c r="CA99" s="3416" t="str">
        <f t="shared" si="68"/>
        <v/>
      </c>
      <c r="CB99" s="3416" t="str">
        <f t="shared" si="69"/>
        <v/>
      </c>
      <c r="CC99" s="3416" t="str">
        <f t="shared" si="70"/>
        <v/>
      </c>
      <c r="CD99" s="3416" t="str">
        <f t="shared" si="71"/>
        <v/>
      </c>
      <c r="CE99" s="3416" t="str">
        <f t="shared" si="72"/>
        <v/>
      </c>
      <c r="CF99" s="3416" t="str">
        <f t="shared" si="73"/>
        <v/>
      </c>
      <c r="CG99" s="3416" t="str">
        <f t="shared" si="74"/>
        <v/>
      </c>
      <c r="CH99" s="3417">
        <f t="shared" si="75"/>
        <v>0</v>
      </c>
      <c r="CI99" s="3417">
        <f t="shared" si="75"/>
        <v>0</v>
      </c>
      <c r="CJ99" s="3417">
        <f>IF(AND($D99&lt;&gt;0,Q99=""),1,IF($D99&lt;Q99,1,0))</f>
        <v>0</v>
      </c>
      <c r="CK99" s="3417">
        <f t="shared" si="76"/>
        <v>0</v>
      </c>
      <c r="CL99" s="3417">
        <f t="shared" si="76"/>
        <v>0</v>
      </c>
      <c r="CM99" s="3417">
        <f t="shared" si="76"/>
        <v>0</v>
      </c>
      <c r="CN99" s="3417">
        <f t="shared" si="77"/>
        <v>0</v>
      </c>
    </row>
    <row r="100" spans="1:92" ht="16.350000000000001" customHeight="1" x14ac:dyDescent="0.2">
      <c r="A100" s="4813" t="s">
        <v>1535</v>
      </c>
      <c r="B100" s="4814"/>
      <c r="C100" s="4815"/>
      <c r="D100" s="4078">
        <f>SUM(H100:L100)</f>
        <v>0</v>
      </c>
      <c r="E100" s="2148"/>
      <c r="F100" s="2182"/>
      <c r="G100" s="2190"/>
      <c r="H100" s="2768"/>
      <c r="I100" s="2768"/>
      <c r="J100" s="2183"/>
      <c r="K100" s="2183"/>
      <c r="L100" s="2183"/>
      <c r="M100" s="3951"/>
      <c r="N100" s="3952"/>
      <c r="O100" s="3953"/>
      <c r="P100" s="2268"/>
      <c r="Q100" s="3957"/>
      <c r="R100" s="2268"/>
      <c r="S100" s="2149"/>
      <c r="T100" s="2149"/>
      <c r="U100" s="2149"/>
      <c r="V100" s="3304" t="str">
        <f t="shared" si="67"/>
        <v/>
      </c>
      <c r="W100" s="1482"/>
      <c r="X100" s="1482"/>
      <c r="Y100" s="1482"/>
      <c r="Z100" s="1482"/>
      <c r="AA100" s="1482"/>
      <c r="AB100" s="1482"/>
      <c r="AC100" s="1482"/>
      <c r="AD100" s="1482"/>
      <c r="AE100" s="1482"/>
      <c r="AF100" s="402"/>
      <c r="AG100" s="402"/>
      <c r="BV100" s="3395"/>
      <c r="BW100" s="3395"/>
      <c r="CA100" s="3416"/>
      <c r="CB100" s="3416" t="str">
        <f t="shared" si="69"/>
        <v/>
      </c>
      <c r="CC100" s="3416"/>
      <c r="CD100" s="3416" t="str">
        <f t="shared" si="71"/>
        <v/>
      </c>
      <c r="CE100" s="3416" t="str">
        <f t="shared" si="72"/>
        <v/>
      </c>
      <c r="CF100" s="3416" t="str">
        <f t="shared" si="73"/>
        <v/>
      </c>
      <c r="CG100" s="3416" t="str">
        <f t="shared" si="74"/>
        <v/>
      </c>
      <c r="CH100" s="3417"/>
      <c r="CI100" s="3417">
        <f t="shared" ref="CI100:CJ131" si="80">IF(AND($D100&lt;&gt;0,P100=""),1,IF($D100&lt;P100,1,0))</f>
        <v>0</v>
      </c>
      <c r="CJ100" s="3417"/>
      <c r="CK100" s="3417">
        <f t="shared" si="76"/>
        <v>0</v>
      </c>
      <c r="CL100" s="3417">
        <f t="shared" si="76"/>
        <v>0</v>
      </c>
      <c r="CM100" s="3417">
        <f t="shared" si="76"/>
        <v>0</v>
      </c>
      <c r="CN100" s="3417">
        <f t="shared" si="77"/>
        <v>0</v>
      </c>
    </row>
    <row r="101" spans="1:92" ht="16.350000000000001" customHeight="1" x14ac:dyDescent="0.2">
      <c r="A101" s="4813" t="s">
        <v>1534</v>
      </c>
      <c r="B101" s="4814"/>
      <c r="C101" s="4815"/>
      <c r="D101" s="4078">
        <f>SUM(H101:N101)</f>
        <v>0</v>
      </c>
      <c r="E101" s="2148"/>
      <c r="F101" s="2182"/>
      <c r="G101" s="2190"/>
      <c r="H101" s="2768"/>
      <c r="I101" s="2768"/>
      <c r="J101" s="2183"/>
      <c r="K101" s="2183"/>
      <c r="L101" s="2183"/>
      <c r="M101" s="2182"/>
      <c r="N101" s="2221"/>
      <c r="O101" s="2149"/>
      <c r="P101" s="2268"/>
      <c r="Q101" s="2268"/>
      <c r="R101" s="2268"/>
      <c r="S101" s="2149"/>
      <c r="T101" s="2149"/>
      <c r="U101" s="2149"/>
      <c r="V101" s="3304" t="str">
        <f t="shared" si="67"/>
        <v/>
      </c>
      <c r="W101" s="1482"/>
      <c r="X101" s="1482"/>
      <c r="Y101" s="1482"/>
      <c r="Z101" s="1482"/>
      <c r="AA101" s="1482"/>
      <c r="AB101" s="1482"/>
      <c r="AC101" s="1482"/>
      <c r="AD101" s="1482"/>
      <c r="AE101" s="1482"/>
      <c r="AF101" s="402"/>
      <c r="AG101" s="402"/>
      <c r="BV101" s="3395"/>
      <c r="BW101" s="3395"/>
      <c r="CA101" s="3416" t="str">
        <f t="shared" si="68"/>
        <v/>
      </c>
      <c r="CB101" s="3416" t="str">
        <f t="shared" si="69"/>
        <v/>
      </c>
      <c r="CC101" s="3416" t="str">
        <f t="shared" si="70"/>
        <v/>
      </c>
      <c r="CD101" s="3416" t="str">
        <f t="shared" si="71"/>
        <v/>
      </c>
      <c r="CE101" s="3416" t="str">
        <f t="shared" si="72"/>
        <v/>
      </c>
      <c r="CF101" s="3416" t="str">
        <f t="shared" si="73"/>
        <v/>
      </c>
      <c r="CG101" s="3416" t="str">
        <f t="shared" si="74"/>
        <v/>
      </c>
      <c r="CH101" s="3417">
        <f t="shared" ref="CH101:CH131" si="81">IF(AND($D101&lt;&gt;0,O101=""),1,IF($D101&lt;O101,1,0))</f>
        <v>0</v>
      </c>
      <c r="CI101" s="3417">
        <f t="shared" si="80"/>
        <v>0</v>
      </c>
      <c r="CJ101" s="3417">
        <f t="shared" si="80"/>
        <v>0</v>
      </c>
      <c r="CK101" s="3417">
        <f t="shared" si="76"/>
        <v>0</v>
      </c>
      <c r="CL101" s="3417">
        <f t="shared" si="76"/>
        <v>0</v>
      </c>
      <c r="CM101" s="3417">
        <f t="shared" si="76"/>
        <v>0</v>
      </c>
      <c r="CN101" s="3417">
        <f t="shared" si="77"/>
        <v>0</v>
      </c>
    </row>
    <row r="102" spans="1:92" ht="16.350000000000001" customHeight="1" x14ac:dyDescent="0.2">
      <c r="A102" s="4813" t="s">
        <v>1533</v>
      </c>
      <c r="B102" s="4814"/>
      <c r="C102" s="4815"/>
      <c r="D102" s="4078">
        <f>SUM(H102:N102)</f>
        <v>0</v>
      </c>
      <c r="E102" s="2148"/>
      <c r="F102" s="2182"/>
      <c r="G102" s="2190"/>
      <c r="H102" s="2768"/>
      <c r="I102" s="2768"/>
      <c r="J102" s="2183"/>
      <c r="K102" s="2183"/>
      <c r="L102" s="2183"/>
      <c r="M102" s="2182"/>
      <c r="N102" s="2221"/>
      <c r="O102" s="2149"/>
      <c r="P102" s="2268"/>
      <c r="Q102" s="2268"/>
      <c r="R102" s="2268"/>
      <c r="S102" s="2149"/>
      <c r="T102" s="2149"/>
      <c r="U102" s="2149"/>
      <c r="V102" s="3304" t="str">
        <f t="shared" si="67"/>
        <v/>
      </c>
      <c r="W102" s="1482"/>
      <c r="X102" s="1482"/>
      <c r="Y102" s="1482"/>
      <c r="Z102" s="1482"/>
      <c r="AA102" s="1482"/>
      <c r="AB102" s="1482"/>
      <c r="AC102" s="1482"/>
      <c r="AD102" s="1482"/>
      <c r="AE102" s="1482"/>
      <c r="AF102" s="402"/>
      <c r="AG102" s="402"/>
      <c r="BV102" s="3395"/>
      <c r="BW102" s="3395"/>
      <c r="CA102" s="3416" t="str">
        <f t="shared" si="68"/>
        <v/>
      </c>
      <c r="CB102" s="3416" t="str">
        <f t="shared" si="69"/>
        <v/>
      </c>
      <c r="CC102" s="3416" t="str">
        <f t="shared" si="70"/>
        <v/>
      </c>
      <c r="CD102" s="3416" t="str">
        <f t="shared" si="71"/>
        <v/>
      </c>
      <c r="CE102" s="3416" t="str">
        <f t="shared" si="72"/>
        <v/>
      </c>
      <c r="CF102" s="3416" t="str">
        <f t="shared" si="73"/>
        <v/>
      </c>
      <c r="CG102" s="3416" t="str">
        <f t="shared" si="74"/>
        <v/>
      </c>
      <c r="CH102" s="3417">
        <f t="shared" si="81"/>
        <v>0</v>
      </c>
      <c r="CI102" s="3417">
        <f t="shared" si="80"/>
        <v>0</v>
      </c>
      <c r="CJ102" s="3417">
        <f t="shared" si="80"/>
        <v>0</v>
      </c>
      <c r="CK102" s="3417">
        <f t="shared" si="76"/>
        <v>0</v>
      </c>
      <c r="CL102" s="3417">
        <f t="shared" si="76"/>
        <v>0</v>
      </c>
      <c r="CM102" s="3417">
        <f t="shared" si="76"/>
        <v>0</v>
      </c>
      <c r="CN102" s="3417">
        <f t="shared" si="77"/>
        <v>0</v>
      </c>
    </row>
    <row r="103" spans="1:92" ht="16.350000000000001" customHeight="1" x14ac:dyDescent="0.2">
      <c r="A103" s="4813" t="s">
        <v>1532</v>
      </c>
      <c r="B103" s="4814"/>
      <c r="C103" s="4815"/>
      <c r="D103" s="4078">
        <f t="shared" si="78"/>
        <v>0</v>
      </c>
      <c r="E103" s="2148"/>
      <c r="F103" s="2182"/>
      <c r="G103" s="3958"/>
      <c r="H103" s="2768"/>
      <c r="I103" s="2768"/>
      <c r="J103" s="2183"/>
      <c r="K103" s="2183"/>
      <c r="L103" s="2183"/>
      <c r="M103" s="2182"/>
      <c r="N103" s="2221"/>
      <c r="O103" s="2149"/>
      <c r="P103" s="2268"/>
      <c r="Q103" s="2268"/>
      <c r="R103" s="2268"/>
      <c r="S103" s="2149"/>
      <c r="T103" s="2149"/>
      <c r="U103" s="2149"/>
      <c r="V103" s="3304" t="str">
        <f t="shared" si="67"/>
        <v/>
      </c>
      <c r="W103" s="1482"/>
      <c r="X103" s="1482"/>
      <c r="Y103" s="1482"/>
      <c r="Z103" s="1482"/>
      <c r="AA103" s="1482"/>
      <c r="AB103" s="1482"/>
      <c r="AC103" s="1482"/>
      <c r="AD103" s="1482"/>
      <c r="AE103" s="1482"/>
      <c r="AF103" s="402"/>
      <c r="AG103" s="402"/>
      <c r="BV103" s="3395"/>
      <c r="BW103" s="3395"/>
      <c r="CA103" s="3416" t="str">
        <f t="shared" si="68"/>
        <v/>
      </c>
      <c r="CB103" s="3416" t="str">
        <f t="shared" si="69"/>
        <v/>
      </c>
      <c r="CC103" s="3416" t="str">
        <f t="shared" si="70"/>
        <v/>
      </c>
      <c r="CD103" s="3416" t="str">
        <f t="shared" si="71"/>
        <v/>
      </c>
      <c r="CE103" s="3416" t="str">
        <f t="shared" si="72"/>
        <v/>
      </c>
      <c r="CF103" s="3416" t="str">
        <f t="shared" si="73"/>
        <v/>
      </c>
      <c r="CG103" s="3416" t="str">
        <f t="shared" si="74"/>
        <v/>
      </c>
      <c r="CH103" s="3417">
        <f t="shared" si="81"/>
        <v>0</v>
      </c>
      <c r="CI103" s="3417">
        <f t="shared" si="80"/>
        <v>0</v>
      </c>
      <c r="CJ103" s="3417">
        <f t="shared" si="80"/>
        <v>0</v>
      </c>
      <c r="CK103" s="3417">
        <f t="shared" si="76"/>
        <v>0</v>
      </c>
      <c r="CL103" s="3417">
        <f t="shared" si="76"/>
        <v>0</v>
      </c>
      <c r="CM103" s="3417">
        <f t="shared" si="76"/>
        <v>0</v>
      </c>
      <c r="CN103" s="3417">
        <f t="shared" si="77"/>
        <v>0</v>
      </c>
    </row>
    <row r="104" spans="1:92" ht="16.350000000000001" customHeight="1" x14ac:dyDescent="0.2">
      <c r="A104" s="4813" t="s">
        <v>1531</v>
      </c>
      <c r="B104" s="4814"/>
      <c r="C104" s="4815"/>
      <c r="D104" s="4078">
        <f t="shared" si="78"/>
        <v>0</v>
      </c>
      <c r="E104" s="2148"/>
      <c r="F104" s="2182"/>
      <c r="G104" s="3958"/>
      <c r="H104" s="2768"/>
      <c r="I104" s="2768"/>
      <c r="J104" s="2183"/>
      <c r="K104" s="2183"/>
      <c r="L104" s="2183"/>
      <c r="M104" s="2182"/>
      <c r="N104" s="2221"/>
      <c r="O104" s="2149"/>
      <c r="P104" s="2268"/>
      <c r="Q104" s="2268"/>
      <c r="R104" s="2268"/>
      <c r="S104" s="2149"/>
      <c r="T104" s="2149"/>
      <c r="U104" s="2149"/>
      <c r="V104" s="3304" t="str">
        <f t="shared" si="67"/>
        <v/>
      </c>
      <c r="W104" s="1482"/>
      <c r="X104" s="1482"/>
      <c r="Y104" s="1482"/>
      <c r="Z104" s="1482"/>
      <c r="AA104" s="1482"/>
      <c r="AB104" s="1482"/>
      <c r="AC104" s="1482"/>
      <c r="AD104" s="1482"/>
      <c r="AE104" s="1482"/>
      <c r="AF104" s="402"/>
      <c r="AG104" s="402"/>
      <c r="BV104" s="3395"/>
      <c r="BW104" s="3395"/>
      <c r="CA104" s="3416" t="str">
        <f t="shared" si="68"/>
        <v/>
      </c>
      <c r="CB104" s="3416" t="str">
        <f t="shared" si="69"/>
        <v/>
      </c>
      <c r="CC104" s="3416" t="str">
        <f t="shared" si="70"/>
        <v/>
      </c>
      <c r="CD104" s="3416" t="str">
        <f t="shared" si="71"/>
        <v/>
      </c>
      <c r="CE104" s="3416" t="str">
        <f t="shared" si="72"/>
        <v/>
      </c>
      <c r="CF104" s="3416" t="str">
        <f t="shared" si="73"/>
        <v/>
      </c>
      <c r="CG104" s="3416" t="str">
        <f t="shared" si="74"/>
        <v/>
      </c>
      <c r="CH104" s="3417">
        <f t="shared" si="81"/>
        <v>0</v>
      </c>
      <c r="CI104" s="3417">
        <f t="shared" si="80"/>
        <v>0</v>
      </c>
      <c r="CJ104" s="3417">
        <f t="shared" si="80"/>
        <v>0</v>
      </c>
      <c r="CK104" s="3417">
        <f t="shared" si="76"/>
        <v>0</v>
      </c>
      <c r="CL104" s="3417">
        <f t="shared" si="76"/>
        <v>0</v>
      </c>
      <c r="CM104" s="3417">
        <f t="shared" si="76"/>
        <v>0</v>
      </c>
      <c r="CN104" s="3417">
        <f t="shared" si="77"/>
        <v>0</v>
      </c>
    </row>
    <row r="105" spans="1:92" ht="16.350000000000001" customHeight="1" x14ac:dyDescent="0.2">
      <c r="A105" s="4813" t="s">
        <v>1530</v>
      </c>
      <c r="B105" s="4814"/>
      <c r="C105" s="4815"/>
      <c r="D105" s="4078">
        <f t="shared" si="78"/>
        <v>0</v>
      </c>
      <c r="E105" s="2148"/>
      <c r="F105" s="2182"/>
      <c r="G105" s="3958"/>
      <c r="H105" s="2768"/>
      <c r="I105" s="2768"/>
      <c r="J105" s="2183"/>
      <c r="K105" s="2183"/>
      <c r="L105" s="2183"/>
      <c r="M105" s="2182"/>
      <c r="N105" s="2221"/>
      <c r="O105" s="2149"/>
      <c r="P105" s="2268"/>
      <c r="Q105" s="2268"/>
      <c r="R105" s="2268"/>
      <c r="S105" s="2149"/>
      <c r="T105" s="2149"/>
      <c r="U105" s="2149"/>
      <c r="V105" s="3304" t="str">
        <f t="shared" si="67"/>
        <v/>
      </c>
      <c r="W105" s="1482"/>
      <c r="X105" s="1482"/>
      <c r="Y105" s="1482"/>
      <c r="Z105" s="1482"/>
      <c r="AA105" s="1482"/>
      <c r="AB105" s="1482"/>
      <c r="AC105" s="1482"/>
      <c r="AD105" s="1482"/>
      <c r="AE105" s="1482"/>
      <c r="AF105" s="402"/>
      <c r="AG105" s="402"/>
      <c r="BV105" s="3395"/>
      <c r="BW105" s="3395"/>
      <c r="CA105" s="3416" t="str">
        <f t="shared" si="68"/>
        <v/>
      </c>
      <c r="CB105" s="3416" t="str">
        <f t="shared" si="69"/>
        <v/>
      </c>
      <c r="CC105" s="3416" t="str">
        <f t="shared" si="70"/>
        <v/>
      </c>
      <c r="CD105" s="3416" t="str">
        <f t="shared" si="71"/>
        <v/>
      </c>
      <c r="CE105" s="3416" t="str">
        <f t="shared" si="72"/>
        <v/>
      </c>
      <c r="CF105" s="3416" t="str">
        <f t="shared" si="73"/>
        <v/>
      </c>
      <c r="CG105" s="3416" t="str">
        <f t="shared" si="74"/>
        <v/>
      </c>
      <c r="CH105" s="3417">
        <f t="shared" si="81"/>
        <v>0</v>
      </c>
      <c r="CI105" s="3417">
        <f t="shared" si="80"/>
        <v>0</v>
      </c>
      <c r="CJ105" s="3417">
        <f t="shared" si="80"/>
        <v>0</v>
      </c>
      <c r="CK105" s="3417">
        <f t="shared" si="76"/>
        <v>0</v>
      </c>
      <c r="CL105" s="3417">
        <f t="shared" si="76"/>
        <v>0</v>
      </c>
      <c r="CM105" s="3417">
        <f t="shared" si="76"/>
        <v>0</v>
      </c>
      <c r="CN105" s="3417">
        <f t="shared" si="77"/>
        <v>0</v>
      </c>
    </row>
    <row r="106" spans="1:92" ht="16.350000000000001" customHeight="1" x14ac:dyDescent="0.2">
      <c r="A106" s="4813" t="s">
        <v>1529</v>
      </c>
      <c r="B106" s="4814"/>
      <c r="C106" s="4815"/>
      <c r="D106" s="4078">
        <f t="shared" si="78"/>
        <v>0</v>
      </c>
      <c r="E106" s="2148"/>
      <c r="F106" s="2182"/>
      <c r="G106" s="3958"/>
      <c r="H106" s="2768"/>
      <c r="I106" s="2768"/>
      <c r="J106" s="2183"/>
      <c r="K106" s="2183"/>
      <c r="L106" s="2183"/>
      <c r="M106" s="2182"/>
      <c r="N106" s="2221"/>
      <c r="O106" s="2149"/>
      <c r="P106" s="2268"/>
      <c r="Q106" s="2268"/>
      <c r="R106" s="2268"/>
      <c r="S106" s="2149"/>
      <c r="T106" s="2149"/>
      <c r="U106" s="2149"/>
      <c r="V106" s="3304" t="str">
        <f t="shared" si="67"/>
        <v/>
      </c>
      <c r="W106" s="1482"/>
      <c r="X106" s="1482"/>
      <c r="Y106" s="1482"/>
      <c r="Z106" s="1482"/>
      <c r="AA106" s="1482"/>
      <c r="AB106" s="1482"/>
      <c r="AC106" s="1482"/>
      <c r="AD106" s="1482"/>
      <c r="AE106" s="1482"/>
      <c r="AF106" s="402"/>
      <c r="AG106" s="402"/>
      <c r="BV106" s="3395"/>
      <c r="BW106" s="3395"/>
      <c r="CA106" s="3416" t="str">
        <f t="shared" si="68"/>
        <v/>
      </c>
      <c r="CB106" s="3416" t="str">
        <f t="shared" si="69"/>
        <v/>
      </c>
      <c r="CC106" s="3416" t="str">
        <f t="shared" si="70"/>
        <v/>
      </c>
      <c r="CD106" s="3416" t="str">
        <f t="shared" si="71"/>
        <v/>
      </c>
      <c r="CE106" s="3416" t="str">
        <f t="shared" si="72"/>
        <v/>
      </c>
      <c r="CF106" s="3416" t="str">
        <f t="shared" si="73"/>
        <v/>
      </c>
      <c r="CG106" s="3416" t="str">
        <f t="shared" si="74"/>
        <v/>
      </c>
      <c r="CH106" s="3417">
        <f t="shared" si="81"/>
        <v>0</v>
      </c>
      <c r="CI106" s="3417">
        <f t="shared" si="80"/>
        <v>0</v>
      </c>
      <c r="CJ106" s="3417">
        <f t="shared" si="80"/>
        <v>0</v>
      </c>
      <c r="CK106" s="3417">
        <f t="shared" si="76"/>
        <v>0</v>
      </c>
      <c r="CL106" s="3417">
        <f t="shared" si="76"/>
        <v>0</v>
      </c>
      <c r="CM106" s="3417">
        <f t="shared" si="76"/>
        <v>0</v>
      </c>
      <c r="CN106" s="3417">
        <f t="shared" si="77"/>
        <v>0</v>
      </c>
    </row>
    <row r="107" spans="1:92" ht="16.350000000000001" customHeight="1" x14ac:dyDescent="0.2">
      <c r="A107" s="4819" t="s">
        <v>2828</v>
      </c>
      <c r="B107" s="4819"/>
      <c r="C107" s="4819"/>
      <c r="D107" s="4078">
        <f>SUM(I107:N107)</f>
        <v>0</v>
      </c>
      <c r="E107" s="2148"/>
      <c r="F107" s="2182"/>
      <c r="G107" s="2180"/>
      <c r="H107" s="2179"/>
      <c r="I107" s="2768"/>
      <c r="J107" s="2183"/>
      <c r="K107" s="2183"/>
      <c r="L107" s="2183"/>
      <c r="M107" s="2182"/>
      <c r="N107" s="2221"/>
      <c r="O107" s="2149"/>
      <c r="P107" s="2268"/>
      <c r="Q107" s="2268"/>
      <c r="R107" s="2268"/>
      <c r="S107" s="2149"/>
      <c r="T107" s="2149"/>
      <c r="U107" s="2149"/>
      <c r="V107" s="3304" t="str">
        <f t="shared" si="67"/>
        <v/>
      </c>
      <c r="W107" s="1482"/>
      <c r="X107" s="1482"/>
      <c r="Y107" s="1482"/>
      <c r="Z107" s="1482"/>
      <c r="AA107" s="1482"/>
      <c r="AB107" s="1482"/>
      <c r="AC107" s="1482"/>
      <c r="AD107" s="1482"/>
      <c r="AE107" s="1482"/>
      <c r="AF107" s="402"/>
      <c r="AG107" s="402"/>
      <c r="BV107" s="3395"/>
      <c r="BW107" s="3395"/>
      <c r="CA107" s="3416" t="str">
        <f t="shared" si="68"/>
        <v/>
      </c>
      <c r="CB107" s="3416" t="str">
        <f t="shared" si="69"/>
        <v/>
      </c>
      <c r="CC107" s="3416" t="str">
        <f t="shared" si="70"/>
        <v/>
      </c>
      <c r="CD107" s="3416" t="str">
        <f t="shared" si="71"/>
        <v/>
      </c>
      <c r="CE107" s="3416" t="str">
        <f t="shared" si="72"/>
        <v/>
      </c>
      <c r="CF107" s="3416" t="str">
        <f t="shared" si="73"/>
        <v/>
      </c>
      <c r="CG107" s="3416" t="str">
        <f t="shared" si="74"/>
        <v/>
      </c>
      <c r="CH107" s="3417">
        <f t="shared" si="81"/>
        <v>0</v>
      </c>
      <c r="CI107" s="3417">
        <f t="shared" si="80"/>
        <v>0</v>
      </c>
      <c r="CJ107" s="3417">
        <f t="shared" si="80"/>
        <v>0</v>
      </c>
      <c r="CK107" s="3417">
        <f t="shared" si="76"/>
        <v>0</v>
      </c>
      <c r="CL107" s="3417">
        <f t="shared" si="76"/>
        <v>0</v>
      </c>
      <c r="CM107" s="3417">
        <f t="shared" si="76"/>
        <v>0</v>
      </c>
      <c r="CN107" s="3417">
        <f t="shared" si="77"/>
        <v>0</v>
      </c>
    </row>
    <row r="108" spans="1:92" ht="16.350000000000001" customHeight="1" x14ac:dyDescent="0.2">
      <c r="A108" s="4819" t="s">
        <v>1528</v>
      </c>
      <c r="B108" s="4819"/>
      <c r="C108" s="4819"/>
      <c r="D108" s="4078">
        <f>SUM(I108:N108)</f>
        <v>0</v>
      </c>
      <c r="E108" s="2148"/>
      <c r="F108" s="2182"/>
      <c r="G108" s="2190"/>
      <c r="H108" s="2191"/>
      <c r="I108" s="2768"/>
      <c r="J108" s="2183"/>
      <c r="K108" s="2183"/>
      <c r="L108" s="2183"/>
      <c r="M108" s="2182"/>
      <c r="N108" s="2221"/>
      <c r="O108" s="2149"/>
      <c r="P108" s="2268"/>
      <c r="Q108" s="2268"/>
      <c r="R108" s="2268"/>
      <c r="S108" s="2149"/>
      <c r="T108" s="2149"/>
      <c r="U108" s="2149"/>
      <c r="V108" s="3304" t="str">
        <f t="shared" si="67"/>
        <v/>
      </c>
      <c r="W108" s="1482"/>
      <c r="X108" s="1482"/>
      <c r="Y108" s="1482"/>
      <c r="Z108" s="1482"/>
      <c r="AA108" s="1482"/>
      <c r="AB108" s="1482"/>
      <c r="AC108" s="1482"/>
      <c r="AD108" s="1482"/>
      <c r="AE108" s="1482"/>
      <c r="AF108" s="402"/>
      <c r="AG108" s="402"/>
      <c r="BV108" s="3395"/>
      <c r="BW108" s="3395"/>
      <c r="CA108" s="3416" t="str">
        <f t="shared" si="68"/>
        <v/>
      </c>
      <c r="CB108" s="3416" t="str">
        <f t="shared" si="69"/>
        <v/>
      </c>
      <c r="CC108" s="3416" t="str">
        <f t="shared" si="70"/>
        <v/>
      </c>
      <c r="CD108" s="3416" t="str">
        <f t="shared" si="71"/>
        <v/>
      </c>
      <c r="CE108" s="3416" t="str">
        <f t="shared" si="72"/>
        <v/>
      </c>
      <c r="CF108" s="3416" t="str">
        <f t="shared" si="73"/>
        <v/>
      </c>
      <c r="CG108" s="3416" t="str">
        <f t="shared" si="74"/>
        <v/>
      </c>
      <c r="CH108" s="3417">
        <f t="shared" si="81"/>
        <v>0</v>
      </c>
      <c r="CI108" s="3417">
        <f t="shared" si="80"/>
        <v>0</v>
      </c>
      <c r="CJ108" s="3417">
        <f t="shared" si="80"/>
        <v>0</v>
      </c>
      <c r="CK108" s="3417">
        <f t="shared" si="76"/>
        <v>0</v>
      </c>
      <c r="CL108" s="3417">
        <f t="shared" si="76"/>
        <v>0</v>
      </c>
      <c r="CM108" s="3417">
        <f t="shared" si="76"/>
        <v>0</v>
      </c>
      <c r="CN108" s="3417">
        <f t="shared" si="77"/>
        <v>0</v>
      </c>
    </row>
    <row r="109" spans="1:92" ht="16.350000000000001" customHeight="1" x14ac:dyDescent="0.2">
      <c r="A109" s="4813" t="s">
        <v>1527</v>
      </c>
      <c r="B109" s="4814"/>
      <c r="C109" s="4815"/>
      <c r="D109" s="4078">
        <f>SUM(J109:N109)</f>
        <v>0</v>
      </c>
      <c r="E109" s="2148"/>
      <c r="F109" s="2182"/>
      <c r="G109" s="2190"/>
      <c r="H109" s="2191"/>
      <c r="I109" s="2191"/>
      <c r="J109" s="2183"/>
      <c r="K109" s="2183"/>
      <c r="L109" s="2183"/>
      <c r="M109" s="2182"/>
      <c r="N109" s="2221"/>
      <c r="O109" s="2149"/>
      <c r="P109" s="2268"/>
      <c r="Q109" s="2268"/>
      <c r="R109" s="2268"/>
      <c r="S109" s="2149"/>
      <c r="T109" s="2149"/>
      <c r="U109" s="2149"/>
      <c r="V109" s="3304" t="str">
        <f t="shared" si="67"/>
        <v/>
      </c>
      <c r="W109" s="1482"/>
      <c r="X109" s="1482"/>
      <c r="Y109" s="1482"/>
      <c r="Z109" s="1482"/>
      <c r="AA109" s="1482"/>
      <c r="AB109" s="1482"/>
      <c r="AC109" s="1482"/>
      <c r="AD109" s="1482"/>
      <c r="AE109" s="1482"/>
      <c r="AF109" s="402"/>
      <c r="AG109" s="402"/>
      <c r="BV109" s="3395"/>
      <c r="BW109" s="3395"/>
      <c r="CA109" s="3416" t="str">
        <f t="shared" si="68"/>
        <v/>
      </c>
      <c r="CB109" s="3416" t="str">
        <f t="shared" si="69"/>
        <v/>
      </c>
      <c r="CC109" s="3416" t="str">
        <f t="shared" si="70"/>
        <v/>
      </c>
      <c r="CD109" s="3416" t="str">
        <f t="shared" si="71"/>
        <v/>
      </c>
      <c r="CE109" s="3416" t="str">
        <f t="shared" si="72"/>
        <v/>
      </c>
      <c r="CF109" s="3416" t="str">
        <f t="shared" si="73"/>
        <v/>
      </c>
      <c r="CG109" s="3416" t="str">
        <f t="shared" si="74"/>
        <v/>
      </c>
      <c r="CH109" s="3417">
        <f t="shared" si="81"/>
        <v>0</v>
      </c>
      <c r="CI109" s="3417">
        <f t="shared" si="80"/>
        <v>0</v>
      </c>
      <c r="CJ109" s="3417">
        <f t="shared" si="80"/>
        <v>0</v>
      </c>
      <c r="CK109" s="3417">
        <f t="shared" si="76"/>
        <v>0</v>
      </c>
      <c r="CL109" s="3417">
        <f t="shared" si="76"/>
        <v>0</v>
      </c>
      <c r="CM109" s="3417">
        <f t="shared" si="76"/>
        <v>0</v>
      </c>
      <c r="CN109" s="3417">
        <f t="shared" si="77"/>
        <v>0</v>
      </c>
    </row>
    <row r="110" spans="1:92" ht="16.350000000000001" customHeight="1" x14ac:dyDescent="0.2">
      <c r="A110" s="4813" t="s">
        <v>1526</v>
      </c>
      <c r="B110" s="4814"/>
      <c r="C110" s="4815"/>
      <c r="D110" s="4078">
        <f t="shared" si="78"/>
        <v>0</v>
      </c>
      <c r="E110" s="2148"/>
      <c r="F110" s="2182"/>
      <c r="G110" s="2190"/>
      <c r="H110" s="2191"/>
      <c r="I110" s="2191"/>
      <c r="J110" s="2191"/>
      <c r="K110" s="2191"/>
      <c r="L110" s="2183"/>
      <c r="M110" s="2182"/>
      <c r="N110" s="2221"/>
      <c r="O110" s="2149"/>
      <c r="P110" s="2268"/>
      <c r="Q110" s="2268"/>
      <c r="R110" s="2268"/>
      <c r="S110" s="2149"/>
      <c r="T110" s="2149"/>
      <c r="U110" s="2149"/>
      <c r="V110" s="3304" t="str">
        <f t="shared" si="67"/>
        <v/>
      </c>
      <c r="W110" s="1482"/>
      <c r="X110" s="1482"/>
      <c r="Y110" s="1482"/>
      <c r="Z110" s="1482"/>
      <c r="AA110" s="1482"/>
      <c r="AB110" s="1482"/>
      <c r="AC110" s="1482"/>
      <c r="AD110" s="1482"/>
      <c r="AE110" s="1482"/>
      <c r="AF110" s="402"/>
      <c r="AG110" s="402"/>
      <c r="BV110" s="3395"/>
      <c r="BW110" s="3395"/>
      <c r="CA110" s="3416" t="str">
        <f t="shared" si="68"/>
        <v/>
      </c>
      <c r="CB110" s="3416" t="str">
        <f t="shared" si="69"/>
        <v/>
      </c>
      <c r="CC110" s="3416" t="str">
        <f t="shared" si="70"/>
        <v/>
      </c>
      <c r="CD110" s="3416" t="str">
        <f t="shared" si="71"/>
        <v/>
      </c>
      <c r="CE110" s="3416" t="str">
        <f t="shared" si="72"/>
        <v/>
      </c>
      <c r="CF110" s="3416" t="str">
        <f t="shared" si="73"/>
        <v/>
      </c>
      <c r="CG110" s="3416" t="str">
        <f t="shared" si="74"/>
        <v/>
      </c>
      <c r="CH110" s="3417">
        <f t="shared" si="81"/>
        <v>0</v>
      </c>
      <c r="CI110" s="3417">
        <f t="shared" si="80"/>
        <v>0</v>
      </c>
      <c r="CJ110" s="3417">
        <f t="shared" si="80"/>
        <v>0</v>
      </c>
      <c r="CK110" s="3417">
        <f t="shared" si="76"/>
        <v>0</v>
      </c>
      <c r="CL110" s="3417">
        <f t="shared" si="76"/>
        <v>0</v>
      </c>
      <c r="CM110" s="3417">
        <f t="shared" si="76"/>
        <v>0</v>
      </c>
      <c r="CN110" s="3417">
        <f t="shared" si="77"/>
        <v>0</v>
      </c>
    </row>
    <row r="111" spans="1:92" ht="16.350000000000001" customHeight="1" x14ac:dyDescent="0.2">
      <c r="A111" s="4853" t="s">
        <v>1525</v>
      </c>
      <c r="B111" s="4853"/>
      <c r="C111" s="4853"/>
      <c r="D111" s="4078">
        <f t="shared" si="78"/>
        <v>0</v>
      </c>
      <c r="E111" s="2148"/>
      <c r="F111" s="2706"/>
      <c r="G111" s="2148"/>
      <c r="H111" s="2183"/>
      <c r="I111" s="2183"/>
      <c r="J111" s="2183"/>
      <c r="K111" s="2183"/>
      <c r="L111" s="2183"/>
      <c r="M111" s="2182"/>
      <c r="N111" s="2221"/>
      <c r="O111" s="2149"/>
      <c r="P111" s="2268"/>
      <c r="Q111" s="2268"/>
      <c r="R111" s="2268"/>
      <c r="S111" s="2149"/>
      <c r="T111" s="2149"/>
      <c r="U111" s="2149"/>
      <c r="V111" s="3304" t="str">
        <f t="shared" si="67"/>
        <v/>
      </c>
      <c r="W111" s="1482"/>
      <c r="X111" s="1482"/>
      <c r="Y111" s="1482"/>
      <c r="Z111" s="1482"/>
      <c r="AA111" s="1482"/>
      <c r="AB111" s="1482"/>
      <c r="AC111" s="1482"/>
      <c r="AD111" s="1482"/>
      <c r="AE111" s="1482"/>
      <c r="AF111" s="402"/>
      <c r="AG111" s="402"/>
      <c r="BV111" s="3395"/>
      <c r="BW111" s="3395"/>
      <c r="CA111" s="3416" t="str">
        <f t="shared" si="68"/>
        <v/>
      </c>
      <c r="CB111" s="3416" t="str">
        <f t="shared" si="69"/>
        <v/>
      </c>
      <c r="CC111" s="3416" t="str">
        <f t="shared" si="70"/>
        <v/>
      </c>
      <c r="CD111" s="3416" t="str">
        <f t="shared" si="71"/>
        <v/>
      </c>
      <c r="CE111" s="3416" t="str">
        <f t="shared" si="72"/>
        <v/>
      </c>
      <c r="CF111" s="3416" t="str">
        <f t="shared" si="73"/>
        <v/>
      </c>
      <c r="CG111" s="3416" t="str">
        <f t="shared" si="74"/>
        <v/>
      </c>
      <c r="CH111" s="3417">
        <f t="shared" si="81"/>
        <v>0</v>
      </c>
      <c r="CI111" s="3417">
        <f t="shared" si="80"/>
        <v>0</v>
      </c>
      <c r="CJ111" s="3417">
        <f t="shared" si="80"/>
        <v>0</v>
      </c>
      <c r="CK111" s="3417">
        <f t="shared" si="76"/>
        <v>0</v>
      </c>
      <c r="CL111" s="3417">
        <f t="shared" si="76"/>
        <v>0</v>
      </c>
      <c r="CM111" s="3417">
        <f t="shared" si="76"/>
        <v>0</v>
      </c>
      <c r="CN111" s="3417">
        <f t="shared" si="77"/>
        <v>0</v>
      </c>
    </row>
    <row r="112" spans="1:92" ht="16.350000000000001" customHeight="1" x14ac:dyDescent="0.2">
      <c r="A112" s="4704" t="s">
        <v>2829</v>
      </c>
      <c r="B112" s="4854"/>
      <c r="C112" s="4705"/>
      <c r="D112" s="4078">
        <f>SUM(L112:N112)</f>
        <v>0</v>
      </c>
      <c r="E112" s="2148"/>
      <c r="F112" s="2182"/>
      <c r="G112" s="3955"/>
      <c r="H112" s="3954"/>
      <c r="I112" s="3954"/>
      <c r="J112" s="3954"/>
      <c r="K112" s="3954"/>
      <c r="L112" s="2183"/>
      <c r="M112" s="2182"/>
      <c r="N112" s="2221"/>
      <c r="O112" s="2149"/>
      <c r="P112" s="2268"/>
      <c r="Q112" s="2772"/>
      <c r="R112" s="2268"/>
      <c r="S112" s="2149"/>
      <c r="T112" s="2149"/>
      <c r="U112" s="2149"/>
      <c r="V112" s="3304" t="str">
        <f t="shared" si="67"/>
        <v/>
      </c>
      <c r="W112" s="1482"/>
      <c r="X112" s="1482"/>
      <c r="Y112" s="1482"/>
      <c r="Z112" s="1482"/>
      <c r="AA112" s="1482"/>
      <c r="AB112" s="1482"/>
      <c r="AC112" s="1482"/>
      <c r="AD112" s="1482"/>
      <c r="AE112" s="1482"/>
      <c r="AF112" s="402"/>
      <c r="AG112" s="402"/>
      <c r="BV112" s="3395"/>
      <c r="BW112" s="3395"/>
      <c r="CA112" s="3416" t="str">
        <f t="shared" si="68"/>
        <v/>
      </c>
      <c r="CB112" s="3416" t="str">
        <f t="shared" si="69"/>
        <v/>
      </c>
      <c r="CC112" s="3416" t="str">
        <f t="shared" si="70"/>
        <v/>
      </c>
      <c r="CD112" s="3416" t="str">
        <f t="shared" si="71"/>
        <v/>
      </c>
      <c r="CE112" s="3416" t="str">
        <f t="shared" si="72"/>
        <v/>
      </c>
      <c r="CF112" s="3416" t="str">
        <f t="shared" si="73"/>
        <v/>
      </c>
      <c r="CG112" s="3416" t="str">
        <f t="shared" si="74"/>
        <v/>
      </c>
      <c r="CH112" s="3417">
        <f t="shared" si="81"/>
        <v>0</v>
      </c>
      <c r="CI112" s="3417">
        <f t="shared" si="80"/>
        <v>0</v>
      </c>
      <c r="CJ112" s="3417">
        <f t="shared" si="80"/>
        <v>0</v>
      </c>
      <c r="CK112" s="3417">
        <f t="shared" si="76"/>
        <v>0</v>
      </c>
      <c r="CL112" s="3417">
        <f t="shared" si="76"/>
        <v>0</v>
      </c>
      <c r="CM112" s="3417">
        <f t="shared" si="76"/>
        <v>0</v>
      </c>
      <c r="CN112" s="3417">
        <f t="shared" si="77"/>
        <v>0</v>
      </c>
    </row>
    <row r="113" spans="1:92" ht="16.350000000000001" customHeight="1" x14ac:dyDescent="0.2">
      <c r="A113" s="4704" t="s">
        <v>2830</v>
      </c>
      <c r="B113" s="4854"/>
      <c r="C113" s="4705"/>
      <c r="D113" s="4078">
        <f t="shared" ref="D113:D119" si="82">SUM(L113:N113)</f>
        <v>0</v>
      </c>
      <c r="E113" s="2148"/>
      <c r="F113" s="2182"/>
      <c r="G113" s="3955"/>
      <c r="H113" s="3954"/>
      <c r="I113" s="3954"/>
      <c r="J113" s="3954"/>
      <c r="K113" s="3954"/>
      <c r="L113" s="2183"/>
      <c r="M113" s="2182"/>
      <c r="N113" s="2221"/>
      <c r="O113" s="2149"/>
      <c r="P113" s="2268"/>
      <c r="Q113" s="2772"/>
      <c r="R113" s="2268"/>
      <c r="S113" s="2149"/>
      <c r="T113" s="2149"/>
      <c r="U113" s="2149"/>
      <c r="V113" s="3304" t="str">
        <f t="shared" si="67"/>
        <v/>
      </c>
      <c r="W113" s="1482"/>
      <c r="X113" s="1482"/>
      <c r="Y113" s="1482"/>
      <c r="Z113" s="1482"/>
      <c r="AA113" s="1482"/>
      <c r="AB113" s="1482"/>
      <c r="AC113" s="1482"/>
      <c r="AD113" s="1482"/>
      <c r="AE113" s="1482"/>
      <c r="AF113" s="402"/>
      <c r="AG113" s="402"/>
      <c r="BV113" s="3395"/>
      <c r="BW113" s="3395"/>
      <c r="CA113" s="3416" t="str">
        <f t="shared" si="68"/>
        <v/>
      </c>
      <c r="CB113" s="3416" t="str">
        <f t="shared" si="69"/>
        <v/>
      </c>
      <c r="CC113" s="3416" t="str">
        <f t="shared" si="70"/>
        <v/>
      </c>
      <c r="CD113" s="3416" t="str">
        <f t="shared" si="71"/>
        <v/>
      </c>
      <c r="CE113" s="3416" t="str">
        <f t="shared" si="72"/>
        <v/>
      </c>
      <c r="CF113" s="3416" t="str">
        <f t="shared" si="73"/>
        <v/>
      </c>
      <c r="CG113" s="3416" t="str">
        <f t="shared" si="74"/>
        <v/>
      </c>
      <c r="CH113" s="3417">
        <f t="shared" si="81"/>
        <v>0</v>
      </c>
      <c r="CI113" s="3417">
        <f t="shared" si="80"/>
        <v>0</v>
      </c>
      <c r="CJ113" s="3417">
        <f t="shared" si="80"/>
        <v>0</v>
      </c>
      <c r="CK113" s="3417">
        <f t="shared" si="76"/>
        <v>0</v>
      </c>
      <c r="CL113" s="3417">
        <f t="shared" si="76"/>
        <v>0</v>
      </c>
      <c r="CM113" s="3417">
        <f t="shared" si="76"/>
        <v>0</v>
      </c>
      <c r="CN113" s="3417">
        <f t="shared" si="77"/>
        <v>0</v>
      </c>
    </row>
    <row r="114" spans="1:92" ht="16.350000000000001" customHeight="1" x14ac:dyDescent="0.2">
      <c r="A114" s="4853" t="s">
        <v>2831</v>
      </c>
      <c r="B114" s="4853"/>
      <c r="C114" s="4853"/>
      <c r="D114" s="4078">
        <f t="shared" si="82"/>
        <v>0</v>
      </c>
      <c r="E114" s="2148"/>
      <c r="F114" s="2182"/>
      <c r="G114" s="3955"/>
      <c r="H114" s="3954"/>
      <c r="I114" s="3954"/>
      <c r="J114" s="3954"/>
      <c r="K114" s="3954"/>
      <c r="L114" s="2183"/>
      <c r="M114" s="2182"/>
      <c r="N114" s="2221"/>
      <c r="O114" s="2149"/>
      <c r="P114" s="2268"/>
      <c r="Q114" s="2268"/>
      <c r="R114" s="2268"/>
      <c r="S114" s="2149"/>
      <c r="T114" s="2149"/>
      <c r="U114" s="2149"/>
      <c r="V114" s="3304" t="str">
        <f t="shared" si="67"/>
        <v/>
      </c>
      <c r="W114" s="1482"/>
      <c r="X114" s="1482"/>
      <c r="Y114" s="1482"/>
      <c r="Z114" s="1482"/>
      <c r="AA114" s="1482"/>
      <c r="AB114" s="1482"/>
      <c r="AC114" s="1482"/>
      <c r="AD114" s="1482"/>
      <c r="AE114" s="1482"/>
      <c r="AF114" s="402"/>
      <c r="AG114" s="402"/>
      <c r="BV114" s="3395"/>
      <c r="BW114" s="3395"/>
      <c r="CA114" s="3416" t="str">
        <f t="shared" si="68"/>
        <v/>
      </c>
      <c r="CB114" s="3416" t="str">
        <f t="shared" si="69"/>
        <v/>
      </c>
      <c r="CC114" s="3416" t="str">
        <f t="shared" si="70"/>
        <v/>
      </c>
      <c r="CD114" s="3416" t="str">
        <f t="shared" si="71"/>
        <v/>
      </c>
      <c r="CE114" s="3416" t="str">
        <f t="shared" si="72"/>
        <v/>
      </c>
      <c r="CF114" s="3416" t="str">
        <f t="shared" si="73"/>
        <v/>
      </c>
      <c r="CG114" s="3416" t="str">
        <f t="shared" si="74"/>
        <v/>
      </c>
      <c r="CH114" s="3417">
        <f t="shared" si="81"/>
        <v>0</v>
      </c>
      <c r="CI114" s="3417">
        <f t="shared" si="80"/>
        <v>0</v>
      </c>
      <c r="CJ114" s="3417">
        <f t="shared" si="80"/>
        <v>0</v>
      </c>
      <c r="CK114" s="3417">
        <f t="shared" si="76"/>
        <v>0</v>
      </c>
      <c r="CL114" s="3417">
        <f t="shared" si="76"/>
        <v>0</v>
      </c>
      <c r="CM114" s="3417">
        <f t="shared" si="76"/>
        <v>0</v>
      </c>
      <c r="CN114" s="3417">
        <f t="shared" si="77"/>
        <v>0</v>
      </c>
    </row>
    <row r="115" spans="1:92" ht="16.350000000000001" customHeight="1" x14ac:dyDescent="0.2">
      <c r="A115" s="4819" t="s">
        <v>1524</v>
      </c>
      <c r="B115" s="4819"/>
      <c r="C115" s="4819"/>
      <c r="D115" s="4078">
        <f t="shared" si="82"/>
        <v>0</v>
      </c>
      <c r="E115" s="2148"/>
      <c r="F115" s="2182"/>
      <c r="G115" s="3955"/>
      <c r="H115" s="3954"/>
      <c r="I115" s="3954"/>
      <c r="J115" s="3954"/>
      <c r="K115" s="3954"/>
      <c r="L115" s="2183"/>
      <c r="M115" s="2182"/>
      <c r="N115" s="2221"/>
      <c r="O115" s="2149"/>
      <c r="P115" s="2268"/>
      <c r="Q115" s="2268"/>
      <c r="R115" s="2268"/>
      <c r="S115" s="2149"/>
      <c r="T115" s="2149"/>
      <c r="U115" s="2149"/>
      <c r="V115" s="3304" t="str">
        <f t="shared" si="67"/>
        <v/>
      </c>
      <c r="W115" s="1482"/>
      <c r="X115" s="1482"/>
      <c r="Y115" s="1482"/>
      <c r="Z115" s="1482"/>
      <c r="AA115" s="1482"/>
      <c r="AB115" s="1482"/>
      <c r="AC115" s="1482"/>
      <c r="AD115" s="1482"/>
      <c r="AE115" s="1482"/>
      <c r="AF115" s="402"/>
      <c r="AG115" s="402"/>
      <c r="BV115" s="3395"/>
      <c r="BW115" s="3395"/>
      <c r="CA115" s="3416" t="str">
        <f t="shared" si="68"/>
        <v/>
      </c>
      <c r="CB115" s="3416" t="str">
        <f t="shared" si="69"/>
        <v/>
      </c>
      <c r="CC115" s="3416" t="str">
        <f t="shared" si="70"/>
        <v/>
      </c>
      <c r="CD115" s="3416" t="str">
        <f t="shared" si="71"/>
        <v/>
      </c>
      <c r="CE115" s="3416" t="str">
        <f t="shared" si="72"/>
        <v/>
      </c>
      <c r="CF115" s="3416" t="str">
        <f t="shared" si="73"/>
        <v/>
      </c>
      <c r="CG115" s="3416" t="str">
        <f t="shared" si="74"/>
        <v/>
      </c>
      <c r="CH115" s="3417">
        <f t="shared" si="81"/>
        <v>0</v>
      </c>
      <c r="CI115" s="3417">
        <f t="shared" si="80"/>
        <v>0</v>
      </c>
      <c r="CJ115" s="3417">
        <f t="shared" si="80"/>
        <v>0</v>
      </c>
      <c r="CK115" s="3417">
        <f t="shared" si="76"/>
        <v>0</v>
      </c>
      <c r="CL115" s="3417">
        <f t="shared" si="76"/>
        <v>0</v>
      </c>
      <c r="CM115" s="3417">
        <f t="shared" si="76"/>
        <v>0</v>
      </c>
      <c r="CN115" s="3417">
        <f t="shared" si="77"/>
        <v>0</v>
      </c>
    </row>
    <row r="116" spans="1:92" ht="16.350000000000001" customHeight="1" x14ac:dyDescent="0.2">
      <c r="A116" s="4819" t="s">
        <v>1523</v>
      </c>
      <c r="B116" s="4819"/>
      <c r="C116" s="4819"/>
      <c r="D116" s="4078">
        <f t="shared" si="82"/>
        <v>0</v>
      </c>
      <c r="E116" s="2148"/>
      <c r="F116" s="2182"/>
      <c r="G116" s="3955"/>
      <c r="H116" s="3954"/>
      <c r="I116" s="3954"/>
      <c r="J116" s="3954"/>
      <c r="K116" s="3954"/>
      <c r="L116" s="2183"/>
      <c r="M116" s="2182"/>
      <c r="N116" s="2221"/>
      <c r="O116" s="2149"/>
      <c r="P116" s="2268"/>
      <c r="Q116" s="2268"/>
      <c r="R116" s="2268"/>
      <c r="S116" s="2149"/>
      <c r="T116" s="2149"/>
      <c r="U116" s="2149"/>
      <c r="V116" s="3304" t="str">
        <f t="shared" si="67"/>
        <v/>
      </c>
      <c r="W116" s="1482"/>
      <c r="X116" s="1482"/>
      <c r="Y116" s="1482"/>
      <c r="Z116" s="1482"/>
      <c r="AA116" s="1482"/>
      <c r="AB116" s="1482"/>
      <c r="AC116" s="1482"/>
      <c r="AD116" s="1482"/>
      <c r="AE116" s="1482"/>
      <c r="AF116" s="402"/>
      <c r="AG116" s="402"/>
      <c r="BV116" s="3395"/>
      <c r="BW116" s="3395"/>
      <c r="CA116" s="3416" t="str">
        <f t="shared" si="68"/>
        <v/>
      </c>
      <c r="CB116" s="3416" t="str">
        <f t="shared" si="69"/>
        <v/>
      </c>
      <c r="CC116" s="3416" t="str">
        <f t="shared" si="70"/>
        <v/>
      </c>
      <c r="CD116" s="3416" t="str">
        <f t="shared" si="71"/>
        <v/>
      </c>
      <c r="CE116" s="3416" t="str">
        <f t="shared" si="72"/>
        <v/>
      </c>
      <c r="CF116" s="3416" t="str">
        <f t="shared" si="73"/>
        <v/>
      </c>
      <c r="CG116" s="3416" t="str">
        <f t="shared" si="74"/>
        <v/>
      </c>
      <c r="CH116" s="3417">
        <f t="shared" si="81"/>
        <v>0</v>
      </c>
      <c r="CI116" s="3417">
        <f t="shared" si="80"/>
        <v>0</v>
      </c>
      <c r="CJ116" s="3417">
        <f t="shared" si="80"/>
        <v>0</v>
      </c>
      <c r="CK116" s="3417">
        <f t="shared" si="76"/>
        <v>0</v>
      </c>
      <c r="CL116" s="3417">
        <f t="shared" si="76"/>
        <v>0</v>
      </c>
      <c r="CM116" s="3417">
        <f t="shared" si="76"/>
        <v>0</v>
      </c>
      <c r="CN116" s="3417">
        <f t="shared" si="77"/>
        <v>0</v>
      </c>
    </row>
    <row r="117" spans="1:92" ht="16.350000000000001" customHeight="1" x14ac:dyDescent="0.2">
      <c r="A117" s="4856" t="s">
        <v>1489</v>
      </c>
      <c r="B117" s="4857"/>
      <c r="C117" s="4858"/>
      <c r="D117" s="4078">
        <f t="shared" si="82"/>
        <v>0</v>
      </c>
      <c r="E117" s="2148"/>
      <c r="F117" s="2182"/>
      <c r="G117" s="3955"/>
      <c r="H117" s="3954"/>
      <c r="I117" s="3954"/>
      <c r="J117" s="3954"/>
      <c r="K117" s="3954"/>
      <c r="L117" s="2183"/>
      <c r="M117" s="2182"/>
      <c r="N117" s="2221"/>
      <c r="O117" s="2149"/>
      <c r="P117" s="2268"/>
      <c r="Q117" s="2772"/>
      <c r="R117" s="2268"/>
      <c r="S117" s="2149"/>
      <c r="T117" s="2149"/>
      <c r="U117" s="2149"/>
      <c r="V117" s="3304" t="str">
        <f t="shared" si="67"/>
        <v/>
      </c>
      <c r="W117" s="1482"/>
      <c r="X117" s="1482"/>
      <c r="Y117" s="1482"/>
      <c r="Z117" s="1482"/>
      <c r="AA117" s="1482"/>
      <c r="AB117" s="1482"/>
      <c r="AC117" s="1482"/>
      <c r="AD117" s="1482"/>
      <c r="AE117" s="1482"/>
      <c r="AF117" s="402"/>
      <c r="AG117" s="402"/>
      <c r="BV117" s="3395"/>
      <c r="BW117" s="3395"/>
      <c r="CA117" s="3416" t="str">
        <f t="shared" si="68"/>
        <v/>
      </c>
      <c r="CB117" s="3416" t="str">
        <f t="shared" si="69"/>
        <v/>
      </c>
      <c r="CC117" s="3416" t="str">
        <f t="shared" si="70"/>
        <v/>
      </c>
      <c r="CD117" s="3416" t="str">
        <f t="shared" si="71"/>
        <v/>
      </c>
      <c r="CE117" s="3416" t="str">
        <f t="shared" si="72"/>
        <v/>
      </c>
      <c r="CF117" s="3416" t="str">
        <f t="shared" si="73"/>
        <v/>
      </c>
      <c r="CG117" s="3416" t="str">
        <f t="shared" si="74"/>
        <v/>
      </c>
      <c r="CH117" s="3417">
        <f t="shared" si="81"/>
        <v>0</v>
      </c>
      <c r="CI117" s="3417">
        <f t="shared" si="80"/>
        <v>0</v>
      </c>
      <c r="CJ117" s="3417">
        <f t="shared" si="80"/>
        <v>0</v>
      </c>
      <c r="CK117" s="3417">
        <f t="shared" si="76"/>
        <v>0</v>
      </c>
      <c r="CL117" s="3417">
        <f t="shared" si="76"/>
        <v>0</v>
      </c>
      <c r="CM117" s="3417">
        <f t="shared" si="76"/>
        <v>0</v>
      </c>
      <c r="CN117" s="3417">
        <f t="shared" si="77"/>
        <v>0</v>
      </c>
    </row>
    <row r="118" spans="1:92" ht="16.350000000000001" customHeight="1" x14ac:dyDescent="0.2">
      <c r="A118" s="4813" t="s">
        <v>1522</v>
      </c>
      <c r="B118" s="4814"/>
      <c r="C118" s="4815"/>
      <c r="D118" s="4078">
        <f t="shared" si="82"/>
        <v>0</v>
      </c>
      <c r="E118" s="2148"/>
      <c r="F118" s="2182"/>
      <c r="G118" s="3955"/>
      <c r="H118" s="3954"/>
      <c r="I118" s="3954"/>
      <c r="J118" s="3954"/>
      <c r="K118" s="3954"/>
      <c r="L118" s="2183"/>
      <c r="M118" s="2182"/>
      <c r="N118" s="2221"/>
      <c r="O118" s="2149"/>
      <c r="P118" s="2268"/>
      <c r="Q118" s="2772"/>
      <c r="R118" s="2268"/>
      <c r="S118" s="2149"/>
      <c r="T118" s="2149"/>
      <c r="U118" s="2149"/>
      <c r="V118" s="3304" t="str">
        <f t="shared" si="67"/>
        <v/>
      </c>
      <c r="W118" s="1482"/>
      <c r="X118" s="1482"/>
      <c r="Y118" s="1482"/>
      <c r="Z118" s="1482"/>
      <c r="AA118" s="1482"/>
      <c r="AB118" s="1482"/>
      <c r="AC118" s="1482"/>
      <c r="AD118" s="1482"/>
      <c r="AE118" s="1482"/>
      <c r="AF118" s="402"/>
      <c r="AG118" s="402"/>
      <c r="BV118" s="3395"/>
      <c r="BW118" s="3395"/>
      <c r="CA118" s="3416" t="str">
        <f t="shared" si="68"/>
        <v/>
      </c>
      <c r="CB118" s="3416" t="str">
        <f t="shared" si="69"/>
        <v/>
      </c>
      <c r="CC118" s="3416" t="str">
        <f t="shared" si="70"/>
        <v/>
      </c>
      <c r="CD118" s="3416" t="str">
        <f t="shared" si="71"/>
        <v/>
      </c>
      <c r="CE118" s="3416" t="str">
        <f t="shared" si="72"/>
        <v/>
      </c>
      <c r="CF118" s="3416" t="str">
        <f t="shared" si="73"/>
        <v/>
      </c>
      <c r="CG118" s="3416" t="str">
        <f t="shared" si="74"/>
        <v/>
      </c>
      <c r="CH118" s="3417">
        <f t="shared" si="81"/>
        <v>0</v>
      </c>
      <c r="CI118" s="3417">
        <f t="shared" si="80"/>
        <v>0</v>
      </c>
      <c r="CJ118" s="3417">
        <f t="shared" si="80"/>
        <v>0</v>
      </c>
      <c r="CK118" s="3417">
        <f t="shared" si="76"/>
        <v>0</v>
      </c>
      <c r="CL118" s="3417">
        <f t="shared" si="76"/>
        <v>0</v>
      </c>
      <c r="CM118" s="3417">
        <f t="shared" si="76"/>
        <v>0</v>
      </c>
      <c r="CN118" s="3417">
        <f t="shared" si="77"/>
        <v>0</v>
      </c>
    </row>
    <row r="119" spans="1:92" ht="16.350000000000001" customHeight="1" x14ac:dyDescent="0.2">
      <c r="A119" s="4813" t="s">
        <v>1521</v>
      </c>
      <c r="B119" s="4814"/>
      <c r="C119" s="4815"/>
      <c r="D119" s="4078">
        <f t="shared" si="82"/>
        <v>0</v>
      </c>
      <c r="E119" s="2148"/>
      <c r="F119" s="2182"/>
      <c r="G119" s="3955"/>
      <c r="H119" s="3954"/>
      <c r="I119" s="3954"/>
      <c r="J119" s="3954"/>
      <c r="K119" s="3954"/>
      <c r="L119" s="2183"/>
      <c r="M119" s="2182"/>
      <c r="N119" s="2221"/>
      <c r="O119" s="2149"/>
      <c r="P119" s="2268"/>
      <c r="Q119" s="2772"/>
      <c r="R119" s="2268"/>
      <c r="S119" s="2149"/>
      <c r="T119" s="2149"/>
      <c r="U119" s="2149"/>
      <c r="V119" s="3304" t="str">
        <f t="shared" si="67"/>
        <v/>
      </c>
      <c r="W119" s="1482"/>
      <c r="X119" s="1482"/>
      <c r="Y119" s="1482"/>
      <c r="Z119" s="1482"/>
      <c r="AA119" s="1482"/>
      <c r="AB119" s="1482"/>
      <c r="AC119" s="1482"/>
      <c r="AD119" s="1482"/>
      <c r="AE119" s="1482"/>
      <c r="AF119" s="402"/>
      <c r="AG119" s="402"/>
      <c r="BV119" s="3395"/>
      <c r="BW119" s="3395"/>
      <c r="CA119" s="3416" t="str">
        <f t="shared" si="68"/>
        <v/>
      </c>
      <c r="CB119" s="3416" t="str">
        <f t="shared" si="69"/>
        <v/>
      </c>
      <c r="CC119" s="3416" t="str">
        <f t="shared" si="70"/>
        <v/>
      </c>
      <c r="CD119" s="3416" t="str">
        <f t="shared" si="71"/>
        <v/>
      </c>
      <c r="CE119" s="3416" t="str">
        <f t="shared" si="72"/>
        <v/>
      </c>
      <c r="CF119" s="3416" t="str">
        <f t="shared" si="73"/>
        <v/>
      </c>
      <c r="CG119" s="3416" t="str">
        <f t="shared" si="74"/>
        <v/>
      </c>
      <c r="CH119" s="3417">
        <f t="shared" si="81"/>
        <v>0</v>
      </c>
      <c r="CI119" s="3417">
        <f t="shared" si="80"/>
        <v>0</v>
      </c>
      <c r="CJ119" s="3417">
        <f t="shared" si="80"/>
        <v>0</v>
      </c>
      <c r="CK119" s="3417">
        <f t="shared" si="76"/>
        <v>0</v>
      </c>
      <c r="CL119" s="3417">
        <f t="shared" si="76"/>
        <v>0</v>
      </c>
      <c r="CM119" s="3417">
        <f t="shared" si="76"/>
        <v>0</v>
      </c>
      <c r="CN119" s="3417">
        <f t="shared" si="77"/>
        <v>0</v>
      </c>
    </row>
    <row r="120" spans="1:92" ht="16.350000000000001" customHeight="1" x14ac:dyDescent="0.2">
      <c r="A120" s="4813" t="s">
        <v>1520</v>
      </c>
      <c r="B120" s="4814"/>
      <c r="C120" s="4815"/>
      <c r="D120" s="4078">
        <f t="shared" si="78"/>
        <v>0</v>
      </c>
      <c r="E120" s="2148"/>
      <c r="F120" s="2182"/>
      <c r="G120" s="3958"/>
      <c r="H120" s="2768"/>
      <c r="I120" s="2768"/>
      <c r="J120" s="2768"/>
      <c r="K120" s="2768"/>
      <c r="L120" s="2768"/>
      <c r="M120" s="2769"/>
      <c r="N120" s="2770"/>
      <c r="O120" s="2771"/>
      <c r="P120" s="2772"/>
      <c r="Q120" s="2772"/>
      <c r="R120" s="2268"/>
      <c r="S120" s="2149"/>
      <c r="T120" s="2149"/>
      <c r="U120" s="2149"/>
      <c r="V120" s="3304" t="str">
        <f t="shared" si="67"/>
        <v/>
      </c>
      <c r="W120" s="1482"/>
      <c r="X120" s="1482"/>
      <c r="Y120" s="1482"/>
      <c r="Z120" s="1482"/>
      <c r="AA120" s="1482"/>
      <c r="AB120" s="1482"/>
      <c r="AC120" s="1482"/>
      <c r="AD120" s="1482"/>
      <c r="AE120" s="1482"/>
      <c r="AF120" s="402"/>
      <c r="AG120" s="402"/>
      <c r="BV120" s="3395"/>
      <c r="BW120" s="3395"/>
      <c r="CA120" s="3416" t="str">
        <f t="shared" si="68"/>
        <v/>
      </c>
      <c r="CB120" s="3416" t="str">
        <f t="shared" si="69"/>
        <v/>
      </c>
      <c r="CC120" s="3416" t="str">
        <f t="shared" si="70"/>
        <v/>
      </c>
      <c r="CD120" s="3416" t="str">
        <f t="shared" si="71"/>
        <v/>
      </c>
      <c r="CE120" s="3416" t="str">
        <f t="shared" si="72"/>
        <v/>
      </c>
      <c r="CF120" s="3416" t="str">
        <f t="shared" si="73"/>
        <v/>
      </c>
      <c r="CG120" s="3416" t="str">
        <f t="shared" si="74"/>
        <v/>
      </c>
      <c r="CH120" s="3417">
        <f t="shared" si="81"/>
        <v>0</v>
      </c>
      <c r="CI120" s="3417">
        <f t="shared" si="80"/>
        <v>0</v>
      </c>
      <c r="CJ120" s="3417">
        <f t="shared" si="80"/>
        <v>0</v>
      </c>
      <c r="CK120" s="3417">
        <f t="shared" si="76"/>
        <v>0</v>
      </c>
      <c r="CL120" s="3417">
        <f t="shared" si="76"/>
        <v>0</v>
      </c>
      <c r="CM120" s="3417">
        <f t="shared" si="76"/>
        <v>0</v>
      </c>
      <c r="CN120" s="3417">
        <f t="shared" si="77"/>
        <v>0</v>
      </c>
    </row>
    <row r="121" spans="1:92" ht="16.350000000000001" customHeight="1" x14ac:dyDescent="0.2">
      <c r="A121" s="4813" t="s">
        <v>1519</v>
      </c>
      <c r="B121" s="4814"/>
      <c r="C121" s="4815"/>
      <c r="D121" s="4078">
        <f t="shared" si="78"/>
        <v>0</v>
      </c>
      <c r="E121" s="2148"/>
      <c r="F121" s="2182"/>
      <c r="G121" s="3958"/>
      <c r="H121" s="2768"/>
      <c r="I121" s="2768"/>
      <c r="J121" s="2768"/>
      <c r="K121" s="2768"/>
      <c r="L121" s="2768"/>
      <c r="M121" s="2769"/>
      <c r="N121" s="2770"/>
      <c r="O121" s="2771"/>
      <c r="P121" s="2772"/>
      <c r="Q121" s="2772"/>
      <c r="R121" s="2268"/>
      <c r="S121" s="2149"/>
      <c r="T121" s="2149"/>
      <c r="U121" s="2149"/>
      <c r="V121" s="3304" t="str">
        <f t="shared" si="67"/>
        <v/>
      </c>
      <c r="W121" s="1482"/>
      <c r="X121" s="1482"/>
      <c r="Y121" s="1482"/>
      <c r="Z121" s="1482"/>
      <c r="AA121" s="1482"/>
      <c r="AB121" s="1482"/>
      <c r="AC121" s="1482"/>
      <c r="AD121" s="1482"/>
      <c r="AE121" s="1482"/>
      <c r="AF121" s="402"/>
      <c r="AG121" s="402"/>
      <c r="BV121" s="3395"/>
      <c r="BW121" s="3395"/>
      <c r="CA121" s="3416" t="str">
        <f t="shared" si="68"/>
        <v/>
      </c>
      <c r="CB121" s="3416" t="str">
        <f t="shared" si="69"/>
        <v/>
      </c>
      <c r="CC121" s="3416" t="str">
        <f t="shared" si="70"/>
        <v/>
      </c>
      <c r="CD121" s="3416" t="str">
        <f t="shared" si="71"/>
        <v/>
      </c>
      <c r="CE121" s="3416" t="str">
        <f t="shared" si="72"/>
        <v/>
      </c>
      <c r="CF121" s="3416" t="str">
        <f t="shared" si="73"/>
        <v/>
      </c>
      <c r="CG121" s="3416" t="str">
        <f t="shared" si="74"/>
        <v/>
      </c>
      <c r="CH121" s="3417">
        <f t="shared" si="81"/>
        <v>0</v>
      </c>
      <c r="CI121" s="3417">
        <f t="shared" si="80"/>
        <v>0</v>
      </c>
      <c r="CJ121" s="3417">
        <f t="shared" si="80"/>
        <v>0</v>
      </c>
      <c r="CK121" s="3417">
        <f t="shared" si="76"/>
        <v>0</v>
      </c>
      <c r="CL121" s="3417">
        <f t="shared" si="76"/>
        <v>0</v>
      </c>
      <c r="CM121" s="3417">
        <f t="shared" si="76"/>
        <v>0</v>
      </c>
      <c r="CN121" s="3417">
        <f t="shared" si="77"/>
        <v>0</v>
      </c>
    </row>
    <row r="122" spans="1:92" ht="16.350000000000001" customHeight="1" x14ac:dyDescent="0.2">
      <c r="A122" s="4813" t="s">
        <v>1518</v>
      </c>
      <c r="B122" s="4814"/>
      <c r="C122" s="4815"/>
      <c r="D122" s="4078">
        <f t="shared" si="78"/>
        <v>0</v>
      </c>
      <c r="E122" s="2148"/>
      <c r="F122" s="2182"/>
      <c r="G122" s="3958"/>
      <c r="H122" s="2768"/>
      <c r="I122" s="2768"/>
      <c r="J122" s="2768"/>
      <c r="K122" s="2768"/>
      <c r="L122" s="2768"/>
      <c r="M122" s="2769"/>
      <c r="N122" s="2770"/>
      <c r="O122" s="2771"/>
      <c r="P122" s="2772"/>
      <c r="Q122" s="2772"/>
      <c r="R122" s="2268"/>
      <c r="S122" s="2149"/>
      <c r="T122" s="2149"/>
      <c r="U122" s="2149"/>
      <c r="V122" s="3304" t="str">
        <f t="shared" si="67"/>
        <v/>
      </c>
      <c r="W122" s="1482"/>
      <c r="X122" s="1482"/>
      <c r="Y122" s="1482"/>
      <c r="Z122" s="1482"/>
      <c r="AA122" s="1482"/>
      <c r="AB122" s="1482"/>
      <c r="AC122" s="1482"/>
      <c r="AD122" s="1482"/>
      <c r="AE122" s="1482"/>
      <c r="AF122" s="402"/>
      <c r="AG122" s="402"/>
      <c r="BV122" s="3395"/>
      <c r="BW122" s="3395"/>
      <c r="CA122" s="3416" t="str">
        <f t="shared" si="68"/>
        <v/>
      </c>
      <c r="CB122" s="3416" t="str">
        <f t="shared" si="69"/>
        <v/>
      </c>
      <c r="CC122" s="3416" t="str">
        <f t="shared" si="70"/>
        <v/>
      </c>
      <c r="CD122" s="3416" t="str">
        <f t="shared" si="71"/>
        <v/>
      </c>
      <c r="CE122" s="3416" t="str">
        <f t="shared" si="72"/>
        <v/>
      </c>
      <c r="CF122" s="3416" t="str">
        <f t="shared" si="73"/>
        <v/>
      </c>
      <c r="CG122" s="3416" t="str">
        <f t="shared" si="74"/>
        <v/>
      </c>
      <c r="CH122" s="3417">
        <f t="shared" si="81"/>
        <v>0</v>
      </c>
      <c r="CI122" s="3417">
        <f t="shared" si="80"/>
        <v>0</v>
      </c>
      <c r="CJ122" s="3417">
        <f t="shared" si="80"/>
        <v>0</v>
      </c>
      <c r="CK122" s="3417">
        <f t="shared" si="76"/>
        <v>0</v>
      </c>
      <c r="CL122" s="3417">
        <f t="shared" si="76"/>
        <v>0</v>
      </c>
      <c r="CM122" s="3417">
        <f t="shared" si="76"/>
        <v>0</v>
      </c>
      <c r="CN122" s="3417">
        <f t="shared" si="77"/>
        <v>0</v>
      </c>
    </row>
    <row r="123" spans="1:92" ht="16.350000000000001" customHeight="1" x14ac:dyDescent="0.2">
      <c r="A123" s="4813" t="s">
        <v>1517</v>
      </c>
      <c r="B123" s="4814"/>
      <c r="C123" s="4815"/>
      <c r="D123" s="4078">
        <f t="shared" si="78"/>
        <v>0</v>
      </c>
      <c r="E123" s="2148"/>
      <c r="F123" s="2182"/>
      <c r="G123" s="3958"/>
      <c r="H123" s="2768"/>
      <c r="I123" s="2768"/>
      <c r="J123" s="2768"/>
      <c r="K123" s="2768"/>
      <c r="L123" s="2768"/>
      <c r="M123" s="2769"/>
      <c r="N123" s="2770"/>
      <c r="O123" s="2771"/>
      <c r="P123" s="2772"/>
      <c r="Q123" s="2772"/>
      <c r="R123" s="2268"/>
      <c r="S123" s="2149"/>
      <c r="T123" s="2149"/>
      <c r="U123" s="2149"/>
      <c r="V123" s="3304" t="str">
        <f t="shared" si="67"/>
        <v/>
      </c>
      <c r="W123" s="1482"/>
      <c r="X123" s="1482"/>
      <c r="Y123" s="1482"/>
      <c r="Z123" s="1482"/>
      <c r="AA123" s="1482"/>
      <c r="AB123" s="1482"/>
      <c r="AC123" s="1482"/>
      <c r="AD123" s="1482"/>
      <c r="AE123" s="1482"/>
      <c r="AF123" s="402"/>
      <c r="AG123" s="402"/>
      <c r="BV123" s="3395"/>
      <c r="BW123" s="3395"/>
      <c r="CA123" s="3416" t="str">
        <f t="shared" si="68"/>
        <v/>
      </c>
      <c r="CB123" s="3416" t="str">
        <f t="shared" si="69"/>
        <v/>
      </c>
      <c r="CC123" s="3416" t="str">
        <f t="shared" si="70"/>
        <v/>
      </c>
      <c r="CD123" s="3416" t="str">
        <f t="shared" si="71"/>
        <v/>
      </c>
      <c r="CE123" s="3416" t="str">
        <f t="shared" si="72"/>
        <v/>
      </c>
      <c r="CF123" s="3416" t="str">
        <f t="shared" si="73"/>
        <v/>
      </c>
      <c r="CG123" s="3416" t="str">
        <f t="shared" si="74"/>
        <v/>
      </c>
      <c r="CH123" s="3417">
        <f t="shared" si="81"/>
        <v>0</v>
      </c>
      <c r="CI123" s="3417">
        <f t="shared" si="80"/>
        <v>0</v>
      </c>
      <c r="CJ123" s="3417">
        <f t="shared" si="80"/>
        <v>0</v>
      </c>
      <c r="CK123" s="3417">
        <f t="shared" si="76"/>
        <v>0</v>
      </c>
      <c r="CL123" s="3417">
        <f t="shared" si="76"/>
        <v>0</v>
      </c>
      <c r="CM123" s="3417">
        <f t="shared" si="76"/>
        <v>0</v>
      </c>
      <c r="CN123" s="3417">
        <f t="shared" si="77"/>
        <v>0</v>
      </c>
    </row>
    <row r="124" spans="1:92" ht="16.350000000000001" customHeight="1" x14ac:dyDescent="0.2">
      <c r="A124" s="4819" t="s">
        <v>2832</v>
      </c>
      <c r="B124" s="4819"/>
      <c r="C124" s="4819"/>
      <c r="D124" s="4078">
        <f t="shared" si="78"/>
        <v>0</v>
      </c>
      <c r="E124" s="2148"/>
      <c r="F124" s="2182"/>
      <c r="G124" s="2148"/>
      <c r="H124" s="2183"/>
      <c r="I124" s="2183"/>
      <c r="J124" s="2183"/>
      <c r="K124" s="2183"/>
      <c r="L124" s="2183"/>
      <c r="M124" s="2182"/>
      <c r="N124" s="2221"/>
      <c r="O124" s="2773"/>
      <c r="P124" s="2268"/>
      <c r="Q124" s="2268"/>
      <c r="R124" s="2268"/>
      <c r="S124" s="2149"/>
      <c r="T124" s="2149"/>
      <c r="U124" s="2149"/>
      <c r="V124" s="3304" t="str">
        <f t="shared" si="67"/>
        <v/>
      </c>
      <c r="W124" s="1482"/>
      <c r="X124" s="1482"/>
      <c r="Y124" s="1482"/>
      <c r="Z124" s="1482"/>
      <c r="AA124" s="1482"/>
      <c r="AB124" s="1482"/>
      <c r="AC124" s="1482"/>
      <c r="AD124" s="1482"/>
      <c r="AE124" s="1482"/>
      <c r="AF124" s="402"/>
      <c r="AG124" s="402"/>
      <c r="BV124" s="3395"/>
      <c r="BW124" s="3395"/>
      <c r="CA124" s="3416" t="str">
        <f t="shared" si="68"/>
        <v/>
      </c>
      <c r="CB124" s="3416" t="str">
        <f t="shared" si="69"/>
        <v/>
      </c>
      <c r="CC124" s="3416" t="str">
        <f t="shared" si="70"/>
        <v/>
      </c>
      <c r="CD124" s="3416" t="str">
        <f t="shared" si="71"/>
        <v/>
      </c>
      <c r="CE124" s="3416" t="str">
        <f t="shared" si="72"/>
        <v/>
      </c>
      <c r="CF124" s="3416" t="str">
        <f t="shared" si="73"/>
        <v/>
      </c>
      <c r="CG124" s="3416" t="str">
        <f t="shared" si="74"/>
        <v/>
      </c>
      <c r="CH124" s="3417">
        <f t="shared" si="81"/>
        <v>0</v>
      </c>
      <c r="CI124" s="3417">
        <f t="shared" si="80"/>
        <v>0</v>
      </c>
      <c r="CJ124" s="3417">
        <f t="shared" si="80"/>
        <v>0</v>
      </c>
      <c r="CK124" s="3417">
        <f t="shared" si="76"/>
        <v>0</v>
      </c>
      <c r="CL124" s="3417">
        <f t="shared" si="76"/>
        <v>0</v>
      </c>
      <c r="CM124" s="3417">
        <f t="shared" si="76"/>
        <v>0</v>
      </c>
      <c r="CN124" s="3417">
        <f t="shared" si="77"/>
        <v>0</v>
      </c>
    </row>
    <row r="125" spans="1:92" ht="16.350000000000001" customHeight="1" x14ac:dyDescent="0.2">
      <c r="A125" s="4813" t="s">
        <v>1516</v>
      </c>
      <c r="B125" s="4814"/>
      <c r="C125" s="4815"/>
      <c r="D125" s="4078">
        <f t="shared" si="78"/>
        <v>0</v>
      </c>
      <c r="E125" s="2148"/>
      <c r="F125" s="2182"/>
      <c r="G125" s="2148"/>
      <c r="H125" s="2183"/>
      <c r="I125" s="2183"/>
      <c r="J125" s="2183"/>
      <c r="K125" s="2183"/>
      <c r="L125" s="2183"/>
      <c r="M125" s="2182"/>
      <c r="N125" s="2221"/>
      <c r="O125" s="2773"/>
      <c r="P125" s="2268"/>
      <c r="Q125" s="2268"/>
      <c r="R125" s="2268"/>
      <c r="S125" s="2149"/>
      <c r="T125" s="2149"/>
      <c r="U125" s="2149"/>
      <c r="V125" s="3304" t="str">
        <f t="shared" si="67"/>
        <v/>
      </c>
      <c r="W125" s="1482"/>
      <c r="X125" s="1482"/>
      <c r="Y125" s="1482"/>
      <c r="Z125" s="1482"/>
      <c r="AA125" s="1482"/>
      <c r="AB125" s="1482"/>
      <c r="AC125" s="1482"/>
      <c r="AD125" s="1482"/>
      <c r="AE125" s="1482"/>
      <c r="AF125" s="402"/>
      <c r="AG125" s="402"/>
      <c r="BV125" s="3395"/>
      <c r="BW125" s="3395"/>
      <c r="CA125" s="3416" t="str">
        <f t="shared" si="68"/>
        <v/>
      </c>
      <c r="CB125" s="3416" t="str">
        <f t="shared" si="69"/>
        <v/>
      </c>
      <c r="CC125" s="3416" t="str">
        <f t="shared" si="70"/>
        <v/>
      </c>
      <c r="CD125" s="3416" t="str">
        <f t="shared" si="71"/>
        <v/>
      </c>
      <c r="CE125" s="3416" t="str">
        <f t="shared" si="72"/>
        <v/>
      </c>
      <c r="CF125" s="3416" t="str">
        <f t="shared" si="73"/>
        <v/>
      </c>
      <c r="CG125" s="3416" t="str">
        <f t="shared" si="74"/>
        <v/>
      </c>
      <c r="CH125" s="3417">
        <f t="shared" si="81"/>
        <v>0</v>
      </c>
      <c r="CI125" s="3417">
        <f t="shared" si="80"/>
        <v>0</v>
      </c>
      <c r="CJ125" s="3417">
        <f t="shared" si="80"/>
        <v>0</v>
      </c>
      <c r="CK125" s="3417">
        <f t="shared" si="76"/>
        <v>0</v>
      </c>
      <c r="CL125" s="3417">
        <f t="shared" si="76"/>
        <v>0</v>
      </c>
      <c r="CM125" s="3417">
        <f t="shared" si="76"/>
        <v>0</v>
      </c>
      <c r="CN125" s="3417">
        <f t="shared" si="77"/>
        <v>0</v>
      </c>
    </row>
    <row r="126" spans="1:92" ht="16.350000000000001" customHeight="1" x14ac:dyDescent="0.2">
      <c r="A126" s="4813" t="s">
        <v>1515</v>
      </c>
      <c r="B126" s="4814"/>
      <c r="C126" s="4815"/>
      <c r="D126" s="4078">
        <f t="shared" si="78"/>
        <v>0</v>
      </c>
      <c r="E126" s="2148"/>
      <c r="F126" s="2182"/>
      <c r="G126" s="2774"/>
      <c r="H126" s="130"/>
      <c r="I126" s="130"/>
      <c r="J126" s="130"/>
      <c r="K126" s="130"/>
      <c r="L126" s="130"/>
      <c r="M126" s="128"/>
      <c r="N126" s="1061"/>
      <c r="O126" s="193"/>
      <c r="P126" s="2268"/>
      <c r="Q126" s="2268"/>
      <c r="R126" s="110"/>
      <c r="S126" s="2149"/>
      <c r="T126" s="2149"/>
      <c r="U126" s="2149"/>
      <c r="V126" s="3304" t="str">
        <f t="shared" si="67"/>
        <v/>
      </c>
      <c r="W126" s="1482"/>
      <c r="X126" s="1482"/>
      <c r="Y126" s="1482"/>
      <c r="Z126" s="1482"/>
      <c r="AA126" s="1482"/>
      <c r="AB126" s="1482"/>
      <c r="AC126" s="1482"/>
      <c r="AD126" s="1482"/>
      <c r="AE126" s="1482"/>
      <c r="AF126" s="402"/>
      <c r="AG126" s="402"/>
      <c r="BV126" s="3395"/>
      <c r="BW126" s="3395"/>
      <c r="CA126" s="3416" t="str">
        <f t="shared" si="68"/>
        <v/>
      </c>
      <c r="CB126" s="3416" t="str">
        <f t="shared" si="69"/>
        <v/>
      </c>
      <c r="CC126" s="3416" t="str">
        <f t="shared" si="70"/>
        <v/>
      </c>
      <c r="CD126" s="3416" t="str">
        <f t="shared" si="71"/>
        <v/>
      </c>
      <c r="CE126" s="3416" t="str">
        <f t="shared" si="72"/>
        <v/>
      </c>
      <c r="CF126" s="3416" t="str">
        <f t="shared" si="73"/>
        <v/>
      </c>
      <c r="CG126" s="3416" t="str">
        <f t="shared" si="74"/>
        <v/>
      </c>
      <c r="CH126" s="3417">
        <f t="shared" si="81"/>
        <v>0</v>
      </c>
      <c r="CI126" s="3417">
        <f t="shared" si="80"/>
        <v>0</v>
      </c>
      <c r="CJ126" s="3417">
        <f t="shared" si="80"/>
        <v>0</v>
      </c>
      <c r="CK126" s="3417">
        <f t="shared" si="76"/>
        <v>0</v>
      </c>
      <c r="CL126" s="3417">
        <f t="shared" si="76"/>
        <v>0</v>
      </c>
      <c r="CM126" s="3417">
        <f t="shared" si="76"/>
        <v>0</v>
      </c>
      <c r="CN126" s="3417">
        <f t="shared" si="77"/>
        <v>0</v>
      </c>
    </row>
    <row r="127" spans="1:92" ht="16.350000000000001" customHeight="1" x14ac:dyDescent="0.2">
      <c r="A127" s="4813" t="s">
        <v>1514</v>
      </c>
      <c r="B127" s="4814"/>
      <c r="C127" s="4815"/>
      <c r="D127" s="4078">
        <f t="shared" si="78"/>
        <v>0</v>
      </c>
      <c r="E127" s="2148"/>
      <c r="F127" s="2182"/>
      <c r="G127" s="2774"/>
      <c r="H127" s="130"/>
      <c r="I127" s="130"/>
      <c r="J127" s="130"/>
      <c r="K127" s="130"/>
      <c r="L127" s="130"/>
      <c r="M127" s="128"/>
      <c r="N127" s="1061"/>
      <c r="O127" s="193"/>
      <c r="P127" s="2268"/>
      <c r="Q127" s="2268"/>
      <c r="R127" s="110"/>
      <c r="S127" s="2149"/>
      <c r="T127" s="2149"/>
      <c r="U127" s="2149"/>
      <c r="V127" s="3304" t="str">
        <f t="shared" si="67"/>
        <v/>
      </c>
      <c r="W127" s="1482"/>
      <c r="X127" s="1482"/>
      <c r="Y127" s="1482"/>
      <c r="Z127" s="1482"/>
      <c r="AA127" s="1482"/>
      <c r="AB127" s="1482"/>
      <c r="AC127" s="1482"/>
      <c r="AD127" s="1482"/>
      <c r="AE127" s="1482"/>
      <c r="AF127" s="402"/>
      <c r="AG127" s="402"/>
      <c r="BV127" s="3395"/>
      <c r="BW127" s="3395"/>
      <c r="CA127" s="3416" t="str">
        <f t="shared" si="68"/>
        <v/>
      </c>
      <c r="CB127" s="3416" t="str">
        <f t="shared" si="69"/>
        <v/>
      </c>
      <c r="CC127" s="3416" t="str">
        <f t="shared" si="70"/>
        <v/>
      </c>
      <c r="CD127" s="3416" t="str">
        <f t="shared" si="71"/>
        <v/>
      </c>
      <c r="CE127" s="3416" t="str">
        <f t="shared" si="72"/>
        <v/>
      </c>
      <c r="CF127" s="3416" t="str">
        <f t="shared" si="73"/>
        <v/>
      </c>
      <c r="CG127" s="3416" t="str">
        <f t="shared" si="74"/>
        <v/>
      </c>
      <c r="CH127" s="3417">
        <f t="shared" si="81"/>
        <v>0</v>
      </c>
      <c r="CI127" s="3417">
        <f t="shared" si="80"/>
        <v>0</v>
      </c>
      <c r="CJ127" s="3417">
        <f t="shared" si="80"/>
        <v>0</v>
      </c>
      <c r="CK127" s="3417">
        <f t="shared" si="76"/>
        <v>0</v>
      </c>
      <c r="CL127" s="3417">
        <f t="shared" si="76"/>
        <v>0</v>
      </c>
      <c r="CM127" s="3417">
        <f t="shared" si="76"/>
        <v>0</v>
      </c>
      <c r="CN127" s="3417">
        <f t="shared" si="77"/>
        <v>0</v>
      </c>
    </row>
    <row r="128" spans="1:92" ht="16.350000000000001" customHeight="1" x14ac:dyDescent="0.2">
      <c r="A128" s="4813" t="s">
        <v>1513</v>
      </c>
      <c r="B128" s="4814"/>
      <c r="C128" s="4815"/>
      <c r="D128" s="4078">
        <f t="shared" si="78"/>
        <v>0</v>
      </c>
      <c r="E128" s="2148"/>
      <c r="F128" s="2182"/>
      <c r="G128" s="2774"/>
      <c r="H128" s="130"/>
      <c r="I128" s="130"/>
      <c r="J128" s="130"/>
      <c r="K128" s="130"/>
      <c r="L128" s="130"/>
      <c r="M128" s="128"/>
      <c r="N128" s="1061"/>
      <c r="O128" s="193"/>
      <c r="P128" s="2268"/>
      <c r="Q128" s="2268"/>
      <c r="R128" s="110"/>
      <c r="S128" s="2149"/>
      <c r="T128" s="2149"/>
      <c r="U128" s="2149"/>
      <c r="V128" s="3304" t="str">
        <f t="shared" si="67"/>
        <v/>
      </c>
      <c r="W128" s="1482"/>
      <c r="X128" s="1482"/>
      <c r="Y128" s="1482"/>
      <c r="Z128" s="1482"/>
      <c r="AA128" s="1482"/>
      <c r="AB128" s="1482"/>
      <c r="AC128" s="1482"/>
      <c r="AD128" s="1482"/>
      <c r="AE128" s="1482"/>
      <c r="AF128" s="402"/>
      <c r="AG128" s="402"/>
      <c r="BV128" s="3395"/>
      <c r="BW128" s="3395"/>
      <c r="CA128" s="3416" t="str">
        <f t="shared" si="68"/>
        <v/>
      </c>
      <c r="CB128" s="3416" t="str">
        <f t="shared" si="69"/>
        <v/>
      </c>
      <c r="CC128" s="3416" t="str">
        <f t="shared" si="70"/>
        <v/>
      </c>
      <c r="CD128" s="3416" t="str">
        <f t="shared" si="71"/>
        <v/>
      </c>
      <c r="CE128" s="3416" t="str">
        <f t="shared" si="72"/>
        <v/>
      </c>
      <c r="CF128" s="3416" t="str">
        <f t="shared" si="73"/>
        <v/>
      </c>
      <c r="CG128" s="3416" t="str">
        <f t="shared" si="74"/>
        <v/>
      </c>
      <c r="CH128" s="3417">
        <f t="shared" si="81"/>
        <v>0</v>
      </c>
      <c r="CI128" s="3417">
        <f t="shared" si="80"/>
        <v>0</v>
      </c>
      <c r="CJ128" s="3417">
        <f t="shared" si="80"/>
        <v>0</v>
      </c>
      <c r="CK128" s="3417">
        <f t="shared" si="76"/>
        <v>0</v>
      </c>
      <c r="CL128" s="3417">
        <f t="shared" si="76"/>
        <v>0</v>
      </c>
      <c r="CM128" s="3417">
        <f t="shared" si="76"/>
        <v>0</v>
      </c>
      <c r="CN128" s="3417">
        <f t="shared" si="77"/>
        <v>0</v>
      </c>
    </row>
    <row r="129" spans="1:92" ht="16.350000000000001" customHeight="1" x14ac:dyDescent="0.2">
      <c r="A129" s="4813" t="s">
        <v>1512</v>
      </c>
      <c r="B129" s="4814"/>
      <c r="C129" s="4815"/>
      <c r="D129" s="4078">
        <f t="shared" si="78"/>
        <v>0</v>
      </c>
      <c r="E129" s="2148"/>
      <c r="F129" s="2182"/>
      <c r="G129" s="2774"/>
      <c r="H129" s="130"/>
      <c r="I129" s="130"/>
      <c r="J129" s="130"/>
      <c r="K129" s="130"/>
      <c r="L129" s="130"/>
      <c r="M129" s="128"/>
      <c r="N129" s="1061"/>
      <c r="O129" s="193"/>
      <c r="P129" s="2268"/>
      <c r="Q129" s="2268"/>
      <c r="R129" s="110"/>
      <c r="S129" s="2149"/>
      <c r="T129" s="2149"/>
      <c r="U129" s="2149"/>
      <c r="V129" s="3304" t="str">
        <f t="shared" si="67"/>
        <v/>
      </c>
      <c r="W129" s="1482"/>
      <c r="X129" s="1482"/>
      <c r="Y129" s="1482"/>
      <c r="Z129" s="1482"/>
      <c r="AA129" s="1482"/>
      <c r="AB129" s="1482"/>
      <c r="AC129" s="1482"/>
      <c r="AD129" s="1482"/>
      <c r="AE129" s="1482"/>
      <c r="AF129" s="402"/>
      <c r="AG129" s="402"/>
      <c r="BV129" s="3395"/>
      <c r="BW129" s="3395"/>
      <c r="CA129" s="3416" t="str">
        <f t="shared" si="68"/>
        <v/>
      </c>
      <c r="CB129" s="3416" t="str">
        <f t="shared" si="69"/>
        <v/>
      </c>
      <c r="CC129" s="3416" t="str">
        <f t="shared" si="70"/>
        <v/>
      </c>
      <c r="CD129" s="3416" t="str">
        <f t="shared" si="71"/>
        <v/>
      </c>
      <c r="CE129" s="3416" t="str">
        <f t="shared" si="72"/>
        <v/>
      </c>
      <c r="CF129" s="3416" t="str">
        <f t="shared" si="73"/>
        <v/>
      </c>
      <c r="CG129" s="3416" t="str">
        <f t="shared" si="74"/>
        <v/>
      </c>
      <c r="CH129" s="3417">
        <f t="shared" si="81"/>
        <v>0</v>
      </c>
      <c r="CI129" s="3417">
        <f t="shared" si="80"/>
        <v>0</v>
      </c>
      <c r="CJ129" s="3417">
        <f t="shared" si="80"/>
        <v>0</v>
      </c>
      <c r="CK129" s="3417">
        <f t="shared" si="76"/>
        <v>0</v>
      </c>
      <c r="CL129" s="3417">
        <f t="shared" si="76"/>
        <v>0</v>
      </c>
      <c r="CM129" s="3417">
        <f t="shared" si="76"/>
        <v>0</v>
      </c>
      <c r="CN129" s="3417">
        <f t="shared" si="77"/>
        <v>0</v>
      </c>
    </row>
    <row r="130" spans="1:92" ht="16.350000000000001" customHeight="1" x14ac:dyDescent="0.2">
      <c r="A130" s="4813" t="s">
        <v>2833</v>
      </c>
      <c r="B130" s="4814"/>
      <c r="C130" s="4815"/>
      <c r="D130" s="4078">
        <f t="shared" si="78"/>
        <v>0</v>
      </c>
      <c r="E130" s="2148"/>
      <c r="F130" s="2182"/>
      <c r="G130" s="2774"/>
      <c r="H130" s="130"/>
      <c r="I130" s="130"/>
      <c r="J130" s="130"/>
      <c r="K130" s="130"/>
      <c r="L130" s="130"/>
      <c r="M130" s="128"/>
      <c r="N130" s="1061"/>
      <c r="O130" s="193"/>
      <c r="P130" s="2268"/>
      <c r="Q130" s="2268"/>
      <c r="R130" s="110"/>
      <c r="S130" s="2149"/>
      <c r="T130" s="2149"/>
      <c r="U130" s="2149"/>
      <c r="V130" s="3304" t="str">
        <f t="shared" si="67"/>
        <v/>
      </c>
      <c r="W130" s="1482"/>
      <c r="X130" s="1482"/>
      <c r="Y130" s="1482"/>
      <c r="Z130" s="1482"/>
      <c r="AA130" s="1482"/>
      <c r="AB130" s="1482"/>
      <c r="AC130" s="1482"/>
      <c r="AD130" s="1482"/>
      <c r="AE130" s="1482"/>
      <c r="AF130" s="402"/>
      <c r="AG130" s="402"/>
      <c r="BV130" s="3395"/>
      <c r="BW130" s="3395"/>
      <c r="CA130" s="3416" t="str">
        <f t="shared" si="68"/>
        <v/>
      </c>
      <c r="CB130" s="3416" t="str">
        <f t="shared" si="69"/>
        <v/>
      </c>
      <c r="CC130" s="3416" t="str">
        <f t="shared" si="70"/>
        <v/>
      </c>
      <c r="CD130" s="3416" t="str">
        <f t="shared" si="71"/>
        <v/>
      </c>
      <c r="CE130" s="3416" t="str">
        <f t="shared" si="72"/>
        <v/>
      </c>
      <c r="CF130" s="3416" t="str">
        <f t="shared" si="73"/>
        <v/>
      </c>
      <c r="CG130" s="3416" t="str">
        <f t="shared" si="74"/>
        <v/>
      </c>
      <c r="CH130" s="3417">
        <f t="shared" si="81"/>
        <v>0</v>
      </c>
      <c r="CI130" s="3417">
        <f t="shared" si="80"/>
        <v>0</v>
      </c>
      <c r="CJ130" s="3417">
        <f t="shared" si="80"/>
        <v>0</v>
      </c>
      <c r="CK130" s="3417">
        <f t="shared" si="76"/>
        <v>0</v>
      </c>
      <c r="CL130" s="3417">
        <f t="shared" si="76"/>
        <v>0</v>
      </c>
      <c r="CM130" s="3417">
        <f t="shared" si="76"/>
        <v>0</v>
      </c>
      <c r="CN130" s="3417">
        <f t="shared" si="77"/>
        <v>0</v>
      </c>
    </row>
    <row r="131" spans="1:92" ht="16.350000000000001" customHeight="1" x14ac:dyDescent="0.2">
      <c r="A131" s="4813" t="s">
        <v>1511</v>
      </c>
      <c r="B131" s="4814"/>
      <c r="C131" s="4815"/>
      <c r="D131" s="4078">
        <f t="shared" si="78"/>
        <v>0</v>
      </c>
      <c r="E131" s="2148"/>
      <c r="F131" s="2182"/>
      <c r="G131" s="3958"/>
      <c r="H131" s="2768"/>
      <c r="I131" s="2768"/>
      <c r="J131" s="2768"/>
      <c r="K131" s="2768"/>
      <c r="L131" s="2183"/>
      <c r="M131" s="2182"/>
      <c r="N131" s="2221"/>
      <c r="O131" s="2149"/>
      <c r="P131" s="2268"/>
      <c r="Q131" s="2268"/>
      <c r="R131" s="2268"/>
      <c r="S131" s="2149"/>
      <c r="T131" s="2149"/>
      <c r="U131" s="2149"/>
      <c r="V131" s="3304" t="str">
        <f t="shared" si="67"/>
        <v/>
      </c>
      <c r="W131" s="1482"/>
      <c r="X131" s="1482"/>
      <c r="Y131" s="1482"/>
      <c r="Z131" s="1482"/>
      <c r="AA131" s="1482"/>
      <c r="AB131" s="1482"/>
      <c r="AC131" s="1482"/>
      <c r="AD131" s="1482"/>
      <c r="AE131" s="1482"/>
      <c r="AF131" s="402"/>
      <c r="AG131" s="402"/>
      <c r="BV131" s="3395"/>
      <c r="BW131" s="3395"/>
      <c r="CA131" s="3416" t="str">
        <f t="shared" si="68"/>
        <v/>
      </c>
      <c r="CB131" s="3416" t="str">
        <f t="shared" si="69"/>
        <v/>
      </c>
      <c r="CC131" s="3416" t="str">
        <f t="shared" si="70"/>
        <v/>
      </c>
      <c r="CD131" s="3416" t="str">
        <f t="shared" si="71"/>
        <v/>
      </c>
      <c r="CE131" s="3416" t="str">
        <f t="shared" si="72"/>
        <v/>
      </c>
      <c r="CF131" s="3416" t="str">
        <f t="shared" si="73"/>
        <v/>
      </c>
      <c r="CG131" s="3416" t="str">
        <f t="shared" si="74"/>
        <v/>
      </c>
      <c r="CH131" s="3417">
        <f t="shared" si="81"/>
        <v>0</v>
      </c>
      <c r="CI131" s="3417">
        <f t="shared" si="80"/>
        <v>0</v>
      </c>
      <c r="CJ131" s="3417">
        <f t="shared" si="80"/>
        <v>0</v>
      </c>
      <c r="CK131" s="3417">
        <f t="shared" si="76"/>
        <v>0</v>
      </c>
      <c r="CL131" s="3417">
        <f t="shared" si="76"/>
        <v>0</v>
      </c>
      <c r="CM131" s="3417">
        <f t="shared" si="76"/>
        <v>0</v>
      </c>
      <c r="CN131" s="3417">
        <f t="shared" si="77"/>
        <v>0</v>
      </c>
    </row>
    <row r="132" spans="1:92" ht="16.350000000000001" customHeight="1" x14ac:dyDescent="0.2">
      <c r="A132" s="4185" t="s">
        <v>27</v>
      </c>
      <c r="B132" s="4483"/>
      <c r="C132" s="4186"/>
      <c r="D132" s="2775">
        <f>SUM(D80:D131)</f>
        <v>0</v>
      </c>
      <c r="E132" s="2776">
        <f>SUM(E80:E131)</f>
        <v>0</v>
      </c>
      <c r="F132" s="2392">
        <f>SUM(F80:F131)</f>
        <v>0</v>
      </c>
      <c r="G132" s="2391">
        <f>SUM(G80:G131)</f>
        <v>0</v>
      </c>
      <c r="H132" s="2777">
        <f t="shared" ref="H132:U132" si="83">SUM(H80:H131)</f>
        <v>0</v>
      </c>
      <c r="I132" s="2777">
        <f t="shared" si="83"/>
        <v>0</v>
      </c>
      <c r="J132" s="2777">
        <f t="shared" si="83"/>
        <v>0</v>
      </c>
      <c r="K132" s="2777">
        <f t="shared" si="83"/>
        <v>0</v>
      </c>
      <c r="L132" s="2777">
        <f t="shared" si="83"/>
        <v>0</v>
      </c>
      <c r="M132" s="2394">
        <f t="shared" si="83"/>
        <v>0</v>
      </c>
      <c r="N132" s="2778">
        <f t="shared" si="83"/>
        <v>0</v>
      </c>
      <c r="O132" s="2437">
        <f t="shared" si="83"/>
        <v>0</v>
      </c>
      <c r="P132" s="2777">
        <f t="shared" si="83"/>
        <v>0</v>
      </c>
      <c r="Q132" s="2392">
        <f t="shared" si="83"/>
        <v>0</v>
      </c>
      <c r="R132" s="2779">
        <f t="shared" si="83"/>
        <v>0</v>
      </c>
      <c r="S132" s="2780">
        <f t="shared" si="83"/>
        <v>0</v>
      </c>
      <c r="T132" s="2780">
        <f t="shared" si="83"/>
        <v>0</v>
      </c>
      <c r="U132" s="2780">
        <f t="shared" si="83"/>
        <v>0</v>
      </c>
      <c r="V132" s="3304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5"/>
      <c r="BW132" s="3395"/>
      <c r="CG132" s="3416"/>
      <c r="CH132" s="3409"/>
      <c r="CI132" s="3409"/>
      <c r="CJ132" s="3409"/>
      <c r="CK132" s="3409"/>
      <c r="CL132" s="3409"/>
      <c r="CM132" s="3409"/>
      <c r="CN132" s="3417"/>
    </row>
    <row r="133" spans="1:92" ht="33" customHeight="1" x14ac:dyDescent="0.2">
      <c r="A133" s="404" t="s">
        <v>1510</v>
      </c>
      <c r="B133" s="419"/>
      <c r="C133" s="419"/>
      <c r="D133" s="419"/>
      <c r="E133" s="285"/>
      <c r="S133" s="402"/>
      <c r="T133" s="402"/>
      <c r="U133" s="402"/>
      <c r="V133" s="3304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5"/>
      <c r="BW133" s="3395"/>
      <c r="CG133" s="3416"/>
      <c r="CH133" s="3409"/>
      <c r="CI133" s="3409"/>
      <c r="CJ133" s="3409"/>
      <c r="CK133" s="3409"/>
      <c r="CL133" s="3409"/>
      <c r="CM133" s="3409"/>
      <c r="CN133" s="3417"/>
    </row>
    <row r="134" spans="1:92" ht="37.5" customHeight="1" x14ac:dyDescent="0.2">
      <c r="A134" s="4884" t="s">
        <v>1509</v>
      </c>
      <c r="B134" s="4702"/>
      <c r="C134" s="4885"/>
      <c r="D134" s="4816" t="s">
        <v>27</v>
      </c>
      <c r="E134" s="4816"/>
      <c r="F134" s="4816"/>
      <c r="G134" s="4185" t="s">
        <v>1407</v>
      </c>
      <c r="H134" s="4483"/>
      <c r="I134" s="4483"/>
      <c r="J134" s="4483"/>
      <c r="K134" s="4483"/>
      <c r="L134" s="4483"/>
      <c r="M134" s="4483"/>
      <c r="N134" s="4818"/>
      <c r="O134" s="4739" t="s">
        <v>72</v>
      </c>
      <c r="P134" s="4187" t="s">
        <v>1247</v>
      </c>
      <c r="Q134" s="4187" t="s">
        <v>1406</v>
      </c>
      <c r="R134" s="4187" t="s">
        <v>1426</v>
      </c>
      <c r="S134" s="4817" t="s">
        <v>1508</v>
      </c>
      <c r="T134" s="4817" t="s">
        <v>1495</v>
      </c>
      <c r="U134" s="4817" t="s">
        <v>19</v>
      </c>
      <c r="V134" s="3304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5"/>
      <c r="BW134" s="3395"/>
      <c r="CG134" s="3416"/>
      <c r="CH134" s="3409"/>
      <c r="CI134" s="3409"/>
      <c r="CJ134" s="3409"/>
      <c r="CK134" s="3409"/>
      <c r="CL134" s="3409"/>
      <c r="CM134" s="3409"/>
      <c r="CN134" s="3417"/>
    </row>
    <row r="135" spans="1:92" ht="45.75" customHeight="1" x14ac:dyDescent="0.2">
      <c r="A135" s="4761"/>
      <c r="B135" s="4762"/>
      <c r="C135" s="4763"/>
      <c r="D135" s="3214" t="s">
        <v>2779</v>
      </c>
      <c r="E135" s="3214" t="s">
        <v>20</v>
      </c>
      <c r="F135" s="3214" t="s">
        <v>21</v>
      </c>
      <c r="G135" s="3234" t="s">
        <v>1507</v>
      </c>
      <c r="H135" s="3234" t="s">
        <v>1506</v>
      </c>
      <c r="I135" s="3234" t="s">
        <v>1505</v>
      </c>
      <c r="J135" s="3234" t="s">
        <v>1504</v>
      </c>
      <c r="K135" s="3234" t="s">
        <v>1503</v>
      </c>
      <c r="L135" s="3234" t="s">
        <v>1442</v>
      </c>
      <c r="M135" s="3234" t="s">
        <v>1399</v>
      </c>
      <c r="N135" s="2941" t="s">
        <v>1398</v>
      </c>
      <c r="O135" s="4176"/>
      <c r="P135" s="4229"/>
      <c r="Q135" s="4229"/>
      <c r="R135" s="4229"/>
      <c r="S135" s="4817"/>
      <c r="T135" s="4817"/>
      <c r="U135" s="4817"/>
      <c r="V135" s="3304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5"/>
      <c r="BW135" s="3395"/>
      <c r="CG135" s="3416"/>
      <c r="CH135" s="3409"/>
      <c r="CI135" s="3409"/>
      <c r="CJ135" s="3409"/>
      <c r="CK135" s="3409"/>
      <c r="CL135" s="3409"/>
      <c r="CM135" s="3409"/>
      <c r="CN135" s="3417"/>
    </row>
    <row r="136" spans="1:92" ht="16.350000000000001" customHeight="1" x14ac:dyDescent="0.2">
      <c r="A136" s="4886" t="s">
        <v>1502</v>
      </c>
      <c r="B136" s="4887"/>
      <c r="C136" s="4888"/>
      <c r="D136" s="2781">
        <f>SUM(G136:N136)</f>
        <v>0</v>
      </c>
      <c r="E136" s="3008"/>
      <c r="F136" s="4099"/>
      <c r="G136" s="2782"/>
      <c r="H136" s="2782"/>
      <c r="I136" s="2782"/>
      <c r="J136" s="2782"/>
      <c r="K136" s="2782"/>
      <c r="L136" s="2782"/>
      <c r="M136" s="2782"/>
      <c r="N136" s="2783"/>
      <c r="O136" s="2784"/>
      <c r="P136" s="2784"/>
      <c r="Q136" s="2785"/>
      <c r="R136" s="2785"/>
      <c r="S136" s="2785"/>
      <c r="T136" s="2785"/>
      <c r="U136" s="2785"/>
      <c r="V136" s="3304" t="str">
        <f>CA136&amp;CB136&amp;CC136&amp;CD136&amp;CE136&amp;CF136&amp;CG136</f>
        <v/>
      </c>
      <c r="W136" s="1482"/>
      <c r="X136" s="1482"/>
      <c r="Y136" s="1482"/>
      <c r="Z136" s="1482"/>
      <c r="AA136" s="1482"/>
      <c r="AB136" s="1482"/>
      <c r="AC136" s="1482"/>
      <c r="AD136" s="1482"/>
      <c r="AE136" s="402"/>
      <c r="AF136" s="402"/>
      <c r="BV136" s="3395"/>
      <c r="BW136" s="3395"/>
      <c r="CA136" s="3416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6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6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6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6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6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6" t="str">
        <f t="shared" si="74"/>
        <v/>
      </c>
      <c r="CH136" s="3417">
        <f t="shared" ref="CH136:CJ143" si="90">IF(AND($D136&lt;&gt;0,O136=""),1,IF($D136&lt;O136,1,0))</f>
        <v>0</v>
      </c>
      <c r="CI136" s="3417">
        <f t="shared" si="90"/>
        <v>0</v>
      </c>
      <c r="CJ136" s="3417">
        <f t="shared" si="90"/>
        <v>0</v>
      </c>
      <c r="CK136" s="3417">
        <f t="shared" ref="CK136:CM143" si="91">IF(AND($D136&lt;&gt;0,S136=""),1,IF($D136&lt;S136,1,0))</f>
        <v>0</v>
      </c>
      <c r="CL136" s="3417">
        <f t="shared" si="91"/>
        <v>0</v>
      </c>
      <c r="CM136" s="3417">
        <f t="shared" si="91"/>
        <v>0</v>
      </c>
      <c r="CN136" s="3417">
        <f t="shared" si="77"/>
        <v>0</v>
      </c>
    </row>
    <row r="137" spans="1:92" ht="16.350000000000001" customHeight="1" x14ac:dyDescent="0.2">
      <c r="A137" s="4889" t="s">
        <v>1501</v>
      </c>
      <c r="B137" s="4829"/>
      <c r="C137" s="4890"/>
      <c r="D137" s="2766">
        <f>SUM(G137:N137)</f>
        <v>0</v>
      </c>
      <c r="E137" s="2889"/>
      <c r="F137" s="3025"/>
      <c r="G137" s="2693"/>
      <c r="H137" s="2693"/>
      <c r="I137" s="2693"/>
      <c r="J137" s="2693"/>
      <c r="K137" s="2693"/>
      <c r="L137" s="2693"/>
      <c r="M137" s="2693"/>
      <c r="N137" s="2786"/>
      <c r="O137" s="164"/>
      <c r="P137" s="164"/>
      <c r="Q137" s="2489"/>
      <c r="R137" s="2489"/>
      <c r="S137" s="2489"/>
      <c r="T137" s="2489"/>
      <c r="U137" s="2489"/>
      <c r="V137" s="3304" t="str">
        <f t="shared" ref="V137:V143" si="92">CA137&amp;CB137&amp;CC137&amp;CD137&amp;CE137&amp;CF137&amp;CG137</f>
        <v/>
      </c>
      <c r="W137" s="1482"/>
      <c r="X137" s="1482"/>
      <c r="Y137" s="1482"/>
      <c r="Z137" s="1482"/>
      <c r="AA137" s="1482"/>
      <c r="AB137" s="1482"/>
      <c r="AC137" s="1482"/>
      <c r="AD137" s="1482"/>
      <c r="AE137" s="402"/>
      <c r="AF137" s="402"/>
      <c r="BV137" s="3395"/>
      <c r="BW137" s="3395"/>
      <c r="CA137" s="3416" t="str">
        <f t="shared" si="84"/>
        <v/>
      </c>
      <c r="CB137" s="3416" t="str">
        <f t="shared" si="85"/>
        <v/>
      </c>
      <c r="CC137" s="3416" t="str">
        <f t="shared" si="86"/>
        <v/>
      </c>
      <c r="CD137" s="3416" t="str">
        <f t="shared" si="87"/>
        <v/>
      </c>
      <c r="CE137" s="3416" t="str">
        <f t="shared" si="88"/>
        <v/>
      </c>
      <c r="CF137" s="3416" t="str">
        <f t="shared" si="89"/>
        <v/>
      </c>
      <c r="CG137" s="3416" t="str">
        <f t="shared" si="74"/>
        <v/>
      </c>
      <c r="CH137" s="3417">
        <f t="shared" si="90"/>
        <v>0</v>
      </c>
      <c r="CI137" s="3417">
        <f t="shared" si="90"/>
        <v>0</v>
      </c>
      <c r="CJ137" s="3417">
        <f t="shared" si="90"/>
        <v>0</v>
      </c>
      <c r="CK137" s="3417">
        <f t="shared" si="91"/>
        <v>0</v>
      </c>
      <c r="CL137" s="3417">
        <f t="shared" si="91"/>
        <v>0</v>
      </c>
      <c r="CM137" s="3417">
        <f t="shared" si="91"/>
        <v>0</v>
      </c>
      <c r="CN137" s="3417">
        <f t="shared" si="77"/>
        <v>0</v>
      </c>
    </row>
    <row r="138" spans="1:92" ht="16.350000000000001" customHeight="1" x14ac:dyDescent="0.2">
      <c r="A138" s="4755" t="s">
        <v>1500</v>
      </c>
      <c r="B138" s="4756"/>
      <c r="C138" s="4757"/>
      <c r="D138" s="2787">
        <f t="shared" ref="D138:D142" si="93">SUM(G138:N138)</f>
        <v>0</v>
      </c>
      <c r="E138" s="2889"/>
      <c r="F138" s="3025"/>
      <c r="G138" s="2693"/>
      <c r="H138" s="2693"/>
      <c r="I138" s="2693"/>
      <c r="J138" s="2693"/>
      <c r="K138" s="2693"/>
      <c r="L138" s="2693"/>
      <c r="M138" s="2693"/>
      <c r="N138" s="2786"/>
      <c r="O138" s="164"/>
      <c r="P138" s="164"/>
      <c r="Q138" s="2489"/>
      <c r="R138" s="2489"/>
      <c r="S138" s="2489"/>
      <c r="T138" s="2489"/>
      <c r="U138" s="2489"/>
      <c r="V138" s="3304" t="str">
        <f t="shared" si="92"/>
        <v/>
      </c>
      <c r="W138" s="1482"/>
      <c r="X138" s="1482"/>
      <c r="Y138" s="1482"/>
      <c r="Z138" s="1482"/>
      <c r="AA138" s="1482"/>
      <c r="AB138" s="1482"/>
      <c r="AC138" s="1482"/>
      <c r="AD138" s="1482"/>
      <c r="AE138" s="402"/>
      <c r="AF138" s="402"/>
      <c r="BV138" s="3395"/>
      <c r="BW138" s="3395"/>
      <c r="CA138" s="3416" t="str">
        <f t="shared" si="84"/>
        <v/>
      </c>
      <c r="CB138" s="3416" t="str">
        <f t="shared" si="85"/>
        <v/>
      </c>
      <c r="CC138" s="3416" t="str">
        <f t="shared" si="86"/>
        <v/>
      </c>
      <c r="CD138" s="3416" t="str">
        <f t="shared" si="87"/>
        <v/>
      </c>
      <c r="CE138" s="3416" t="str">
        <f t="shared" si="88"/>
        <v/>
      </c>
      <c r="CF138" s="3416" t="str">
        <f t="shared" si="89"/>
        <v/>
      </c>
      <c r="CG138" s="3416" t="str">
        <f t="shared" si="74"/>
        <v/>
      </c>
      <c r="CH138" s="3417">
        <f t="shared" si="90"/>
        <v>0</v>
      </c>
      <c r="CI138" s="3417">
        <f t="shared" si="90"/>
        <v>0</v>
      </c>
      <c r="CJ138" s="3417">
        <f t="shared" si="90"/>
        <v>0</v>
      </c>
      <c r="CK138" s="3417">
        <f t="shared" si="91"/>
        <v>0</v>
      </c>
      <c r="CL138" s="3417">
        <f t="shared" si="91"/>
        <v>0</v>
      </c>
      <c r="CM138" s="3417">
        <f t="shared" si="91"/>
        <v>0</v>
      </c>
      <c r="CN138" s="3417">
        <f t="shared" si="77"/>
        <v>0</v>
      </c>
    </row>
    <row r="139" spans="1:92" ht="16.350000000000001" customHeight="1" x14ac:dyDescent="0.2">
      <c r="A139" s="4787" t="s">
        <v>2834</v>
      </c>
      <c r="B139" s="4788"/>
      <c r="C139" s="4789"/>
      <c r="D139" s="2787">
        <f t="shared" si="93"/>
        <v>0</v>
      </c>
      <c r="E139" s="2889"/>
      <c r="F139" s="3025"/>
      <c r="G139" s="2693"/>
      <c r="H139" s="2693"/>
      <c r="I139" s="2693"/>
      <c r="J139" s="2693"/>
      <c r="K139" s="2693"/>
      <c r="L139" s="2693"/>
      <c r="M139" s="2693"/>
      <c r="N139" s="2786"/>
      <c r="O139" s="164"/>
      <c r="P139" s="164"/>
      <c r="Q139" s="2489"/>
      <c r="R139" s="2489"/>
      <c r="S139" s="2489"/>
      <c r="T139" s="2489"/>
      <c r="U139" s="2489"/>
      <c r="V139" s="3304" t="str">
        <f t="shared" si="92"/>
        <v/>
      </c>
      <c r="W139" s="1482"/>
      <c r="X139" s="1482"/>
      <c r="Y139" s="1482"/>
      <c r="Z139" s="1482"/>
      <c r="AA139" s="1482"/>
      <c r="AB139" s="1482"/>
      <c r="AC139" s="1482"/>
      <c r="AD139" s="1482"/>
      <c r="AE139" s="402"/>
      <c r="AF139" s="402"/>
      <c r="BV139" s="3395"/>
      <c r="BW139" s="3395"/>
      <c r="CA139" s="3416" t="str">
        <f t="shared" si="84"/>
        <v/>
      </c>
      <c r="CB139" s="3416" t="str">
        <f t="shared" si="85"/>
        <v/>
      </c>
      <c r="CC139" s="3416" t="str">
        <f t="shared" si="86"/>
        <v/>
      </c>
      <c r="CD139" s="3416" t="str">
        <f t="shared" si="87"/>
        <v/>
      </c>
      <c r="CE139" s="3416" t="str">
        <f t="shared" si="88"/>
        <v/>
      </c>
      <c r="CF139" s="3416" t="str">
        <f t="shared" si="89"/>
        <v/>
      </c>
      <c r="CG139" s="3416" t="str">
        <f t="shared" si="74"/>
        <v/>
      </c>
      <c r="CH139" s="3417">
        <f t="shared" si="90"/>
        <v>0</v>
      </c>
      <c r="CI139" s="3417">
        <f t="shared" si="90"/>
        <v>0</v>
      </c>
      <c r="CJ139" s="3417">
        <f t="shared" si="90"/>
        <v>0</v>
      </c>
      <c r="CK139" s="3417">
        <f t="shared" si="91"/>
        <v>0</v>
      </c>
      <c r="CL139" s="3417">
        <f t="shared" si="91"/>
        <v>0</v>
      </c>
      <c r="CM139" s="3417">
        <f t="shared" si="91"/>
        <v>0</v>
      </c>
      <c r="CN139" s="3417">
        <f t="shared" si="77"/>
        <v>0</v>
      </c>
    </row>
    <row r="140" spans="1:92" ht="16.350000000000001" customHeight="1" x14ac:dyDescent="0.2">
      <c r="A140" s="4787" t="s">
        <v>1499</v>
      </c>
      <c r="B140" s="4788"/>
      <c r="C140" s="4789"/>
      <c r="D140" s="2787">
        <f t="shared" si="93"/>
        <v>0</v>
      </c>
      <c r="E140" s="2889"/>
      <c r="F140" s="3025"/>
      <c r="G140" s="2693"/>
      <c r="H140" s="2693"/>
      <c r="I140" s="2693"/>
      <c r="J140" s="2693"/>
      <c r="K140" s="2693"/>
      <c r="L140" s="2693"/>
      <c r="M140" s="2693"/>
      <c r="N140" s="2786"/>
      <c r="O140" s="164"/>
      <c r="P140" s="164"/>
      <c r="Q140" s="2489"/>
      <c r="R140" s="2489"/>
      <c r="S140" s="2489"/>
      <c r="T140" s="2489"/>
      <c r="U140" s="2489"/>
      <c r="V140" s="3304" t="str">
        <f t="shared" si="92"/>
        <v/>
      </c>
      <c r="W140" s="1482"/>
      <c r="X140" s="1482"/>
      <c r="Y140" s="1482"/>
      <c r="Z140" s="1482"/>
      <c r="AA140" s="1482"/>
      <c r="AB140" s="1482"/>
      <c r="AC140" s="1482"/>
      <c r="AD140" s="1482"/>
      <c r="AE140" s="402"/>
      <c r="AF140" s="402"/>
      <c r="BV140" s="3395"/>
      <c r="BW140" s="3395"/>
      <c r="CA140" s="3416" t="str">
        <f t="shared" si="84"/>
        <v/>
      </c>
      <c r="CB140" s="3416" t="str">
        <f t="shared" si="85"/>
        <v/>
      </c>
      <c r="CC140" s="3416" t="str">
        <f t="shared" si="86"/>
        <v/>
      </c>
      <c r="CD140" s="3416" t="str">
        <f t="shared" si="87"/>
        <v/>
      </c>
      <c r="CE140" s="3416" t="str">
        <f t="shared" si="88"/>
        <v/>
      </c>
      <c r="CF140" s="3416" t="str">
        <f t="shared" si="89"/>
        <v/>
      </c>
      <c r="CG140" s="3416" t="str">
        <f t="shared" si="74"/>
        <v/>
      </c>
      <c r="CH140" s="3417">
        <f t="shared" si="90"/>
        <v>0</v>
      </c>
      <c r="CI140" s="3417">
        <f t="shared" si="90"/>
        <v>0</v>
      </c>
      <c r="CJ140" s="3417">
        <f t="shared" si="90"/>
        <v>0</v>
      </c>
      <c r="CK140" s="3417">
        <f t="shared" si="91"/>
        <v>0</v>
      </c>
      <c r="CL140" s="3417">
        <f t="shared" si="91"/>
        <v>0</v>
      </c>
      <c r="CM140" s="3417">
        <f t="shared" si="91"/>
        <v>0</v>
      </c>
      <c r="CN140" s="3417">
        <f t="shared" si="77"/>
        <v>0</v>
      </c>
    </row>
    <row r="141" spans="1:92" ht="16.350000000000001" customHeight="1" x14ac:dyDescent="0.2">
      <c r="A141" s="4787" t="s">
        <v>2835</v>
      </c>
      <c r="B141" s="4788"/>
      <c r="C141" s="4789"/>
      <c r="D141" s="2787">
        <f>SUM(G141:N141)</f>
        <v>0</v>
      </c>
      <c r="E141" s="2889"/>
      <c r="F141" s="3025"/>
      <c r="G141" s="2693"/>
      <c r="H141" s="2693"/>
      <c r="I141" s="2693"/>
      <c r="J141" s="2693"/>
      <c r="K141" s="2693"/>
      <c r="L141" s="2693"/>
      <c r="M141" s="2693"/>
      <c r="N141" s="2786"/>
      <c r="O141" s="164"/>
      <c r="P141" s="164"/>
      <c r="Q141" s="2489"/>
      <c r="R141" s="2485"/>
      <c r="S141" s="2485"/>
      <c r="T141" s="2485"/>
      <c r="U141" s="2485"/>
      <c r="V141" s="3304" t="str">
        <f t="shared" si="92"/>
        <v/>
      </c>
      <c r="W141" s="1482"/>
      <c r="X141" s="1482"/>
      <c r="Y141" s="1482"/>
      <c r="Z141" s="1482"/>
      <c r="AA141" s="1482"/>
      <c r="AB141" s="1482"/>
      <c r="AC141" s="1482"/>
      <c r="AD141" s="1482"/>
      <c r="AE141" s="402"/>
      <c r="AF141" s="402"/>
      <c r="BV141" s="3395"/>
      <c r="BW141" s="3395"/>
      <c r="CA141" s="3416" t="str">
        <f t="shared" si="84"/>
        <v/>
      </c>
      <c r="CB141" s="3416" t="str">
        <f t="shared" si="85"/>
        <v/>
      </c>
      <c r="CC141" s="3416" t="str">
        <f t="shared" si="86"/>
        <v/>
      </c>
      <c r="CD141" s="3416" t="str">
        <f t="shared" si="87"/>
        <v/>
      </c>
      <c r="CE141" s="3416" t="str">
        <f t="shared" si="88"/>
        <v/>
      </c>
      <c r="CF141" s="3416" t="str">
        <f t="shared" si="89"/>
        <v/>
      </c>
      <c r="CG141" s="3416" t="str">
        <f t="shared" si="74"/>
        <v/>
      </c>
      <c r="CH141" s="3417">
        <f t="shared" si="90"/>
        <v>0</v>
      </c>
      <c r="CI141" s="3417">
        <f t="shared" si="90"/>
        <v>0</v>
      </c>
      <c r="CJ141" s="3417">
        <f t="shared" si="90"/>
        <v>0</v>
      </c>
      <c r="CK141" s="3417">
        <f t="shared" si="91"/>
        <v>0</v>
      </c>
      <c r="CL141" s="3417">
        <f t="shared" si="91"/>
        <v>0</v>
      </c>
      <c r="CM141" s="3417">
        <f t="shared" si="91"/>
        <v>0</v>
      </c>
      <c r="CN141" s="3417">
        <f t="shared" si="77"/>
        <v>0</v>
      </c>
    </row>
    <row r="142" spans="1:92" ht="16.350000000000001" customHeight="1" x14ac:dyDescent="0.2">
      <c r="A142" s="4755" t="s">
        <v>2836</v>
      </c>
      <c r="B142" s="4756"/>
      <c r="C142" s="4757"/>
      <c r="D142" s="2787">
        <f t="shared" si="93"/>
        <v>0</v>
      </c>
      <c r="E142" s="2889"/>
      <c r="F142" s="3025"/>
      <c r="G142" s="2693"/>
      <c r="H142" s="2693"/>
      <c r="I142" s="2693"/>
      <c r="J142" s="2693"/>
      <c r="K142" s="2693"/>
      <c r="L142" s="2693"/>
      <c r="M142" s="2693"/>
      <c r="N142" s="2786"/>
      <c r="O142" s="164"/>
      <c r="P142" s="164"/>
      <c r="Q142" s="2489"/>
      <c r="R142" s="2485"/>
      <c r="S142" s="2485"/>
      <c r="T142" s="2485"/>
      <c r="U142" s="2485"/>
      <c r="V142" s="3304" t="str">
        <f t="shared" si="92"/>
        <v/>
      </c>
      <c r="W142" s="1482"/>
      <c r="X142" s="1482"/>
      <c r="Y142" s="1482"/>
      <c r="Z142" s="1482"/>
      <c r="AA142" s="1482"/>
      <c r="AB142" s="1482"/>
      <c r="AC142" s="1482"/>
      <c r="AD142" s="1482"/>
      <c r="AE142" s="402"/>
      <c r="AF142" s="402"/>
      <c r="BV142" s="3395"/>
      <c r="BW142" s="3395"/>
      <c r="CA142" s="3416" t="str">
        <f t="shared" si="84"/>
        <v/>
      </c>
      <c r="CB142" s="3416" t="str">
        <f t="shared" si="85"/>
        <v/>
      </c>
      <c r="CC142" s="3416" t="str">
        <f t="shared" si="86"/>
        <v/>
      </c>
      <c r="CD142" s="3416" t="str">
        <f t="shared" si="87"/>
        <v/>
      </c>
      <c r="CE142" s="3416" t="str">
        <f t="shared" si="88"/>
        <v/>
      </c>
      <c r="CF142" s="3416" t="str">
        <f t="shared" si="89"/>
        <v/>
      </c>
      <c r="CG142" s="3416" t="str">
        <f t="shared" si="74"/>
        <v/>
      </c>
      <c r="CH142" s="3417">
        <f t="shared" si="90"/>
        <v>0</v>
      </c>
      <c r="CI142" s="3417">
        <f t="shared" si="90"/>
        <v>0</v>
      </c>
      <c r="CJ142" s="3417">
        <f t="shared" si="90"/>
        <v>0</v>
      </c>
      <c r="CK142" s="3417">
        <f t="shared" si="91"/>
        <v>0</v>
      </c>
      <c r="CL142" s="3417">
        <f t="shared" si="91"/>
        <v>0</v>
      </c>
      <c r="CM142" s="3417">
        <f t="shared" si="91"/>
        <v>0</v>
      </c>
      <c r="CN142" s="3417">
        <f t="shared" si="77"/>
        <v>0</v>
      </c>
    </row>
    <row r="143" spans="1:92" ht="16.350000000000001" customHeight="1" x14ac:dyDescent="0.2">
      <c r="A143" s="4891" t="s">
        <v>1498</v>
      </c>
      <c r="B143" s="4891"/>
      <c r="C143" s="4892"/>
      <c r="D143" s="2766">
        <f>SUM(G143:N143)</f>
        <v>0</v>
      </c>
      <c r="E143" s="2889"/>
      <c r="F143" s="3025"/>
      <c r="G143" s="2148"/>
      <c r="H143" s="2148"/>
      <c r="I143" s="2148"/>
      <c r="J143" s="2148"/>
      <c r="K143" s="2148"/>
      <c r="L143" s="2148"/>
      <c r="M143" s="2148"/>
      <c r="N143" s="2788"/>
      <c r="O143" s="2149"/>
      <c r="P143" s="2149"/>
      <c r="Q143" s="2268"/>
      <c r="R143" s="110"/>
      <c r="S143" s="110"/>
      <c r="T143" s="110"/>
      <c r="U143" s="110"/>
      <c r="V143" s="3304" t="str">
        <f t="shared" si="92"/>
        <v/>
      </c>
      <c r="W143" s="1482"/>
      <c r="X143" s="1482"/>
      <c r="Y143" s="1482"/>
      <c r="Z143" s="1482"/>
      <c r="AA143" s="1482"/>
      <c r="AB143" s="1482"/>
      <c r="AC143" s="1482"/>
      <c r="AD143" s="1482"/>
      <c r="AE143" s="402"/>
      <c r="AF143" s="402"/>
      <c r="BV143" s="3395"/>
      <c r="BW143" s="3395"/>
      <c r="CA143" s="3416" t="str">
        <f t="shared" si="84"/>
        <v/>
      </c>
      <c r="CB143" s="3416" t="str">
        <f t="shared" si="85"/>
        <v/>
      </c>
      <c r="CC143" s="3416" t="str">
        <f t="shared" si="86"/>
        <v/>
      </c>
      <c r="CD143" s="3416" t="str">
        <f t="shared" si="87"/>
        <v/>
      </c>
      <c r="CE143" s="3416" t="str">
        <f t="shared" si="88"/>
        <v/>
      </c>
      <c r="CF143" s="3416" t="str">
        <f t="shared" si="89"/>
        <v/>
      </c>
      <c r="CG143" s="3416" t="str">
        <f t="shared" si="74"/>
        <v/>
      </c>
      <c r="CH143" s="3417">
        <f t="shared" si="90"/>
        <v>0</v>
      </c>
      <c r="CI143" s="3417">
        <f t="shared" si="90"/>
        <v>0</v>
      </c>
      <c r="CJ143" s="3417">
        <f t="shared" si="90"/>
        <v>0</v>
      </c>
      <c r="CK143" s="3417">
        <f t="shared" si="91"/>
        <v>0</v>
      </c>
      <c r="CL143" s="3417">
        <f t="shared" si="91"/>
        <v>0</v>
      </c>
      <c r="CM143" s="3417">
        <f t="shared" si="91"/>
        <v>0</v>
      </c>
      <c r="CN143" s="3417">
        <f t="shared" si="77"/>
        <v>0</v>
      </c>
    </row>
    <row r="144" spans="1:92" ht="16.350000000000001" customHeight="1" x14ac:dyDescent="0.2">
      <c r="A144" s="4779" t="s">
        <v>27</v>
      </c>
      <c r="B144" s="4773"/>
      <c r="C144" s="4178"/>
      <c r="D144" s="2789">
        <f>SUM(D136:D143)</f>
        <v>0</v>
      </c>
      <c r="E144" s="4101">
        <f t="shared" ref="E144:U144" si="94">SUM(E136:E143)</f>
        <v>0</v>
      </c>
      <c r="F144" s="4100">
        <f t="shared" si="94"/>
        <v>0</v>
      </c>
      <c r="G144" s="2791">
        <f t="shared" si="94"/>
        <v>0</v>
      </c>
      <c r="H144" s="2791">
        <f t="shared" si="94"/>
        <v>0</v>
      </c>
      <c r="I144" s="2791">
        <f t="shared" si="94"/>
        <v>0</v>
      </c>
      <c r="J144" s="2791">
        <f t="shared" si="94"/>
        <v>0</v>
      </c>
      <c r="K144" s="2791">
        <f t="shared" si="94"/>
        <v>0</v>
      </c>
      <c r="L144" s="2791">
        <f t="shared" si="94"/>
        <v>0</v>
      </c>
      <c r="M144" s="2791">
        <f t="shared" si="94"/>
        <v>0</v>
      </c>
      <c r="N144" s="2792">
        <f t="shared" si="94"/>
        <v>0</v>
      </c>
      <c r="O144" s="2793">
        <f t="shared" si="94"/>
        <v>0</v>
      </c>
      <c r="P144" s="2790">
        <f t="shared" si="94"/>
        <v>0</v>
      </c>
      <c r="Q144" s="2794">
        <f t="shared" si="94"/>
        <v>0</v>
      </c>
      <c r="R144" s="2795">
        <f t="shared" si="94"/>
        <v>0</v>
      </c>
      <c r="S144" s="2795">
        <f>SUM(S136:S143)</f>
        <v>0</v>
      </c>
      <c r="T144" s="2795">
        <f t="shared" si="94"/>
        <v>0</v>
      </c>
      <c r="U144" s="2795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5"/>
      <c r="BW144" s="3395"/>
      <c r="CH144" s="3409"/>
      <c r="CI144" s="3409"/>
      <c r="CJ144" s="3409"/>
      <c r="CK144" s="3409"/>
      <c r="CL144" s="3409"/>
      <c r="CM144" s="3409"/>
      <c r="CN144" s="3409"/>
    </row>
    <row r="145" spans="1:100" ht="27" customHeight="1" x14ac:dyDescent="0.2">
      <c r="A145" s="82" t="s">
        <v>1497</v>
      </c>
      <c r="B145" s="1267"/>
      <c r="C145" s="1267"/>
      <c r="D145" s="1267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2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5"/>
      <c r="BW145" s="3395"/>
      <c r="CH145" s="3409"/>
      <c r="CI145" s="3409"/>
      <c r="CJ145" s="3409"/>
      <c r="CK145" s="3409"/>
      <c r="CL145" s="3409"/>
      <c r="CM145" s="3409"/>
      <c r="CN145" s="3409"/>
    </row>
    <row r="146" spans="1:100" ht="16.350000000000001" customHeight="1" x14ac:dyDescent="0.2">
      <c r="A146" s="4790" t="s">
        <v>1496</v>
      </c>
      <c r="B146" s="4791"/>
      <c r="C146" s="4792"/>
      <c r="D146" s="4171" t="s">
        <v>27</v>
      </c>
      <c r="E146" s="4172"/>
      <c r="F146" s="4173"/>
      <c r="G146" s="4779" t="s">
        <v>1407</v>
      </c>
      <c r="H146" s="4773"/>
      <c r="I146" s="4773"/>
      <c r="J146" s="4773"/>
      <c r="K146" s="4773"/>
      <c r="L146" s="4773"/>
      <c r="M146" s="4773"/>
      <c r="N146" s="4780"/>
      <c r="O146" s="4173" t="s">
        <v>127</v>
      </c>
      <c r="P146" s="4760" t="s">
        <v>1425</v>
      </c>
      <c r="Q146" s="4812" t="s">
        <v>1495</v>
      </c>
      <c r="R146" s="4812" t="s">
        <v>19</v>
      </c>
      <c r="S146" s="4742" t="s">
        <v>1494</v>
      </c>
      <c r="T146" s="4810" t="s">
        <v>1493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5"/>
      <c r="BW146" s="3395"/>
      <c r="CH146" s="3409"/>
      <c r="CI146" s="3409"/>
      <c r="CJ146" s="3409"/>
      <c r="CK146" s="3409"/>
      <c r="CL146" s="3409"/>
      <c r="CM146" s="3409"/>
      <c r="CN146" s="3409"/>
      <c r="CU146" s="3394"/>
      <c r="CV146" s="3394"/>
    </row>
    <row r="147" spans="1:100" ht="32.1" customHeight="1" x14ac:dyDescent="0.2">
      <c r="A147" s="4249"/>
      <c r="B147" s="4289"/>
      <c r="C147" s="4793"/>
      <c r="D147" s="4174"/>
      <c r="E147" s="4153"/>
      <c r="F147" s="4176"/>
      <c r="G147" s="4184" t="s">
        <v>1492</v>
      </c>
      <c r="H147" s="4183"/>
      <c r="I147" s="4184" t="s">
        <v>1442</v>
      </c>
      <c r="J147" s="4183"/>
      <c r="K147" s="4184" t="s">
        <v>1399</v>
      </c>
      <c r="L147" s="4183"/>
      <c r="M147" s="4184" t="s">
        <v>1398</v>
      </c>
      <c r="N147" s="4775"/>
      <c r="O147" s="4176"/>
      <c r="P147" s="4763"/>
      <c r="Q147" s="4812"/>
      <c r="R147" s="4812"/>
      <c r="S147" s="4743"/>
      <c r="T147" s="4811"/>
      <c r="U147" s="402"/>
      <c r="V147" s="402"/>
      <c r="W147" s="402"/>
      <c r="X147" s="402"/>
      <c r="Y147" s="402"/>
      <c r="Z147" s="402"/>
      <c r="AA147" s="402"/>
      <c r="AB147" s="402"/>
      <c r="BV147" s="3395"/>
      <c r="BW147" s="3395"/>
      <c r="CH147" s="3409"/>
      <c r="CI147" s="3409"/>
      <c r="CJ147" s="3409"/>
      <c r="CK147" s="3409"/>
      <c r="CL147" s="3409"/>
      <c r="CM147" s="3409"/>
      <c r="CN147" s="3409"/>
      <c r="CU147" s="3394"/>
      <c r="CV147" s="3394"/>
    </row>
    <row r="148" spans="1:100" ht="16.350000000000001" customHeight="1" x14ac:dyDescent="0.2">
      <c r="A148" s="4794"/>
      <c r="B148" s="4795"/>
      <c r="C148" s="4796"/>
      <c r="D148" s="2796" t="s">
        <v>47</v>
      </c>
      <c r="E148" s="3212" t="s">
        <v>20</v>
      </c>
      <c r="F148" s="2797" t="s">
        <v>21</v>
      </c>
      <c r="G148" s="2798" t="s">
        <v>20</v>
      </c>
      <c r="H148" s="3208" t="s">
        <v>21</v>
      </c>
      <c r="I148" s="2798" t="s">
        <v>20</v>
      </c>
      <c r="J148" s="3208" t="s">
        <v>21</v>
      </c>
      <c r="K148" s="3209" t="s">
        <v>20</v>
      </c>
      <c r="L148" s="3208" t="s">
        <v>21</v>
      </c>
      <c r="M148" s="3209" t="s">
        <v>20</v>
      </c>
      <c r="N148" s="3210" t="s">
        <v>21</v>
      </c>
      <c r="O148" s="4180"/>
      <c r="P148" s="4766"/>
      <c r="Q148" s="4812"/>
      <c r="R148" s="4812"/>
      <c r="S148" s="4744"/>
      <c r="T148" s="4736"/>
      <c r="U148" s="402"/>
      <c r="V148" s="402"/>
      <c r="W148" s="402"/>
      <c r="X148" s="402"/>
      <c r="Y148" s="402"/>
      <c r="Z148" s="402"/>
      <c r="AA148" s="402"/>
      <c r="AB148" s="402"/>
      <c r="BV148" s="3395"/>
      <c r="BW148" s="3395"/>
      <c r="CH148" s="3409"/>
      <c r="CI148" s="3409"/>
      <c r="CJ148" s="3409"/>
      <c r="CK148" s="3409"/>
      <c r="CL148" s="3409"/>
      <c r="CM148" s="3409"/>
      <c r="CN148" s="3409"/>
      <c r="CU148" s="3394"/>
      <c r="CV148" s="3394"/>
    </row>
    <row r="149" spans="1:100" ht="16.350000000000001" customHeight="1" x14ac:dyDescent="0.2">
      <c r="A149" s="4179" t="s">
        <v>1491</v>
      </c>
      <c r="B149" s="4915" t="s">
        <v>1490</v>
      </c>
      <c r="C149" s="4916"/>
      <c r="D149" s="2799">
        <f t="shared" ref="D149:D154" si="95">SUM(E149+F149)</f>
        <v>0</v>
      </c>
      <c r="E149" s="3992"/>
      <c r="F149" s="2800">
        <f>SUM(+L149+N149)</f>
        <v>0</v>
      </c>
      <c r="G149" s="3977"/>
      <c r="H149" s="3978"/>
      <c r="I149" s="3977"/>
      <c r="J149" s="3978"/>
      <c r="K149" s="3979"/>
      <c r="L149" s="2232"/>
      <c r="M149" s="3979"/>
      <c r="N149" s="2234"/>
      <c r="O149" s="2232"/>
      <c r="P149" s="1308"/>
      <c r="Q149" s="2232"/>
      <c r="R149" s="1308"/>
      <c r="S149" s="3996"/>
      <c r="T149" s="3997"/>
      <c r="U149" s="1482" t="str">
        <f>CA149&amp;CB149&amp;CC149&amp;CD149</f>
        <v/>
      </c>
      <c r="V149" s="1482"/>
      <c r="W149" s="1482"/>
      <c r="X149" s="1482"/>
      <c r="Y149" s="1482"/>
      <c r="Z149" s="1482"/>
      <c r="AA149" s="402"/>
      <c r="AB149" s="402"/>
      <c r="BV149" s="3395"/>
      <c r="BW149" s="3395"/>
      <c r="CA149" s="3416" t="str">
        <f t="shared" ref="CA149" si="96">IF(CH149=1,"* El número de actividades en usuarios en situacion de discapacidad NO DEBE ser mayor al total. ","")</f>
        <v/>
      </c>
      <c r="CB149" s="3416" t="str">
        <f t="shared" ref="CB149" si="97">IF(CI149=1," * El número de actividades en Niños, Niñas, Adolescentes y Jóvenes de la red SENAME NO DEBE ser mayor al total. ","")</f>
        <v/>
      </c>
      <c r="CC149" s="3416" t="str">
        <f t="shared" ref="CC149" si="98">IF(CJ149=1," * El número de actividades en Población Migrante NO DEBE ser mayor al total. ","")</f>
        <v/>
      </c>
      <c r="CD149" s="3416" t="str">
        <f>IF(CK149=1," * El número de actividades en Pacientes Diabéticos en Control PSCV NO DEBE superar el total. ","")</f>
        <v/>
      </c>
      <c r="CH149" s="3417">
        <f t="shared" ref="CH149:CJ149" si="99">IF($D149&lt;P149,1,0)</f>
        <v>0</v>
      </c>
      <c r="CI149" s="3417">
        <f t="shared" si="99"/>
        <v>0</v>
      </c>
      <c r="CJ149" s="3417">
        <f t="shared" si="99"/>
        <v>0</v>
      </c>
      <c r="CK149" s="3417">
        <f>IF($D149&lt;T149,1,0)</f>
        <v>0</v>
      </c>
      <c r="CM149" s="3409"/>
      <c r="CN149" s="3409"/>
      <c r="CU149" s="3394"/>
      <c r="CV149" s="3394"/>
    </row>
    <row r="150" spans="1:100" ht="16.350000000000001" customHeight="1" x14ac:dyDescent="0.2">
      <c r="A150" s="4229"/>
      <c r="B150" s="4787" t="s">
        <v>1465</v>
      </c>
      <c r="C150" s="4789"/>
      <c r="D150" s="2767">
        <f t="shared" si="95"/>
        <v>0</v>
      </c>
      <c r="E150" s="3993"/>
      <c r="F150" s="2802">
        <f>SUM(+L150+N150)</f>
        <v>0</v>
      </c>
      <c r="G150" s="3980"/>
      <c r="H150" s="3981"/>
      <c r="I150" s="3980"/>
      <c r="J150" s="3981"/>
      <c r="K150" s="3982"/>
      <c r="L150" s="164"/>
      <c r="M150" s="3982"/>
      <c r="N150" s="2219"/>
      <c r="O150" s="164"/>
      <c r="P150" s="145"/>
      <c r="Q150" s="164"/>
      <c r="R150" s="145"/>
      <c r="S150" s="3998"/>
      <c r="T150" s="3999"/>
      <c r="U150" s="1482" t="str">
        <f t="shared" ref="U150:U181" si="100">CA150&amp;CB150&amp;CC150&amp;CD150</f>
        <v/>
      </c>
      <c r="V150" s="1482"/>
      <c r="W150" s="1482"/>
      <c r="X150" s="1482"/>
      <c r="Y150" s="1482"/>
      <c r="Z150" s="1482"/>
      <c r="AA150" s="402"/>
      <c r="AB150" s="402"/>
      <c r="BV150" s="3395"/>
      <c r="BW150" s="3395"/>
      <c r="CA150" s="3416" t="str">
        <f t="shared" ref="CA150:CA181" si="101">IF(CH150=1,"* El número de actividades en usuarios en situacion de discapacidad NO DEBE ser mayor al total. ","")</f>
        <v/>
      </c>
      <c r="CB150" s="3416" t="str">
        <f t="shared" ref="CB150:CB181" si="102">IF(CI150=1," * El número de actividades en Niños, Niñas, Adolescentes y Jóvenes de la red SENAME NO DEBE ser mayor al total. ","")</f>
        <v/>
      </c>
      <c r="CC150" s="3416" t="str">
        <f t="shared" ref="CC150:CC181" si="103">IF(CJ150=1," * El número de actividades en Población Migrante NO DEBE ser mayor al total. ","")</f>
        <v/>
      </c>
      <c r="CD150" s="3416" t="str">
        <f t="shared" ref="CD150:CD181" si="104">IF(CK150=1," * El número de actividades en Pacientes Diabéticos en Control PSCV NO DEBE superar el total. ","")</f>
        <v/>
      </c>
      <c r="CH150" s="3417">
        <f t="shared" ref="CH150:CH181" si="105">IF($D150&lt;P150,1,0)</f>
        <v>0</v>
      </c>
      <c r="CI150" s="3417">
        <f t="shared" ref="CI150:CI181" si="106">IF($D150&lt;Q150,1,0)</f>
        <v>0</v>
      </c>
      <c r="CJ150" s="3417">
        <f t="shared" ref="CJ150:CJ181" si="107">IF($D150&lt;R150,1,0)</f>
        <v>0</v>
      </c>
      <c r="CK150" s="3417">
        <f t="shared" ref="CK150:CK181" si="108">IF($D150&lt;T150,1,0)</f>
        <v>0</v>
      </c>
      <c r="CL150" s="3409"/>
      <c r="CM150" s="3409"/>
      <c r="CN150" s="3409"/>
      <c r="CU150" s="3394"/>
      <c r="CV150" s="3394"/>
    </row>
    <row r="151" spans="1:100" ht="16.350000000000001" customHeight="1" x14ac:dyDescent="0.2">
      <c r="A151" s="4229"/>
      <c r="B151" s="4730" t="s">
        <v>1489</v>
      </c>
      <c r="C151" s="4731"/>
      <c r="D151" s="1305">
        <f t="shared" si="95"/>
        <v>0</v>
      </c>
      <c r="E151" s="3994"/>
      <c r="F151" s="1304">
        <f>SUM(+L151+N151)</f>
        <v>0</v>
      </c>
      <c r="G151" s="3983"/>
      <c r="H151" s="3984"/>
      <c r="I151" s="3983"/>
      <c r="J151" s="3984"/>
      <c r="K151" s="3985"/>
      <c r="L151" s="2207"/>
      <c r="M151" s="3985"/>
      <c r="N151" s="2803"/>
      <c r="O151" s="2207"/>
      <c r="P151" s="2158"/>
      <c r="Q151" s="2207"/>
      <c r="R151" s="2158"/>
      <c r="S151" s="4000"/>
      <c r="T151" s="4001"/>
      <c r="U151" s="1482" t="str">
        <f t="shared" si="100"/>
        <v/>
      </c>
      <c r="V151" s="1482"/>
      <c r="W151" s="1482"/>
      <c r="X151" s="1482"/>
      <c r="Y151" s="1482"/>
      <c r="Z151" s="1482"/>
      <c r="AA151" s="402"/>
      <c r="AB151" s="402"/>
      <c r="BV151" s="3395"/>
      <c r="BW151" s="3395"/>
      <c r="CA151" s="3416" t="str">
        <f t="shared" si="101"/>
        <v/>
      </c>
      <c r="CB151" s="3416" t="str">
        <f t="shared" si="102"/>
        <v/>
      </c>
      <c r="CC151" s="3416" t="str">
        <f t="shared" si="103"/>
        <v/>
      </c>
      <c r="CD151" s="3416" t="str">
        <f t="shared" si="104"/>
        <v/>
      </c>
      <c r="CH151" s="3417">
        <f t="shared" si="105"/>
        <v>0</v>
      </c>
      <c r="CI151" s="3417">
        <f t="shared" si="106"/>
        <v>0</v>
      </c>
      <c r="CJ151" s="3417">
        <f t="shared" si="107"/>
        <v>0</v>
      </c>
      <c r="CK151" s="3417">
        <f t="shared" si="108"/>
        <v>0</v>
      </c>
      <c r="CL151" s="3409"/>
      <c r="CM151" s="3409"/>
      <c r="CN151" s="3409"/>
      <c r="CU151" s="3394"/>
      <c r="CV151" s="3394"/>
    </row>
    <row r="152" spans="1:100" ht="16.350000000000001" customHeight="1" x14ac:dyDescent="0.2">
      <c r="A152" s="4229"/>
      <c r="B152" s="4179" t="s">
        <v>1468</v>
      </c>
      <c r="C152" s="2804" t="s">
        <v>27</v>
      </c>
      <c r="D152" s="1305">
        <f t="shared" si="95"/>
        <v>0</v>
      </c>
      <c r="E152" s="3994"/>
      <c r="F152" s="1304">
        <f>SUM(F153:F158)</f>
        <v>0</v>
      </c>
      <c r="G152" s="3986"/>
      <c r="H152" s="3987"/>
      <c r="I152" s="3986"/>
      <c r="J152" s="3987"/>
      <c r="K152" s="3988"/>
      <c r="L152" s="2808">
        <f>SUM(L153:L158)</f>
        <v>0</v>
      </c>
      <c r="M152" s="3988"/>
      <c r="N152" s="2809">
        <f t="shared" ref="N152:T152" si="109">SUM(N153:N158)</f>
        <v>0</v>
      </c>
      <c r="O152" s="2808">
        <f t="shared" si="109"/>
        <v>0</v>
      </c>
      <c r="P152" s="2810">
        <f t="shared" si="109"/>
        <v>0</v>
      </c>
      <c r="Q152" s="2808">
        <f t="shared" si="109"/>
        <v>0</v>
      </c>
      <c r="R152" s="2810">
        <f t="shared" si="109"/>
        <v>0</v>
      </c>
      <c r="S152" s="3020">
        <f t="shared" si="109"/>
        <v>0</v>
      </c>
      <c r="T152" s="2808">
        <f t="shared" si="109"/>
        <v>0</v>
      </c>
      <c r="U152" s="1482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5"/>
      <c r="BW152" s="3395"/>
      <c r="CA152" s="3416" t="str">
        <f t="shared" si="101"/>
        <v/>
      </c>
      <c r="CB152" s="3416" t="str">
        <f t="shared" si="102"/>
        <v/>
      </c>
      <c r="CC152" s="3416" t="str">
        <f t="shared" si="103"/>
        <v/>
      </c>
      <c r="CD152" s="3416" t="str">
        <f t="shared" si="104"/>
        <v/>
      </c>
      <c r="CH152" s="3417">
        <f t="shared" si="105"/>
        <v>0</v>
      </c>
      <c r="CI152" s="3417">
        <f t="shared" si="106"/>
        <v>0</v>
      </c>
      <c r="CJ152" s="3417">
        <f t="shared" si="107"/>
        <v>0</v>
      </c>
      <c r="CK152" s="3417">
        <f t="shared" si="108"/>
        <v>0</v>
      </c>
      <c r="CL152" s="3409"/>
      <c r="CM152" s="3409"/>
      <c r="CN152" s="3409"/>
      <c r="CU152" s="3394"/>
      <c r="CV152" s="3394"/>
    </row>
    <row r="153" spans="1:100" ht="16.350000000000001" customHeight="1" x14ac:dyDescent="0.2">
      <c r="A153" s="4229"/>
      <c r="B153" s="4229"/>
      <c r="C153" s="2145" t="s">
        <v>1488</v>
      </c>
      <c r="D153" s="2811">
        <f t="shared" si="95"/>
        <v>0</v>
      </c>
      <c r="E153" s="3992"/>
      <c r="F153" s="2800">
        <f>+L153+N153</f>
        <v>0</v>
      </c>
      <c r="G153" s="3980"/>
      <c r="H153" s="3981"/>
      <c r="I153" s="3980"/>
      <c r="J153" s="3981"/>
      <c r="K153" s="3982"/>
      <c r="L153" s="164"/>
      <c r="M153" s="3982"/>
      <c r="N153" s="2219"/>
      <c r="O153" s="164"/>
      <c r="P153" s="145"/>
      <c r="Q153" s="164"/>
      <c r="R153" s="145"/>
      <c r="S153" s="3021"/>
      <c r="T153" s="164"/>
      <c r="U153" s="1482" t="str">
        <f t="shared" si="100"/>
        <v/>
      </c>
      <c r="V153" s="1482"/>
      <c r="W153" s="1482"/>
      <c r="X153" s="1482"/>
      <c r="Y153" s="1482"/>
      <c r="Z153" s="1482"/>
      <c r="AA153" s="402"/>
      <c r="AB153" s="402"/>
      <c r="BV153" s="3395"/>
      <c r="BW153" s="3395"/>
      <c r="CA153" s="3416" t="str">
        <f t="shared" si="101"/>
        <v/>
      </c>
      <c r="CB153" s="3416" t="str">
        <f t="shared" si="102"/>
        <v/>
      </c>
      <c r="CC153" s="3416" t="str">
        <f t="shared" si="103"/>
        <v/>
      </c>
      <c r="CD153" s="3416" t="str">
        <f t="shared" si="104"/>
        <v/>
      </c>
      <c r="CH153" s="3417">
        <f t="shared" si="105"/>
        <v>0</v>
      </c>
      <c r="CI153" s="3417">
        <f t="shared" si="106"/>
        <v>0</v>
      </c>
      <c r="CJ153" s="3417">
        <f t="shared" si="107"/>
        <v>0</v>
      </c>
      <c r="CK153" s="3417">
        <f t="shared" si="108"/>
        <v>0</v>
      </c>
      <c r="CL153" s="3409"/>
      <c r="CM153" s="3409"/>
      <c r="CN153" s="3409"/>
      <c r="CU153" s="3394"/>
      <c r="CV153" s="3394"/>
    </row>
    <row r="154" spans="1:100" ht="16.350000000000001" customHeight="1" x14ac:dyDescent="0.2">
      <c r="A154" s="4229"/>
      <c r="B154" s="4229"/>
      <c r="C154" s="2147" t="s">
        <v>1487</v>
      </c>
      <c r="D154" s="2811">
        <f t="shared" si="95"/>
        <v>0</v>
      </c>
      <c r="E154" s="3993"/>
      <c r="F154" s="2802">
        <f t="shared" ref="F154:F158" si="110">+L154+N154</f>
        <v>0</v>
      </c>
      <c r="G154" s="3989"/>
      <c r="H154" s="3990"/>
      <c r="I154" s="3989"/>
      <c r="J154" s="3990"/>
      <c r="K154" s="3982"/>
      <c r="L154" s="164"/>
      <c r="M154" s="3982"/>
      <c r="N154" s="2219"/>
      <c r="O154" s="164"/>
      <c r="P154" s="145"/>
      <c r="Q154" s="164"/>
      <c r="R154" s="145"/>
      <c r="S154" s="3021"/>
      <c r="T154" s="164"/>
      <c r="U154" s="1482" t="str">
        <f t="shared" si="100"/>
        <v/>
      </c>
      <c r="V154" s="1482"/>
      <c r="W154" s="1482"/>
      <c r="X154" s="1482"/>
      <c r="Y154" s="1482"/>
      <c r="Z154" s="1482"/>
      <c r="AA154" s="402"/>
      <c r="AB154" s="402"/>
      <c r="BV154" s="3395"/>
      <c r="BW154" s="3395"/>
      <c r="CA154" s="3416" t="str">
        <f t="shared" si="101"/>
        <v/>
      </c>
      <c r="CB154" s="3416" t="str">
        <f t="shared" si="102"/>
        <v/>
      </c>
      <c r="CC154" s="3416" t="str">
        <f t="shared" si="103"/>
        <v/>
      </c>
      <c r="CD154" s="3416" t="str">
        <f t="shared" si="104"/>
        <v/>
      </c>
      <c r="CH154" s="3417">
        <f t="shared" si="105"/>
        <v>0</v>
      </c>
      <c r="CI154" s="3417">
        <f t="shared" si="106"/>
        <v>0</v>
      </c>
      <c r="CJ154" s="3417">
        <f t="shared" si="107"/>
        <v>0</v>
      </c>
      <c r="CK154" s="3417">
        <f t="shared" si="108"/>
        <v>0</v>
      </c>
      <c r="CL154" s="3409"/>
      <c r="CM154" s="3409"/>
      <c r="CN154" s="3409"/>
      <c r="CU154" s="3394"/>
      <c r="CV154" s="3394"/>
    </row>
    <row r="155" spans="1:100" ht="16.350000000000001" customHeight="1" x14ac:dyDescent="0.2">
      <c r="A155" s="4229"/>
      <c r="B155" s="4229"/>
      <c r="C155" s="2145" t="s">
        <v>1486</v>
      </c>
      <c r="D155" s="2811">
        <f t="shared" ref="D155:D162" si="111">SUM(E155+F155)</f>
        <v>0</v>
      </c>
      <c r="E155" s="3993"/>
      <c r="F155" s="2802">
        <f t="shared" si="110"/>
        <v>0</v>
      </c>
      <c r="G155" s="3980"/>
      <c r="H155" s="3981"/>
      <c r="I155" s="3980"/>
      <c r="J155" s="3981"/>
      <c r="K155" s="3982"/>
      <c r="L155" s="164"/>
      <c r="M155" s="3982"/>
      <c r="N155" s="2219"/>
      <c r="O155" s="164"/>
      <c r="P155" s="145"/>
      <c r="Q155" s="164"/>
      <c r="R155" s="145"/>
      <c r="S155" s="3021"/>
      <c r="T155" s="164"/>
      <c r="U155" s="1482" t="str">
        <f t="shared" si="100"/>
        <v/>
      </c>
      <c r="V155" s="1482"/>
      <c r="W155" s="1482"/>
      <c r="X155" s="1482"/>
      <c r="Y155" s="1482"/>
      <c r="Z155" s="1482"/>
      <c r="AA155" s="402"/>
      <c r="AB155" s="402"/>
      <c r="BV155" s="3395"/>
      <c r="BW155" s="3395"/>
      <c r="CA155" s="3416" t="str">
        <f t="shared" si="101"/>
        <v/>
      </c>
      <c r="CB155" s="3416" t="str">
        <f t="shared" si="102"/>
        <v/>
      </c>
      <c r="CC155" s="3416" t="str">
        <f t="shared" si="103"/>
        <v/>
      </c>
      <c r="CD155" s="3416" t="str">
        <f t="shared" si="104"/>
        <v/>
      </c>
      <c r="CH155" s="3417">
        <f t="shared" si="105"/>
        <v>0</v>
      </c>
      <c r="CI155" s="3417">
        <f t="shared" si="106"/>
        <v>0</v>
      </c>
      <c r="CJ155" s="3417">
        <f t="shared" si="107"/>
        <v>0</v>
      </c>
      <c r="CK155" s="3417">
        <f t="shared" si="108"/>
        <v>0</v>
      </c>
      <c r="CL155" s="3409"/>
      <c r="CM155" s="3409"/>
      <c r="CN155" s="3409"/>
      <c r="CU155" s="3394"/>
      <c r="CV155" s="3394"/>
    </row>
    <row r="156" spans="1:100" ht="16.350000000000001" customHeight="1" x14ac:dyDescent="0.2">
      <c r="A156" s="4229"/>
      <c r="B156" s="4229"/>
      <c r="C156" s="2145" t="s">
        <v>1485</v>
      </c>
      <c r="D156" s="2811">
        <f t="shared" si="111"/>
        <v>0</v>
      </c>
      <c r="E156" s="3993"/>
      <c r="F156" s="2802">
        <f t="shared" si="110"/>
        <v>0</v>
      </c>
      <c r="G156" s="3980"/>
      <c r="H156" s="3981"/>
      <c r="I156" s="3980"/>
      <c r="J156" s="3981"/>
      <c r="K156" s="3982"/>
      <c r="L156" s="164"/>
      <c r="M156" s="3982"/>
      <c r="N156" s="2219"/>
      <c r="O156" s="164"/>
      <c r="P156" s="2889"/>
      <c r="Q156" s="164"/>
      <c r="R156" s="145"/>
      <c r="S156" s="3021"/>
      <c r="T156" s="164"/>
      <c r="U156" s="1482" t="str">
        <f t="shared" si="100"/>
        <v/>
      </c>
      <c r="V156" s="1482"/>
      <c r="W156" s="1482"/>
      <c r="X156" s="1482"/>
      <c r="Y156" s="1482"/>
      <c r="Z156" s="1482"/>
      <c r="AA156" s="402"/>
      <c r="AB156" s="402"/>
      <c r="BV156" s="3395"/>
      <c r="BW156" s="3395"/>
      <c r="CA156" s="3416" t="str">
        <f t="shared" si="101"/>
        <v/>
      </c>
      <c r="CB156" s="3416" t="str">
        <f t="shared" si="102"/>
        <v/>
      </c>
      <c r="CC156" s="3416" t="str">
        <f t="shared" si="103"/>
        <v/>
      </c>
      <c r="CD156" s="3416" t="str">
        <f t="shared" si="104"/>
        <v/>
      </c>
      <c r="CH156" s="3417">
        <f t="shared" si="105"/>
        <v>0</v>
      </c>
      <c r="CI156" s="3417">
        <f t="shared" si="106"/>
        <v>0</v>
      </c>
      <c r="CJ156" s="3417">
        <f t="shared" si="107"/>
        <v>0</v>
      </c>
      <c r="CK156" s="3417">
        <f t="shared" si="108"/>
        <v>0</v>
      </c>
      <c r="CL156" s="3409"/>
      <c r="CM156" s="3409"/>
      <c r="CN156" s="3409"/>
      <c r="CU156" s="3394"/>
      <c r="CV156" s="3394"/>
    </row>
    <row r="157" spans="1:100" ht="16.350000000000001" customHeight="1" x14ac:dyDescent="0.2">
      <c r="A157" s="4229"/>
      <c r="B157" s="4229"/>
      <c r="C157" s="2147" t="s">
        <v>1484</v>
      </c>
      <c r="D157" s="2811">
        <f t="shared" si="111"/>
        <v>0</v>
      </c>
      <c r="E157" s="3993"/>
      <c r="F157" s="2802">
        <f t="shared" si="110"/>
        <v>0</v>
      </c>
      <c r="G157" s="3989"/>
      <c r="H157" s="3990"/>
      <c r="I157" s="3989"/>
      <c r="J157" s="3990"/>
      <c r="K157" s="3982"/>
      <c r="L157" s="164"/>
      <c r="M157" s="3982"/>
      <c r="N157" s="2219"/>
      <c r="O157" s="2773"/>
      <c r="P157" s="3021"/>
      <c r="Q157" s="2892"/>
      <c r="R157" s="145"/>
      <c r="S157" s="3021"/>
      <c r="T157" s="164"/>
      <c r="U157" s="1482" t="str">
        <f t="shared" si="100"/>
        <v/>
      </c>
      <c r="V157" s="1482"/>
      <c r="W157" s="1482"/>
      <c r="X157" s="1482"/>
      <c r="Y157" s="1482"/>
      <c r="Z157" s="1482"/>
      <c r="AA157" s="402"/>
      <c r="AB157" s="402"/>
      <c r="BV157" s="3395"/>
      <c r="BW157" s="3395"/>
      <c r="CA157" s="3416" t="str">
        <f t="shared" si="101"/>
        <v/>
      </c>
      <c r="CB157" s="3416" t="str">
        <f t="shared" si="102"/>
        <v/>
      </c>
      <c r="CC157" s="3416" t="str">
        <f t="shared" si="103"/>
        <v/>
      </c>
      <c r="CD157" s="3416" t="str">
        <f t="shared" si="104"/>
        <v/>
      </c>
      <c r="CH157" s="3417">
        <f t="shared" si="105"/>
        <v>0</v>
      </c>
      <c r="CI157" s="3417">
        <f t="shared" si="106"/>
        <v>0</v>
      </c>
      <c r="CJ157" s="3417">
        <f t="shared" si="107"/>
        <v>0</v>
      </c>
      <c r="CK157" s="3417">
        <f t="shared" si="108"/>
        <v>0</v>
      </c>
      <c r="CL157" s="3409"/>
      <c r="CM157" s="3409"/>
      <c r="CN157" s="3409"/>
      <c r="CU157" s="3394"/>
      <c r="CV157" s="3394"/>
    </row>
    <row r="158" spans="1:100" ht="16.350000000000001" customHeight="1" x14ac:dyDescent="0.2">
      <c r="A158" s="4590"/>
      <c r="B158" s="4590"/>
      <c r="C158" s="2145" t="s">
        <v>1483</v>
      </c>
      <c r="D158" s="1305">
        <f t="shared" si="111"/>
        <v>0</v>
      </c>
      <c r="E158" s="3995"/>
      <c r="F158" s="1323">
        <f t="shared" si="110"/>
        <v>0</v>
      </c>
      <c r="G158" s="3980"/>
      <c r="H158" s="3991"/>
      <c r="I158" s="3980"/>
      <c r="J158" s="3991"/>
      <c r="K158" s="3985"/>
      <c r="L158" s="2203"/>
      <c r="M158" s="3985"/>
      <c r="N158" s="1328"/>
      <c r="O158" s="2203"/>
      <c r="P158" s="1312"/>
      <c r="Q158" s="2203"/>
      <c r="R158" s="1312"/>
      <c r="S158" s="2485"/>
      <c r="T158" s="2698"/>
      <c r="U158" s="1482" t="str">
        <f t="shared" si="100"/>
        <v/>
      </c>
      <c r="V158" s="1482"/>
      <c r="W158" s="1482"/>
      <c r="X158" s="1482"/>
      <c r="Y158" s="1482"/>
      <c r="Z158" s="1482"/>
      <c r="AA158" s="402"/>
      <c r="AB158" s="402"/>
      <c r="BV158" s="3395"/>
      <c r="BW158" s="3395"/>
      <c r="CA158" s="3416" t="str">
        <f t="shared" si="101"/>
        <v/>
      </c>
      <c r="CB158" s="3416" t="str">
        <f t="shared" si="102"/>
        <v/>
      </c>
      <c r="CC158" s="3416" t="str">
        <f t="shared" si="103"/>
        <v/>
      </c>
      <c r="CD158" s="3416" t="str">
        <f t="shared" si="104"/>
        <v/>
      </c>
      <c r="CH158" s="3417">
        <f t="shared" si="105"/>
        <v>0</v>
      </c>
      <c r="CI158" s="3417">
        <f t="shared" si="106"/>
        <v>0</v>
      </c>
      <c r="CJ158" s="3417">
        <f t="shared" si="107"/>
        <v>0</v>
      </c>
      <c r="CK158" s="3417">
        <f t="shared" si="108"/>
        <v>0</v>
      </c>
      <c r="CL158" s="3409"/>
      <c r="CM158" s="3409"/>
      <c r="CN158" s="3409"/>
      <c r="CU158" s="3394"/>
      <c r="CV158" s="3394"/>
    </row>
    <row r="159" spans="1:100" ht="16.350000000000001" customHeight="1" x14ac:dyDescent="0.2">
      <c r="A159" s="4179" t="s">
        <v>1482</v>
      </c>
      <c r="B159" s="4179" t="s">
        <v>1481</v>
      </c>
      <c r="C159" s="2812" t="s">
        <v>1465</v>
      </c>
      <c r="D159" s="2811">
        <f>SUM(E159+F159)</f>
        <v>0</v>
      </c>
      <c r="E159" s="2799">
        <f>+K159+M159</f>
        <v>0</v>
      </c>
      <c r="F159" s="3992"/>
      <c r="G159" s="3977"/>
      <c r="H159" s="3978"/>
      <c r="I159" s="3977"/>
      <c r="J159" s="3978"/>
      <c r="K159" s="2233"/>
      <c r="L159" s="4004"/>
      <c r="M159" s="2233"/>
      <c r="N159" s="4006"/>
      <c r="O159" s="2232"/>
      <c r="P159" s="2232"/>
      <c r="Q159" s="2232"/>
      <c r="R159" s="2232"/>
      <c r="S159" s="3996"/>
      <c r="T159" s="164"/>
      <c r="U159" s="1482" t="str">
        <f t="shared" si="100"/>
        <v/>
      </c>
      <c r="V159" s="1482"/>
      <c r="W159" s="1482"/>
      <c r="X159" s="1482"/>
      <c r="Y159" s="1482"/>
      <c r="Z159" s="1482"/>
      <c r="AA159" s="402"/>
      <c r="AB159" s="402"/>
      <c r="BV159" s="3395"/>
      <c r="BW159" s="3395"/>
      <c r="CA159" s="3416" t="str">
        <f t="shared" si="101"/>
        <v/>
      </c>
      <c r="CB159" s="3416" t="str">
        <f t="shared" si="102"/>
        <v/>
      </c>
      <c r="CC159" s="3416" t="str">
        <f t="shared" si="103"/>
        <v/>
      </c>
      <c r="CD159" s="3416" t="str">
        <f t="shared" si="104"/>
        <v/>
      </c>
      <c r="CH159" s="3417">
        <f t="shared" si="105"/>
        <v>0</v>
      </c>
      <c r="CI159" s="3417">
        <f t="shared" si="106"/>
        <v>0</v>
      </c>
      <c r="CJ159" s="3417">
        <f t="shared" si="107"/>
        <v>0</v>
      </c>
      <c r="CK159" s="3417">
        <f t="shared" si="108"/>
        <v>0</v>
      </c>
      <c r="CL159" s="3409"/>
      <c r="CM159" s="3409"/>
      <c r="CN159" s="3409"/>
      <c r="CU159" s="3394"/>
      <c r="CV159" s="3394"/>
    </row>
    <row r="160" spans="1:100" ht="16.350000000000001" customHeight="1" x14ac:dyDescent="0.2">
      <c r="A160" s="4229"/>
      <c r="B160" s="4229"/>
      <c r="C160" s="2147" t="s">
        <v>1480</v>
      </c>
      <c r="D160" s="2811">
        <f t="shared" si="111"/>
        <v>0</v>
      </c>
      <c r="E160" s="2767">
        <f>+K160+M160</f>
        <v>0</v>
      </c>
      <c r="F160" s="3993"/>
      <c r="G160" s="3989"/>
      <c r="H160" s="3990"/>
      <c r="I160" s="3989"/>
      <c r="J160" s="3990"/>
      <c r="K160" s="2693"/>
      <c r="L160" s="4005"/>
      <c r="M160" s="2693"/>
      <c r="N160" s="4007"/>
      <c r="O160" s="2149"/>
      <c r="P160" s="164"/>
      <c r="Q160" s="2149"/>
      <c r="R160" s="164"/>
      <c r="S160" s="3021"/>
      <c r="T160" s="164"/>
      <c r="U160" s="1482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5"/>
      <c r="BW160" s="3395"/>
      <c r="CA160" s="3416" t="str">
        <f t="shared" si="101"/>
        <v/>
      </c>
      <c r="CB160" s="3416" t="str">
        <f t="shared" si="102"/>
        <v/>
      </c>
      <c r="CC160" s="3416" t="str">
        <f t="shared" si="103"/>
        <v/>
      </c>
      <c r="CD160" s="3416" t="str">
        <f t="shared" si="104"/>
        <v/>
      </c>
      <c r="CH160" s="3417">
        <f t="shared" si="105"/>
        <v>0</v>
      </c>
      <c r="CI160" s="3417">
        <f t="shared" si="106"/>
        <v>0</v>
      </c>
      <c r="CJ160" s="3417">
        <f t="shared" si="107"/>
        <v>0</v>
      </c>
      <c r="CK160" s="3417">
        <f t="shared" si="108"/>
        <v>0</v>
      </c>
      <c r="CL160" s="3409"/>
      <c r="CM160" s="3409"/>
      <c r="CN160" s="3409"/>
      <c r="CU160" s="3394"/>
      <c r="CV160" s="3394"/>
    </row>
    <row r="161" spans="1:100" ht="16.350000000000001" customHeight="1" x14ac:dyDescent="0.2">
      <c r="A161" s="4229"/>
      <c r="B161" s="4229"/>
      <c r="C161" s="2813" t="s">
        <v>1479</v>
      </c>
      <c r="D161" s="2811">
        <f t="shared" si="111"/>
        <v>0</v>
      </c>
      <c r="E161" s="2811">
        <f>SUM(K161+M161)</f>
        <v>0</v>
      </c>
      <c r="F161" s="4002"/>
      <c r="G161" s="3989"/>
      <c r="H161" s="3990"/>
      <c r="I161" s="3989"/>
      <c r="J161" s="3990"/>
      <c r="K161" s="2693"/>
      <c r="L161" s="4005"/>
      <c r="M161" s="2693"/>
      <c r="N161" s="4007"/>
      <c r="O161" s="2149"/>
      <c r="P161" s="164"/>
      <c r="Q161" s="2149"/>
      <c r="R161" s="164"/>
      <c r="S161" s="3998"/>
      <c r="T161" s="164"/>
      <c r="U161" s="1482" t="str">
        <f t="shared" si="100"/>
        <v/>
      </c>
      <c r="V161" s="1482"/>
      <c r="W161" s="1482"/>
      <c r="X161" s="1482"/>
      <c r="Y161" s="1482"/>
      <c r="Z161" s="1482"/>
      <c r="AA161" s="402"/>
      <c r="AB161" s="402"/>
      <c r="BV161" s="3395"/>
      <c r="BW161" s="3395"/>
      <c r="CA161" s="3416" t="str">
        <f t="shared" si="101"/>
        <v/>
      </c>
      <c r="CB161" s="3416" t="str">
        <f t="shared" si="102"/>
        <v/>
      </c>
      <c r="CC161" s="3416" t="str">
        <f t="shared" si="103"/>
        <v/>
      </c>
      <c r="CD161" s="3416" t="str">
        <f t="shared" si="104"/>
        <v/>
      </c>
      <c r="CH161" s="3417">
        <f t="shared" si="105"/>
        <v>0</v>
      </c>
      <c r="CI161" s="3417">
        <f t="shared" si="106"/>
        <v>0</v>
      </c>
      <c r="CJ161" s="3417">
        <f t="shared" si="107"/>
        <v>0</v>
      </c>
      <c r="CK161" s="3417">
        <f t="shared" si="108"/>
        <v>0</v>
      </c>
      <c r="CL161" s="3409"/>
      <c r="CM161" s="3409"/>
      <c r="CN161" s="3409"/>
      <c r="CU161" s="3394"/>
      <c r="CV161" s="3394"/>
    </row>
    <row r="162" spans="1:100" ht="16.350000000000001" customHeight="1" x14ac:dyDescent="0.2">
      <c r="A162" s="4590"/>
      <c r="B162" s="4229"/>
      <c r="C162" s="2813" t="s">
        <v>1478</v>
      </c>
      <c r="D162" s="3013">
        <f t="shared" si="111"/>
        <v>0</v>
      </c>
      <c r="E162" s="3013">
        <f>SUM(K162+M162)</f>
        <v>0</v>
      </c>
      <c r="F162" s="4003"/>
      <c r="G162" s="3983"/>
      <c r="H162" s="3984"/>
      <c r="I162" s="3983"/>
      <c r="J162" s="3984"/>
      <c r="K162" s="2573"/>
      <c r="L162" s="4001"/>
      <c r="M162" s="2573"/>
      <c r="N162" s="4008"/>
      <c r="O162" s="142"/>
      <c r="P162" s="2207"/>
      <c r="Q162" s="142"/>
      <c r="R162" s="2207"/>
      <c r="S162" s="4009"/>
      <c r="T162" s="2695"/>
      <c r="U162" s="1482" t="str">
        <f t="shared" si="100"/>
        <v/>
      </c>
      <c r="V162" s="1482"/>
      <c r="W162" s="1482"/>
      <c r="X162" s="1482"/>
      <c r="Y162" s="1482"/>
      <c r="Z162" s="1482"/>
      <c r="AA162" s="402"/>
      <c r="AB162" s="402"/>
      <c r="BV162" s="3395"/>
      <c r="BW162" s="3395"/>
      <c r="CA162" s="3416" t="str">
        <f t="shared" si="101"/>
        <v/>
      </c>
      <c r="CB162" s="3416" t="str">
        <f t="shared" si="102"/>
        <v/>
      </c>
      <c r="CC162" s="3416" t="str">
        <f t="shared" si="103"/>
        <v/>
      </c>
      <c r="CD162" s="3416" t="str">
        <f t="shared" si="104"/>
        <v/>
      </c>
      <c r="CH162" s="3417">
        <f t="shared" si="105"/>
        <v>0</v>
      </c>
      <c r="CI162" s="3417">
        <f t="shared" si="106"/>
        <v>0</v>
      </c>
      <c r="CJ162" s="3417">
        <f t="shared" si="107"/>
        <v>0</v>
      </c>
      <c r="CK162" s="3417">
        <f t="shared" si="108"/>
        <v>0</v>
      </c>
      <c r="CL162" s="3409"/>
      <c r="CM162" s="3409"/>
      <c r="CN162" s="3409"/>
      <c r="CU162" s="3394"/>
      <c r="CV162" s="3394"/>
    </row>
    <row r="163" spans="1:100" ht="16.350000000000001" customHeight="1" x14ac:dyDescent="0.2">
      <c r="A163" s="4809" t="s">
        <v>1477</v>
      </c>
      <c r="B163" s="4742" t="s">
        <v>1476</v>
      </c>
      <c r="C163" s="3634" t="s">
        <v>1475</v>
      </c>
      <c r="D163" s="2814">
        <f>SUM(E163:F163)</f>
        <v>0</v>
      </c>
      <c r="E163" s="2814">
        <f>+G163+I163+K163+M163</f>
        <v>0</v>
      </c>
      <c r="F163" s="2815">
        <f>+H163+J163+L163+N163</f>
        <v>0</v>
      </c>
      <c r="G163" s="3971">
        <f>SUM(G164:G165)</f>
        <v>0</v>
      </c>
      <c r="H163" s="3972">
        <f t="shared" ref="H163:R163" si="112">SUM(H164:H165)</f>
        <v>0</v>
      </c>
      <c r="I163" s="3971">
        <f t="shared" si="112"/>
        <v>0</v>
      </c>
      <c r="J163" s="3972">
        <f t="shared" si="112"/>
        <v>0</v>
      </c>
      <c r="K163" s="3971">
        <f>SUM(K164:K165)</f>
        <v>0</v>
      </c>
      <c r="L163" s="3973">
        <f t="shared" si="112"/>
        <v>0</v>
      </c>
      <c r="M163" s="3971">
        <f t="shared" si="112"/>
        <v>0</v>
      </c>
      <c r="N163" s="3974">
        <f t="shared" si="112"/>
        <v>0</v>
      </c>
      <c r="O163" s="3975">
        <f t="shared" si="112"/>
        <v>0</v>
      </c>
      <c r="P163" s="3972">
        <f t="shared" si="112"/>
        <v>0</v>
      </c>
      <c r="Q163" s="3972">
        <f t="shared" si="112"/>
        <v>0</v>
      </c>
      <c r="R163" s="3972">
        <f t="shared" si="112"/>
        <v>0</v>
      </c>
      <c r="S163" s="3976">
        <f>SUM(S164:S165)</f>
        <v>0</v>
      </c>
      <c r="T163" s="3972">
        <f>SUM(T164:T165)</f>
        <v>0</v>
      </c>
      <c r="U163" s="1482" t="str">
        <f t="shared" si="100"/>
        <v/>
      </c>
      <c r="V163" s="1482"/>
      <c r="W163" s="1482"/>
      <c r="X163" s="1482"/>
      <c r="Y163" s="1482"/>
      <c r="Z163" s="1482"/>
      <c r="AA163" s="402"/>
      <c r="AB163" s="402"/>
      <c r="BV163" s="3395"/>
      <c r="BW163" s="3395"/>
      <c r="CA163" s="3416" t="str">
        <f t="shared" si="101"/>
        <v/>
      </c>
      <c r="CB163" s="3416" t="str">
        <f t="shared" si="102"/>
        <v/>
      </c>
      <c r="CC163" s="3416" t="str">
        <f t="shared" si="103"/>
        <v/>
      </c>
      <c r="CD163" s="3416" t="str">
        <f t="shared" si="104"/>
        <v/>
      </c>
      <c r="CH163" s="3417">
        <f t="shared" si="105"/>
        <v>0</v>
      </c>
      <c r="CI163" s="3417">
        <f t="shared" si="106"/>
        <v>0</v>
      </c>
      <c r="CJ163" s="3417">
        <f t="shared" si="107"/>
        <v>0</v>
      </c>
      <c r="CK163" s="3417">
        <f t="shared" si="108"/>
        <v>0</v>
      </c>
      <c r="CL163" s="3409"/>
      <c r="CM163" s="3409"/>
      <c r="CN163" s="3409"/>
      <c r="CU163" s="3394"/>
      <c r="CV163" s="3394"/>
    </row>
    <row r="164" spans="1:100" ht="16.350000000000001" customHeight="1" x14ac:dyDescent="0.2">
      <c r="A164" s="4807"/>
      <c r="B164" s="4743"/>
      <c r="C164" s="3635" t="s">
        <v>1474</v>
      </c>
      <c r="D164" s="2811">
        <f t="shared" ref="D164:D165" si="113">SUM(E164:F164)</f>
        <v>0</v>
      </c>
      <c r="E164" s="2811">
        <f t="shared" ref="E164:F165" si="114">+G164+I164+K164+M164</f>
        <v>0</v>
      </c>
      <c r="F164" s="3017">
        <f t="shared" si="114"/>
        <v>0</v>
      </c>
      <c r="G164" s="3005"/>
      <c r="H164" s="1308"/>
      <c r="I164" s="2233"/>
      <c r="J164" s="2232"/>
      <c r="K164" s="2233"/>
      <c r="L164" s="2817"/>
      <c r="M164" s="2233"/>
      <c r="N164" s="1306"/>
      <c r="O164" s="3024"/>
      <c r="P164" s="164"/>
      <c r="Q164" s="164"/>
      <c r="R164" s="164"/>
      <c r="S164" s="3021"/>
      <c r="T164" s="164"/>
      <c r="U164" s="1482" t="str">
        <f t="shared" si="100"/>
        <v/>
      </c>
      <c r="V164" s="1482"/>
      <c r="W164" s="1482"/>
      <c r="X164" s="1482"/>
      <c r="Y164" s="1482"/>
      <c r="Z164" s="1482"/>
      <c r="AA164" s="402"/>
      <c r="AB164" s="402"/>
      <c r="BV164" s="3395"/>
      <c r="BW164" s="3395"/>
      <c r="CA164" s="3416" t="str">
        <f t="shared" si="101"/>
        <v/>
      </c>
      <c r="CB164" s="3416" t="str">
        <f t="shared" si="102"/>
        <v/>
      </c>
      <c r="CC164" s="3416" t="str">
        <f t="shared" si="103"/>
        <v/>
      </c>
      <c r="CD164" s="3416" t="str">
        <f t="shared" si="104"/>
        <v/>
      </c>
      <c r="CH164" s="3417">
        <f t="shared" si="105"/>
        <v>0</v>
      </c>
      <c r="CI164" s="3417">
        <f t="shared" si="106"/>
        <v>0</v>
      </c>
      <c r="CJ164" s="3417">
        <f t="shared" si="107"/>
        <v>0</v>
      </c>
      <c r="CK164" s="3417">
        <f t="shared" si="108"/>
        <v>0</v>
      </c>
      <c r="CL164" s="3409"/>
      <c r="CM164" s="3409"/>
      <c r="CN164" s="3409"/>
      <c r="CU164" s="3394"/>
      <c r="CV164" s="3394"/>
    </row>
    <row r="165" spans="1:100" ht="27" customHeight="1" x14ac:dyDescent="0.2">
      <c r="A165" s="4808"/>
      <c r="B165" s="4744"/>
      <c r="C165" s="3636" t="s">
        <v>1473</v>
      </c>
      <c r="D165" s="2811">
        <f t="shared" si="113"/>
        <v>0</v>
      </c>
      <c r="E165" s="2811">
        <f t="shared" si="114"/>
        <v>0</v>
      </c>
      <c r="F165" s="3026">
        <f t="shared" si="114"/>
        <v>0</v>
      </c>
      <c r="G165" s="3025"/>
      <c r="H165" s="2155"/>
      <c r="I165" s="2148"/>
      <c r="J165" s="2149"/>
      <c r="K165" s="2148"/>
      <c r="L165" s="2706"/>
      <c r="M165" s="2148"/>
      <c r="N165" s="2184"/>
      <c r="O165" s="3024"/>
      <c r="P165" s="164"/>
      <c r="Q165" s="164"/>
      <c r="R165" s="164"/>
      <c r="S165" s="3021"/>
      <c r="T165" s="164"/>
      <c r="U165" s="1482" t="str">
        <f t="shared" si="100"/>
        <v/>
      </c>
      <c r="V165" s="1482"/>
      <c r="W165" s="1482"/>
      <c r="X165" s="1482"/>
      <c r="Y165" s="1482"/>
      <c r="Z165" s="1482"/>
      <c r="AA165" s="402"/>
      <c r="AB165" s="402"/>
      <c r="BV165" s="3395"/>
      <c r="BW165" s="3395"/>
      <c r="CA165" s="3416" t="str">
        <f t="shared" si="101"/>
        <v/>
      </c>
      <c r="CB165" s="3416" t="str">
        <f t="shared" si="102"/>
        <v/>
      </c>
      <c r="CC165" s="3416" t="str">
        <f t="shared" si="103"/>
        <v/>
      </c>
      <c r="CD165" s="3416" t="str">
        <f t="shared" si="104"/>
        <v/>
      </c>
      <c r="CH165" s="3417">
        <f t="shared" si="105"/>
        <v>0</v>
      </c>
      <c r="CI165" s="3417">
        <f t="shared" si="106"/>
        <v>0</v>
      </c>
      <c r="CJ165" s="3417">
        <f t="shared" si="107"/>
        <v>0</v>
      </c>
      <c r="CK165" s="3417">
        <f t="shared" si="108"/>
        <v>0</v>
      </c>
      <c r="CL165" s="3409"/>
      <c r="CM165" s="3409"/>
      <c r="CN165" s="3409"/>
      <c r="CU165" s="3394"/>
      <c r="CV165" s="3394"/>
    </row>
    <row r="166" spans="1:100" ht="16.350000000000001" customHeight="1" x14ac:dyDescent="0.2">
      <c r="A166" s="4809" t="s">
        <v>1472</v>
      </c>
      <c r="B166" s="4179" t="s">
        <v>1467</v>
      </c>
      <c r="C166" s="3117" t="s">
        <v>1464</v>
      </c>
      <c r="D166" s="2811">
        <f t="shared" ref="D166:D179" si="115">SUM(E166+F166)</f>
        <v>0</v>
      </c>
      <c r="E166" s="2811">
        <f>+I166+K166+M166</f>
        <v>0</v>
      </c>
      <c r="F166" s="3026">
        <f>+J166+L166+N166</f>
        <v>0</v>
      </c>
      <c r="G166" s="3999"/>
      <c r="H166" s="4010"/>
      <c r="I166" s="2148"/>
      <c r="J166" s="2149"/>
      <c r="K166" s="2148"/>
      <c r="L166" s="2149"/>
      <c r="M166" s="2148"/>
      <c r="N166" s="2184"/>
      <c r="O166" s="164"/>
      <c r="P166" s="145"/>
      <c r="Q166" s="164"/>
      <c r="R166" s="145"/>
      <c r="S166" s="3021"/>
      <c r="T166" s="164"/>
      <c r="U166" s="1482" t="str">
        <f t="shared" si="100"/>
        <v/>
      </c>
      <c r="V166" s="1482"/>
      <c r="W166" s="1482"/>
      <c r="X166" s="1482"/>
      <c r="Y166" s="1482"/>
      <c r="Z166" s="1482"/>
      <c r="AA166" s="402"/>
      <c r="AB166" s="402"/>
      <c r="BV166" s="3395"/>
      <c r="BW166" s="3395"/>
      <c r="CA166" s="3416" t="str">
        <f t="shared" si="101"/>
        <v/>
      </c>
      <c r="CB166" s="3416" t="str">
        <f t="shared" si="102"/>
        <v/>
      </c>
      <c r="CC166" s="3416" t="str">
        <f t="shared" si="103"/>
        <v/>
      </c>
      <c r="CD166" s="3416" t="str">
        <f t="shared" si="104"/>
        <v/>
      </c>
      <c r="CH166" s="3417">
        <f t="shared" si="105"/>
        <v>0</v>
      </c>
      <c r="CI166" s="3417">
        <f t="shared" si="106"/>
        <v>0</v>
      </c>
      <c r="CJ166" s="3417">
        <f t="shared" si="107"/>
        <v>0</v>
      </c>
      <c r="CK166" s="3417">
        <f t="shared" si="108"/>
        <v>0</v>
      </c>
      <c r="CL166" s="3409"/>
      <c r="CM166" s="3409"/>
      <c r="CN166" s="3409"/>
      <c r="CU166" s="3394"/>
      <c r="CV166" s="3394"/>
    </row>
    <row r="167" spans="1:100" ht="16.350000000000001" customHeight="1" x14ac:dyDescent="0.2">
      <c r="A167" s="4807"/>
      <c r="B167" s="4229"/>
      <c r="C167" s="3015" t="s">
        <v>1466</v>
      </c>
      <c r="D167" s="3013">
        <f t="shared" si="115"/>
        <v>0</v>
      </c>
      <c r="E167" s="3013">
        <f t="shared" ref="E167:F169" si="116">SUM(I167+K167+M167)</f>
        <v>0</v>
      </c>
      <c r="F167" s="3016">
        <f t="shared" si="116"/>
        <v>0</v>
      </c>
      <c r="G167" s="4011"/>
      <c r="H167" s="4012"/>
      <c r="I167" s="2894"/>
      <c r="J167" s="2695"/>
      <c r="K167" s="2894"/>
      <c r="L167" s="2158"/>
      <c r="M167" s="2573"/>
      <c r="N167" s="2816"/>
      <c r="O167" s="2207"/>
      <c r="P167" s="2158"/>
      <c r="Q167" s="2207"/>
      <c r="R167" s="2158"/>
      <c r="S167" s="4009"/>
      <c r="T167" s="2207"/>
      <c r="U167" s="1482" t="str">
        <f t="shared" si="100"/>
        <v/>
      </c>
      <c r="V167" s="1482"/>
      <c r="W167" s="1482"/>
      <c r="X167" s="1482"/>
      <c r="Y167" s="1482"/>
      <c r="Z167" s="1482"/>
      <c r="AA167" s="402"/>
      <c r="AB167" s="402"/>
      <c r="BV167" s="3395"/>
      <c r="BW167" s="3395"/>
      <c r="CA167" s="3416" t="str">
        <f t="shared" si="101"/>
        <v/>
      </c>
      <c r="CB167" s="3416" t="str">
        <f t="shared" si="102"/>
        <v/>
      </c>
      <c r="CC167" s="3416" t="str">
        <f t="shared" si="103"/>
        <v/>
      </c>
      <c r="CD167" s="3416" t="str">
        <f t="shared" si="104"/>
        <v/>
      </c>
      <c r="CH167" s="3417">
        <f t="shared" si="105"/>
        <v>0</v>
      </c>
      <c r="CI167" s="3417">
        <f t="shared" si="106"/>
        <v>0</v>
      </c>
      <c r="CJ167" s="3417">
        <f t="shared" si="107"/>
        <v>0</v>
      </c>
      <c r="CK167" s="3417">
        <f t="shared" si="108"/>
        <v>0</v>
      </c>
      <c r="CL167" s="3409"/>
      <c r="CM167" s="3409"/>
      <c r="CN167" s="3409"/>
      <c r="CU167" s="3394"/>
      <c r="CV167" s="3394"/>
    </row>
    <row r="168" spans="1:100" ht="16.350000000000001" customHeight="1" x14ac:dyDescent="0.2">
      <c r="A168" s="4807"/>
      <c r="B168" s="4742" t="s">
        <v>1471</v>
      </c>
      <c r="C168" s="3637" t="s">
        <v>1464</v>
      </c>
      <c r="D168" s="3017">
        <f t="shared" si="115"/>
        <v>0</v>
      </c>
      <c r="E168" s="3017">
        <f t="shared" si="116"/>
        <v>0</v>
      </c>
      <c r="F168" s="3018">
        <f t="shared" si="116"/>
        <v>0</v>
      </c>
      <c r="G168" s="4013"/>
      <c r="H168" s="4013"/>
      <c r="I168" s="3014"/>
      <c r="J168" s="164"/>
      <c r="K168" s="208"/>
      <c r="L168" s="1312"/>
      <c r="M168" s="1573"/>
      <c r="N168" s="1325"/>
      <c r="O168" s="2203"/>
      <c r="P168" s="1312"/>
      <c r="Q168" s="2203"/>
      <c r="R168" s="1312"/>
      <c r="S168" s="2485"/>
      <c r="T168" s="2203"/>
      <c r="U168" s="1482" t="str">
        <f t="shared" si="100"/>
        <v/>
      </c>
      <c r="V168" s="1482"/>
      <c r="W168" s="1482"/>
      <c r="X168" s="1482"/>
      <c r="Y168" s="1482"/>
      <c r="Z168" s="1482"/>
      <c r="AA168" s="402"/>
      <c r="AB168" s="402"/>
      <c r="BV168" s="3395"/>
      <c r="BW168" s="3395"/>
      <c r="CA168" s="3416" t="str">
        <f t="shared" si="101"/>
        <v/>
      </c>
      <c r="CB168" s="3416" t="str">
        <f t="shared" si="102"/>
        <v/>
      </c>
      <c r="CC168" s="3416" t="str">
        <f t="shared" si="103"/>
        <v/>
      </c>
      <c r="CD168" s="3416" t="str">
        <f t="shared" si="104"/>
        <v/>
      </c>
      <c r="CH168" s="3417">
        <f t="shared" si="105"/>
        <v>0</v>
      </c>
      <c r="CI168" s="3417">
        <f t="shared" si="106"/>
        <v>0</v>
      </c>
      <c r="CJ168" s="3417">
        <f t="shared" si="107"/>
        <v>0</v>
      </c>
      <c r="CK168" s="3417">
        <f t="shared" si="108"/>
        <v>0</v>
      </c>
      <c r="CL168" s="3409"/>
      <c r="CM168" s="3409"/>
      <c r="CN168" s="3409"/>
      <c r="CU168" s="3394"/>
      <c r="CV168" s="3394"/>
    </row>
    <row r="169" spans="1:100" ht="16.350000000000001" customHeight="1" x14ac:dyDescent="0.2">
      <c r="A169" s="4807"/>
      <c r="B169" s="4744"/>
      <c r="C169" s="3638" t="s">
        <v>1470</v>
      </c>
      <c r="D169" s="2814">
        <f t="shared" si="115"/>
        <v>0</v>
      </c>
      <c r="E169" s="2814">
        <f t="shared" si="116"/>
        <v>0</v>
      </c>
      <c r="F169" s="2815">
        <f t="shared" si="116"/>
        <v>0</v>
      </c>
      <c r="G169" s="4011"/>
      <c r="H169" s="4014"/>
      <c r="I169" s="2894"/>
      <c r="J169" s="2695"/>
      <c r="K169" s="208"/>
      <c r="L169" s="1312"/>
      <c r="M169" s="1573"/>
      <c r="N169" s="1325"/>
      <c r="O169" s="2203"/>
      <c r="P169" s="1312"/>
      <c r="Q169" s="2203"/>
      <c r="R169" s="1312"/>
      <c r="S169" s="3998"/>
      <c r="T169" s="2203"/>
      <c r="U169" s="1482" t="str">
        <f t="shared" si="100"/>
        <v/>
      </c>
      <c r="V169" s="1482"/>
      <c r="W169" s="1482"/>
      <c r="X169" s="1482"/>
      <c r="Y169" s="1482"/>
      <c r="Z169" s="1482"/>
      <c r="AA169" s="402"/>
      <c r="AB169" s="402"/>
      <c r="BV169" s="3395"/>
      <c r="BW169" s="3395"/>
      <c r="CA169" s="3416" t="str">
        <f t="shared" si="101"/>
        <v/>
      </c>
      <c r="CB169" s="3416" t="str">
        <f t="shared" si="102"/>
        <v/>
      </c>
      <c r="CC169" s="3416" t="str">
        <f t="shared" si="103"/>
        <v/>
      </c>
      <c r="CD169" s="3416" t="str">
        <f t="shared" si="104"/>
        <v/>
      </c>
      <c r="CH169" s="3417">
        <f t="shared" si="105"/>
        <v>0</v>
      </c>
      <c r="CI169" s="3417">
        <f t="shared" si="106"/>
        <v>0</v>
      </c>
      <c r="CJ169" s="3417">
        <f t="shared" si="107"/>
        <v>0</v>
      </c>
      <c r="CK169" s="3417">
        <f t="shared" si="108"/>
        <v>0</v>
      </c>
      <c r="CL169" s="3409"/>
      <c r="CM169" s="3409"/>
      <c r="CN169" s="3409"/>
      <c r="CU169" s="3394"/>
      <c r="CV169" s="3394"/>
    </row>
    <row r="170" spans="1:100" ht="16.350000000000001" customHeight="1" x14ac:dyDescent="0.2">
      <c r="A170" s="4807"/>
      <c r="B170" s="4179" t="s">
        <v>1465</v>
      </c>
      <c r="C170" s="3117" t="s">
        <v>1464</v>
      </c>
      <c r="D170" s="2811">
        <f t="shared" si="115"/>
        <v>0</v>
      </c>
      <c r="E170" s="2811">
        <f>+K170+M170</f>
        <v>0</v>
      </c>
      <c r="F170" s="2818">
        <f>+L170+N170</f>
        <v>0</v>
      </c>
      <c r="G170" s="3982"/>
      <c r="H170" s="4010"/>
      <c r="I170" s="3982"/>
      <c r="J170" s="4010"/>
      <c r="K170" s="2233"/>
      <c r="L170" s="1308"/>
      <c r="M170" s="2233"/>
      <c r="N170" s="1306"/>
      <c r="O170" s="2232"/>
      <c r="P170" s="1308"/>
      <c r="Q170" s="2232"/>
      <c r="R170" s="1308"/>
      <c r="S170" s="3008"/>
      <c r="T170" s="3019"/>
      <c r="U170" s="1482" t="str">
        <f t="shared" si="100"/>
        <v/>
      </c>
      <c r="V170" s="1482"/>
      <c r="W170" s="1482"/>
      <c r="X170" s="1482"/>
      <c r="Y170" s="1482"/>
      <c r="Z170" s="1482"/>
      <c r="AA170" s="402"/>
      <c r="AB170" s="402"/>
      <c r="BV170" s="3395"/>
      <c r="BW170" s="3395"/>
      <c r="CA170" s="3416" t="str">
        <f t="shared" si="101"/>
        <v/>
      </c>
      <c r="CB170" s="3416" t="str">
        <f t="shared" si="102"/>
        <v/>
      </c>
      <c r="CC170" s="3416" t="str">
        <f t="shared" si="103"/>
        <v/>
      </c>
      <c r="CD170" s="3416" t="str">
        <f t="shared" si="104"/>
        <v/>
      </c>
      <c r="CH170" s="3417">
        <f t="shared" si="105"/>
        <v>0</v>
      </c>
      <c r="CI170" s="3417">
        <f t="shared" si="106"/>
        <v>0</v>
      </c>
      <c r="CJ170" s="3417">
        <f t="shared" si="107"/>
        <v>0</v>
      </c>
      <c r="CK170" s="3417">
        <f t="shared" si="108"/>
        <v>0</v>
      </c>
      <c r="CL170" s="3409"/>
      <c r="CM170" s="3409"/>
      <c r="CN170" s="3409"/>
      <c r="CU170" s="3394"/>
      <c r="CV170" s="3394"/>
    </row>
    <row r="171" spans="1:100" ht="16.350000000000001" customHeight="1" x14ac:dyDescent="0.2">
      <c r="A171" s="4808"/>
      <c r="B171" s="4590"/>
      <c r="C171" s="167" t="s">
        <v>1463</v>
      </c>
      <c r="D171" s="1324">
        <f t="shared" si="115"/>
        <v>0</v>
      </c>
      <c r="E171" s="1324">
        <f>+K171+M171</f>
        <v>0</v>
      </c>
      <c r="F171" s="1323">
        <f>+L171+N171</f>
        <v>0</v>
      </c>
      <c r="G171" s="4015"/>
      <c r="H171" s="4016"/>
      <c r="I171" s="4015"/>
      <c r="J171" s="4016"/>
      <c r="K171" s="2573"/>
      <c r="L171" s="2158"/>
      <c r="M171" s="2573"/>
      <c r="N171" s="2697"/>
      <c r="O171" s="2207"/>
      <c r="P171" s="2158"/>
      <c r="Q171" s="2207"/>
      <c r="R171" s="2158"/>
      <c r="S171" s="3998"/>
      <c r="T171" s="2207"/>
      <c r="U171" s="1482" t="str">
        <f t="shared" si="100"/>
        <v/>
      </c>
      <c r="V171" s="1482"/>
      <c r="W171" s="1482"/>
      <c r="X171" s="1482"/>
      <c r="Y171" s="1482"/>
      <c r="Z171" s="1482"/>
      <c r="AA171" s="402"/>
      <c r="AB171" s="402"/>
      <c r="BV171" s="3395"/>
      <c r="BW171" s="3395"/>
      <c r="CA171" s="3416" t="str">
        <f t="shared" si="101"/>
        <v/>
      </c>
      <c r="CB171" s="3416" t="str">
        <f t="shared" si="102"/>
        <v/>
      </c>
      <c r="CC171" s="3416" t="str">
        <f t="shared" si="103"/>
        <v/>
      </c>
      <c r="CD171" s="3416" t="str">
        <f t="shared" si="104"/>
        <v/>
      </c>
      <c r="CH171" s="3417">
        <f t="shared" si="105"/>
        <v>0</v>
      </c>
      <c r="CI171" s="3417">
        <f t="shared" si="106"/>
        <v>0</v>
      </c>
      <c r="CJ171" s="3417">
        <f t="shared" si="107"/>
        <v>0</v>
      </c>
      <c r="CK171" s="3417">
        <f t="shared" si="108"/>
        <v>0</v>
      </c>
      <c r="CL171" s="3409"/>
      <c r="CM171" s="3409"/>
      <c r="CN171" s="3409"/>
      <c r="CU171" s="3394"/>
      <c r="CV171" s="3394"/>
    </row>
    <row r="172" spans="1:100" ht="16.350000000000001" customHeight="1" x14ac:dyDescent="0.2">
      <c r="A172" s="4179" t="s">
        <v>1469</v>
      </c>
      <c r="B172" s="4184" t="s">
        <v>1468</v>
      </c>
      <c r="C172" s="4183"/>
      <c r="D172" s="2819">
        <f>SUM(E172+F172)</f>
        <v>0</v>
      </c>
      <c r="E172" s="2819">
        <f>+K172</f>
        <v>0</v>
      </c>
      <c r="F172" s="2795">
        <f>+L172</f>
        <v>0</v>
      </c>
      <c r="G172" s="3986"/>
      <c r="H172" s="4017"/>
      <c r="I172" s="3986"/>
      <c r="J172" s="4017"/>
      <c r="K172" s="2820"/>
      <c r="L172" s="2821"/>
      <c r="M172" s="3988"/>
      <c r="N172" s="4028"/>
      <c r="O172" s="2822"/>
      <c r="P172" s="2821"/>
      <c r="Q172" s="2822"/>
      <c r="R172" s="2821"/>
      <c r="S172" s="3022"/>
      <c r="T172" s="3022"/>
      <c r="U172" s="1482" t="str">
        <f t="shared" si="100"/>
        <v/>
      </c>
      <c r="V172" s="1482"/>
      <c r="W172" s="1482"/>
      <c r="X172" s="1482"/>
      <c r="Y172" s="1482"/>
      <c r="Z172" s="1482"/>
      <c r="AA172" s="402"/>
      <c r="AB172" s="402"/>
      <c r="BV172" s="3395"/>
      <c r="BW172" s="3395"/>
      <c r="CA172" s="3416" t="str">
        <f t="shared" si="101"/>
        <v/>
      </c>
      <c r="CB172" s="3416" t="str">
        <f t="shared" si="102"/>
        <v/>
      </c>
      <c r="CC172" s="3416" t="str">
        <f t="shared" si="103"/>
        <v/>
      </c>
      <c r="CD172" s="3416" t="str">
        <f t="shared" si="104"/>
        <v/>
      </c>
      <c r="CH172" s="3417">
        <f t="shared" si="105"/>
        <v>0</v>
      </c>
      <c r="CI172" s="3417">
        <f t="shared" si="106"/>
        <v>0</v>
      </c>
      <c r="CJ172" s="3417">
        <f t="shared" si="107"/>
        <v>0</v>
      </c>
      <c r="CK172" s="3417">
        <f t="shared" si="108"/>
        <v>0</v>
      </c>
      <c r="CL172" s="3409"/>
      <c r="CM172" s="3409"/>
      <c r="CN172" s="3409"/>
      <c r="CU172" s="3394"/>
      <c r="CV172" s="3394"/>
    </row>
    <row r="173" spans="1:100" ht="16.350000000000001" customHeight="1" x14ac:dyDescent="0.2">
      <c r="A173" s="4229"/>
      <c r="B173" s="4229" t="s">
        <v>1467</v>
      </c>
      <c r="C173" s="2145" t="s">
        <v>1464</v>
      </c>
      <c r="D173" s="2799">
        <f t="shared" si="115"/>
        <v>0</v>
      </c>
      <c r="E173" s="2799">
        <f t="shared" ref="E173:E176" si="117">+K173</f>
        <v>0</v>
      </c>
      <c r="F173" s="2800">
        <f t="shared" ref="F173:F175" si="118">+L173</f>
        <v>0</v>
      </c>
      <c r="G173" s="4018"/>
      <c r="H173" s="4019"/>
      <c r="I173" s="4018"/>
      <c r="J173" s="4019"/>
      <c r="K173" s="2693"/>
      <c r="L173" s="145"/>
      <c r="M173" s="4029"/>
      <c r="N173" s="4030"/>
      <c r="O173" s="164"/>
      <c r="P173" s="145"/>
      <c r="Q173" s="164"/>
      <c r="R173" s="145"/>
      <c r="S173" s="3021"/>
      <c r="T173" s="164"/>
      <c r="U173" s="1482" t="str">
        <f t="shared" si="100"/>
        <v/>
      </c>
      <c r="V173" s="1482"/>
      <c r="W173" s="1482"/>
      <c r="X173" s="1482"/>
      <c r="Y173" s="1482"/>
      <c r="Z173" s="1482"/>
      <c r="AA173" s="402"/>
      <c r="AB173" s="402"/>
      <c r="BV173" s="3395"/>
      <c r="BW173" s="3395"/>
      <c r="CA173" s="3416" t="str">
        <f t="shared" si="101"/>
        <v/>
      </c>
      <c r="CB173" s="3416" t="str">
        <f t="shared" si="102"/>
        <v/>
      </c>
      <c r="CC173" s="3416" t="str">
        <f t="shared" si="103"/>
        <v/>
      </c>
      <c r="CD173" s="3416" t="str">
        <f t="shared" si="104"/>
        <v/>
      </c>
      <c r="CH173" s="3417">
        <f t="shared" si="105"/>
        <v>0</v>
      </c>
      <c r="CI173" s="3417">
        <f t="shared" si="106"/>
        <v>0</v>
      </c>
      <c r="CJ173" s="3417">
        <f t="shared" si="107"/>
        <v>0</v>
      </c>
      <c r="CK173" s="3417">
        <f t="shared" si="108"/>
        <v>0</v>
      </c>
      <c r="CL173" s="3409"/>
      <c r="CM173" s="3409"/>
      <c r="CN173" s="3409"/>
      <c r="CU173" s="3394"/>
      <c r="CV173" s="3394"/>
    </row>
    <row r="174" spans="1:100" ht="16.350000000000001" customHeight="1" x14ac:dyDescent="0.2">
      <c r="A174" s="4229"/>
      <c r="B174" s="4229"/>
      <c r="C174" s="1318" t="s">
        <v>1466</v>
      </c>
      <c r="D174" s="1305">
        <f t="shared" si="115"/>
        <v>0</v>
      </c>
      <c r="E174" s="1305">
        <f t="shared" si="117"/>
        <v>0</v>
      </c>
      <c r="F174" s="1304">
        <f t="shared" si="118"/>
        <v>0</v>
      </c>
      <c r="G174" s="4020"/>
      <c r="H174" s="4021"/>
      <c r="I174" s="4020"/>
      <c r="J174" s="4021"/>
      <c r="K174" s="1573"/>
      <c r="L174" s="1312"/>
      <c r="M174" s="4011"/>
      <c r="N174" s="4031"/>
      <c r="O174" s="2203"/>
      <c r="P174" s="1312"/>
      <c r="Q174" s="2203"/>
      <c r="R174" s="1312"/>
      <c r="S174" s="4009"/>
      <c r="T174" s="2698"/>
      <c r="U174" s="1482" t="str">
        <f t="shared" si="100"/>
        <v/>
      </c>
      <c r="V174" s="1482"/>
      <c r="W174" s="1482"/>
      <c r="X174" s="1482"/>
      <c r="Y174" s="1482"/>
      <c r="Z174" s="1482"/>
      <c r="AA174" s="402"/>
      <c r="AB174" s="402"/>
      <c r="BV174" s="3395"/>
      <c r="BW174" s="3395"/>
      <c r="CA174" s="3416" t="str">
        <f t="shared" si="101"/>
        <v/>
      </c>
      <c r="CB174" s="3416" t="str">
        <f t="shared" si="102"/>
        <v/>
      </c>
      <c r="CC174" s="3416" t="str">
        <f t="shared" si="103"/>
        <v/>
      </c>
      <c r="CD174" s="3416" t="str">
        <f t="shared" si="104"/>
        <v/>
      </c>
      <c r="CH174" s="3417">
        <f t="shared" si="105"/>
        <v>0</v>
      </c>
      <c r="CI174" s="3417">
        <f t="shared" si="106"/>
        <v>0</v>
      </c>
      <c r="CJ174" s="3417">
        <f t="shared" si="107"/>
        <v>0</v>
      </c>
      <c r="CK174" s="3417">
        <f t="shared" si="108"/>
        <v>0</v>
      </c>
      <c r="CL174" s="3409"/>
      <c r="CM174" s="3409"/>
      <c r="CN174" s="3409"/>
      <c r="CU174" s="3394"/>
      <c r="CV174" s="3394"/>
    </row>
    <row r="175" spans="1:100" ht="16.350000000000001" customHeight="1" x14ac:dyDescent="0.2">
      <c r="A175" s="4229"/>
      <c r="B175" s="4179" t="s">
        <v>1465</v>
      </c>
      <c r="C175" s="3117" t="s">
        <v>1464</v>
      </c>
      <c r="D175" s="2799">
        <f t="shared" si="115"/>
        <v>0</v>
      </c>
      <c r="E175" s="2799">
        <f t="shared" si="117"/>
        <v>0</v>
      </c>
      <c r="F175" s="2800">
        <f t="shared" si="118"/>
        <v>0</v>
      </c>
      <c r="G175" s="3977"/>
      <c r="H175" s="4022"/>
      <c r="I175" s="3977"/>
      <c r="J175" s="4022"/>
      <c r="K175" s="2233"/>
      <c r="L175" s="1308"/>
      <c r="M175" s="4029"/>
      <c r="N175" s="4030"/>
      <c r="O175" s="2232"/>
      <c r="P175" s="1308"/>
      <c r="Q175" s="2232"/>
      <c r="R175" s="1308"/>
      <c r="S175" s="3021"/>
      <c r="T175" s="3021"/>
      <c r="U175" s="1482" t="str">
        <f t="shared" si="100"/>
        <v/>
      </c>
      <c r="V175" s="1482"/>
      <c r="W175" s="1482"/>
      <c r="X175" s="1482"/>
      <c r="Y175" s="1482"/>
      <c r="Z175" s="1482"/>
      <c r="AA175" s="402"/>
      <c r="AB175" s="402"/>
      <c r="BV175" s="3395"/>
      <c r="BW175" s="3395"/>
      <c r="CA175" s="3416" t="str">
        <f t="shared" si="101"/>
        <v/>
      </c>
      <c r="CB175" s="3416" t="str">
        <f t="shared" si="102"/>
        <v/>
      </c>
      <c r="CC175" s="3416" t="str">
        <f t="shared" si="103"/>
        <v/>
      </c>
      <c r="CD175" s="3416" t="str">
        <f t="shared" si="104"/>
        <v/>
      </c>
      <c r="CH175" s="3417">
        <f t="shared" si="105"/>
        <v>0</v>
      </c>
      <c r="CI175" s="3417">
        <f t="shared" si="106"/>
        <v>0</v>
      </c>
      <c r="CJ175" s="3417">
        <f t="shared" si="107"/>
        <v>0</v>
      </c>
      <c r="CK175" s="3417">
        <f t="shared" si="108"/>
        <v>0</v>
      </c>
      <c r="CL175" s="3409"/>
      <c r="CM175" s="3409"/>
      <c r="CN175" s="3409"/>
      <c r="CU175" s="3394"/>
      <c r="CV175" s="3394"/>
    </row>
    <row r="176" spans="1:100" ht="16.350000000000001" customHeight="1" x14ac:dyDescent="0.2">
      <c r="A176" s="4590"/>
      <c r="B176" s="4590"/>
      <c r="C176" s="167" t="s">
        <v>1463</v>
      </c>
      <c r="D176" s="1305">
        <f t="shared" si="115"/>
        <v>0</v>
      </c>
      <c r="E176" s="1305">
        <f t="shared" si="117"/>
        <v>0</v>
      </c>
      <c r="F176" s="1304">
        <f>+L176</f>
        <v>0</v>
      </c>
      <c r="G176" s="3983"/>
      <c r="H176" s="4023"/>
      <c r="I176" s="3983"/>
      <c r="J176" s="4023"/>
      <c r="K176" s="2573"/>
      <c r="L176" s="2158"/>
      <c r="M176" s="4011"/>
      <c r="N176" s="4031"/>
      <c r="O176" s="2207"/>
      <c r="P176" s="2158"/>
      <c r="Q176" s="2207"/>
      <c r="R176" s="2158"/>
      <c r="S176" s="4009"/>
      <c r="T176" s="2695"/>
      <c r="U176" s="1482" t="str">
        <f t="shared" si="100"/>
        <v/>
      </c>
      <c r="V176" s="1482"/>
      <c r="W176" s="1482"/>
      <c r="X176" s="1482"/>
      <c r="Y176" s="1482"/>
      <c r="Z176" s="1482"/>
      <c r="AA176" s="402"/>
      <c r="AB176" s="402"/>
      <c r="BV176" s="3395"/>
      <c r="BW176" s="3395"/>
      <c r="CA176" s="3416" t="str">
        <f t="shared" si="101"/>
        <v/>
      </c>
      <c r="CB176" s="3416" t="str">
        <f t="shared" si="102"/>
        <v/>
      </c>
      <c r="CC176" s="3416" t="str">
        <f t="shared" si="103"/>
        <v/>
      </c>
      <c r="CD176" s="3416" t="str">
        <f t="shared" si="104"/>
        <v/>
      </c>
      <c r="CH176" s="3417">
        <f t="shared" si="105"/>
        <v>0</v>
      </c>
      <c r="CI176" s="3417">
        <f t="shared" si="106"/>
        <v>0</v>
      </c>
      <c r="CJ176" s="3417">
        <f t="shared" si="107"/>
        <v>0</v>
      </c>
      <c r="CK176" s="3417">
        <f t="shared" si="108"/>
        <v>0</v>
      </c>
      <c r="CL176" s="3409"/>
      <c r="CM176" s="3409"/>
      <c r="CN176" s="3409"/>
      <c r="CU176" s="3394"/>
      <c r="CV176" s="3394"/>
    </row>
    <row r="177" spans="1:100" ht="19.5" customHeight="1" x14ac:dyDescent="0.2">
      <c r="A177" s="4809" t="s">
        <v>1462</v>
      </c>
      <c r="B177" s="4179" t="s">
        <v>1461</v>
      </c>
      <c r="C177" s="1533" t="s">
        <v>1460</v>
      </c>
      <c r="D177" s="2799">
        <f t="shared" si="115"/>
        <v>0</v>
      </c>
      <c r="E177" s="2799">
        <f>SUM(I177+K177+M177)</f>
        <v>0</v>
      </c>
      <c r="F177" s="2800">
        <f>SUM(J177+L177+N177)</f>
        <v>0</v>
      </c>
      <c r="G177" s="3982"/>
      <c r="H177" s="4010"/>
      <c r="I177" s="2693"/>
      <c r="J177" s="164"/>
      <c r="K177" s="2693"/>
      <c r="L177" s="145"/>
      <c r="M177" s="2693"/>
      <c r="N177" s="3023"/>
      <c r="O177" s="164"/>
      <c r="P177" s="145"/>
      <c r="Q177" s="164"/>
      <c r="R177" s="145"/>
      <c r="S177" s="3021"/>
      <c r="T177" s="164"/>
      <c r="U177" s="1482" t="str">
        <f t="shared" si="100"/>
        <v/>
      </c>
      <c r="V177" s="1482"/>
      <c r="W177" s="1482"/>
      <c r="X177" s="1482"/>
      <c r="Y177" s="1482"/>
      <c r="Z177" s="1482"/>
      <c r="AA177" s="402"/>
      <c r="AB177" s="402"/>
      <c r="BV177" s="3395"/>
      <c r="BW177" s="3395"/>
      <c r="CA177" s="3416" t="str">
        <f t="shared" si="101"/>
        <v/>
      </c>
      <c r="CB177" s="3416" t="str">
        <f t="shared" si="102"/>
        <v/>
      </c>
      <c r="CC177" s="3416" t="str">
        <f t="shared" si="103"/>
        <v/>
      </c>
      <c r="CD177" s="3416" t="str">
        <f t="shared" si="104"/>
        <v/>
      </c>
      <c r="CH177" s="3417">
        <f t="shared" si="105"/>
        <v>0</v>
      </c>
      <c r="CI177" s="3417">
        <f t="shared" si="106"/>
        <v>0</v>
      </c>
      <c r="CJ177" s="3417">
        <f t="shared" si="107"/>
        <v>0</v>
      </c>
      <c r="CK177" s="3417">
        <f t="shared" si="108"/>
        <v>0</v>
      </c>
      <c r="CL177" s="3409"/>
      <c r="CM177" s="3409"/>
      <c r="CN177" s="3409"/>
      <c r="CU177" s="3394"/>
      <c r="CV177" s="3394"/>
    </row>
    <row r="178" spans="1:100" ht="24.75" customHeight="1" x14ac:dyDescent="0.2">
      <c r="A178" s="4807"/>
      <c r="B178" s="4229"/>
      <c r="C178" s="1160" t="s">
        <v>1459</v>
      </c>
      <c r="D178" s="2767">
        <f t="shared" si="115"/>
        <v>0</v>
      </c>
      <c r="E178" s="2767">
        <f t="shared" ref="E178:F179" si="119">SUM(I178+K178+M178)</f>
        <v>0</v>
      </c>
      <c r="F178" s="2802">
        <f t="shared" si="119"/>
        <v>0</v>
      </c>
      <c r="G178" s="4024"/>
      <c r="H178" s="4025"/>
      <c r="I178" s="1573"/>
      <c r="J178" s="2203"/>
      <c r="K178" s="1573"/>
      <c r="L178" s="1312"/>
      <c r="M178" s="1573"/>
      <c r="N178" s="2825"/>
      <c r="O178" s="2203"/>
      <c r="P178" s="1312"/>
      <c r="Q178" s="2203"/>
      <c r="R178" s="1312"/>
      <c r="S178" s="2485"/>
      <c r="T178" s="2203"/>
      <c r="U178" s="1482" t="str">
        <f t="shared" si="100"/>
        <v/>
      </c>
      <c r="V178" s="1482"/>
      <c r="W178" s="1482"/>
      <c r="X178" s="1482"/>
      <c r="Y178" s="1482"/>
      <c r="Z178" s="1482"/>
      <c r="AA178" s="402"/>
      <c r="AB178" s="402"/>
      <c r="BV178" s="3395"/>
      <c r="BW178" s="3395"/>
      <c r="CA178" s="3416" t="str">
        <f t="shared" si="101"/>
        <v/>
      </c>
      <c r="CB178" s="3416" t="str">
        <f t="shared" si="102"/>
        <v/>
      </c>
      <c r="CC178" s="3416" t="str">
        <f t="shared" si="103"/>
        <v/>
      </c>
      <c r="CD178" s="3416" t="str">
        <f t="shared" si="104"/>
        <v/>
      </c>
      <c r="CH178" s="3417">
        <f t="shared" si="105"/>
        <v>0</v>
      </c>
      <c r="CI178" s="3417">
        <f t="shared" si="106"/>
        <v>0</v>
      </c>
      <c r="CJ178" s="3417">
        <f t="shared" si="107"/>
        <v>0</v>
      </c>
      <c r="CK178" s="3417">
        <f t="shared" si="108"/>
        <v>0</v>
      </c>
      <c r="CL178" s="3409"/>
      <c r="CM178" s="3409"/>
      <c r="CN178" s="3409"/>
      <c r="CU178" s="3394"/>
      <c r="CV178" s="3394"/>
    </row>
    <row r="179" spans="1:100" ht="27" customHeight="1" x14ac:dyDescent="0.2">
      <c r="A179" s="4808"/>
      <c r="B179" s="4590"/>
      <c r="C179" s="1311" t="s">
        <v>1458</v>
      </c>
      <c r="D179" s="1305">
        <f t="shared" si="115"/>
        <v>0</v>
      </c>
      <c r="E179" s="1305">
        <f t="shared" si="119"/>
        <v>0</v>
      </c>
      <c r="F179" s="1304">
        <f t="shared" si="119"/>
        <v>0</v>
      </c>
      <c r="G179" s="4015"/>
      <c r="H179" s="4026"/>
      <c r="I179" s="140"/>
      <c r="J179" s="142"/>
      <c r="K179" s="140"/>
      <c r="L179" s="116"/>
      <c r="M179" s="186"/>
      <c r="N179" s="1310"/>
      <c r="O179" s="142"/>
      <c r="P179" s="142"/>
      <c r="Q179" s="142"/>
      <c r="R179" s="142"/>
      <c r="S179" s="2698"/>
      <c r="T179" s="2695"/>
      <c r="U179" s="1482" t="str">
        <f t="shared" si="100"/>
        <v/>
      </c>
      <c r="V179" s="1482"/>
      <c r="W179" s="1482"/>
      <c r="X179" s="1482"/>
      <c r="Y179" s="1482"/>
      <c r="Z179" s="1482"/>
      <c r="AA179" s="402"/>
      <c r="AB179" s="402"/>
      <c r="BV179" s="3395"/>
      <c r="BW179" s="3395"/>
      <c r="CA179" s="3416" t="str">
        <f t="shared" si="101"/>
        <v/>
      </c>
      <c r="CB179" s="3416" t="str">
        <f t="shared" si="102"/>
        <v/>
      </c>
      <c r="CC179" s="3416" t="str">
        <f t="shared" si="103"/>
        <v/>
      </c>
      <c r="CD179" s="3416" t="str">
        <f t="shared" si="104"/>
        <v/>
      </c>
      <c r="CH179" s="3417">
        <f t="shared" si="105"/>
        <v>0</v>
      </c>
      <c r="CI179" s="3417">
        <f t="shared" si="106"/>
        <v>0</v>
      </c>
      <c r="CJ179" s="3417">
        <f t="shared" si="107"/>
        <v>0</v>
      </c>
      <c r="CK179" s="3417">
        <f t="shared" si="108"/>
        <v>0</v>
      </c>
      <c r="CL179" s="3409"/>
      <c r="CM179" s="3409"/>
      <c r="CN179" s="3409"/>
      <c r="CU179" s="3394"/>
      <c r="CV179" s="3394"/>
    </row>
    <row r="180" spans="1:100" ht="32.25" customHeight="1" x14ac:dyDescent="0.2">
      <c r="A180" s="4807" t="s">
        <v>1457</v>
      </c>
      <c r="B180" s="4179" t="s">
        <v>1456</v>
      </c>
      <c r="C180" s="2826" t="s">
        <v>1455</v>
      </c>
      <c r="D180" s="2811">
        <f>SUM(E180+F180)</f>
        <v>0</v>
      </c>
      <c r="E180" s="2811">
        <f>+K180+M180</f>
        <v>0</v>
      </c>
      <c r="F180" s="2818">
        <f>+L180+N180</f>
        <v>0</v>
      </c>
      <c r="G180" s="3977"/>
      <c r="H180" s="4022"/>
      <c r="I180" s="3977"/>
      <c r="J180" s="4022"/>
      <c r="K180" s="2233"/>
      <c r="L180" s="1308"/>
      <c r="M180" s="1600"/>
      <c r="N180" s="1306"/>
      <c r="O180" s="4022"/>
      <c r="P180" s="2232"/>
      <c r="Q180" s="2232"/>
      <c r="R180" s="2232"/>
      <c r="S180" s="4032"/>
      <c r="T180" s="3019"/>
      <c r="U180" s="1482" t="str">
        <f t="shared" si="100"/>
        <v/>
      </c>
      <c r="V180" s="1482"/>
      <c r="W180" s="1482"/>
      <c r="X180" s="1482"/>
      <c r="Y180" s="1482"/>
      <c r="Z180" s="1482"/>
      <c r="AA180" s="402"/>
      <c r="AB180" s="402"/>
      <c r="BV180" s="3395"/>
      <c r="BW180" s="3395"/>
      <c r="CA180" s="3416" t="str">
        <f t="shared" si="101"/>
        <v/>
      </c>
      <c r="CB180" s="3416" t="str">
        <f t="shared" si="102"/>
        <v/>
      </c>
      <c r="CC180" s="3416" t="str">
        <f t="shared" si="103"/>
        <v/>
      </c>
      <c r="CD180" s="3416" t="str">
        <f t="shared" si="104"/>
        <v/>
      </c>
      <c r="CH180" s="3417">
        <f t="shared" si="105"/>
        <v>0</v>
      </c>
      <c r="CI180" s="3417">
        <f t="shared" si="106"/>
        <v>0</v>
      </c>
      <c r="CJ180" s="3417">
        <f t="shared" si="107"/>
        <v>0</v>
      </c>
      <c r="CK180" s="3417">
        <f t="shared" si="108"/>
        <v>0</v>
      </c>
      <c r="CL180" s="3409"/>
      <c r="CM180" s="3409"/>
      <c r="CN180" s="3409"/>
      <c r="CU180" s="3394"/>
      <c r="CV180" s="3394"/>
    </row>
    <row r="181" spans="1:100" ht="29.25" customHeight="1" x14ac:dyDescent="0.2">
      <c r="A181" s="4808"/>
      <c r="B181" s="4590"/>
      <c r="C181" s="465" t="s">
        <v>1454</v>
      </c>
      <c r="D181" s="1305">
        <f>SUM(E181+F181)</f>
        <v>0</v>
      </c>
      <c r="E181" s="1305">
        <f>+K181+M181</f>
        <v>0</v>
      </c>
      <c r="F181" s="1304">
        <f>+L181+N181</f>
        <v>0</v>
      </c>
      <c r="G181" s="3983"/>
      <c r="H181" s="4027"/>
      <c r="I181" s="3983"/>
      <c r="J181" s="4027"/>
      <c r="K181" s="140"/>
      <c r="L181" s="116"/>
      <c r="M181" s="186"/>
      <c r="N181" s="232"/>
      <c r="O181" s="4027"/>
      <c r="P181" s="142"/>
      <c r="Q181" s="142"/>
      <c r="R181" s="142"/>
      <c r="S181" s="4033"/>
      <c r="T181" s="2695"/>
      <c r="U181" s="1482" t="str">
        <f t="shared" si="100"/>
        <v/>
      </c>
      <c r="V181" s="1482"/>
      <c r="W181" s="1482"/>
      <c r="X181" s="1482"/>
      <c r="Y181" s="1482"/>
      <c r="Z181" s="1482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5"/>
      <c r="BW181" s="3395"/>
      <c r="CA181" s="3416" t="str">
        <f t="shared" si="101"/>
        <v/>
      </c>
      <c r="CB181" s="3416" t="str">
        <f t="shared" si="102"/>
        <v/>
      </c>
      <c r="CC181" s="3416" t="str">
        <f t="shared" si="103"/>
        <v/>
      </c>
      <c r="CD181" s="3416" t="str">
        <f t="shared" si="104"/>
        <v/>
      </c>
      <c r="CH181" s="3417">
        <f t="shared" si="105"/>
        <v>0</v>
      </c>
      <c r="CI181" s="3417">
        <f t="shared" si="106"/>
        <v>0</v>
      </c>
      <c r="CJ181" s="3417">
        <f t="shared" si="107"/>
        <v>0</v>
      </c>
      <c r="CK181" s="3417">
        <f t="shared" si="108"/>
        <v>0</v>
      </c>
      <c r="CL181" s="3409"/>
      <c r="CM181" s="3409"/>
      <c r="CN181" s="3409"/>
      <c r="CU181" s="3394"/>
      <c r="CV181" s="3394"/>
    </row>
    <row r="182" spans="1:100" ht="37.5" customHeight="1" x14ac:dyDescent="0.2">
      <c r="A182" s="149" t="s">
        <v>1453</v>
      </c>
      <c r="B182" s="1267"/>
      <c r="C182" s="1267"/>
      <c r="D182" s="1267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5"/>
      <c r="BW182" s="3395"/>
      <c r="CH182" s="3409"/>
      <c r="CI182" s="3409"/>
      <c r="CJ182" s="3409"/>
      <c r="CK182" s="3409"/>
      <c r="CL182" s="3409"/>
      <c r="CM182" s="3409"/>
      <c r="CN182" s="3409"/>
    </row>
    <row r="183" spans="1:100" ht="30" customHeight="1" x14ac:dyDescent="0.2">
      <c r="A183" s="4790" t="s">
        <v>46</v>
      </c>
      <c r="B183" s="4791"/>
      <c r="C183" s="4792"/>
      <c r="D183" s="4171" t="s">
        <v>27</v>
      </c>
      <c r="E183" s="4172"/>
      <c r="F183" s="4173"/>
      <c r="G183" s="4779" t="s">
        <v>1428</v>
      </c>
      <c r="H183" s="4773"/>
      <c r="I183" s="4773"/>
      <c r="J183" s="4773"/>
      <c r="K183" s="4773"/>
      <c r="L183" s="4773"/>
      <c r="M183" s="4773"/>
      <c r="N183" s="4773"/>
      <c r="O183" s="4773"/>
      <c r="P183" s="4773"/>
      <c r="Q183" s="4773"/>
      <c r="R183" s="4773"/>
      <c r="S183" s="4773"/>
      <c r="T183" s="4773"/>
      <c r="U183" s="4773"/>
      <c r="V183" s="4773"/>
      <c r="W183" s="4773"/>
      <c r="X183" s="4773"/>
      <c r="Y183" s="4773"/>
      <c r="Z183" s="4773"/>
      <c r="AA183" s="4773"/>
      <c r="AB183" s="4780"/>
      <c r="AC183" s="4760" t="s">
        <v>1425</v>
      </c>
      <c r="AD183" s="4760" t="s">
        <v>49</v>
      </c>
      <c r="AE183" s="4760" t="s">
        <v>1452</v>
      </c>
      <c r="AF183" s="4760" t="s">
        <v>1451</v>
      </c>
      <c r="AG183" s="4760" t="s">
        <v>1450</v>
      </c>
      <c r="AH183" s="402"/>
      <c r="AI183" s="402"/>
      <c r="AJ183" s="402"/>
      <c r="AK183" s="402"/>
      <c r="AL183" s="402"/>
      <c r="AM183" s="402"/>
      <c r="AN183" s="402"/>
      <c r="AO183" s="402"/>
      <c r="BV183" s="3395"/>
      <c r="BW183" s="3395"/>
      <c r="CH183" s="3409"/>
      <c r="CI183" s="3409"/>
      <c r="CJ183" s="3409"/>
      <c r="CK183" s="3409"/>
      <c r="CL183" s="3409"/>
      <c r="CM183" s="3409"/>
      <c r="CN183" s="3409"/>
    </row>
    <row r="184" spans="1:100" ht="32.1" customHeight="1" x14ac:dyDescent="0.2">
      <c r="A184" s="4249"/>
      <c r="B184" s="4289"/>
      <c r="C184" s="4793"/>
      <c r="D184" s="4174"/>
      <c r="E184" s="4153"/>
      <c r="F184" s="4176"/>
      <c r="G184" s="4805" t="s">
        <v>1449</v>
      </c>
      <c r="H184" s="4806"/>
      <c r="I184" s="4805" t="s">
        <v>1448</v>
      </c>
      <c r="J184" s="4806"/>
      <c r="K184" s="4779" t="s">
        <v>1447</v>
      </c>
      <c r="L184" s="4178"/>
      <c r="M184" s="4779" t="s">
        <v>1446</v>
      </c>
      <c r="N184" s="4178"/>
      <c r="O184" s="4779" t="s">
        <v>1445</v>
      </c>
      <c r="P184" s="4178"/>
      <c r="Q184" s="4779" t="s">
        <v>1444</v>
      </c>
      <c r="R184" s="4178"/>
      <c r="S184" s="4779" t="s">
        <v>1404</v>
      </c>
      <c r="T184" s="4178"/>
      <c r="U184" s="4779" t="s">
        <v>1443</v>
      </c>
      <c r="V184" s="4178"/>
      <c r="W184" s="4184" t="s">
        <v>1442</v>
      </c>
      <c r="X184" s="4183"/>
      <c r="Y184" s="4184" t="s">
        <v>1399</v>
      </c>
      <c r="Z184" s="4183"/>
      <c r="AA184" s="4184" t="s">
        <v>1398</v>
      </c>
      <c r="AB184" s="4775"/>
      <c r="AC184" s="4763"/>
      <c r="AD184" s="4763"/>
      <c r="AE184" s="4763"/>
      <c r="AF184" s="4763"/>
      <c r="AG184" s="4763"/>
      <c r="AH184" s="402"/>
      <c r="AI184" s="402"/>
      <c r="AJ184" s="402"/>
      <c r="AK184" s="402"/>
      <c r="AL184" s="402"/>
      <c r="AM184" s="402"/>
      <c r="AN184" s="402"/>
      <c r="AO184" s="402"/>
      <c r="BV184" s="3395"/>
      <c r="BW184" s="3395"/>
      <c r="CH184" s="3409"/>
      <c r="CI184" s="3409"/>
      <c r="CJ184" s="3409"/>
      <c r="CK184" s="3409"/>
      <c r="CL184" s="3409"/>
      <c r="CM184" s="3409"/>
      <c r="CN184" s="3409"/>
    </row>
    <row r="185" spans="1:100" ht="16.350000000000001" customHeight="1" x14ac:dyDescent="0.2">
      <c r="A185" s="4794"/>
      <c r="B185" s="4795"/>
      <c r="C185" s="4796"/>
      <c r="D185" s="2827" t="s">
        <v>47</v>
      </c>
      <c r="E185" s="2828" t="s">
        <v>20</v>
      </c>
      <c r="F185" s="3208" t="s">
        <v>21</v>
      </c>
      <c r="G185" s="3209" t="s">
        <v>20</v>
      </c>
      <c r="H185" s="3208" t="s">
        <v>21</v>
      </c>
      <c r="I185" s="3207" t="s">
        <v>20</v>
      </c>
      <c r="J185" s="3207" t="s">
        <v>21</v>
      </c>
      <c r="K185" s="3209" t="s">
        <v>20</v>
      </c>
      <c r="L185" s="3208" t="s">
        <v>21</v>
      </c>
      <c r="M185" s="3209" t="s">
        <v>20</v>
      </c>
      <c r="N185" s="3208" t="s">
        <v>21</v>
      </c>
      <c r="O185" s="3209" t="s">
        <v>20</v>
      </c>
      <c r="P185" s="3208" t="s">
        <v>21</v>
      </c>
      <c r="Q185" s="3209" t="s">
        <v>20</v>
      </c>
      <c r="R185" s="3208" t="s">
        <v>21</v>
      </c>
      <c r="S185" s="3209" t="s">
        <v>20</v>
      </c>
      <c r="T185" s="3208" t="s">
        <v>21</v>
      </c>
      <c r="U185" s="3209" t="s">
        <v>20</v>
      </c>
      <c r="V185" s="3208" t="s">
        <v>21</v>
      </c>
      <c r="W185" s="3209" t="s">
        <v>20</v>
      </c>
      <c r="X185" s="3208" t="s">
        <v>21</v>
      </c>
      <c r="Y185" s="3209" t="s">
        <v>20</v>
      </c>
      <c r="Z185" s="3208" t="s">
        <v>21</v>
      </c>
      <c r="AA185" s="3209" t="s">
        <v>20</v>
      </c>
      <c r="AB185" s="3210" t="s">
        <v>21</v>
      </c>
      <c r="AC185" s="4766"/>
      <c r="AD185" s="4766"/>
      <c r="AE185" s="4766"/>
      <c r="AF185" s="4766"/>
      <c r="AG185" s="4766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09"/>
      <c r="CI185" s="3409"/>
      <c r="CJ185" s="3409"/>
      <c r="CK185" s="3409"/>
      <c r="CL185" s="3409"/>
      <c r="CM185" s="3409"/>
      <c r="CN185" s="3409"/>
    </row>
    <row r="186" spans="1:100" ht="16.350000000000001" customHeight="1" x14ac:dyDescent="0.2">
      <c r="A186" s="4802" t="s">
        <v>1441</v>
      </c>
      <c r="B186" s="4803"/>
      <c r="C186" s="4804"/>
      <c r="D186" s="3959">
        <f>SUM(E186+F186)</f>
        <v>0</v>
      </c>
      <c r="E186" s="3960">
        <f t="shared" ref="E186:F189" si="120">+K186+M186+O186+Q186+S186</f>
        <v>0</v>
      </c>
      <c r="F186" s="3961">
        <f t="shared" si="120"/>
        <v>0</v>
      </c>
      <c r="G186" s="2801"/>
      <c r="H186" s="2824"/>
      <c r="I186" s="2801"/>
      <c r="J186" s="2824"/>
      <c r="K186" s="2233"/>
      <c r="L186" s="2232"/>
      <c r="M186" s="2233"/>
      <c r="N186" s="2232"/>
      <c r="O186" s="2233"/>
      <c r="P186" s="2232"/>
      <c r="Q186" s="2233"/>
      <c r="R186" s="2232"/>
      <c r="S186" s="2233"/>
      <c r="T186" s="2232"/>
      <c r="U186" s="2801"/>
      <c r="V186" s="2824"/>
      <c r="W186" s="2801"/>
      <c r="X186" s="2824"/>
      <c r="Y186" s="2801"/>
      <c r="Z186" s="2824"/>
      <c r="AA186" s="2801"/>
      <c r="AB186" s="1299"/>
      <c r="AC186" s="2232"/>
      <c r="AD186" s="3968">
        <f>SUM(AE186:AG186)</f>
        <v>0</v>
      </c>
      <c r="AE186" s="2232"/>
      <c r="AF186" s="2232"/>
      <c r="AG186" s="2232"/>
      <c r="AH186" s="2269" t="str">
        <f>CE186&amp;CA186&amp;CB186&amp;CC186&amp;CD186</f>
        <v/>
      </c>
      <c r="AI186" s="1482"/>
      <c r="AJ186" s="1482"/>
      <c r="AK186" s="1482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6" t="str">
        <f t="shared" ref="CA186" si="121">IF(CH186=1,"* El número de actividades en usuarios en situacion de discapacidad NO DEBE ser mayor al total. ","")</f>
        <v/>
      </c>
      <c r="CB186" s="3416" t="str">
        <f>IF(CI186=1,"* El número de actividades en usuarios JUNJI NO DEBE ser mayor al total. ","")</f>
        <v/>
      </c>
      <c r="CC186" s="3416" t="str">
        <f>IF(CJ186=1,"* El número de actividades en usuarios INTEGRA NO DEBE ser mayor al total. ","")</f>
        <v/>
      </c>
      <c r="CD186" s="3416" t="str">
        <f>IF(CK186=1,"* El número de actividades en usuarios MINEDUC NO DEBE ser mayor al total. ","")</f>
        <v/>
      </c>
      <c r="CE186" s="3416" t="str">
        <f>IF(CL186=1,"* El total de actividades de JUNJI, Integra y MINEDUC no puede superar el Total.","")</f>
        <v/>
      </c>
      <c r="CH186" s="3417">
        <f>IF(D186&lt;AC186,1,0)</f>
        <v>0</v>
      </c>
      <c r="CI186" s="3417">
        <f>IF(D186&lt;AE186,1,0)</f>
        <v>0</v>
      </c>
      <c r="CJ186" s="3417">
        <f>IF(D186&lt;AF186,1,0)</f>
        <v>0</v>
      </c>
      <c r="CK186" s="3417">
        <f>IF(D186&lt;AG186,1,0)</f>
        <v>0</v>
      </c>
      <c r="CL186" s="3417">
        <f>IF(D186&lt;AD186,1,0)</f>
        <v>0</v>
      </c>
      <c r="CM186" s="3409"/>
      <c r="CN186" s="3409"/>
    </row>
    <row r="187" spans="1:100" ht="16.350000000000001" customHeight="1" x14ac:dyDescent="0.2">
      <c r="A187" s="4787" t="s">
        <v>1440</v>
      </c>
      <c r="B187" s="4788"/>
      <c r="C187" s="4789"/>
      <c r="D187" s="3962">
        <f t="shared" ref="D187:D189" si="122">SUM(E187+F187)</f>
        <v>0</v>
      </c>
      <c r="E187" s="3963">
        <f>+K187+M187+O187+Q187+S187</f>
        <v>0</v>
      </c>
      <c r="F187" s="3964">
        <f t="shared" si="120"/>
        <v>0</v>
      </c>
      <c r="G187" s="2823"/>
      <c r="H187" s="789"/>
      <c r="I187" s="2823"/>
      <c r="J187" s="789"/>
      <c r="K187" s="2693"/>
      <c r="L187" s="164"/>
      <c r="M187" s="2693"/>
      <c r="N187" s="164"/>
      <c r="O187" s="2693"/>
      <c r="P187" s="164"/>
      <c r="Q187" s="2693"/>
      <c r="R187" s="164"/>
      <c r="S187" s="2693"/>
      <c r="T187" s="164"/>
      <c r="U187" s="2180"/>
      <c r="V187" s="2338"/>
      <c r="W187" s="2823"/>
      <c r="X187" s="789"/>
      <c r="Y187" s="2180"/>
      <c r="Z187" s="2338"/>
      <c r="AA187" s="2180"/>
      <c r="AB187" s="2194"/>
      <c r="AC187" s="164"/>
      <c r="AD187" s="3969">
        <f t="shared" ref="AD187:AD190" si="123">SUM(AE187:AG187)</f>
        <v>0</v>
      </c>
      <c r="AE187" s="164"/>
      <c r="AF187" s="164"/>
      <c r="AG187" s="164"/>
      <c r="AH187" s="2269" t="str">
        <f t="shared" ref="AH187:AH190" si="124">CE187&amp;CA187&amp;CB187&amp;CC187&amp;CD187</f>
        <v/>
      </c>
      <c r="AI187" s="1482"/>
      <c r="AJ187" s="1482"/>
      <c r="AK187" s="1482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6" t="str">
        <f>IF(CH187=1,"* El número de actividades en usuarios en situacion de discapacidad NO DEBE ser mayor al total. ","")</f>
        <v/>
      </c>
      <c r="CB187" s="3416" t="str">
        <f>IF(CI187=1,"* El número de actividades en usuarios JUNJI NO DEBE ser mayor al total. ","")</f>
        <v/>
      </c>
      <c r="CC187" s="3416" t="str">
        <f>IF(CJ187=1,"* El número de actividades en usuarios INTEGRA NO DEBE ser mayor al total. ","")</f>
        <v/>
      </c>
      <c r="CD187" s="3416" t="str">
        <f>IF(CK187=1,"* El número de actividades en usuarios MINEDUC NO DEBE ser mayor al total. ","")</f>
        <v/>
      </c>
      <c r="CE187" s="3416" t="str">
        <f>IF(CL187=1,"* El total de actividades de JUNJI, Integra y MINEDUC no puede superar el Total.","")</f>
        <v/>
      </c>
      <c r="CH187" s="3417">
        <f>IF(D187&lt;AC187,1,0)</f>
        <v>0</v>
      </c>
      <c r="CI187" s="3417">
        <f>IF(D187&lt;AE187,1,0)</f>
        <v>0</v>
      </c>
      <c r="CJ187" s="3417">
        <f>IF(D187&lt;AF187,1,0)</f>
        <v>0</v>
      </c>
      <c r="CK187" s="3417">
        <f>IF(D187&lt;AG187,1,0)</f>
        <v>0</v>
      </c>
      <c r="CL187" s="3417">
        <f t="shared" ref="CL187:CL189" si="125">IF(D187&lt;AD187,1,0)</f>
        <v>0</v>
      </c>
      <c r="CM187" s="3409"/>
      <c r="CN187" s="3409"/>
    </row>
    <row r="188" spans="1:100" ht="16.350000000000001" customHeight="1" x14ac:dyDescent="0.2">
      <c r="A188" s="4799" t="s">
        <v>1439</v>
      </c>
      <c r="B188" s="4800"/>
      <c r="C188" s="4801"/>
      <c r="D188" s="3965">
        <f t="shared" si="122"/>
        <v>0</v>
      </c>
      <c r="E188" s="3963">
        <f t="shared" si="120"/>
        <v>0</v>
      </c>
      <c r="F188" s="3966">
        <f t="shared" si="120"/>
        <v>0</v>
      </c>
      <c r="G188" s="2823"/>
      <c r="H188" s="789"/>
      <c r="I188" s="2823"/>
      <c r="J188" s="789"/>
      <c r="K188" s="2693"/>
      <c r="L188" s="164"/>
      <c r="M188" s="2693"/>
      <c r="N188" s="164"/>
      <c r="O188" s="2693"/>
      <c r="P188" s="164"/>
      <c r="Q188" s="2693"/>
      <c r="R188" s="164"/>
      <c r="S188" s="2693"/>
      <c r="T188" s="164"/>
      <c r="U188" s="2180"/>
      <c r="V188" s="2338"/>
      <c r="W188" s="2823"/>
      <c r="X188" s="789"/>
      <c r="Y188" s="2180"/>
      <c r="Z188" s="2338"/>
      <c r="AA188" s="2180"/>
      <c r="AB188" s="2194"/>
      <c r="AC188" s="164"/>
      <c r="AD188" s="3969">
        <f t="shared" si="123"/>
        <v>0</v>
      </c>
      <c r="AE188" s="164"/>
      <c r="AF188" s="164"/>
      <c r="AG188" s="164"/>
      <c r="AH188" s="2269" t="str">
        <f t="shared" si="124"/>
        <v/>
      </c>
      <c r="AI188" s="1482"/>
      <c r="AJ188" s="1482"/>
      <c r="AK188" s="1482"/>
      <c r="AL188" s="1482"/>
      <c r="AM188" s="1482"/>
      <c r="AN188" s="1482"/>
      <c r="AO188" s="1482"/>
      <c r="AP188" s="1482"/>
      <c r="AQ188" s="1482"/>
      <c r="AR188" s="1482"/>
      <c r="AS188" s="402"/>
      <c r="AT188" s="402"/>
      <c r="BX188" s="194"/>
      <c r="BY188" s="194"/>
      <c r="CA188" s="3416" t="str">
        <f>IF(CH188=1,"* El número de actividades en usuarios en situacion de discapacidad NO DEBE ser mayor al total. ","")</f>
        <v/>
      </c>
      <c r="CB188" s="3416" t="str">
        <f>IF(CI188=1,"* El número de actividades en usuarios JUNJI NO DEBE ser mayor al total. ","")</f>
        <v/>
      </c>
      <c r="CC188" s="3416" t="str">
        <f>IF(CJ188=1,"* El número de actividades en usuarios INTEGRA NO DEBE ser mayor al total. ","")</f>
        <v/>
      </c>
      <c r="CD188" s="3416" t="str">
        <f>IF(CK188=1,"* El número de actividades en usuarios MINEDUC NO DEBE ser mayor al total. ","")</f>
        <v/>
      </c>
      <c r="CE188" s="3416" t="str">
        <f>IF(CL188=1,"* El total de actividades de JUNJI, Integra y MINEDUC no puede superar el Total.","")</f>
        <v/>
      </c>
      <c r="CH188" s="3417">
        <f>IF(D188&lt;AC188,1,0)</f>
        <v>0</v>
      </c>
      <c r="CI188" s="3417">
        <f>IF(D188&lt;AE188,1,0)</f>
        <v>0</v>
      </c>
      <c r="CJ188" s="3417">
        <f>IF(D188&lt;AF188,1,0)</f>
        <v>0</v>
      </c>
      <c r="CK188" s="3417">
        <f>IF(D188&lt;AG188,1,0)</f>
        <v>0</v>
      </c>
      <c r="CL188" s="3417">
        <f t="shared" si="125"/>
        <v>0</v>
      </c>
      <c r="CM188" s="3409"/>
      <c r="CN188" s="3409"/>
    </row>
    <row r="189" spans="1:100" ht="16.350000000000001" customHeight="1" x14ac:dyDescent="0.2">
      <c r="A189" s="4787" t="s">
        <v>1438</v>
      </c>
      <c r="B189" s="4788"/>
      <c r="C189" s="4789"/>
      <c r="D189" s="3965">
        <f t="shared" si="122"/>
        <v>0</v>
      </c>
      <c r="E189" s="3963">
        <f t="shared" si="120"/>
        <v>0</v>
      </c>
      <c r="F189" s="3967">
        <f>+L189+N189+P189+R189+T189</f>
        <v>0</v>
      </c>
      <c r="G189" s="2180"/>
      <c r="H189" s="2338"/>
      <c r="I189" s="2180"/>
      <c r="J189" s="2338"/>
      <c r="K189" s="2148"/>
      <c r="L189" s="2149"/>
      <c r="M189" s="2148"/>
      <c r="N189" s="2149"/>
      <c r="O189" s="2148"/>
      <c r="P189" s="2149"/>
      <c r="Q189" s="2148"/>
      <c r="R189" s="2149"/>
      <c r="S189" s="2148"/>
      <c r="T189" s="2149"/>
      <c r="U189" s="2180"/>
      <c r="V189" s="2338"/>
      <c r="W189" s="2180"/>
      <c r="X189" s="2338"/>
      <c r="Y189" s="2180"/>
      <c r="Z189" s="2338"/>
      <c r="AA189" s="2180"/>
      <c r="AB189" s="2194"/>
      <c r="AC189" s="2149"/>
      <c r="AD189" s="3969">
        <f t="shared" si="123"/>
        <v>0</v>
      </c>
      <c r="AE189" s="2149"/>
      <c r="AF189" s="2149"/>
      <c r="AG189" s="2149"/>
      <c r="AH189" s="2269" t="str">
        <f t="shared" si="124"/>
        <v/>
      </c>
      <c r="AI189" s="1482"/>
      <c r="AJ189" s="1482"/>
      <c r="AK189" s="1482"/>
      <c r="AL189" s="1482"/>
      <c r="AM189" s="1482"/>
      <c r="AN189" s="1482"/>
      <c r="AO189" s="1482"/>
      <c r="AP189" s="1482"/>
      <c r="AQ189" s="1482"/>
      <c r="AR189" s="1482"/>
      <c r="AS189" s="402"/>
      <c r="AT189" s="402"/>
      <c r="BX189" s="194"/>
      <c r="BY189" s="194"/>
      <c r="CA189" s="3416" t="str">
        <f>IF(CH189=1,"* El número de actividades en usuarios en situacion de discapacidad NO DEBE ser mayor al total. ","")</f>
        <v/>
      </c>
      <c r="CB189" s="3416" t="str">
        <f>IF(CI189=1,"* El número de actividades en usuarios JUNJI NO DEBE ser mayor al total. ","")</f>
        <v/>
      </c>
      <c r="CC189" s="3416" t="str">
        <f>IF(CJ189=1,"* El número de actividades en usuarios INTEGRA NO DEBE ser mayor al total. ","")</f>
        <v/>
      </c>
      <c r="CD189" s="3416" t="str">
        <f>IF(CK189=1,"* El número de actividades en usuarios MINEDUC NO DEBE ser mayor al total. ","")</f>
        <v/>
      </c>
      <c r="CE189" s="3416" t="str">
        <f>IF(CL189=1,"* El total de actividades de JUNJI, Integra y MINEDUC no puede superar el Total.","")</f>
        <v/>
      </c>
      <c r="CH189" s="3417">
        <f>IF(D189&lt;AC189,1,0)</f>
        <v>0</v>
      </c>
      <c r="CI189" s="3417">
        <f>IF(D189&lt;AE189,1,0)</f>
        <v>0</v>
      </c>
      <c r="CJ189" s="3417">
        <f>IF(D189&lt;AF189,1,0)</f>
        <v>0</v>
      </c>
      <c r="CK189" s="3417">
        <f>IF(D189&lt;AG189,1,0)</f>
        <v>0</v>
      </c>
      <c r="CL189" s="3417">
        <f t="shared" si="125"/>
        <v>0</v>
      </c>
      <c r="CM189" s="3409"/>
      <c r="CN189" s="3409"/>
    </row>
    <row r="190" spans="1:100" ht="16.350000000000001" customHeight="1" x14ac:dyDescent="0.2">
      <c r="A190" s="4787" t="s">
        <v>1437</v>
      </c>
      <c r="B190" s="4788"/>
      <c r="C190" s="4789"/>
      <c r="D190" s="1298"/>
      <c r="E190" s="1297"/>
      <c r="F190" s="1296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5"/>
      <c r="AD190" s="3970">
        <f t="shared" si="123"/>
        <v>0</v>
      </c>
      <c r="AE190" s="142"/>
      <c r="AF190" s="142"/>
      <c r="AG190" s="142"/>
      <c r="AH190" s="2269" t="str">
        <f t="shared" si="124"/>
        <v/>
      </c>
      <c r="AI190" s="1482"/>
      <c r="AJ190" s="1482"/>
      <c r="AK190" s="1482"/>
      <c r="AL190" s="1482"/>
      <c r="AM190" s="1482"/>
      <c r="AN190" s="1482"/>
      <c r="AO190" s="1482"/>
      <c r="AP190" s="1482"/>
      <c r="AQ190" s="1482"/>
      <c r="AR190" s="1482"/>
      <c r="AS190" s="402"/>
      <c r="AT190" s="402"/>
      <c r="BX190" s="194"/>
      <c r="BY190" s="194"/>
      <c r="CA190" s="3416"/>
      <c r="CB190" s="3416"/>
      <c r="CC190" s="3416"/>
      <c r="CD190" s="3416"/>
      <c r="CE190" s="3416"/>
      <c r="CH190" s="3417"/>
      <c r="CI190" s="3417"/>
      <c r="CJ190" s="3417"/>
      <c r="CK190" s="3417"/>
      <c r="CL190" s="3417"/>
      <c r="CM190" s="3409"/>
      <c r="CN190" s="3409"/>
    </row>
    <row r="191" spans="1:100" ht="16.350000000000001" customHeight="1" x14ac:dyDescent="0.2">
      <c r="A191" s="149" t="s">
        <v>1436</v>
      </c>
      <c r="B191" s="2831"/>
      <c r="C191" s="1267"/>
      <c r="D191" s="252"/>
      <c r="E191" s="252"/>
      <c r="F191" s="289"/>
      <c r="G191" s="289"/>
      <c r="H191" s="289"/>
      <c r="I191" s="285"/>
      <c r="J191" s="2832"/>
      <c r="K191" s="1294"/>
      <c r="L191" s="285"/>
      <c r="M191" s="1293"/>
      <c r="N191" s="1293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2"/>
      <c r="AM191" s="1482"/>
      <c r="AN191" s="1482"/>
      <c r="AO191" s="1482"/>
      <c r="AP191" s="1482"/>
      <c r="AQ191" s="1482"/>
      <c r="AR191" s="1482"/>
      <c r="AS191" s="402"/>
      <c r="AT191" s="402"/>
      <c r="BX191" s="194"/>
      <c r="BY191" s="194"/>
      <c r="CH191" s="3417"/>
      <c r="CI191" s="3417"/>
      <c r="CJ191" s="3417"/>
      <c r="CK191" s="3417"/>
      <c r="CL191" s="3409"/>
      <c r="CM191" s="3409"/>
      <c r="CN191" s="3409"/>
    </row>
    <row r="192" spans="1:100" ht="16.350000000000001" customHeight="1" x14ac:dyDescent="0.2">
      <c r="A192" s="4790" t="s">
        <v>46</v>
      </c>
      <c r="B192" s="4791"/>
      <c r="C192" s="4792"/>
      <c r="D192" s="4171" t="s">
        <v>27</v>
      </c>
      <c r="E192" s="4172"/>
      <c r="F192" s="4797"/>
      <c r="G192" s="4177" t="s">
        <v>1428</v>
      </c>
      <c r="H192" s="4773"/>
      <c r="I192" s="4773"/>
      <c r="J192" s="4178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2"/>
      <c r="AM192" s="1482"/>
      <c r="AN192" s="1482"/>
      <c r="AO192" s="1482"/>
      <c r="AP192" s="1482"/>
      <c r="AQ192" s="1482"/>
      <c r="AR192" s="1482"/>
      <c r="AS192" s="402"/>
      <c r="AT192" s="402"/>
      <c r="BX192" s="194"/>
      <c r="BY192" s="194"/>
      <c r="CH192" s="3409"/>
      <c r="CI192" s="3409"/>
      <c r="CJ192" s="3409"/>
      <c r="CK192" s="3409"/>
      <c r="CL192" s="3409"/>
      <c r="CM192" s="3409"/>
      <c r="CN192" s="3409"/>
    </row>
    <row r="193" spans="1:98" ht="32.1" customHeight="1" x14ac:dyDescent="0.2">
      <c r="A193" s="4249"/>
      <c r="B193" s="4289"/>
      <c r="C193" s="4793"/>
      <c r="D193" s="4778"/>
      <c r="E193" s="4222"/>
      <c r="F193" s="4798"/>
      <c r="G193" s="4173" t="s">
        <v>1405</v>
      </c>
      <c r="H193" s="4179" t="s">
        <v>1435</v>
      </c>
      <c r="I193" s="4179" t="s">
        <v>54</v>
      </c>
      <c r="J193" s="4179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5"/>
      <c r="BW193" s="3395"/>
      <c r="CH193" s="3409"/>
      <c r="CI193" s="3409"/>
      <c r="CJ193" s="3409"/>
      <c r="CK193" s="3409"/>
      <c r="CL193" s="3409"/>
      <c r="CM193" s="3409"/>
      <c r="CN193" s="3409"/>
    </row>
    <row r="194" spans="1:98" ht="16.350000000000001" customHeight="1" x14ac:dyDescent="0.2">
      <c r="A194" s="4794"/>
      <c r="B194" s="4795"/>
      <c r="C194" s="4796"/>
      <c r="D194" s="3211" t="s">
        <v>47</v>
      </c>
      <c r="E194" s="2796" t="s">
        <v>20</v>
      </c>
      <c r="F194" s="3006" t="s">
        <v>21</v>
      </c>
      <c r="G194" s="4180"/>
      <c r="H194" s="4590"/>
      <c r="I194" s="4590"/>
      <c r="J194" s="4590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5"/>
      <c r="BW194" s="3395"/>
      <c r="CH194" s="3409"/>
      <c r="CI194" s="3409"/>
      <c r="CJ194" s="3409"/>
      <c r="CK194" s="3409"/>
      <c r="CL194" s="3409"/>
      <c r="CM194" s="3409"/>
      <c r="CN194" s="3409"/>
    </row>
    <row r="195" spans="1:98" ht="17.25" customHeight="1" x14ac:dyDescent="0.2">
      <c r="A195" s="4752" t="s">
        <v>1434</v>
      </c>
      <c r="B195" s="4753"/>
      <c r="C195" s="4754"/>
      <c r="D195" s="3007">
        <f>SUM(G195:J195)</f>
        <v>0</v>
      </c>
      <c r="E195" s="3008"/>
      <c r="F195" s="3009"/>
      <c r="G195" s="3005"/>
      <c r="H195" s="2233"/>
      <c r="I195" s="2233"/>
      <c r="J195" s="2765"/>
      <c r="K195" s="2269" t="str">
        <f>CA195</f>
        <v/>
      </c>
      <c r="L195" s="1482"/>
      <c r="M195" s="1482"/>
      <c r="N195" s="1482"/>
      <c r="O195" s="1482"/>
      <c r="P195" s="1482"/>
      <c r="Q195" s="1482"/>
      <c r="R195" s="1482"/>
      <c r="S195" s="1482"/>
      <c r="T195" s="1482"/>
      <c r="U195" s="1482"/>
      <c r="V195" s="1482"/>
      <c r="W195" s="402"/>
      <c r="AL195" s="402"/>
      <c r="AM195" s="402"/>
      <c r="AN195" s="402"/>
      <c r="AO195" s="402"/>
      <c r="BV195" s="3395"/>
      <c r="BW195" s="3395"/>
      <c r="CA195" s="3416" t="str">
        <f>IF(CH195=1,"* La suma de los sexos NO DEBE ser diferente al Total. ","")</f>
        <v/>
      </c>
      <c r="CH195" s="3417">
        <f>IF((E195+F195)&lt;&gt;D195,1,0)</f>
        <v>0</v>
      </c>
      <c r="CI195" s="3409"/>
      <c r="CJ195" s="3409"/>
      <c r="CK195" s="3409"/>
      <c r="CL195" s="3409"/>
      <c r="CM195" s="3409"/>
      <c r="CN195" s="3409"/>
    </row>
    <row r="196" spans="1:98" ht="16.350000000000001" customHeight="1" x14ac:dyDescent="0.2">
      <c r="A196" s="4755" t="s">
        <v>1433</v>
      </c>
      <c r="B196" s="4756"/>
      <c r="C196" s="4757"/>
      <c r="D196" s="3010">
        <f>SUM(G196:J196)</f>
        <v>0</v>
      </c>
      <c r="E196" s="2597"/>
      <c r="F196" s="3011"/>
      <c r="G196" s="208"/>
      <c r="H196" s="1573"/>
      <c r="I196" s="1573"/>
      <c r="J196" s="2485"/>
      <c r="K196" s="2269" t="str">
        <f t="shared" ref="K196:K198" si="126">CA196</f>
        <v/>
      </c>
      <c r="L196" s="1482"/>
      <c r="M196" s="1482"/>
      <c r="N196" s="1482"/>
      <c r="O196" s="1482"/>
      <c r="P196" s="1482"/>
      <c r="Q196" s="1482"/>
      <c r="R196" s="1482"/>
      <c r="S196" s="1482"/>
      <c r="T196" s="1482"/>
      <c r="U196" s="1482"/>
      <c r="V196" s="1482"/>
      <c r="W196" s="402"/>
      <c r="BV196" s="3395"/>
      <c r="BW196" s="3395"/>
      <c r="CA196" s="3416" t="str">
        <f t="shared" ref="CA196:CA198" si="127">IF(CH196=1,"* La suma de los sexos NO DEBE ser diferente al Total. ","")</f>
        <v/>
      </c>
      <c r="CH196" s="3417">
        <f>IF((E196+F196)&lt;&gt;D196,1,0)</f>
        <v>0</v>
      </c>
      <c r="CI196" s="3409"/>
      <c r="CJ196" s="3409"/>
      <c r="CK196" s="3409"/>
      <c r="CL196" s="3409"/>
      <c r="CM196" s="3409"/>
      <c r="CN196" s="3409"/>
    </row>
    <row r="197" spans="1:98" ht="16.350000000000001" customHeight="1" x14ac:dyDescent="0.2">
      <c r="A197" s="4767" t="s">
        <v>1432</v>
      </c>
      <c r="B197" s="4768"/>
      <c r="C197" s="4769"/>
      <c r="D197" s="3012">
        <f>SUM(G197:J197)</f>
        <v>0</v>
      </c>
      <c r="E197" s="2352"/>
      <c r="F197" s="3011"/>
      <c r="G197" s="128"/>
      <c r="H197" s="2774"/>
      <c r="I197" s="2774"/>
      <c r="J197" s="110"/>
      <c r="K197" s="2269" t="str">
        <f t="shared" si="126"/>
        <v/>
      </c>
      <c r="L197" s="1482"/>
      <c r="M197" s="1482"/>
      <c r="N197" s="1482"/>
      <c r="O197" s="1482"/>
      <c r="P197" s="1482"/>
      <c r="Q197" s="1482"/>
      <c r="R197" s="1482"/>
      <c r="S197" s="1482"/>
      <c r="T197" s="1482"/>
      <c r="U197" s="1482"/>
      <c r="V197" s="1482"/>
      <c r="W197" s="402"/>
      <c r="BV197" s="3395"/>
      <c r="BW197" s="3395"/>
      <c r="CA197" s="3416" t="str">
        <f t="shared" si="127"/>
        <v/>
      </c>
      <c r="CH197" s="3417">
        <f>IF((E197+F197)&lt;&gt;D197,1,0)</f>
        <v>0</v>
      </c>
      <c r="CI197" s="3409"/>
      <c r="CJ197" s="3409"/>
      <c r="CK197" s="3409"/>
      <c r="CL197" s="3409"/>
      <c r="CM197" s="3409"/>
      <c r="CN197" s="3409"/>
    </row>
    <row r="198" spans="1:98" ht="16.350000000000001" customHeight="1" x14ac:dyDescent="0.2">
      <c r="A198" s="4276" t="s">
        <v>1431</v>
      </c>
      <c r="B198" s="4276"/>
      <c r="C198" s="4277"/>
      <c r="D198" s="2561">
        <f>SUM(G198:J198)</f>
        <v>0</v>
      </c>
      <c r="E198" s="2698"/>
      <c r="F198" s="2895"/>
      <c r="G198" s="117"/>
      <c r="H198" s="140"/>
      <c r="I198" s="140"/>
      <c r="J198" s="98"/>
      <c r="K198" s="2269" t="str">
        <f t="shared" si="126"/>
        <v/>
      </c>
      <c r="L198" s="1482"/>
      <c r="M198" s="1482"/>
      <c r="N198" s="1482"/>
      <c r="O198" s="1482"/>
      <c r="P198" s="1482"/>
      <c r="Q198" s="1482"/>
      <c r="R198" s="1482"/>
      <c r="S198" s="1482"/>
      <c r="T198" s="1482"/>
      <c r="U198" s="1482"/>
      <c r="V198" s="1482"/>
      <c r="W198" s="3639"/>
      <c r="X198" s="3640"/>
      <c r="Y198" s="3640"/>
      <c r="Z198" s="3640"/>
      <c r="AA198" s="3640"/>
      <c r="AB198" s="3640"/>
      <c r="AC198" s="3640"/>
      <c r="AD198" s="3640"/>
      <c r="AE198" s="3640"/>
      <c r="AF198" s="3640"/>
      <c r="AH198" s="3640"/>
      <c r="AI198" s="3640"/>
      <c r="AJ198" s="3640"/>
      <c r="AK198" s="3640"/>
      <c r="BV198" s="3395"/>
      <c r="BW198" s="3395"/>
      <c r="CA198" s="3416" t="str">
        <f t="shared" si="127"/>
        <v/>
      </c>
      <c r="CH198" s="3417">
        <f>IF((E198+F198)&lt;&gt;D198,1,0)</f>
        <v>0</v>
      </c>
      <c r="CI198" s="3409"/>
      <c r="CJ198" s="3409"/>
      <c r="CK198" s="3409"/>
      <c r="CL198" s="3409"/>
      <c r="CM198" s="3409"/>
      <c r="CN198" s="3409"/>
    </row>
    <row r="199" spans="1:98" ht="16.350000000000001" customHeight="1" x14ac:dyDescent="0.2">
      <c r="A199" s="404" t="s">
        <v>2780</v>
      </c>
      <c r="B199" s="2558"/>
      <c r="C199" s="2558"/>
      <c r="D199" s="1459"/>
      <c r="E199" s="1459"/>
      <c r="F199" s="1459"/>
      <c r="G199" s="2835"/>
      <c r="H199" s="2835"/>
      <c r="I199" s="2835"/>
      <c r="J199" s="2833"/>
      <c r="K199" s="2834"/>
      <c r="L199" s="2835"/>
      <c r="M199" s="2834"/>
      <c r="N199" s="2836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5"/>
      <c r="BW199" s="3395"/>
      <c r="CH199" s="3409"/>
      <c r="CI199" s="3409"/>
      <c r="CJ199" s="3409"/>
      <c r="CK199" s="3409"/>
      <c r="CL199" s="3409"/>
      <c r="CM199" s="3409"/>
      <c r="CN199" s="3409"/>
    </row>
    <row r="200" spans="1:98" s="233" customFormat="1" ht="16.350000000000001" customHeight="1" x14ac:dyDescent="0.2">
      <c r="A200" s="4758" t="s">
        <v>1430</v>
      </c>
      <c r="B200" s="4759"/>
      <c r="C200" s="4760"/>
      <c r="D200" s="4171" t="s">
        <v>1429</v>
      </c>
      <c r="E200" s="4172"/>
      <c r="F200" s="4173"/>
      <c r="G200" s="4779" t="s">
        <v>1428</v>
      </c>
      <c r="H200" s="4773"/>
      <c r="I200" s="4773"/>
      <c r="J200" s="4773"/>
      <c r="K200" s="4773"/>
      <c r="L200" s="4773"/>
      <c r="M200" s="4773"/>
      <c r="N200" s="4773"/>
      <c r="O200" s="4773"/>
      <c r="P200" s="4773"/>
      <c r="Q200" s="4773"/>
      <c r="R200" s="4773"/>
      <c r="S200" s="4773"/>
      <c r="T200" s="4773"/>
      <c r="U200" s="4773"/>
      <c r="V200" s="4780"/>
      <c r="W200" s="4781" t="s">
        <v>72</v>
      </c>
      <c r="X200" s="4560" t="s">
        <v>1406</v>
      </c>
      <c r="Y200" s="4785" t="s">
        <v>1427</v>
      </c>
      <c r="Z200" s="4786"/>
      <c r="AA200" s="4173" t="s">
        <v>1121</v>
      </c>
      <c r="AB200" s="4869" t="s">
        <v>1426</v>
      </c>
      <c r="AC200" s="4872" t="s">
        <v>1425</v>
      </c>
      <c r="AD200" s="4872" t="s">
        <v>1424</v>
      </c>
      <c r="AE200" s="4880" t="s">
        <v>19</v>
      </c>
      <c r="AF200" s="194"/>
      <c r="AG200" s="194"/>
      <c r="AH200" s="194"/>
      <c r="AI200" s="194"/>
      <c r="AJ200" s="194"/>
      <c r="AK200" s="194"/>
      <c r="AL200" s="3640"/>
      <c r="AM200" s="3640"/>
      <c r="AN200" s="3640"/>
      <c r="AO200" s="3641"/>
      <c r="AP200" s="3641"/>
      <c r="AR200" s="3641"/>
      <c r="AS200" s="3641"/>
      <c r="AT200" s="3641"/>
      <c r="AV200" s="3641"/>
      <c r="AX200" s="3640"/>
      <c r="AY200" s="3641"/>
      <c r="BA200" s="3640"/>
      <c r="BB200" s="3640"/>
      <c r="BC200" s="3640"/>
      <c r="BD200" s="3641"/>
      <c r="BF200" s="3641"/>
      <c r="BH200" s="3640"/>
      <c r="BI200" s="3640"/>
      <c r="BJ200" s="3640"/>
      <c r="BK200" s="3640"/>
      <c r="BL200" s="3640"/>
      <c r="BM200" s="3640"/>
      <c r="BN200" s="3640"/>
      <c r="BO200" s="3641"/>
      <c r="BQ200" s="3640"/>
      <c r="BR200" s="3640"/>
      <c r="BS200" s="3640"/>
      <c r="BT200" s="3640"/>
      <c r="BU200" s="3641"/>
      <c r="BV200" s="3642"/>
      <c r="BW200" s="3643"/>
      <c r="BX200" s="3466"/>
      <c r="BY200" s="3644"/>
      <c r="BZ200" s="3466"/>
      <c r="CA200" s="3394"/>
      <c r="CB200" s="3394"/>
      <c r="CC200" s="3394"/>
      <c r="CD200" s="3394"/>
      <c r="CE200" s="3394"/>
      <c r="CF200" s="3394"/>
      <c r="CG200" s="3394"/>
      <c r="CH200" s="3409"/>
      <c r="CI200" s="3409"/>
      <c r="CJ200" s="3409"/>
      <c r="CK200" s="3409"/>
      <c r="CL200" s="3409"/>
      <c r="CM200" s="3409"/>
      <c r="CN200" s="3409"/>
      <c r="CO200" s="3394"/>
      <c r="CP200" s="3394"/>
      <c r="CQ200" s="3394"/>
      <c r="CR200" s="3394"/>
      <c r="CS200" s="3394"/>
      <c r="CT200" s="3394"/>
    </row>
    <row r="201" spans="1:98" ht="32.1" customHeight="1" x14ac:dyDescent="0.2">
      <c r="A201" s="4761"/>
      <c r="B201" s="4762"/>
      <c r="C201" s="4763"/>
      <c r="D201" s="4778"/>
      <c r="E201" s="4222"/>
      <c r="F201" s="4180"/>
      <c r="G201" s="4779" t="s">
        <v>1405</v>
      </c>
      <c r="H201" s="4178"/>
      <c r="I201" s="4779" t="s">
        <v>1404</v>
      </c>
      <c r="J201" s="4178"/>
      <c r="K201" s="4773" t="s">
        <v>1403</v>
      </c>
      <c r="L201" s="4178"/>
      <c r="M201" s="4779" t="s">
        <v>1402</v>
      </c>
      <c r="N201" s="4178"/>
      <c r="O201" s="4773" t="s">
        <v>1401</v>
      </c>
      <c r="P201" s="4178"/>
      <c r="Q201" s="4773" t="s">
        <v>54</v>
      </c>
      <c r="R201" s="4178"/>
      <c r="S201" s="4774" t="s">
        <v>1399</v>
      </c>
      <c r="T201" s="4183"/>
      <c r="U201" s="4774" t="s">
        <v>1398</v>
      </c>
      <c r="V201" s="4775"/>
      <c r="W201" s="4782"/>
      <c r="X201" s="4784"/>
      <c r="Y201" s="4560" t="s">
        <v>1423</v>
      </c>
      <c r="Z201" s="4776" t="s">
        <v>1422</v>
      </c>
      <c r="AA201" s="4176"/>
      <c r="AB201" s="4870"/>
      <c r="AC201" s="4872"/>
      <c r="AD201" s="4872"/>
      <c r="AE201" s="4880"/>
      <c r="AF201" s="402"/>
      <c r="AG201" s="402"/>
      <c r="AH201" s="402"/>
      <c r="AI201" s="402"/>
      <c r="AJ201" s="402"/>
      <c r="AK201" s="402"/>
      <c r="BV201" s="3395"/>
      <c r="BW201" s="3395"/>
      <c r="CH201" s="3409"/>
      <c r="CI201" s="3409"/>
      <c r="CJ201" s="3409"/>
      <c r="CK201" s="3409"/>
      <c r="CL201" s="3409"/>
      <c r="CM201" s="3409"/>
      <c r="CN201" s="3409"/>
    </row>
    <row r="202" spans="1:98" ht="25.35" customHeight="1" x14ac:dyDescent="0.2">
      <c r="A202" s="4764"/>
      <c r="B202" s="4765"/>
      <c r="C202" s="4766"/>
      <c r="D202" s="2837" t="s">
        <v>47</v>
      </c>
      <c r="E202" s="2838" t="s">
        <v>20</v>
      </c>
      <c r="F202" s="3202" t="s">
        <v>21</v>
      </c>
      <c r="G202" s="2798" t="s">
        <v>20</v>
      </c>
      <c r="H202" s="3645" t="s">
        <v>21</v>
      </c>
      <c r="I202" s="3646" t="s">
        <v>20</v>
      </c>
      <c r="J202" s="3645" t="s">
        <v>21</v>
      </c>
      <c r="K202" s="3646" t="s">
        <v>20</v>
      </c>
      <c r="L202" s="3645" t="s">
        <v>21</v>
      </c>
      <c r="M202" s="3646" t="s">
        <v>20</v>
      </c>
      <c r="N202" s="3645" t="s">
        <v>21</v>
      </c>
      <c r="O202" s="3646" t="s">
        <v>20</v>
      </c>
      <c r="P202" s="3645" t="s">
        <v>21</v>
      </c>
      <c r="Q202" s="3646" t="s">
        <v>20</v>
      </c>
      <c r="R202" s="3645" t="s">
        <v>21</v>
      </c>
      <c r="S202" s="3647" t="s">
        <v>20</v>
      </c>
      <c r="T202" s="3648" t="s">
        <v>21</v>
      </c>
      <c r="U202" s="3647" t="s">
        <v>20</v>
      </c>
      <c r="V202" s="3213" t="s">
        <v>21</v>
      </c>
      <c r="W202" s="4783"/>
      <c r="X202" s="4562"/>
      <c r="Y202" s="4562"/>
      <c r="Z202" s="4777"/>
      <c r="AA202" s="4180"/>
      <c r="AB202" s="4871"/>
      <c r="AC202" s="4872"/>
      <c r="AD202" s="4872"/>
      <c r="AE202" s="4880"/>
      <c r="AF202" s="402"/>
      <c r="AG202" s="402"/>
      <c r="AH202" s="402"/>
      <c r="AI202" s="402"/>
      <c r="AJ202" s="402"/>
      <c r="AK202" s="402"/>
      <c r="BV202" s="3395"/>
      <c r="BW202" s="3395"/>
      <c r="CH202" s="3409"/>
      <c r="CI202" s="3409"/>
      <c r="CJ202" s="3409"/>
      <c r="CK202" s="3409"/>
      <c r="CL202" s="3409"/>
      <c r="CM202" s="3409"/>
      <c r="CN202" s="3409"/>
    </row>
    <row r="203" spans="1:98" ht="16.350000000000001" customHeight="1" x14ac:dyDescent="0.2">
      <c r="A203" s="4294" t="s">
        <v>1392</v>
      </c>
      <c r="B203" s="4771" t="s">
        <v>1421</v>
      </c>
      <c r="C203" s="4772"/>
      <c r="D203" s="2839">
        <f t="shared" ref="D203:D245" si="128">SUM(E203+F203)</f>
        <v>0</v>
      </c>
      <c r="E203" s="1288">
        <f t="shared" ref="E203:E219" si="129">SUM(G203+I203+K203+M203+O203+Q203+S203+U203)</f>
        <v>0</v>
      </c>
      <c r="F203" s="2840">
        <f t="shared" ref="F203:F219" si="130">SUM(H203+J203+L203+N203+P203+R203+T203+V203)</f>
        <v>0</v>
      </c>
      <c r="G203" s="2841"/>
      <c r="H203" s="1281"/>
      <c r="I203" s="2842"/>
      <c r="J203" s="1281"/>
      <c r="K203" s="2842"/>
      <c r="L203" s="1281"/>
      <c r="M203" s="2842"/>
      <c r="N203" s="1281"/>
      <c r="O203" s="2842"/>
      <c r="P203" s="1281"/>
      <c r="Q203" s="2842"/>
      <c r="R203" s="1281"/>
      <c r="S203" s="2842"/>
      <c r="T203" s="1281"/>
      <c r="U203" s="2842"/>
      <c r="V203" s="2843"/>
      <c r="W203" s="2844"/>
      <c r="X203" s="1280"/>
      <c r="Y203" s="1280"/>
      <c r="Z203" s="2845"/>
      <c r="AA203" s="1280"/>
      <c r="AB203" s="1280"/>
      <c r="AC203" s="1280"/>
      <c r="AD203" s="1280"/>
      <c r="AE203" s="2995"/>
      <c r="AF203" s="2269" t="str">
        <f>CA203&amp;CB203&amp;CC203&amp;CD203&amp;CE203&amp;CF203&amp;CG203</f>
        <v/>
      </c>
      <c r="AG203" s="1482"/>
      <c r="AH203" s="1482"/>
      <c r="AI203" s="1482"/>
      <c r="AJ203" s="1482"/>
      <c r="AK203" s="1482"/>
      <c r="AL203" s="402"/>
      <c r="AM203" s="402"/>
      <c r="BV203" s="3395"/>
      <c r="BW203" s="3395"/>
      <c r="CA203" s="3416" t="str">
        <f>IF(CH203=1,"* El número de pacientes de 60 años NO DEBE Ser mayor a lo registrado en el grupo Etario 20-64 años. ","")</f>
        <v/>
      </c>
      <c r="CB203" s="3416" t="str">
        <f>IF(CI203=1,"* La consulta pertinente según Protocolo de Referencia NO DEBE ser mayor al Total registrado. ","")</f>
        <v/>
      </c>
      <c r="CC203" s="3416" t="str">
        <f t="shared" ref="CC203:CC266" si="131">IF(CJ203=1,"* La consulta pertinente según condición clínica NO DEBE ser mayor al Total registrado. ","")</f>
        <v/>
      </c>
      <c r="CD203" s="3416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6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6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6" t="str">
        <f>IF(AND($D203&lt;&gt;0,AE203=""),"* No olvide digitar la columna Migrantes (Digite CEROS si no tiene). ",IF($D203&lt;AE203,"* Los Migrantes NO DEBEN ser mayor al total. ",""))</f>
        <v/>
      </c>
      <c r="CH203" s="3417">
        <f>IF((S203+T203)&lt;X203,1,0)</f>
        <v>0</v>
      </c>
      <c r="CI203" s="3417">
        <f>IF(D203&lt;Y203,1,0)</f>
        <v>0</v>
      </c>
      <c r="CJ203" s="3417">
        <f t="shared" ref="CJ203:CJ266" si="133">IF(D205&lt;Z205,1,0)</f>
        <v>0</v>
      </c>
      <c r="CK203" s="3417">
        <f t="shared" ref="CK203:CK229" si="134">IF(AND(D203&lt;&gt;0,W203=""),1,IF(F203&lt;W203,1,0))</f>
        <v>0</v>
      </c>
      <c r="CL203" s="3417">
        <f>IF(AND($D203&lt;&gt;0,AC203=""),1,IF($D203&lt;AC203,1,0))</f>
        <v>0</v>
      </c>
      <c r="CM203" s="3417">
        <f t="shared" ref="CM203:CN218" si="135">IF(AND($D203&lt;&gt;0,AD203=""),1,IF($D203&lt;AD203,1,0))</f>
        <v>0</v>
      </c>
      <c r="CN203" s="3417">
        <f t="shared" si="135"/>
        <v>0</v>
      </c>
    </row>
    <row r="204" spans="1:98" ht="16.350000000000001" customHeight="1" x14ac:dyDescent="0.2">
      <c r="A204" s="4770"/>
      <c r="B204" s="4465" t="s">
        <v>1420</v>
      </c>
      <c r="C204" s="4466"/>
      <c r="D204" s="2846">
        <f t="shared" si="128"/>
        <v>0</v>
      </c>
      <c r="E204" s="2847">
        <f t="shared" si="129"/>
        <v>0</v>
      </c>
      <c r="F204" s="1287">
        <f t="shared" si="130"/>
        <v>0</v>
      </c>
      <c r="G204" s="2848"/>
      <c r="H204" s="2849"/>
      <c r="I204" s="1271"/>
      <c r="J204" s="2849"/>
      <c r="K204" s="1271"/>
      <c r="L204" s="2849"/>
      <c r="M204" s="1271"/>
      <c r="N204" s="2849"/>
      <c r="O204" s="1271"/>
      <c r="P204" s="2849"/>
      <c r="Q204" s="1271"/>
      <c r="R204" s="2849"/>
      <c r="S204" s="1271"/>
      <c r="T204" s="2849"/>
      <c r="U204" s="1271"/>
      <c r="V204" s="1270"/>
      <c r="W204" s="2850"/>
      <c r="X204" s="2851"/>
      <c r="Y204" s="2851"/>
      <c r="Z204" s="2851"/>
      <c r="AA204" s="2851"/>
      <c r="AB204" s="2851"/>
      <c r="AC204" s="2851"/>
      <c r="AD204" s="2851"/>
      <c r="AE204" s="2967"/>
      <c r="AF204" s="2269" t="str">
        <f t="shared" ref="AF204:AF267" si="136">CA204&amp;CB204&amp;CC204&amp;CD204&amp;CE204&amp;CF204&amp;CG204</f>
        <v/>
      </c>
      <c r="AG204" s="1482"/>
      <c r="AH204" s="1482"/>
      <c r="AI204" s="1482"/>
      <c r="AJ204" s="1482"/>
      <c r="AK204" s="1482"/>
      <c r="AL204" s="402"/>
      <c r="AM204" s="402"/>
      <c r="BV204" s="3395"/>
      <c r="BW204" s="3395"/>
      <c r="CA204" s="3416" t="str">
        <f t="shared" ref="CA204:CA267" si="137">IF(CH204=1,"* El número de pacientes de 60 años NO DEBE Ser mayor a lo registrado en el grupo Etario 20-64 años. ","")</f>
        <v/>
      </c>
      <c r="CB204" s="3416" t="str">
        <f t="shared" ref="CB204:CB267" si="138">IF(CI204=1,"* La consulta pertinente según Protocolo de Referencia NO DEBE ser mayor al Total registrado. ","")</f>
        <v/>
      </c>
      <c r="CC204" s="3416" t="str">
        <f t="shared" si="131"/>
        <v/>
      </c>
      <c r="CD204" s="3416" t="str">
        <f t="shared" si="132"/>
        <v/>
      </c>
      <c r="CE204" s="3416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6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6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17">
        <f t="shared" ref="CH204:CH219" si="142">IF((S204+T204)&lt;X204,1,0)</f>
        <v>0</v>
      </c>
      <c r="CI204" s="3417">
        <f t="shared" ref="CI204:CI267" si="143">IF(D204&lt;Y204,1,0)</f>
        <v>0</v>
      </c>
      <c r="CJ204" s="3417">
        <f t="shared" si="133"/>
        <v>0</v>
      </c>
      <c r="CK204" s="3417">
        <f t="shared" si="134"/>
        <v>0</v>
      </c>
      <c r="CL204" s="3417">
        <f t="shared" ref="CL204:CN267" si="144">IF(AND($D204&lt;&gt;0,AC204=""),1,IF($D204&lt;AC204,1,0))</f>
        <v>0</v>
      </c>
      <c r="CM204" s="3417">
        <f t="shared" si="135"/>
        <v>0</v>
      </c>
      <c r="CN204" s="3417">
        <f t="shared" si="135"/>
        <v>0</v>
      </c>
    </row>
    <row r="205" spans="1:98" ht="16.350000000000001" customHeight="1" x14ac:dyDescent="0.2">
      <c r="A205" s="4229" t="s">
        <v>1419</v>
      </c>
      <c r="B205" s="4747" t="s">
        <v>1413</v>
      </c>
      <c r="C205" s="4747"/>
      <c r="D205" s="2830">
        <f t="shared" si="128"/>
        <v>0</v>
      </c>
      <c r="E205" s="355">
        <f t="shared" si="129"/>
        <v>0</v>
      </c>
      <c r="F205" s="2852">
        <f t="shared" si="130"/>
        <v>0</v>
      </c>
      <c r="G205" s="2853"/>
      <c r="H205" s="1279"/>
      <c r="I205" s="2854"/>
      <c r="J205" s="1279"/>
      <c r="K205" s="2854"/>
      <c r="L205" s="1279"/>
      <c r="M205" s="2854"/>
      <c r="N205" s="1279"/>
      <c r="O205" s="2854"/>
      <c r="P205" s="1279"/>
      <c r="Q205" s="2854"/>
      <c r="R205" s="1279"/>
      <c r="S205" s="2854"/>
      <c r="T205" s="1279"/>
      <c r="U205" s="2854"/>
      <c r="V205" s="2855"/>
      <c r="W205" s="2856"/>
      <c r="X205" s="1269"/>
      <c r="Y205" s="1269"/>
      <c r="Z205" s="2969"/>
      <c r="AA205" s="2968"/>
      <c r="AB205" s="1269"/>
      <c r="AC205" s="1269"/>
      <c r="AD205" s="1269"/>
      <c r="AE205" s="2970"/>
      <c r="AF205" s="2269" t="str">
        <f t="shared" si="136"/>
        <v/>
      </c>
      <c r="AG205" s="1482"/>
      <c r="AH205" s="1482"/>
      <c r="AI205" s="1482"/>
      <c r="AJ205" s="1482"/>
      <c r="AK205" s="1482"/>
      <c r="AL205" s="1482"/>
      <c r="AM205" s="402"/>
      <c r="BV205" s="3395"/>
      <c r="BW205" s="3395"/>
      <c r="CA205" s="3416" t="str">
        <f t="shared" si="137"/>
        <v/>
      </c>
      <c r="CB205" s="3416" t="str">
        <f t="shared" si="138"/>
        <v/>
      </c>
      <c r="CC205" s="3416" t="str">
        <f t="shared" si="131"/>
        <v/>
      </c>
      <c r="CD205" s="3416" t="str">
        <f t="shared" si="132"/>
        <v/>
      </c>
      <c r="CE205" s="3416" t="str">
        <f t="shared" si="139"/>
        <v/>
      </c>
      <c r="CF205" s="3416" t="str">
        <f t="shared" si="140"/>
        <v/>
      </c>
      <c r="CG205" s="3416" t="str">
        <f t="shared" si="141"/>
        <v/>
      </c>
      <c r="CH205" s="3417">
        <f t="shared" si="142"/>
        <v>0</v>
      </c>
      <c r="CI205" s="3417">
        <f t="shared" si="143"/>
        <v>0</v>
      </c>
      <c r="CJ205" s="3417">
        <f t="shared" si="133"/>
        <v>0</v>
      </c>
      <c r="CK205" s="3417">
        <f t="shared" si="134"/>
        <v>0</v>
      </c>
      <c r="CL205" s="3417">
        <f t="shared" si="144"/>
        <v>0</v>
      </c>
      <c r="CM205" s="3417">
        <f t="shared" si="135"/>
        <v>0</v>
      </c>
      <c r="CN205" s="3417">
        <f t="shared" si="135"/>
        <v>0</v>
      </c>
    </row>
    <row r="206" spans="1:98" ht="16.350000000000001" customHeight="1" x14ac:dyDescent="0.2">
      <c r="A206" s="4229"/>
      <c r="B206" s="4745" t="s">
        <v>1412</v>
      </c>
      <c r="C206" s="4745"/>
      <c r="D206" s="2857">
        <f t="shared" si="128"/>
        <v>0</v>
      </c>
      <c r="E206" s="2858">
        <f t="shared" si="129"/>
        <v>0</v>
      </c>
      <c r="F206" s="2859">
        <f t="shared" si="130"/>
        <v>0</v>
      </c>
      <c r="G206" s="2860"/>
      <c r="H206" s="2861"/>
      <c r="I206" s="2862"/>
      <c r="J206" s="2861"/>
      <c r="K206" s="2862"/>
      <c r="L206" s="2861"/>
      <c r="M206" s="2862"/>
      <c r="N206" s="2861"/>
      <c r="O206" s="2862"/>
      <c r="P206" s="2861"/>
      <c r="Q206" s="2862"/>
      <c r="R206" s="2861"/>
      <c r="S206" s="2862"/>
      <c r="T206" s="2861"/>
      <c r="U206" s="2862"/>
      <c r="V206" s="2863"/>
      <c r="W206" s="2864"/>
      <c r="X206" s="2865"/>
      <c r="Y206" s="4034"/>
      <c r="Z206" s="4034"/>
      <c r="AA206" s="2862"/>
      <c r="AB206" s="2865"/>
      <c r="AC206" s="2865"/>
      <c r="AD206" s="2865"/>
      <c r="AE206" s="2861"/>
      <c r="AF206" s="2269" t="str">
        <f t="shared" si="136"/>
        <v/>
      </c>
      <c r="AG206" s="1482"/>
      <c r="AH206" s="1482"/>
      <c r="AI206" s="1482"/>
      <c r="AJ206" s="1482"/>
      <c r="AK206" s="1482"/>
      <c r="AL206" s="1482"/>
      <c r="AM206" s="402"/>
      <c r="BV206" s="3395"/>
      <c r="BW206" s="3395"/>
      <c r="CA206" s="3416" t="str">
        <f t="shared" si="137"/>
        <v/>
      </c>
      <c r="CB206" s="3416" t="str">
        <f t="shared" si="138"/>
        <v/>
      </c>
      <c r="CC206" s="3416" t="str">
        <f t="shared" si="131"/>
        <v/>
      </c>
      <c r="CD206" s="3416" t="str">
        <f t="shared" si="132"/>
        <v/>
      </c>
      <c r="CE206" s="3416" t="str">
        <f t="shared" si="139"/>
        <v/>
      </c>
      <c r="CF206" s="3416" t="str">
        <f t="shared" si="140"/>
        <v/>
      </c>
      <c r="CG206" s="3416" t="str">
        <f t="shared" si="141"/>
        <v/>
      </c>
      <c r="CH206" s="3417">
        <f t="shared" si="142"/>
        <v>0</v>
      </c>
      <c r="CI206" s="3417">
        <f t="shared" si="143"/>
        <v>0</v>
      </c>
      <c r="CJ206" s="3417">
        <f t="shared" si="133"/>
        <v>0</v>
      </c>
      <c r="CK206" s="3417">
        <f t="shared" si="134"/>
        <v>0</v>
      </c>
      <c r="CL206" s="3417">
        <f t="shared" si="144"/>
        <v>0</v>
      </c>
      <c r="CM206" s="3417">
        <f t="shared" si="135"/>
        <v>0</v>
      </c>
      <c r="CN206" s="3417">
        <f t="shared" si="135"/>
        <v>0</v>
      </c>
    </row>
    <row r="207" spans="1:98" ht="16.350000000000001" customHeight="1" x14ac:dyDescent="0.2">
      <c r="A207" s="4229"/>
      <c r="B207" s="4745" t="s">
        <v>1411</v>
      </c>
      <c r="C207" s="4745"/>
      <c r="D207" s="2857">
        <f t="shared" si="128"/>
        <v>0</v>
      </c>
      <c r="E207" s="2858">
        <f t="shared" si="129"/>
        <v>0</v>
      </c>
      <c r="F207" s="2859">
        <f t="shared" si="130"/>
        <v>0</v>
      </c>
      <c r="G207" s="2860"/>
      <c r="H207" s="2861"/>
      <c r="I207" s="2862"/>
      <c r="J207" s="2861"/>
      <c r="K207" s="2862"/>
      <c r="L207" s="2861"/>
      <c r="M207" s="2862"/>
      <c r="N207" s="2861"/>
      <c r="O207" s="2862"/>
      <c r="P207" s="2861"/>
      <c r="Q207" s="2862"/>
      <c r="R207" s="2861"/>
      <c r="S207" s="2862"/>
      <c r="T207" s="2861"/>
      <c r="U207" s="2862"/>
      <c r="V207" s="2863"/>
      <c r="W207" s="2864"/>
      <c r="X207" s="2865"/>
      <c r="Y207" s="4034"/>
      <c r="Z207" s="4034"/>
      <c r="AA207" s="2862"/>
      <c r="AB207" s="2865"/>
      <c r="AC207" s="2865"/>
      <c r="AD207" s="2865"/>
      <c r="AE207" s="2861"/>
      <c r="AF207" s="2269" t="str">
        <f t="shared" si="136"/>
        <v/>
      </c>
      <c r="AG207" s="1482"/>
      <c r="AH207" s="1482"/>
      <c r="AI207" s="1482"/>
      <c r="AJ207" s="1482"/>
      <c r="AK207" s="1482"/>
      <c r="AL207" s="1482"/>
      <c r="AM207" s="402"/>
      <c r="BV207" s="3395"/>
      <c r="BW207" s="3395"/>
      <c r="CA207" s="3416" t="str">
        <f t="shared" si="137"/>
        <v/>
      </c>
      <c r="CB207" s="3416" t="str">
        <f t="shared" si="138"/>
        <v/>
      </c>
      <c r="CC207" s="3416" t="str">
        <f t="shared" si="131"/>
        <v/>
      </c>
      <c r="CD207" s="3416" t="str">
        <f t="shared" si="132"/>
        <v/>
      </c>
      <c r="CE207" s="3416" t="str">
        <f t="shared" si="139"/>
        <v/>
      </c>
      <c r="CF207" s="3416" t="str">
        <f t="shared" si="140"/>
        <v/>
      </c>
      <c r="CG207" s="3416" t="str">
        <f t="shared" si="141"/>
        <v/>
      </c>
      <c r="CH207" s="3417">
        <f t="shared" si="142"/>
        <v>0</v>
      </c>
      <c r="CI207" s="3417">
        <f t="shared" si="143"/>
        <v>0</v>
      </c>
      <c r="CJ207" s="3417">
        <f t="shared" si="133"/>
        <v>0</v>
      </c>
      <c r="CK207" s="3417">
        <f t="shared" si="134"/>
        <v>0</v>
      </c>
      <c r="CL207" s="3417">
        <f t="shared" si="144"/>
        <v>0</v>
      </c>
      <c r="CM207" s="3417">
        <f t="shared" si="135"/>
        <v>0</v>
      </c>
      <c r="CN207" s="3417">
        <f t="shared" si="135"/>
        <v>0</v>
      </c>
    </row>
    <row r="208" spans="1:98" ht="16.350000000000001" customHeight="1" x14ac:dyDescent="0.2">
      <c r="A208" s="4229"/>
      <c r="B208" s="4748" t="s">
        <v>1410</v>
      </c>
      <c r="C208" s="4749"/>
      <c r="D208" s="2857">
        <f t="shared" si="128"/>
        <v>0</v>
      </c>
      <c r="E208" s="2858">
        <f t="shared" si="129"/>
        <v>0</v>
      </c>
      <c r="F208" s="2859">
        <f t="shared" si="130"/>
        <v>0</v>
      </c>
      <c r="G208" s="2866"/>
      <c r="H208" s="1276"/>
      <c r="I208" s="1275"/>
      <c r="J208" s="1276"/>
      <c r="K208" s="1275"/>
      <c r="L208" s="1276"/>
      <c r="M208" s="1275"/>
      <c r="N208" s="1276"/>
      <c r="O208" s="1275"/>
      <c r="P208" s="1276"/>
      <c r="Q208" s="1275"/>
      <c r="R208" s="1276"/>
      <c r="S208" s="1275"/>
      <c r="T208" s="1276"/>
      <c r="U208" s="1275"/>
      <c r="V208" s="1274"/>
      <c r="W208" s="1285"/>
      <c r="X208" s="1284"/>
      <c r="Y208" s="4035"/>
      <c r="Z208" s="4036"/>
      <c r="AA208" s="1275"/>
      <c r="AB208" s="1284"/>
      <c r="AC208" s="1284"/>
      <c r="AD208" s="1284"/>
      <c r="AE208" s="1276"/>
      <c r="AF208" s="2269" t="str">
        <f t="shared" si="136"/>
        <v/>
      </c>
      <c r="AG208" s="1482"/>
      <c r="AH208" s="1482"/>
      <c r="AI208" s="1482"/>
      <c r="AJ208" s="1482"/>
      <c r="AK208" s="1482"/>
      <c r="AL208" s="1482"/>
      <c r="AM208" s="402"/>
      <c r="BV208" s="3395"/>
      <c r="BW208" s="3395"/>
      <c r="CA208" s="3416" t="str">
        <f t="shared" si="137"/>
        <v/>
      </c>
      <c r="CB208" s="3416" t="str">
        <f t="shared" si="138"/>
        <v/>
      </c>
      <c r="CC208" s="3416" t="str">
        <f t="shared" si="131"/>
        <v/>
      </c>
      <c r="CD208" s="3416" t="str">
        <f t="shared" si="132"/>
        <v/>
      </c>
      <c r="CE208" s="3416" t="str">
        <f t="shared" si="139"/>
        <v/>
      </c>
      <c r="CF208" s="3416" t="str">
        <f t="shared" si="140"/>
        <v/>
      </c>
      <c r="CG208" s="3416" t="str">
        <f t="shared" si="141"/>
        <v/>
      </c>
      <c r="CH208" s="3417">
        <f t="shared" si="142"/>
        <v>0</v>
      </c>
      <c r="CI208" s="3417">
        <f t="shared" si="143"/>
        <v>0</v>
      </c>
      <c r="CJ208" s="3417">
        <f t="shared" si="133"/>
        <v>0</v>
      </c>
      <c r="CK208" s="3417">
        <f t="shared" si="134"/>
        <v>0</v>
      </c>
      <c r="CL208" s="3417">
        <f t="shared" si="144"/>
        <v>0</v>
      </c>
      <c r="CM208" s="3417">
        <f t="shared" si="135"/>
        <v>0</v>
      </c>
      <c r="CN208" s="3417">
        <f t="shared" si="135"/>
        <v>0</v>
      </c>
    </row>
    <row r="209" spans="1:92" ht="16.350000000000001" customHeight="1" x14ac:dyDescent="0.2">
      <c r="A209" s="4590"/>
      <c r="B209" s="4750" t="s">
        <v>1409</v>
      </c>
      <c r="C209" s="4750"/>
      <c r="D209" s="2867">
        <f t="shared" si="128"/>
        <v>0</v>
      </c>
      <c r="E209" s="2868">
        <f t="shared" si="129"/>
        <v>0</v>
      </c>
      <c r="F209" s="1273">
        <f t="shared" si="130"/>
        <v>0</v>
      </c>
      <c r="G209" s="2848"/>
      <c r="H209" s="2849"/>
      <c r="I209" s="1271"/>
      <c r="J209" s="2849"/>
      <c r="K209" s="1271"/>
      <c r="L209" s="2849"/>
      <c r="M209" s="1271"/>
      <c r="N209" s="2849"/>
      <c r="O209" s="1271"/>
      <c r="P209" s="2849"/>
      <c r="Q209" s="1271"/>
      <c r="R209" s="2849"/>
      <c r="S209" s="1271"/>
      <c r="T209" s="2849"/>
      <c r="U209" s="1271"/>
      <c r="V209" s="1270"/>
      <c r="W209" s="2850"/>
      <c r="X209" s="2851"/>
      <c r="Y209" s="4037"/>
      <c r="Z209" s="4037"/>
      <c r="AA209" s="1271"/>
      <c r="AB209" s="2851"/>
      <c r="AC209" s="2851"/>
      <c r="AD209" s="2851"/>
      <c r="AE209" s="2849"/>
      <c r="AF209" s="2269" t="str">
        <f t="shared" si="136"/>
        <v/>
      </c>
      <c r="AG209" s="1482"/>
      <c r="AH209" s="1482"/>
      <c r="AI209" s="1482"/>
      <c r="AJ209" s="1482"/>
      <c r="AK209" s="1482"/>
      <c r="AL209" s="1482"/>
      <c r="AM209" s="402"/>
      <c r="BV209" s="3395"/>
      <c r="BW209" s="3395"/>
      <c r="CA209" s="3416" t="str">
        <f t="shared" si="137"/>
        <v/>
      </c>
      <c r="CB209" s="3416" t="str">
        <f t="shared" si="138"/>
        <v/>
      </c>
      <c r="CC209" s="3416" t="str">
        <f t="shared" si="131"/>
        <v/>
      </c>
      <c r="CD209" s="3416" t="str">
        <f t="shared" si="132"/>
        <v/>
      </c>
      <c r="CE209" s="3416" t="str">
        <f t="shared" si="139"/>
        <v/>
      </c>
      <c r="CF209" s="3416" t="str">
        <f t="shared" si="140"/>
        <v/>
      </c>
      <c r="CG209" s="3416" t="str">
        <f t="shared" si="141"/>
        <v/>
      </c>
      <c r="CH209" s="3417">
        <f t="shared" si="142"/>
        <v>0</v>
      </c>
      <c r="CI209" s="3417">
        <f t="shared" si="143"/>
        <v>0</v>
      </c>
      <c r="CJ209" s="3417">
        <f t="shared" si="133"/>
        <v>0</v>
      </c>
      <c r="CK209" s="3417">
        <f t="shared" si="134"/>
        <v>0</v>
      </c>
      <c r="CL209" s="3417">
        <f t="shared" si="144"/>
        <v>0</v>
      </c>
      <c r="CM209" s="3417">
        <f t="shared" si="135"/>
        <v>0</v>
      </c>
      <c r="CN209" s="3417">
        <f t="shared" si="135"/>
        <v>0</v>
      </c>
    </row>
    <row r="210" spans="1:92" ht="16.350000000000001" customHeight="1" x14ac:dyDescent="0.2">
      <c r="A210" s="4179" t="s">
        <v>1371</v>
      </c>
      <c r="B210" s="4747" t="s">
        <v>1413</v>
      </c>
      <c r="C210" s="4747"/>
      <c r="D210" s="2829">
        <f t="shared" si="128"/>
        <v>0</v>
      </c>
      <c r="E210" s="1282">
        <f>SUM(G210+I210+K210+M210+O210+Q210+S210+U210)</f>
        <v>0</v>
      </c>
      <c r="F210" s="2869">
        <f t="shared" si="130"/>
        <v>0</v>
      </c>
      <c r="G210" s="2841"/>
      <c r="H210" s="1281"/>
      <c r="I210" s="2842"/>
      <c r="J210" s="1281"/>
      <c r="K210" s="2842"/>
      <c r="L210" s="1281"/>
      <c r="M210" s="2842"/>
      <c r="N210" s="1281"/>
      <c r="O210" s="2842"/>
      <c r="P210" s="1281"/>
      <c r="Q210" s="2842"/>
      <c r="R210" s="1281"/>
      <c r="S210" s="2842"/>
      <c r="T210" s="1281"/>
      <c r="U210" s="2842"/>
      <c r="V210" s="2843"/>
      <c r="W210" s="2844"/>
      <c r="X210" s="1280"/>
      <c r="Y210" s="1280"/>
      <c r="Z210" s="2969"/>
      <c r="AA210" s="2968"/>
      <c r="AB210" s="1269"/>
      <c r="AC210" s="1269"/>
      <c r="AD210" s="1269"/>
      <c r="AE210" s="2970"/>
      <c r="AF210" s="2269" t="str">
        <f t="shared" si="136"/>
        <v/>
      </c>
      <c r="AG210" s="1482"/>
      <c r="AH210" s="1482"/>
      <c r="AI210" s="1482"/>
      <c r="AJ210" s="1482"/>
      <c r="AK210" s="1482"/>
      <c r="AL210" s="1482"/>
      <c r="AM210" s="402"/>
      <c r="BV210" s="3395"/>
      <c r="BW210" s="3395"/>
      <c r="CA210" s="3416" t="str">
        <f t="shared" si="137"/>
        <v/>
      </c>
      <c r="CB210" s="3416" t="str">
        <f t="shared" si="138"/>
        <v/>
      </c>
      <c r="CC210" s="3416" t="str">
        <f t="shared" si="131"/>
        <v/>
      </c>
      <c r="CD210" s="3416" t="str">
        <f t="shared" si="132"/>
        <v/>
      </c>
      <c r="CE210" s="3416" t="str">
        <f t="shared" si="139"/>
        <v/>
      </c>
      <c r="CF210" s="3416" t="str">
        <f t="shared" si="140"/>
        <v/>
      </c>
      <c r="CG210" s="3416" t="str">
        <f t="shared" si="141"/>
        <v/>
      </c>
      <c r="CH210" s="3417">
        <f t="shared" si="142"/>
        <v>0</v>
      </c>
      <c r="CI210" s="3417">
        <f t="shared" si="143"/>
        <v>0</v>
      </c>
      <c r="CJ210" s="3417">
        <f t="shared" si="133"/>
        <v>0</v>
      </c>
      <c r="CK210" s="3417">
        <f t="shared" si="134"/>
        <v>0</v>
      </c>
      <c r="CL210" s="3417">
        <f t="shared" si="144"/>
        <v>0</v>
      </c>
      <c r="CM210" s="3417">
        <f t="shared" si="135"/>
        <v>0</v>
      </c>
      <c r="CN210" s="3417">
        <f t="shared" si="135"/>
        <v>0</v>
      </c>
    </row>
    <row r="211" spans="1:92" ht="16.350000000000001" customHeight="1" x14ac:dyDescent="0.2">
      <c r="A211" s="4229"/>
      <c r="B211" s="4745" t="s">
        <v>1412</v>
      </c>
      <c r="C211" s="4745"/>
      <c r="D211" s="2857">
        <f t="shared" si="128"/>
        <v>0</v>
      </c>
      <c r="E211" s="2858">
        <f t="shared" si="129"/>
        <v>0</v>
      </c>
      <c r="F211" s="2859">
        <f t="shared" si="130"/>
        <v>0</v>
      </c>
      <c r="G211" s="2860"/>
      <c r="H211" s="2861"/>
      <c r="I211" s="2862"/>
      <c r="J211" s="2861"/>
      <c r="K211" s="2862"/>
      <c r="L211" s="2861"/>
      <c r="M211" s="2862"/>
      <c r="N211" s="2861"/>
      <c r="O211" s="2862"/>
      <c r="P211" s="2861"/>
      <c r="Q211" s="2862"/>
      <c r="R211" s="2861"/>
      <c r="S211" s="2862"/>
      <c r="T211" s="2861"/>
      <c r="U211" s="2862"/>
      <c r="V211" s="2863"/>
      <c r="W211" s="2864"/>
      <c r="X211" s="2865"/>
      <c r="Y211" s="4034"/>
      <c r="Z211" s="4034"/>
      <c r="AA211" s="2862"/>
      <c r="AB211" s="2865"/>
      <c r="AC211" s="2865"/>
      <c r="AD211" s="2865"/>
      <c r="AE211" s="2861"/>
      <c r="AF211" s="2269" t="str">
        <f t="shared" si="136"/>
        <v/>
      </c>
      <c r="AG211" s="1482"/>
      <c r="AH211" s="1482"/>
      <c r="AI211" s="1482"/>
      <c r="AJ211" s="1482"/>
      <c r="AK211" s="1482"/>
      <c r="AL211" s="1482"/>
      <c r="AM211" s="402"/>
      <c r="BV211" s="3395"/>
      <c r="BW211" s="3395"/>
      <c r="CA211" s="3416" t="str">
        <f t="shared" si="137"/>
        <v/>
      </c>
      <c r="CB211" s="3416" t="str">
        <f t="shared" si="138"/>
        <v/>
      </c>
      <c r="CC211" s="3416" t="str">
        <f t="shared" si="131"/>
        <v/>
      </c>
      <c r="CD211" s="3416" t="str">
        <f t="shared" si="132"/>
        <v/>
      </c>
      <c r="CE211" s="3416" t="str">
        <f t="shared" si="139"/>
        <v/>
      </c>
      <c r="CF211" s="3416" t="str">
        <f t="shared" si="140"/>
        <v/>
      </c>
      <c r="CG211" s="3416" t="str">
        <f t="shared" si="141"/>
        <v/>
      </c>
      <c r="CH211" s="3417">
        <f t="shared" si="142"/>
        <v>0</v>
      </c>
      <c r="CI211" s="3417">
        <f t="shared" si="143"/>
        <v>0</v>
      </c>
      <c r="CJ211" s="3417">
        <f t="shared" si="133"/>
        <v>0</v>
      </c>
      <c r="CK211" s="3417">
        <f t="shared" si="134"/>
        <v>0</v>
      </c>
      <c r="CL211" s="3417">
        <f t="shared" si="144"/>
        <v>0</v>
      </c>
      <c r="CM211" s="3417">
        <f t="shared" si="135"/>
        <v>0</v>
      </c>
      <c r="CN211" s="3417">
        <f t="shared" si="135"/>
        <v>0</v>
      </c>
    </row>
    <row r="212" spans="1:92" ht="16.350000000000001" customHeight="1" x14ac:dyDescent="0.2">
      <c r="A212" s="4229"/>
      <c r="B212" s="4745" t="s">
        <v>1411</v>
      </c>
      <c r="C212" s="4745"/>
      <c r="D212" s="2857">
        <f t="shared" si="128"/>
        <v>0</v>
      </c>
      <c r="E212" s="2858">
        <f t="shared" si="129"/>
        <v>0</v>
      </c>
      <c r="F212" s="2859">
        <f t="shared" si="130"/>
        <v>0</v>
      </c>
      <c r="G212" s="2860"/>
      <c r="H212" s="2861"/>
      <c r="I212" s="2862"/>
      <c r="J212" s="2861"/>
      <c r="K212" s="2862"/>
      <c r="L212" s="2861"/>
      <c r="M212" s="2862"/>
      <c r="N212" s="2861"/>
      <c r="O212" s="2862"/>
      <c r="P212" s="2861"/>
      <c r="Q212" s="2862"/>
      <c r="R212" s="2861"/>
      <c r="S212" s="2862"/>
      <c r="T212" s="2861"/>
      <c r="U212" s="2862"/>
      <c r="V212" s="2863"/>
      <c r="W212" s="2864"/>
      <c r="X212" s="2865"/>
      <c r="Y212" s="4034"/>
      <c r="Z212" s="4034"/>
      <c r="AA212" s="2862"/>
      <c r="AB212" s="2865"/>
      <c r="AC212" s="2865"/>
      <c r="AD212" s="2865"/>
      <c r="AE212" s="2861"/>
      <c r="AF212" s="2269" t="str">
        <f t="shared" si="136"/>
        <v/>
      </c>
      <c r="AG212" s="1482"/>
      <c r="AH212" s="1482"/>
      <c r="AI212" s="1482"/>
      <c r="AJ212" s="1482"/>
      <c r="AK212" s="1482"/>
      <c r="AL212" s="1482"/>
      <c r="AM212" s="402"/>
      <c r="BV212" s="3395"/>
      <c r="BW212" s="3395"/>
      <c r="CA212" s="3416" t="str">
        <f t="shared" si="137"/>
        <v/>
      </c>
      <c r="CB212" s="3416" t="str">
        <f t="shared" si="138"/>
        <v/>
      </c>
      <c r="CC212" s="3416" t="str">
        <f t="shared" si="131"/>
        <v/>
      </c>
      <c r="CD212" s="3416" t="str">
        <f t="shared" si="132"/>
        <v/>
      </c>
      <c r="CE212" s="3416" t="str">
        <f t="shared" si="139"/>
        <v/>
      </c>
      <c r="CF212" s="3416" t="str">
        <f t="shared" si="140"/>
        <v/>
      </c>
      <c r="CG212" s="3416" t="str">
        <f t="shared" si="141"/>
        <v/>
      </c>
      <c r="CH212" s="3417">
        <f t="shared" si="142"/>
        <v>0</v>
      </c>
      <c r="CI212" s="3417">
        <f t="shared" si="143"/>
        <v>0</v>
      </c>
      <c r="CJ212" s="3417">
        <f t="shared" si="133"/>
        <v>0</v>
      </c>
      <c r="CK212" s="3417">
        <f t="shared" si="134"/>
        <v>0</v>
      </c>
      <c r="CL212" s="3417">
        <f t="shared" si="144"/>
        <v>0</v>
      </c>
      <c r="CM212" s="3417">
        <f t="shared" si="135"/>
        <v>0</v>
      </c>
      <c r="CN212" s="3417">
        <f t="shared" si="135"/>
        <v>0</v>
      </c>
    </row>
    <row r="213" spans="1:92" ht="16.350000000000001" customHeight="1" x14ac:dyDescent="0.2">
      <c r="A213" s="4229"/>
      <c r="B213" s="4748" t="s">
        <v>1410</v>
      </c>
      <c r="C213" s="4749"/>
      <c r="D213" s="2857">
        <f t="shared" si="128"/>
        <v>0</v>
      </c>
      <c r="E213" s="2858">
        <f t="shared" si="129"/>
        <v>0</v>
      </c>
      <c r="F213" s="2859">
        <f t="shared" si="130"/>
        <v>0</v>
      </c>
      <c r="G213" s="2866"/>
      <c r="H213" s="1276"/>
      <c r="I213" s="1275"/>
      <c r="J213" s="1276"/>
      <c r="K213" s="1275"/>
      <c r="L213" s="1276"/>
      <c r="M213" s="1275"/>
      <c r="N213" s="1276"/>
      <c r="O213" s="1275"/>
      <c r="P213" s="1276"/>
      <c r="Q213" s="1275"/>
      <c r="R213" s="1276"/>
      <c r="S213" s="1275"/>
      <c r="T213" s="1276"/>
      <c r="U213" s="1275"/>
      <c r="V213" s="1274"/>
      <c r="W213" s="2864"/>
      <c r="X213" s="2865"/>
      <c r="Y213" s="4034"/>
      <c r="Z213" s="4034"/>
      <c r="AA213" s="2862"/>
      <c r="AB213" s="2865"/>
      <c r="AC213" s="2865"/>
      <c r="AD213" s="2865"/>
      <c r="AE213" s="2861"/>
      <c r="AF213" s="2269" t="str">
        <f t="shared" si="136"/>
        <v/>
      </c>
      <c r="AG213" s="1482"/>
      <c r="AH213" s="1482"/>
      <c r="AI213" s="1482"/>
      <c r="AJ213" s="1482"/>
      <c r="AK213" s="1482"/>
      <c r="AL213" s="1482"/>
      <c r="AM213" s="402"/>
      <c r="BV213" s="3395"/>
      <c r="BW213" s="3395"/>
      <c r="CA213" s="3416" t="str">
        <f t="shared" si="137"/>
        <v/>
      </c>
      <c r="CB213" s="3416" t="str">
        <f t="shared" si="138"/>
        <v/>
      </c>
      <c r="CC213" s="3416" t="str">
        <f t="shared" si="131"/>
        <v/>
      </c>
      <c r="CD213" s="3416" t="str">
        <f t="shared" si="132"/>
        <v/>
      </c>
      <c r="CE213" s="3416" t="str">
        <f t="shared" si="139"/>
        <v/>
      </c>
      <c r="CF213" s="3416" t="str">
        <f t="shared" si="140"/>
        <v/>
      </c>
      <c r="CG213" s="3416" t="str">
        <f t="shared" si="141"/>
        <v/>
      </c>
      <c r="CH213" s="3417">
        <f t="shared" si="142"/>
        <v>0</v>
      </c>
      <c r="CI213" s="3417">
        <f t="shared" si="143"/>
        <v>0</v>
      </c>
      <c r="CJ213" s="3417">
        <f t="shared" si="133"/>
        <v>0</v>
      </c>
      <c r="CK213" s="3417">
        <f t="shared" si="134"/>
        <v>0</v>
      </c>
      <c r="CL213" s="3417">
        <f t="shared" si="144"/>
        <v>0</v>
      </c>
      <c r="CM213" s="3417">
        <f t="shared" si="135"/>
        <v>0</v>
      </c>
      <c r="CN213" s="3417">
        <f t="shared" si="135"/>
        <v>0</v>
      </c>
    </row>
    <row r="214" spans="1:92" ht="16.350000000000001" customHeight="1" x14ac:dyDescent="0.2">
      <c r="A214" s="4590"/>
      <c r="B214" s="4750" t="s">
        <v>1409</v>
      </c>
      <c r="C214" s="4750"/>
      <c r="D214" s="2867">
        <f t="shared" si="128"/>
        <v>0</v>
      </c>
      <c r="E214" s="2868">
        <f t="shared" si="129"/>
        <v>0</v>
      </c>
      <c r="F214" s="1273">
        <f t="shared" si="130"/>
        <v>0</v>
      </c>
      <c r="G214" s="2848"/>
      <c r="H214" s="2849"/>
      <c r="I214" s="1271"/>
      <c r="J214" s="2849"/>
      <c r="K214" s="1271"/>
      <c r="L214" s="2849"/>
      <c r="M214" s="1271"/>
      <c r="N214" s="2849"/>
      <c r="O214" s="1271"/>
      <c r="P214" s="2849"/>
      <c r="Q214" s="1271"/>
      <c r="R214" s="2849"/>
      <c r="S214" s="1271"/>
      <c r="T214" s="2849"/>
      <c r="U214" s="1271"/>
      <c r="V214" s="1270"/>
      <c r="W214" s="2985"/>
      <c r="X214" s="2986"/>
      <c r="Y214" s="4038"/>
      <c r="Z214" s="4038"/>
      <c r="AA214" s="2987"/>
      <c r="AB214" s="2986"/>
      <c r="AC214" s="2986"/>
      <c r="AD214" s="2986"/>
      <c r="AE214" s="2988"/>
      <c r="AF214" s="2269" t="str">
        <f t="shared" si="136"/>
        <v/>
      </c>
      <c r="AG214" s="1482"/>
      <c r="AH214" s="1482"/>
      <c r="AI214" s="1482"/>
      <c r="AJ214" s="1482"/>
      <c r="AK214" s="1482"/>
      <c r="AL214" s="1482"/>
      <c r="AM214" s="402"/>
      <c r="BV214" s="3395"/>
      <c r="BW214" s="3395"/>
      <c r="CA214" s="3416" t="str">
        <f t="shared" si="137"/>
        <v/>
      </c>
      <c r="CB214" s="3416" t="str">
        <f t="shared" si="138"/>
        <v/>
      </c>
      <c r="CC214" s="3416" t="str">
        <f t="shared" si="131"/>
        <v/>
      </c>
      <c r="CD214" s="3416" t="str">
        <f t="shared" si="132"/>
        <v/>
      </c>
      <c r="CE214" s="3416" t="str">
        <f t="shared" si="139"/>
        <v/>
      </c>
      <c r="CF214" s="3416" t="str">
        <f t="shared" si="140"/>
        <v/>
      </c>
      <c r="CG214" s="3416" t="str">
        <f t="shared" si="141"/>
        <v/>
      </c>
      <c r="CH214" s="3417">
        <f t="shared" si="142"/>
        <v>0</v>
      </c>
      <c r="CI214" s="3417">
        <f t="shared" si="143"/>
        <v>0</v>
      </c>
      <c r="CJ214" s="3417">
        <f t="shared" si="133"/>
        <v>0</v>
      </c>
      <c r="CK214" s="3417">
        <f t="shared" si="134"/>
        <v>0</v>
      </c>
      <c r="CL214" s="3417">
        <f t="shared" si="144"/>
        <v>0</v>
      </c>
      <c r="CM214" s="3417">
        <f t="shared" si="135"/>
        <v>0</v>
      </c>
      <c r="CN214" s="3417">
        <f t="shared" si="135"/>
        <v>0</v>
      </c>
    </row>
    <row r="215" spans="1:92" ht="16.350000000000001" customHeight="1" x14ac:dyDescent="0.2">
      <c r="A215" s="4179" t="s">
        <v>1380</v>
      </c>
      <c r="B215" s="4747" t="s">
        <v>1413</v>
      </c>
      <c r="C215" s="4747"/>
      <c r="D215" s="2829">
        <f t="shared" si="128"/>
        <v>0</v>
      </c>
      <c r="E215" s="1282">
        <f t="shared" si="129"/>
        <v>0</v>
      </c>
      <c r="F215" s="2869">
        <f t="shared" si="130"/>
        <v>0</v>
      </c>
      <c r="G215" s="2841"/>
      <c r="H215" s="1281"/>
      <c r="I215" s="2842"/>
      <c r="J215" s="1281"/>
      <c r="K215" s="2842"/>
      <c r="L215" s="1281"/>
      <c r="M215" s="2842"/>
      <c r="N215" s="1281"/>
      <c r="O215" s="2842"/>
      <c r="P215" s="1281"/>
      <c r="Q215" s="2842"/>
      <c r="R215" s="1281"/>
      <c r="S215" s="2842"/>
      <c r="T215" s="1281"/>
      <c r="U215" s="2842"/>
      <c r="V215" s="2843"/>
      <c r="W215" s="2844"/>
      <c r="X215" s="1280"/>
      <c r="Y215" s="1280"/>
      <c r="Z215" s="2969"/>
      <c r="AA215" s="2968"/>
      <c r="AB215" s="1269"/>
      <c r="AC215" s="1269"/>
      <c r="AD215" s="1269"/>
      <c r="AE215" s="2970"/>
      <c r="AF215" s="2269" t="str">
        <f t="shared" si="136"/>
        <v/>
      </c>
      <c r="AG215" s="1482"/>
      <c r="AH215" s="1482"/>
      <c r="AI215" s="1482"/>
      <c r="AJ215" s="1482"/>
      <c r="AK215" s="1482"/>
      <c r="AL215" s="1482"/>
      <c r="AM215" s="402"/>
      <c r="BV215" s="3395"/>
      <c r="BW215" s="3395"/>
      <c r="CA215" s="3416" t="str">
        <f t="shared" si="137"/>
        <v/>
      </c>
      <c r="CB215" s="3416" t="str">
        <f t="shared" si="138"/>
        <v/>
      </c>
      <c r="CC215" s="3416" t="str">
        <f t="shared" si="131"/>
        <v/>
      </c>
      <c r="CD215" s="3416" t="str">
        <f t="shared" si="132"/>
        <v/>
      </c>
      <c r="CE215" s="3416" t="str">
        <f t="shared" si="139"/>
        <v/>
      </c>
      <c r="CF215" s="3416" t="str">
        <f t="shared" si="140"/>
        <v/>
      </c>
      <c r="CG215" s="3416" t="str">
        <f t="shared" si="141"/>
        <v/>
      </c>
      <c r="CH215" s="3417">
        <f t="shared" si="142"/>
        <v>0</v>
      </c>
      <c r="CI215" s="3417">
        <f t="shared" si="143"/>
        <v>0</v>
      </c>
      <c r="CJ215" s="3417">
        <f t="shared" si="133"/>
        <v>0</v>
      </c>
      <c r="CK215" s="3417">
        <f t="shared" si="134"/>
        <v>0</v>
      </c>
      <c r="CL215" s="3417">
        <f t="shared" si="144"/>
        <v>0</v>
      </c>
      <c r="CM215" s="3417">
        <f t="shared" si="135"/>
        <v>0</v>
      </c>
      <c r="CN215" s="3417">
        <f t="shared" si="135"/>
        <v>0</v>
      </c>
    </row>
    <row r="216" spans="1:92" ht="16.350000000000001" customHeight="1" x14ac:dyDescent="0.2">
      <c r="A216" s="4229"/>
      <c r="B216" s="4745" t="s">
        <v>1412</v>
      </c>
      <c r="C216" s="4745"/>
      <c r="D216" s="2857">
        <f t="shared" si="128"/>
        <v>0</v>
      </c>
      <c r="E216" s="2858">
        <f t="shared" si="129"/>
        <v>0</v>
      </c>
      <c r="F216" s="2859">
        <f t="shared" si="130"/>
        <v>0</v>
      </c>
      <c r="G216" s="2860"/>
      <c r="H216" s="2861"/>
      <c r="I216" s="2862"/>
      <c r="J216" s="2861"/>
      <c r="K216" s="2862"/>
      <c r="L216" s="2861"/>
      <c r="M216" s="2862"/>
      <c r="N216" s="2861"/>
      <c r="O216" s="2862"/>
      <c r="P216" s="2861"/>
      <c r="Q216" s="2862"/>
      <c r="R216" s="2861"/>
      <c r="S216" s="2862"/>
      <c r="T216" s="2861"/>
      <c r="U216" s="2862"/>
      <c r="V216" s="2863"/>
      <c r="W216" s="2864"/>
      <c r="X216" s="2865"/>
      <c r="Y216" s="4034"/>
      <c r="Z216" s="4034"/>
      <c r="AA216" s="2862"/>
      <c r="AB216" s="2865"/>
      <c r="AC216" s="2865"/>
      <c r="AD216" s="2865"/>
      <c r="AE216" s="2861"/>
      <c r="AF216" s="2269" t="str">
        <f t="shared" si="136"/>
        <v/>
      </c>
      <c r="AG216" s="1482"/>
      <c r="AH216" s="1482"/>
      <c r="AI216" s="1482"/>
      <c r="AJ216" s="1482"/>
      <c r="AK216" s="1482"/>
      <c r="AL216" s="1482"/>
      <c r="AM216" s="402"/>
      <c r="BV216" s="3395"/>
      <c r="BW216" s="3395"/>
      <c r="CA216" s="3416" t="str">
        <f t="shared" si="137"/>
        <v/>
      </c>
      <c r="CB216" s="3416" t="str">
        <f t="shared" si="138"/>
        <v/>
      </c>
      <c r="CC216" s="3416" t="str">
        <f t="shared" si="131"/>
        <v/>
      </c>
      <c r="CD216" s="3416" t="str">
        <f t="shared" si="132"/>
        <v/>
      </c>
      <c r="CE216" s="3416" t="str">
        <f t="shared" si="139"/>
        <v/>
      </c>
      <c r="CF216" s="3416" t="str">
        <f t="shared" si="140"/>
        <v/>
      </c>
      <c r="CG216" s="3416" t="str">
        <f t="shared" si="141"/>
        <v/>
      </c>
      <c r="CH216" s="3417">
        <f t="shared" si="142"/>
        <v>0</v>
      </c>
      <c r="CI216" s="3417">
        <f t="shared" si="143"/>
        <v>0</v>
      </c>
      <c r="CJ216" s="3417">
        <f t="shared" si="133"/>
        <v>0</v>
      </c>
      <c r="CK216" s="3417">
        <f t="shared" si="134"/>
        <v>0</v>
      </c>
      <c r="CL216" s="3417">
        <f t="shared" si="144"/>
        <v>0</v>
      </c>
      <c r="CM216" s="3417">
        <f t="shared" si="135"/>
        <v>0</v>
      </c>
      <c r="CN216" s="3417">
        <f t="shared" si="135"/>
        <v>0</v>
      </c>
    </row>
    <row r="217" spans="1:92" ht="16.350000000000001" customHeight="1" x14ac:dyDescent="0.2">
      <c r="A217" s="4229"/>
      <c r="B217" s="4748" t="s">
        <v>1411</v>
      </c>
      <c r="C217" s="4749"/>
      <c r="D217" s="2857">
        <f t="shared" si="128"/>
        <v>0</v>
      </c>
      <c r="E217" s="2858">
        <f t="shared" si="129"/>
        <v>0</v>
      </c>
      <c r="F217" s="2859">
        <f t="shared" si="130"/>
        <v>0</v>
      </c>
      <c r="G217" s="2860"/>
      <c r="H217" s="2861"/>
      <c r="I217" s="2862"/>
      <c r="J217" s="2861"/>
      <c r="K217" s="2862"/>
      <c r="L217" s="2861"/>
      <c r="M217" s="2862"/>
      <c r="N217" s="2861"/>
      <c r="O217" s="2862"/>
      <c r="P217" s="2861"/>
      <c r="Q217" s="2862"/>
      <c r="R217" s="2861"/>
      <c r="S217" s="2862"/>
      <c r="T217" s="2861"/>
      <c r="U217" s="2862"/>
      <c r="V217" s="2863"/>
      <c r="W217" s="2864"/>
      <c r="X217" s="2865"/>
      <c r="Y217" s="4034"/>
      <c r="Z217" s="4034"/>
      <c r="AA217" s="2862"/>
      <c r="AB217" s="2865"/>
      <c r="AC217" s="2865"/>
      <c r="AD217" s="2865"/>
      <c r="AE217" s="2861"/>
      <c r="AF217" s="2269" t="str">
        <f t="shared" si="136"/>
        <v/>
      </c>
      <c r="AG217" s="1482"/>
      <c r="AH217" s="1482"/>
      <c r="AI217" s="1482"/>
      <c r="AJ217" s="1482"/>
      <c r="AK217" s="1482"/>
      <c r="AL217" s="1482"/>
      <c r="AM217" s="402"/>
      <c r="BV217" s="3395"/>
      <c r="BW217" s="3395"/>
      <c r="CA217" s="3416" t="str">
        <f t="shared" si="137"/>
        <v/>
      </c>
      <c r="CB217" s="3416" t="str">
        <f t="shared" si="138"/>
        <v/>
      </c>
      <c r="CC217" s="3416" t="str">
        <f t="shared" si="131"/>
        <v/>
      </c>
      <c r="CD217" s="3416" t="str">
        <f t="shared" si="132"/>
        <v/>
      </c>
      <c r="CE217" s="3416" t="str">
        <f t="shared" si="139"/>
        <v/>
      </c>
      <c r="CF217" s="3416" t="str">
        <f t="shared" si="140"/>
        <v/>
      </c>
      <c r="CG217" s="3416" t="str">
        <f t="shared" si="141"/>
        <v/>
      </c>
      <c r="CH217" s="3417">
        <f t="shared" si="142"/>
        <v>0</v>
      </c>
      <c r="CI217" s="3417">
        <f t="shared" si="143"/>
        <v>0</v>
      </c>
      <c r="CJ217" s="3417">
        <f t="shared" si="133"/>
        <v>0</v>
      </c>
      <c r="CK217" s="3417">
        <f t="shared" si="134"/>
        <v>0</v>
      </c>
      <c r="CL217" s="3417">
        <f t="shared" si="144"/>
        <v>0</v>
      </c>
      <c r="CM217" s="3417">
        <f t="shared" si="135"/>
        <v>0</v>
      </c>
      <c r="CN217" s="3417">
        <f t="shared" si="135"/>
        <v>0</v>
      </c>
    </row>
    <row r="218" spans="1:92" ht="16.350000000000001" customHeight="1" x14ac:dyDescent="0.2">
      <c r="A218" s="4229"/>
      <c r="B218" s="4745" t="s">
        <v>1410</v>
      </c>
      <c r="C218" s="4745"/>
      <c r="D218" s="2857">
        <f t="shared" si="128"/>
        <v>0</v>
      </c>
      <c r="E218" s="2858">
        <f>SUM(G218+I218+K218+M218+O218+Q218+S218+U218)</f>
        <v>0</v>
      </c>
      <c r="F218" s="2859">
        <f t="shared" si="130"/>
        <v>0</v>
      </c>
      <c r="G218" s="2866"/>
      <c r="H218" s="1276"/>
      <c r="I218" s="1275"/>
      <c r="J218" s="1276"/>
      <c r="K218" s="1275"/>
      <c r="L218" s="1276"/>
      <c r="M218" s="1275"/>
      <c r="N218" s="1276"/>
      <c r="O218" s="1275"/>
      <c r="P218" s="1276"/>
      <c r="Q218" s="1275"/>
      <c r="R218" s="1276"/>
      <c r="S218" s="1275"/>
      <c r="T218" s="1276"/>
      <c r="U218" s="1275"/>
      <c r="V218" s="1274"/>
      <c r="W218" s="2864"/>
      <c r="X218" s="2865"/>
      <c r="Y218" s="4034"/>
      <c r="Z218" s="4034"/>
      <c r="AA218" s="2862"/>
      <c r="AB218" s="2865"/>
      <c r="AC218" s="2865"/>
      <c r="AD218" s="2865"/>
      <c r="AE218" s="2861"/>
      <c r="AF218" s="2269" t="str">
        <f t="shared" si="136"/>
        <v/>
      </c>
      <c r="AG218" s="1482"/>
      <c r="AH218" s="1482"/>
      <c r="AI218" s="1482"/>
      <c r="AJ218" s="1482"/>
      <c r="AK218" s="1482"/>
      <c r="AL218" s="1482"/>
      <c r="AM218" s="402"/>
      <c r="BV218" s="3395"/>
      <c r="BW218" s="3395"/>
      <c r="CA218" s="3416" t="str">
        <f t="shared" si="137"/>
        <v/>
      </c>
      <c r="CB218" s="3416" t="str">
        <f t="shared" si="138"/>
        <v/>
      </c>
      <c r="CC218" s="3416" t="str">
        <f t="shared" si="131"/>
        <v/>
      </c>
      <c r="CD218" s="3416" t="str">
        <f t="shared" si="132"/>
        <v/>
      </c>
      <c r="CE218" s="3416" t="str">
        <f t="shared" si="139"/>
        <v/>
      </c>
      <c r="CF218" s="3416" t="str">
        <f t="shared" si="140"/>
        <v/>
      </c>
      <c r="CG218" s="3416" t="str">
        <f t="shared" si="141"/>
        <v/>
      </c>
      <c r="CH218" s="3417">
        <f t="shared" si="142"/>
        <v>0</v>
      </c>
      <c r="CI218" s="3417">
        <f t="shared" si="143"/>
        <v>0</v>
      </c>
      <c r="CJ218" s="3417">
        <f t="shared" si="133"/>
        <v>0</v>
      </c>
      <c r="CK218" s="3417">
        <f t="shared" si="134"/>
        <v>0</v>
      </c>
      <c r="CL218" s="3417">
        <f t="shared" si="144"/>
        <v>0</v>
      </c>
      <c r="CM218" s="3417">
        <f t="shared" si="135"/>
        <v>0</v>
      </c>
      <c r="CN218" s="3417">
        <f t="shared" si="135"/>
        <v>0</v>
      </c>
    </row>
    <row r="219" spans="1:92" ht="16.350000000000001" customHeight="1" x14ac:dyDescent="0.2">
      <c r="A219" s="4590"/>
      <c r="B219" s="4746" t="s">
        <v>1409</v>
      </c>
      <c r="C219" s="4746"/>
      <c r="D219" s="2867">
        <f t="shared" si="128"/>
        <v>0</v>
      </c>
      <c r="E219" s="2868">
        <f t="shared" si="129"/>
        <v>0</v>
      </c>
      <c r="F219" s="1273">
        <f t="shared" si="130"/>
        <v>0</v>
      </c>
      <c r="G219" s="2848"/>
      <c r="H219" s="2849"/>
      <c r="I219" s="1271"/>
      <c r="J219" s="2849"/>
      <c r="K219" s="1271"/>
      <c r="L219" s="2849"/>
      <c r="M219" s="1271"/>
      <c r="N219" s="2849"/>
      <c r="O219" s="1271"/>
      <c r="P219" s="2849"/>
      <c r="Q219" s="1271"/>
      <c r="R219" s="2849"/>
      <c r="S219" s="1271"/>
      <c r="T219" s="2849"/>
      <c r="U219" s="1271"/>
      <c r="V219" s="1270"/>
      <c r="W219" s="2985"/>
      <c r="X219" s="2986"/>
      <c r="Y219" s="4038"/>
      <c r="Z219" s="4038"/>
      <c r="AA219" s="2987"/>
      <c r="AB219" s="2986"/>
      <c r="AC219" s="2986"/>
      <c r="AD219" s="2986"/>
      <c r="AE219" s="2988"/>
      <c r="AF219" s="2269" t="str">
        <f t="shared" si="136"/>
        <v/>
      </c>
      <c r="AG219" s="1482"/>
      <c r="AH219" s="1482"/>
      <c r="AI219" s="1482"/>
      <c r="AJ219" s="1482"/>
      <c r="AK219" s="1482"/>
      <c r="AL219" s="1482"/>
      <c r="AM219" s="402"/>
      <c r="BV219" s="3395"/>
      <c r="BW219" s="3395"/>
      <c r="CA219" s="3416" t="str">
        <f t="shared" si="137"/>
        <v/>
      </c>
      <c r="CB219" s="3416" t="str">
        <f t="shared" si="138"/>
        <v/>
      </c>
      <c r="CC219" s="3416" t="str">
        <f t="shared" si="131"/>
        <v/>
      </c>
      <c r="CD219" s="3416" t="str">
        <f t="shared" si="132"/>
        <v/>
      </c>
      <c r="CE219" s="3416" t="str">
        <f t="shared" si="139"/>
        <v/>
      </c>
      <c r="CF219" s="3416" t="str">
        <f t="shared" si="140"/>
        <v/>
      </c>
      <c r="CG219" s="3416" t="str">
        <f t="shared" si="141"/>
        <v/>
      </c>
      <c r="CH219" s="3417">
        <f t="shared" si="142"/>
        <v>0</v>
      </c>
      <c r="CI219" s="3417">
        <f t="shared" si="143"/>
        <v>0</v>
      </c>
      <c r="CJ219" s="3417">
        <f t="shared" si="133"/>
        <v>0</v>
      </c>
      <c r="CK219" s="3417">
        <f t="shared" si="134"/>
        <v>0</v>
      </c>
      <c r="CL219" s="3417">
        <f t="shared" si="144"/>
        <v>0</v>
      </c>
      <c r="CM219" s="3417">
        <f t="shared" si="144"/>
        <v>0</v>
      </c>
      <c r="CN219" s="3417">
        <f t="shared" si="144"/>
        <v>0</v>
      </c>
    </row>
    <row r="220" spans="1:92" ht="16.350000000000001" customHeight="1" x14ac:dyDescent="0.2">
      <c r="A220" s="4179" t="s">
        <v>1377</v>
      </c>
      <c r="B220" s="4747" t="s">
        <v>1413</v>
      </c>
      <c r="C220" s="4747"/>
      <c r="D220" s="2829">
        <f>SUM(E220+F220)</f>
        <v>0</v>
      </c>
      <c r="E220" s="1282">
        <f>+G220+I220+K220+M220+O220+Q220+S220+U220</f>
        <v>0</v>
      </c>
      <c r="F220" s="2869">
        <f>+H220+J220+L220+N220+P220+R220+T220+V220</f>
        <v>0</v>
      </c>
      <c r="G220" s="2841"/>
      <c r="H220" s="1281"/>
      <c r="I220" s="2842"/>
      <c r="J220" s="1281"/>
      <c r="K220" s="2842"/>
      <c r="L220" s="1281"/>
      <c r="M220" s="2842"/>
      <c r="N220" s="1281"/>
      <c r="O220" s="2842"/>
      <c r="P220" s="1281"/>
      <c r="Q220" s="2842"/>
      <c r="R220" s="1281"/>
      <c r="S220" s="2842"/>
      <c r="T220" s="1281"/>
      <c r="U220" s="2842"/>
      <c r="V220" s="1281"/>
      <c r="W220" s="2844"/>
      <c r="X220" s="4039"/>
      <c r="Y220" s="1280"/>
      <c r="Z220" s="2969"/>
      <c r="AA220" s="2968"/>
      <c r="AB220" s="1269"/>
      <c r="AC220" s="1269"/>
      <c r="AD220" s="1269"/>
      <c r="AE220" s="2970"/>
      <c r="AF220" s="2269" t="str">
        <f t="shared" si="136"/>
        <v/>
      </c>
      <c r="AG220" s="1482"/>
      <c r="AH220" s="1482"/>
      <c r="AI220" s="1482"/>
      <c r="AJ220" s="1482"/>
      <c r="AK220" s="1482"/>
      <c r="AL220" s="1482"/>
      <c r="AM220" s="402"/>
      <c r="BV220" s="3395"/>
      <c r="BW220" s="3395"/>
      <c r="CA220" s="3416"/>
      <c r="CB220" s="3416" t="str">
        <f t="shared" si="138"/>
        <v/>
      </c>
      <c r="CC220" s="3416" t="str">
        <f t="shared" si="131"/>
        <v/>
      </c>
      <c r="CD220" s="3416" t="str">
        <f t="shared" si="132"/>
        <v/>
      </c>
      <c r="CE220" s="3416" t="str">
        <f t="shared" si="139"/>
        <v/>
      </c>
      <c r="CF220" s="3416" t="str">
        <f t="shared" si="140"/>
        <v/>
      </c>
      <c r="CG220" s="3416" t="str">
        <f t="shared" si="141"/>
        <v/>
      </c>
      <c r="CH220" s="3417"/>
      <c r="CI220" s="3417">
        <f t="shared" si="143"/>
        <v>0</v>
      </c>
      <c r="CJ220" s="3417">
        <f t="shared" si="133"/>
        <v>0</v>
      </c>
      <c r="CK220" s="3417">
        <f t="shared" si="134"/>
        <v>0</v>
      </c>
      <c r="CL220" s="3417">
        <f t="shared" si="144"/>
        <v>0</v>
      </c>
      <c r="CM220" s="3417">
        <f t="shared" si="144"/>
        <v>0</v>
      </c>
      <c r="CN220" s="3417">
        <f t="shared" si="144"/>
        <v>0</v>
      </c>
    </row>
    <row r="221" spans="1:92" ht="16.350000000000001" customHeight="1" x14ac:dyDescent="0.2">
      <c r="A221" s="4229"/>
      <c r="B221" s="4745" t="s">
        <v>1412</v>
      </c>
      <c r="C221" s="4745"/>
      <c r="D221" s="2857">
        <f t="shared" si="128"/>
        <v>0</v>
      </c>
      <c r="E221" s="2858">
        <f>+G221+I221+K221+M221+O221+Q221+S221+U221</f>
        <v>0</v>
      </c>
      <c r="F221" s="2859">
        <f t="shared" ref="F221:F224" si="145">+H221+J221+L221+N221+P221+R221+T221+V221</f>
        <v>0</v>
      </c>
      <c r="G221" s="2860"/>
      <c r="H221" s="2861"/>
      <c r="I221" s="2862"/>
      <c r="J221" s="2861"/>
      <c r="K221" s="2862"/>
      <c r="L221" s="2861"/>
      <c r="M221" s="2862"/>
      <c r="N221" s="2861"/>
      <c r="O221" s="2862"/>
      <c r="P221" s="2861"/>
      <c r="Q221" s="2862"/>
      <c r="R221" s="2861"/>
      <c r="S221" s="2862"/>
      <c r="T221" s="2861"/>
      <c r="U221" s="2862"/>
      <c r="V221" s="2861"/>
      <c r="W221" s="2864"/>
      <c r="X221" s="4040"/>
      <c r="Y221" s="4034"/>
      <c r="Z221" s="4034"/>
      <c r="AA221" s="2862"/>
      <c r="AB221" s="2865"/>
      <c r="AC221" s="2865"/>
      <c r="AD221" s="2865"/>
      <c r="AE221" s="2861"/>
      <c r="AF221" s="2269" t="str">
        <f t="shared" si="136"/>
        <v/>
      </c>
      <c r="AG221" s="1482"/>
      <c r="AH221" s="1482"/>
      <c r="AI221" s="1482"/>
      <c r="AJ221" s="1482"/>
      <c r="AK221" s="1482"/>
      <c r="AL221" s="1482"/>
      <c r="AM221" s="402"/>
      <c r="BV221" s="3395"/>
      <c r="BW221" s="3395"/>
      <c r="CA221" s="3416"/>
      <c r="CB221" s="3416" t="str">
        <f t="shared" si="138"/>
        <v/>
      </c>
      <c r="CC221" s="3416" t="str">
        <f t="shared" si="131"/>
        <v/>
      </c>
      <c r="CD221" s="3416" t="str">
        <f t="shared" si="132"/>
        <v/>
      </c>
      <c r="CE221" s="3416" t="str">
        <f t="shared" si="139"/>
        <v/>
      </c>
      <c r="CF221" s="3416" t="str">
        <f t="shared" si="140"/>
        <v/>
      </c>
      <c r="CG221" s="3416" t="str">
        <f t="shared" si="141"/>
        <v/>
      </c>
      <c r="CH221" s="3417"/>
      <c r="CI221" s="3417">
        <f t="shared" si="143"/>
        <v>0</v>
      </c>
      <c r="CJ221" s="3417">
        <f t="shared" si="133"/>
        <v>0</v>
      </c>
      <c r="CK221" s="3417">
        <f t="shared" si="134"/>
        <v>0</v>
      </c>
      <c r="CL221" s="3417">
        <f t="shared" si="144"/>
        <v>0</v>
      </c>
      <c r="CM221" s="3417">
        <f t="shared" si="144"/>
        <v>0</v>
      </c>
      <c r="CN221" s="3417">
        <f t="shared" si="144"/>
        <v>0</v>
      </c>
    </row>
    <row r="222" spans="1:92" ht="16.350000000000001" customHeight="1" x14ac:dyDescent="0.2">
      <c r="A222" s="4229"/>
      <c r="B222" s="4745" t="s">
        <v>1411</v>
      </c>
      <c r="C222" s="4745"/>
      <c r="D222" s="2857">
        <f t="shared" si="128"/>
        <v>0</v>
      </c>
      <c r="E222" s="2858">
        <f t="shared" ref="E222:E224" si="146">+G222+I222+K222+M222+O222+Q222+S222+U222</f>
        <v>0</v>
      </c>
      <c r="F222" s="2859">
        <f>+H222+J222+L222+N222+P222+R222+T222+V222</f>
        <v>0</v>
      </c>
      <c r="G222" s="2860"/>
      <c r="H222" s="2861"/>
      <c r="I222" s="2862"/>
      <c r="J222" s="2861"/>
      <c r="K222" s="2862"/>
      <c r="L222" s="2861"/>
      <c r="M222" s="2862"/>
      <c r="N222" s="2861"/>
      <c r="O222" s="2862"/>
      <c r="P222" s="2861"/>
      <c r="Q222" s="2862"/>
      <c r="R222" s="2861"/>
      <c r="S222" s="2862"/>
      <c r="T222" s="2861"/>
      <c r="U222" s="2862"/>
      <c r="V222" s="2861"/>
      <c r="W222" s="2864"/>
      <c r="X222" s="4040"/>
      <c r="Y222" s="4034"/>
      <c r="Z222" s="4034"/>
      <c r="AA222" s="2862"/>
      <c r="AB222" s="2865"/>
      <c r="AC222" s="2865"/>
      <c r="AD222" s="2865"/>
      <c r="AE222" s="2861"/>
      <c r="AF222" s="2269" t="str">
        <f t="shared" si="136"/>
        <v/>
      </c>
      <c r="AG222" s="1482"/>
      <c r="AH222" s="1482"/>
      <c r="AI222" s="1482"/>
      <c r="AJ222" s="1482"/>
      <c r="AK222" s="1482"/>
      <c r="AL222" s="1482"/>
      <c r="AM222" s="402"/>
      <c r="BV222" s="3395"/>
      <c r="BW222" s="3395"/>
      <c r="CA222" s="3416"/>
      <c r="CB222" s="3416" t="str">
        <f t="shared" si="138"/>
        <v/>
      </c>
      <c r="CC222" s="3416" t="str">
        <f t="shared" si="131"/>
        <v/>
      </c>
      <c r="CD222" s="3416" t="str">
        <f t="shared" si="132"/>
        <v/>
      </c>
      <c r="CE222" s="3416" t="str">
        <f t="shared" si="139"/>
        <v/>
      </c>
      <c r="CF222" s="3416" t="str">
        <f t="shared" si="140"/>
        <v/>
      </c>
      <c r="CG222" s="3416" t="str">
        <f t="shared" si="141"/>
        <v/>
      </c>
      <c r="CH222" s="3417"/>
      <c r="CI222" s="3417">
        <f t="shared" si="143"/>
        <v>0</v>
      </c>
      <c r="CJ222" s="3417">
        <f t="shared" si="133"/>
        <v>0</v>
      </c>
      <c r="CK222" s="3417">
        <f t="shared" si="134"/>
        <v>0</v>
      </c>
      <c r="CL222" s="3417">
        <f t="shared" si="144"/>
        <v>0</v>
      </c>
      <c r="CM222" s="3417">
        <f t="shared" si="144"/>
        <v>0</v>
      </c>
      <c r="CN222" s="3417">
        <f t="shared" si="144"/>
        <v>0</v>
      </c>
    </row>
    <row r="223" spans="1:92" ht="16.350000000000001" customHeight="1" x14ac:dyDescent="0.2">
      <c r="A223" s="4229"/>
      <c r="B223" s="4745" t="s">
        <v>1410</v>
      </c>
      <c r="C223" s="4745"/>
      <c r="D223" s="2857">
        <f t="shared" si="128"/>
        <v>0</v>
      </c>
      <c r="E223" s="2858">
        <f t="shared" si="146"/>
        <v>0</v>
      </c>
      <c r="F223" s="2859">
        <f t="shared" si="145"/>
        <v>0</v>
      </c>
      <c r="G223" s="2866"/>
      <c r="H223" s="1276"/>
      <c r="I223" s="1275"/>
      <c r="J223" s="1276"/>
      <c r="K223" s="1275"/>
      <c r="L223" s="1276"/>
      <c r="M223" s="1275"/>
      <c r="N223" s="1276"/>
      <c r="O223" s="1275"/>
      <c r="P223" s="1276"/>
      <c r="Q223" s="1275"/>
      <c r="R223" s="1276"/>
      <c r="S223" s="1275"/>
      <c r="T223" s="1276"/>
      <c r="U223" s="1275"/>
      <c r="V223" s="1276"/>
      <c r="W223" s="2864"/>
      <c r="X223" s="4040"/>
      <c r="Y223" s="4034"/>
      <c r="Z223" s="4034"/>
      <c r="AA223" s="2862"/>
      <c r="AB223" s="2865"/>
      <c r="AC223" s="2865"/>
      <c r="AD223" s="2865"/>
      <c r="AE223" s="2861"/>
      <c r="AF223" s="2269" t="str">
        <f t="shared" si="136"/>
        <v/>
      </c>
      <c r="AG223" s="1482"/>
      <c r="AH223" s="1482"/>
      <c r="AI223" s="1482"/>
      <c r="AJ223" s="1482"/>
      <c r="AK223" s="1482"/>
      <c r="AL223" s="1482"/>
      <c r="AM223" s="402"/>
      <c r="BV223" s="3395"/>
      <c r="BW223" s="3395"/>
      <c r="CA223" s="3416"/>
      <c r="CB223" s="3416" t="str">
        <f t="shared" si="138"/>
        <v/>
      </c>
      <c r="CC223" s="3416" t="str">
        <f t="shared" si="131"/>
        <v/>
      </c>
      <c r="CD223" s="3416" t="str">
        <f t="shared" si="132"/>
        <v/>
      </c>
      <c r="CE223" s="3416" t="str">
        <f t="shared" si="139"/>
        <v/>
      </c>
      <c r="CF223" s="3416" t="str">
        <f t="shared" si="140"/>
        <v/>
      </c>
      <c r="CG223" s="3416" t="str">
        <f t="shared" si="141"/>
        <v/>
      </c>
      <c r="CH223" s="3417"/>
      <c r="CI223" s="3417">
        <f t="shared" si="143"/>
        <v>0</v>
      </c>
      <c r="CJ223" s="3417">
        <f t="shared" si="133"/>
        <v>0</v>
      </c>
      <c r="CK223" s="3417">
        <f t="shared" si="134"/>
        <v>0</v>
      </c>
      <c r="CL223" s="3417">
        <f t="shared" si="144"/>
        <v>0</v>
      </c>
      <c r="CM223" s="3417">
        <f t="shared" si="144"/>
        <v>0</v>
      </c>
      <c r="CN223" s="3417">
        <f t="shared" si="144"/>
        <v>0</v>
      </c>
    </row>
    <row r="224" spans="1:92" ht="16.350000000000001" customHeight="1" x14ac:dyDescent="0.2">
      <c r="A224" s="4590"/>
      <c r="B224" s="4746" t="s">
        <v>1409</v>
      </c>
      <c r="C224" s="4746"/>
      <c r="D224" s="2867">
        <f t="shared" si="128"/>
        <v>0</v>
      </c>
      <c r="E224" s="2868">
        <f t="shared" si="146"/>
        <v>0</v>
      </c>
      <c r="F224" s="1273">
        <f t="shared" si="145"/>
        <v>0</v>
      </c>
      <c r="G224" s="2848"/>
      <c r="H224" s="2849"/>
      <c r="I224" s="1271"/>
      <c r="J224" s="2849"/>
      <c r="K224" s="1271"/>
      <c r="L224" s="2849"/>
      <c r="M224" s="1271"/>
      <c r="N224" s="2849"/>
      <c r="O224" s="1271"/>
      <c r="P224" s="2849"/>
      <c r="Q224" s="1271"/>
      <c r="R224" s="2849"/>
      <c r="S224" s="1271"/>
      <c r="T224" s="2849"/>
      <c r="U224" s="1271"/>
      <c r="V224" s="2849"/>
      <c r="W224" s="2850"/>
      <c r="X224" s="4038"/>
      <c r="Y224" s="4038"/>
      <c r="Z224" s="4038"/>
      <c r="AA224" s="2987"/>
      <c r="AB224" s="2986"/>
      <c r="AC224" s="2986"/>
      <c r="AD224" s="2986"/>
      <c r="AE224" s="2988"/>
      <c r="AF224" s="2269" t="str">
        <f t="shared" si="136"/>
        <v/>
      </c>
      <c r="AG224" s="1482"/>
      <c r="AH224" s="1482"/>
      <c r="AI224" s="1482"/>
      <c r="AJ224" s="1482"/>
      <c r="AK224" s="1482"/>
      <c r="AL224" s="1482"/>
      <c r="AM224" s="402"/>
      <c r="BV224" s="3395"/>
      <c r="BW224" s="3395"/>
      <c r="CA224" s="3416"/>
      <c r="CB224" s="3416" t="str">
        <f t="shared" si="138"/>
        <v/>
      </c>
      <c r="CC224" s="3416" t="str">
        <f t="shared" si="131"/>
        <v/>
      </c>
      <c r="CD224" s="3416" t="str">
        <f t="shared" si="132"/>
        <v/>
      </c>
      <c r="CE224" s="3416" t="str">
        <f t="shared" si="139"/>
        <v/>
      </c>
      <c r="CF224" s="3416" t="str">
        <f t="shared" si="140"/>
        <v/>
      </c>
      <c r="CG224" s="3416" t="str">
        <f t="shared" si="141"/>
        <v/>
      </c>
      <c r="CH224" s="3417"/>
      <c r="CI224" s="3417">
        <f t="shared" si="143"/>
        <v>0</v>
      </c>
      <c r="CJ224" s="3417">
        <f t="shared" si="133"/>
        <v>0</v>
      </c>
      <c r="CK224" s="3417">
        <f t="shared" si="134"/>
        <v>0</v>
      </c>
      <c r="CL224" s="3417">
        <f t="shared" si="144"/>
        <v>0</v>
      </c>
      <c r="CM224" s="3417">
        <f t="shared" si="144"/>
        <v>0</v>
      </c>
      <c r="CN224" s="3417">
        <f t="shared" si="144"/>
        <v>0</v>
      </c>
    </row>
    <row r="225" spans="1:92" ht="16.350000000000001" customHeight="1" x14ac:dyDescent="0.2">
      <c r="A225" s="4179" t="s">
        <v>1418</v>
      </c>
      <c r="B225" s="4747" t="s">
        <v>1413</v>
      </c>
      <c r="C225" s="4747"/>
      <c r="D225" s="2830">
        <f t="shared" si="128"/>
        <v>0</v>
      </c>
      <c r="E225" s="355">
        <f t="shared" ref="E225:F279" si="147">SUM(G225+I225+K225+M225+O225+Q225+S225+U225)</f>
        <v>0</v>
      </c>
      <c r="F225" s="2852">
        <f t="shared" ref="F225:F279" si="148">SUM(H225+J225+L225+N225+P225+R225+T225+V225)</f>
        <v>0</v>
      </c>
      <c r="G225" s="2853"/>
      <c r="H225" s="1279"/>
      <c r="I225" s="2854"/>
      <c r="J225" s="1279"/>
      <c r="K225" s="2854"/>
      <c r="L225" s="1279"/>
      <c r="M225" s="2854"/>
      <c r="N225" s="1279"/>
      <c r="O225" s="2854"/>
      <c r="P225" s="1279"/>
      <c r="Q225" s="2854"/>
      <c r="R225" s="1279"/>
      <c r="S225" s="2854"/>
      <c r="T225" s="1279"/>
      <c r="U225" s="2854"/>
      <c r="V225" s="2855"/>
      <c r="W225" s="2856"/>
      <c r="X225" s="1269"/>
      <c r="Y225" s="1280"/>
      <c r="Z225" s="2969"/>
      <c r="AA225" s="2968"/>
      <c r="AB225" s="1269"/>
      <c r="AC225" s="1269"/>
      <c r="AD225" s="1269"/>
      <c r="AE225" s="2970"/>
      <c r="AF225" s="2269" t="str">
        <f t="shared" si="136"/>
        <v/>
      </c>
      <c r="AG225" s="1482"/>
      <c r="AH225" s="1482"/>
      <c r="AI225" s="1482"/>
      <c r="AJ225" s="1482"/>
      <c r="AK225" s="1482"/>
      <c r="AL225" s="1482"/>
      <c r="AM225" s="402"/>
      <c r="BV225" s="3395"/>
      <c r="BW225" s="3395"/>
      <c r="CA225" s="3416" t="str">
        <f t="shared" si="137"/>
        <v/>
      </c>
      <c r="CB225" s="3416" t="str">
        <f t="shared" si="138"/>
        <v/>
      </c>
      <c r="CC225" s="3416" t="str">
        <f t="shared" si="131"/>
        <v/>
      </c>
      <c r="CD225" s="3416" t="str">
        <f t="shared" si="132"/>
        <v/>
      </c>
      <c r="CE225" s="3416" t="str">
        <f t="shared" si="139"/>
        <v/>
      </c>
      <c r="CF225" s="3416" t="str">
        <f t="shared" si="140"/>
        <v/>
      </c>
      <c r="CG225" s="3416" t="str">
        <f t="shared" si="141"/>
        <v/>
      </c>
      <c r="CH225" s="3417">
        <f t="shared" ref="CH225:CH229" si="149">IF((S225+T225)&lt;X225,1,0)</f>
        <v>0</v>
      </c>
      <c r="CI225" s="3417">
        <f t="shared" si="143"/>
        <v>0</v>
      </c>
      <c r="CJ225" s="3417">
        <f t="shared" si="133"/>
        <v>0</v>
      </c>
      <c r="CK225" s="3417">
        <f t="shared" si="134"/>
        <v>0</v>
      </c>
      <c r="CL225" s="3417">
        <f t="shared" si="144"/>
        <v>0</v>
      </c>
      <c r="CM225" s="3417">
        <f t="shared" si="144"/>
        <v>0</v>
      </c>
      <c r="CN225" s="3417">
        <f t="shared" si="144"/>
        <v>0</v>
      </c>
    </row>
    <row r="226" spans="1:92" ht="16.350000000000001" customHeight="1" x14ac:dyDescent="0.2">
      <c r="A226" s="4229"/>
      <c r="B226" s="4745" t="s">
        <v>1412</v>
      </c>
      <c r="C226" s="4745"/>
      <c r="D226" s="2857">
        <f t="shared" si="128"/>
        <v>0</v>
      </c>
      <c r="E226" s="2858">
        <f t="shared" si="147"/>
        <v>0</v>
      </c>
      <c r="F226" s="2859">
        <f t="shared" si="148"/>
        <v>0</v>
      </c>
      <c r="G226" s="2860"/>
      <c r="H226" s="2861"/>
      <c r="I226" s="2862"/>
      <c r="J226" s="2861"/>
      <c r="K226" s="2862"/>
      <c r="L226" s="2861"/>
      <c r="M226" s="2862"/>
      <c r="N226" s="2861"/>
      <c r="O226" s="2862"/>
      <c r="P226" s="2861"/>
      <c r="Q226" s="2862"/>
      <c r="R226" s="2861"/>
      <c r="S226" s="2862"/>
      <c r="T226" s="2861"/>
      <c r="U226" s="2862"/>
      <c r="V226" s="2863"/>
      <c r="W226" s="2864"/>
      <c r="X226" s="2865"/>
      <c r="Y226" s="4034"/>
      <c r="Z226" s="4034"/>
      <c r="AA226" s="2862"/>
      <c r="AB226" s="2865"/>
      <c r="AC226" s="2865"/>
      <c r="AD226" s="2865"/>
      <c r="AE226" s="2861"/>
      <c r="AF226" s="2269" t="str">
        <f t="shared" si="136"/>
        <v/>
      </c>
      <c r="AG226" s="1482"/>
      <c r="AH226" s="1482"/>
      <c r="AI226" s="1482"/>
      <c r="AJ226" s="1482"/>
      <c r="AK226" s="1482"/>
      <c r="AL226" s="1482"/>
      <c r="AM226" s="402"/>
      <c r="BV226" s="3395"/>
      <c r="BW226" s="3395"/>
      <c r="CA226" s="3416" t="str">
        <f t="shared" si="137"/>
        <v/>
      </c>
      <c r="CB226" s="3416" t="str">
        <f t="shared" si="138"/>
        <v/>
      </c>
      <c r="CC226" s="3416" t="str">
        <f t="shared" si="131"/>
        <v/>
      </c>
      <c r="CD226" s="3416" t="str">
        <f t="shared" si="132"/>
        <v/>
      </c>
      <c r="CE226" s="3416" t="str">
        <f t="shared" si="139"/>
        <v/>
      </c>
      <c r="CF226" s="3416" t="str">
        <f t="shared" si="140"/>
        <v/>
      </c>
      <c r="CG226" s="3416" t="str">
        <f t="shared" si="141"/>
        <v/>
      </c>
      <c r="CH226" s="3417">
        <f t="shared" si="149"/>
        <v>0</v>
      </c>
      <c r="CI226" s="3417">
        <f t="shared" si="143"/>
        <v>0</v>
      </c>
      <c r="CJ226" s="3417">
        <f t="shared" si="133"/>
        <v>0</v>
      </c>
      <c r="CK226" s="3417">
        <f t="shared" si="134"/>
        <v>0</v>
      </c>
      <c r="CL226" s="3417">
        <f t="shared" si="144"/>
        <v>0</v>
      </c>
      <c r="CM226" s="3417">
        <f t="shared" si="144"/>
        <v>0</v>
      </c>
      <c r="CN226" s="3417">
        <f t="shared" si="144"/>
        <v>0</v>
      </c>
    </row>
    <row r="227" spans="1:92" ht="16.350000000000001" customHeight="1" x14ac:dyDescent="0.2">
      <c r="A227" s="4229"/>
      <c r="B227" s="4745" t="s">
        <v>1411</v>
      </c>
      <c r="C227" s="4745"/>
      <c r="D227" s="2857">
        <f t="shared" si="128"/>
        <v>0</v>
      </c>
      <c r="E227" s="2858">
        <f t="shared" si="147"/>
        <v>0</v>
      </c>
      <c r="F227" s="2859">
        <f t="shared" si="148"/>
        <v>0</v>
      </c>
      <c r="G227" s="2860"/>
      <c r="H227" s="2861"/>
      <c r="I227" s="2862"/>
      <c r="J227" s="2861"/>
      <c r="K227" s="2862"/>
      <c r="L227" s="2861"/>
      <c r="M227" s="2862"/>
      <c r="N227" s="2861"/>
      <c r="O227" s="2862"/>
      <c r="P227" s="2861"/>
      <c r="Q227" s="2862"/>
      <c r="R227" s="2861"/>
      <c r="S227" s="2862"/>
      <c r="T227" s="2861"/>
      <c r="U227" s="2862"/>
      <c r="V227" s="2863"/>
      <c r="W227" s="2864"/>
      <c r="X227" s="2865"/>
      <c r="Y227" s="4034"/>
      <c r="Z227" s="4034"/>
      <c r="AA227" s="2862"/>
      <c r="AB227" s="2865"/>
      <c r="AC227" s="2865"/>
      <c r="AD227" s="2865"/>
      <c r="AE227" s="2861"/>
      <c r="AF227" s="2269" t="str">
        <f t="shared" si="136"/>
        <v/>
      </c>
      <c r="AG227" s="1482"/>
      <c r="AH227" s="1482"/>
      <c r="AI227" s="1482"/>
      <c r="AJ227" s="1482"/>
      <c r="AK227" s="1482"/>
      <c r="AL227" s="1482"/>
      <c r="AM227" s="402"/>
      <c r="BV227" s="3395"/>
      <c r="BW227" s="3395"/>
      <c r="CA227" s="3416" t="str">
        <f t="shared" si="137"/>
        <v/>
      </c>
      <c r="CB227" s="3416" t="str">
        <f t="shared" si="138"/>
        <v/>
      </c>
      <c r="CC227" s="3416" t="str">
        <f t="shared" si="131"/>
        <v/>
      </c>
      <c r="CD227" s="3416" t="str">
        <f t="shared" si="132"/>
        <v/>
      </c>
      <c r="CE227" s="3416" t="str">
        <f t="shared" si="139"/>
        <v/>
      </c>
      <c r="CF227" s="3416" t="str">
        <f t="shared" si="140"/>
        <v/>
      </c>
      <c r="CG227" s="3416" t="str">
        <f t="shared" si="141"/>
        <v/>
      </c>
      <c r="CH227" s="3417">
        <f t="shared" si="149"/>
        <v>0</v>
      </c>
      <c r="CI227" s="3417">
        <f t="shared" si="143"/>
        <v>0</v>
      </c>
      <c r="CJ227" s="3417">
        <f t="shared" si="133"/>
        <v>0</v>
      </c>
      <c r="CK227" s="3417">
        <f t="shared" si="134"/>
        <v>0</v>
      </c>
      <c r="CL227" s="3417">
        <f t="shared" si="144"/>
        <v>0</v>
      </c>
      <c r="CM227" s="3417">
        <f t="shared" si="144"/>
        <v>0</v>
      </c>
      <c r="CN227" s="3417">
        <f t="shared" si="144"/>
        <v>0</v>
      </c>
    </row>
    <row r="228" spans="1:92" ht="16.350000000000001" customHeight="1" x14ac:dyDescent="0.2">
      <c r="A228" s="4229"/>
      <c r="B228" s="4751" t="s">
        <v>1410</v>
      </c>
      <c r="C228" s="4751"/>
      <c r="D228" s="2857">
        <f t="shared" si="128"/>
        <v>0</v>
      </c>
      <c r="E228" s="2858">
        <f t="shared" si="147"/>
        <v>0</v>
      </c>
      <c r="F228" s="2859">
        <f t="shared" si="148"/>
        <v>0</v>
      </c>
      <c r="G228" s="2866"/>
      <c r="H228" s="1276"/>
      <c r="I228" s="1275"/>
      <c r="J228" s="1276"/>
      <c r="K228" s="1275"/>
      <c r="L228" s="1276"/>
      <c r="M228" s="1275"/>
      <c r="N228" s="1276"/>
      <c r="O228" s="1275"/>
      <c r="P228" s="1276"/>
      <c r="Q228" s="1275"/>
      <c r="R228" s="1276"/>
      <c r="S228" s="1275"/>
      <c r="T228" s="1276"/>
      <c r="U228" s="1275"/>
      <c r="V228" s="1274"/>
      <c r="W228" s="1285"/>
      <c r="X228" s="1284"/>
      <c r="Y228" s="4034"/>
      <c r="Z228" s="4034"/>
      <c r="AA228" s="2862"/>
      <c r="AB228" s="2865"/>
      <c r="AC228" s="2865"/>
      <c r="AD228" s="2865"/>
      <c r="AE228" s="2861"/>
      <c r="AF228" s="2269" t="str">
        <f t="shared" si="136"/>
        <v/>
      </c>
      <c r="AG228" s="1482"/>
      <c r="AH228" s="1482"/>
      <c r="AI228" s="1482"/>
      <c r="AJ228" s="1482"/>
      <c r="AK228" s="1482"/>
      <c r="AL228" s="1482"/>
      <c r="AM228" s="402"/>
      <c r="BV228" s="3395"/>
      <c r="BW228" s="3395"/>
      <c r="CA228" s="3416" t="str">
        <f t="shared" si="137"/>
        <v/>
      </c>
      <c r="CB228" s="3416" t="str">
        <f t="shared" si="138"/>
        <v/>
      </c>
      <c r="CC228" s="3416" t="str">
        <f t="shared" si="131"/>
        <v/>
      </c>
      <c r="CD228" s="3416" t="str">
        <f t="shared" si="132"/>
        <v/>
      </c>
      <c r="CE228" s="3416" t="str">
        <f t="shared" si="139"/>
        <v/>
      </c>
      <c r="CF228" s="3416" t="str">
        <f t="shared" si="140"/>
        <v/>
      </c>
      <c r="CG228" s="3416" t="str">
        <f t="shared" si="141"/>
        <v/>
      </c>
      <c r="CH228" s="3417">
        <f t="shared" si="149"/>
        <v>0</v>
      </c>
      <c r="CI228" s="3417">
        <f t="shared" si="143"/>
        <v>0</v>
      </c>
      <c r="CJ228" s="3417">
        <f t="shared" si="133"/>
        <v>0</v>
      </c>
      <c r="CK228" s="3417">
        <f t="shared" si="134"/>
        <v>0</v>
      </c>
      <c r="CL228" s="3417">
        <f t="shared" si="144"/>
        <v>0</v>
      </c>
      <c r="CM228" s="3417">
        <f t="shared" si="144"/>
        <v>0</v>
      </c>
      <c r="CN228" s="3417">
        <f t="shared" si="144"/>
        <v>0</v>
      </c>
    </row>
    <row r="229" spans="1:92" ht="16.350000000000001" customHeight="1" x14ac:dyDescent="0.2">
      <c r="A229" s="4590"/>
      <c r="B229" s="4750" t="s">
        <v>1409</v>
      </c>
      <c r="C229" s="4750"/>
      <c r="D229" s="2870">
        <f t="shared" si="128"/>
        <v>0</v>
      </c>
      <c r="E229" s="1257">
        <f t="shared" si="147"/>
        <v>0</v>
      </c>
      <c r="F229" s="1283">
        <f t="shared" si="148"/>
        <v>0</v>
      </c>
      <c r="G229" s="2866"/>
      <c r="H229" s="1276"/>
      <c r="I229" s="1275"/>
      <c r="J229" s="1276"/>
      <c r="K229" s="1275"/>
      <c r="L229" s="1276"/>
      <c r="M229" s="1275"/>
      <c r="N229" s="1276"/>
      <c r="O229" s="1275"/>
      <c r="P229" s="1276"/>
      <c r="Q229" s="1275"/>
      <c r="R229" s="1276"/>
      <c r="S229" s="1275"/>
      <c r="T229" s="1276"/>
      <c r="U229" s="1275"/>
      <c r="V229" s="1274"/>
      <c r="W229" s="2850"/>
      <c r="X229" s="2851"/>
      <c r="Y229" s="4038"/>
      <c r="Z229" s="4038"/>
      <c r="AA229" s="2987"/>
      <c r="AB229" s="2986"/>
      <c r="AC229" s="2986"/>
      <c r="AD229" s="2986"/>
      <c r="AE229" s="2988"/>
      <c r="AF229" s="2269" t="str">
        <f t="shared" si="136"/>
        <v/>
      </c>
      <c r="AG229" s="1482"/>
      <c r="AH229" s="1482"/>
      <c r="AI229" s="1482"/>
      <c r="AJ229" s="1482"/>
      <c r="AK229" s="1482"/>
      <c r="AL229" s="1482"/>
      <c r="AM229" s="402"/>
      <c r="BV229" s="3395"/>
      <c r="BW229" s="3395"/>
      <c r="CA229" s="3416" t="str">
        <f t="shared" si="137"/>
        <v/>
      </c>
      <c r="CB229" s="3416" t="str">
        <f t="shared" si="138"/>
        <v/>
      </c>
      <c r="CC229" s="3416" t="str">
        <f t="shared" si="131"/>
        <v/>
      </c>
      <c r="CD229" s="3416" t="str">
        <f t="shared" si="132"/>
        <v/>
      </c>
      <c r="CE229" s="3416" t="str">
        <f t="shared" si="139"/>
        <v/>
      </c>
      <c r="CF229" s="3416" t="str">
        <f t="shared" si="140"/>
        <v/>
      </c>
      <c r="CG229" s="3416" t="str">
        <f t="shared" si="141"/>
        <v/>
      </c>
      <c r="CH229" s="3417">
        <f t="shared" si="149"/>
        <v>0</v>
      </c>
      <c r="CI229" s="3417">
        <f t="shared" si="143"/>
        <v>0</v>
      </c>
      <c r="CJ229" s="3417">
        <f t="shared" si="133"/>
        <v>0</v>
      </c>
      <c r="CK229" s="3417">
        <f t="shared" si="134"/>
        <v>0</v>
      </c>
      <c r="CL229" s="3417">
        <f t="shared" si="144"/>
        <v>0</v>
      </c>
      <c r="CM229" s="3417">
        <f t="shared" si="144"/>
        <v>0</v>
      </c>
      <c r="CN229" s="3417">
        <f t="shared" si="144"/>
        <v>0</v>
      </c>
    </row>
    <row r="230" spans="1:92" ht="16.350000000000001" customHeight="1" x14ac:dyDescent="0.2">
      <c r="A230" s="4179" t="s">
        <v>2837</v>
      </c>
      <c r="B230" s="4747" t="s">
        <v>1413</v>
      </c>
      <c r="C230" s="4747"/>
      <c r="D230" s="2829">
        <f t="shared" si="128"/>
        <v>0</v>
      </c>
      <c r="E230" s="1282">
        <f t="shared" si="147"/>
        <v>0</v>
      </c>
      <c r="F230" s="2869">
        <f t="shared" si="148"/>
        <v>0</v>
      </c>
      <c r="G230" s="2841"/>
      <c r="H230" s="1281"/>
      <c r="I230" s="2842"/>
      <c r="J230" s="1281"/>
      <c r="K230" s="2842"/>
      <c r="L230" s="1281"/>
      <c r="M230" s="2842"/>
      <c r="N230" s="1281"/>
      <c r="O230" s="2842"/>
      <c r="P230" s="1281"/>
      <c r="Q230" s="2842"/>
      <c r="R230" s="1281"/>
      <c r="S230" s="2842"/>
      <c r="T230" s="1281"/>
      <c r="U230" s="2842"/>
      <c r="V230" s="2843"/>
      <c r="W230" s="4051"/>
      <c r="X230" s="4039"/>
      <c r="Y230" s="1280"/>
      <c r="Z230" s="2969"/>
      <c r="AA230" s="2968"/>
      <c r="AB230" s="1269"/>
      <c r="AC230" s="1269"/>
      <c r="AD230" s="1269"/>
      <c r="AE230" s="2970"/>
      <c r="AF230" s="2269" t="str">
        <f t="shared" si="136"/>
        <v/>
      </c>
      <c r="AG230" s="1482"/>
      <c r="AH230" s="1482"/>
      <c r="AI230" s="1482"/>
      <c r="AJ230" s="1482"/>
      <c r="AK230" s="1482"/>
      <c r="AL230" s="1482"/>
      <c r="AM230" s="402"/>
      <c r="BV230" s="3395"/>
      <c r="BW230" s="3395"/>
      <c r="CA230" s="3416"/>
      <c r="CB230" s="3416" t="str">
        <f t="shared" si="138"/>
        <v/>
      </c>
      <c r="CC230" s="3416" t="str">
        <f t="shared" si="131"/>
        <v/>
      </c>
      <c r="CD230" s="3416"/>
      <c r="CE230" s="3416" t="str">
        <f t="shared" si="139"/>
        <v/>
      </c>
      <c r="CF230" s="3416" t="str">
        <f t="shared" si="140"/>
        <v/>
      </c>
      <c r="CG230" s="3416" t="str">
        <f t="shared" si="141"/>
        <v/>
      </c>
      <c r="CH230" s="3417"/>
      <c r="CI230" s="3417">
        <f t="shared" si="143"/>
        <v>0</v>
      </c>
      <c r="CJ230" s="3417">
        <f t="shared" si="133"/>
        <v>0</v>
      </c>
      <c r="CK230" s="3417"/>
      <c r="CL230" s="3417">
        <f t="shared" si="144"/>
        <v>0</v>
      </c>
      <c r="CM230" s="3417">
        <f t="shared" si="144"/>
        <v>0</v>
      </c>
      <c r="CN230" s="3417">
        <f t="shared" si="144"/>
        <v>0</v>
      </c>
    </row>
    <row r="231" spans="1:92" ht="16.350000000000001" customHeight="1" x14ac:dyDescent="0.2">
      <c r="A231" s="4229"/>
      <c r="B231" s="4745" t="s">
        <v>1412</v>
      </c>
      <c r="C231" s="4745"/>
      <c r="D231" s="2857">
        <f t="shared" si="128"/>
        <v>0</v>
      </c>
      <c r="E231" s="2858">
        <f t="shared" si="147"/>
        <v>0</v>
      </c>
      <c r="F231" s="2859">
        <f t="shared" si="148"/>
        <v>0</v>
      </c>
      <c r="G231" s="2860"/>
      <c r="H231" s="2861"/>
      <c r="I231" s="2862"/>
      <c r="J231" s="2861"/>
      <c r="K231" s="2862"/>
      <c r="L231" s="2861"/>
      <c r="M231" s="2862"/>
      <c r="N231" s="2861"/>
      <c r="O231" s="2862"/>
      <c r="P231" s="2861"/>
      <c r="Q231" s="2862"/>
      <c r="R231" s="2861"/>
      <c r="S231" s="2862"/>
      <c r="T231" s="2861"/>
      <c r="U231" s="2862"/>
      <c r="V231" s="2863"/>
      <c r="W231" s="4049"/>
      <c r="X231" s="4040"/>
      <c r="Y231" s="4034"/>
      <c r="Z231" s="4034"/>
      <c r="AA231" s="2862"/>
      <c r="AB231" s="2865"/>
      <c r="AC231" s="2865"/>
      <c r="AD231" s="2865"/>
      <c r="AE231" s="2861"/>
      <c r="AF231" s="2269" t="str">
        <f t="shared" si="136"/>
        <v/>
      </c>
      <c r="AG231" s="1482"/>
      <c r="AH231" s="1482"/>
      <c r="AI231" s="1482"/>
      <c r="AJ231" s="1482"/>
      <c r="AK231" s="1482"/>
      <c r="AL231" s="1482"/>
      <c r="AM231" s="402"/>
      <c r="BV231" s="3395"/>
      <c r="BW231" s="3395"/>
      <c r="CA231" s="3416"/>
      <c r="CB231" s="3416" t="str">
        <f t="shared" si="138"/>
        <v/>
      </c>
      <c r="CC231" s="3416" t="str">
        <f t="shared" si="131"/>
        <v/>
      </c>
      <c r="CD231" s="3416"/>
      <c r="CE231" s="3416" t="str">
        <f t="shared" si="139"/>
        <v/>
      </c>
      <c r="CF231" s="3416" t="str">
        <f t="shared" si="140"/>
        <v/>
      </c>
      <c r="CG231" s="3416" t="str">
        <f t="shared" si="141"/>
        <v/>
      </c>
      <c r="CH231" s="3417"/>
      <c r="CI231" s="3417">
        <f t="shared" si="143"/>
        <v>0</v>
      </c>
      <c r="CJ231" s="3417">
        <f t="shared" si="133"/>
        <v>0</v>
      </c>
      <c r="CK231" s="3417"/>
      <c r="CL231" s="3417">
        <f t="shared" si="144"/>
        <v>0</v>
      </c>
      <c r="CM231" s="3417">
        <f t="shared" si="144"/>
        <v>0</v>
      </c>
      <c r="CN231" s="3417">
        <f t="shared" si="144"/>
        <v>0</v>
      </c>
    </row>
    <row r="232" spans="1:92" ht="16.350000000000001" customHeight="1" x14ac:dyDescent="0.2">
      <c r="A232" s="4229"/>
      <c r="B232" s="4745" t="s">
        <v>1411</v>
      </c>
      <c r="C232" s="4745"/>
      <c r="D232" s="2857">
        <f t="shared" si="128"/>
        <v>0</v>
      </c>
      <c r="E232" s="2858">
        <f t="shared" si="147"/>
        <v>0</v>
      </c>
      <c r="F232" s="2859">
        <f t="shared" si="148"/>
        <v>0</v>
      </c>
      <c r="G232" s="2860"/>
      <c r="H232" s="2861"/>
      <c r="I232" s="2862"/>
      <c r="J232" s="2861"/>
      <c r="K232" s="2862"/>
      <c r="L232" s="2861"/>
      <c r="M232" s="2862"/>
      <c r="N232" s="2861"/>
      <c r="O232" s="2862"/>
      <c r="P232" s="2861"/>
      <c r="Q232" s="2862"/>
      <c r="R232" s="2861"/>
      <c r="S232" s="2862"/>
      <c r="T232" s="2861"/>
      <c r="U232" s="2862"/>
      <c r="V232" s="2863"/>
      <c r="W232" s="4049"/>
      <c r="X232" s="4040"/>
      <c r="Y232" s="4034"/>
      <c r="Z232" s="4034"/>
      <c r="AA232" s="2862"/>
      <c r="AB232" s="2865"/>
      <c r="AC232" s="2865"/>
      <c r="AD232" s="2865"/>
      <c r="AE232" s="2861"/>
      <c r="AF232" s="2269" t="str">
        <f t="shared" si="136"/>
        <v/>
      </c>
      <c r="AG232" s="1482"/>
      <c r="AH232" s="1482"/>
      <c r="AI232" s="1482"/>
      <c r="AJ232" s="1482"/>
      <c r="AK232" s="1482"/>
      <c r="AL232" s="1482"/>
      <c r="AM232" s="402"/>
      <c r="BV232" s="3395"/>
      <c r="BW232" s="3395"/>
      <c r="CA232" s="3416"/>
      <c r="CB232" s="3416" t="str">
        <f t="shared" si="138"/>
        <v/>
      </c>
      <c r="CC232" s="3416" t="str">
        <f t="shared" si="131"/>
        <v/>
      </c>
      <c r="CD232" s="3416"/>
      <c r="CE232" s="3416" t="str">
        <f t="shared" si="139"/>
        <v/>
      </c>
      <c r="CF232" s="3416" t="str">
        <f t="shared" si="140"/>
        <v/>
      </c>
      <c r="CG232" s="3416" t="str">
        <f t="shared" si="141"/>
        <v/>
      </c>
      <c r="CH232" s="3417"/>
      <c r="CI232" s="3417">
        <f t="shared" si="143"/>
        <v>0</v>
      </c>
      <c r="CJ232" s="3417">
        <f t="shared" si="133"/>
        <v>0</v>
      </c>
      <c r="CK232" s="3417"/>
      <c r="CL232" s="3417">
        <f t="shared" si="144"/>
        <v>0</v>
      </c>
      <c r="CM232" s="3417">
        <f t="shared" si="144"/>
        <v>0</v>
      </c>
      <c r="CN232" s="3417">
        <f t="shared" si="144"/>
        <v>0</v>
      </c>
    </row>
    <row r="233" spans="1:92" ht="16.350000000000001" customHeight="1" x14ac:dyDescent="0.2">
      <c r="A233" s="4229"/>
      <c r="B233" s="4745" t="s">
        <v>1410</v>
      </c>
      <c r="C233" s="4745"/>
      <c r="D233" s="2857">
        <f t="shared" si="128"/>
        <v>0</v>
      </c>
      <c r="E233" s="2858">
        <f t="shared" si="147"/>
        <v>0</v>
      </c>
      <c r="F233" s="2859">
        <f t="shared" si="148"/>
        <v>0</v>
      </c>
      <c r="G233" s="2866"/>
      <c r="H233" s="1276"/>
      <c r="I233" s="1275"/>
      <c r="J233" s="1276"/>
      <c r="K233" s="1275"/>
      <c r="L233" s="1276"/>
      <c r="M233" s="1275"/>
      <c r="N233" s="1276"/>
      <c r="O233" s="1275"/>
      <c r="P233" s="1276"/>
      <c r="Q233" s="1275"/>
      <c r="R233" s="1276"/>
      <c r="S233" s="1275"/>
      <c r="T233" s="1276"/>
      <c r="U233" s="1275"/>
      <c r="V233" s="1274"/>
      <c r="W233" s="4049"/>
      <c r="X233" s="4040"/>
      <c r="Y233" s="4034"/>
      <c r="Z233" s="4034"/>
      <c r="AA233" s="2862"/>
      <c r="AB233" s="2865"/>
      <c r="AC233" s="2865"/>
      <c r="AD233" s="2865"/>
      <c r="AE233" s="2861"/>
      <c r="AF233" s="2269" t="str">
        <f t="shared" si="136"/>
        <v/>
      </c>
      <c r="AG233" s="1482"/>
      <c r="AH233" s="1482"/>
      <c r="AI233" s="1482"/>
      <c r="AJ233" s="1482"/>
      <c r="AK233" s="1482"/>
      <c r="AL233" s="1482"/>
      <c r="AM233" s="402"/>
      <c r="BV233" s="3395"/>
      <c r="BW233" s="3395"/>
      <c r="CA233" s="3416"/>
      <c r="CB233" s="3416" t="str">
        <f t="shared" si="138"/>
        <v/>
      </c>
      <c r="CC233" s="3416" t="str">
        <f t="shared" si="131"/>
        <v/>
      </c>
      <c r="CD233" s="3416"/>
      <c r="CE233" s="3416" t="str">
        <f t="shared" si="139"/>
        <v/>
      </c>
      <c r="CF233" s="3416" t="str">
        <f t="shared" si="140"/>
        <v/>
      </c>
      <c r="CG233" s="3416" t="str">
        <f t="shared" si="141"/>
        <v/>
      </c>
      <c r="CH233" s="3417"/>
      <c r="CI233" s="3417">
        <f t="shared" si="143"/>
        <v>0</v>
      </c>
      <c r="CJ233" s="3417">
        <f t="shared" si="133"/>
        <v>0</v>
      </c>
      <c r="CK233" s="3417"/>
      <c r="CL233" s="3417">
        <f t="shared" si="144"/>
        <v>0</v>
      </c>
      <c r="CM233" s="3417">
        <f t="shared" si="144"/>
        <v>0</v>
      </c>
      <c r="CN233" s="3417">
        <f t="shared" si="144"/>
        <v>0</v>
      </c>
    </row>
    <row r="234" spans="1:92" ht="16.350000000000001" customHeight="1" x14ac:dyDescent="0.2">
      <c r="A234" s="4590"/>
      <c r="B234" s="4746" t="s">
        <v>1409</v>
      </c>
      <c r="C234" s="4746"/>
      <c r="D234" s="2867">
        <f t="shared" si="128"/>
        <v>0</v>
      </c>
      <c r="E234" s="2868">
        <f t="shared" si="147"/>
        <v>0</v>
      </c>
      <c r="F234" s="1273">
        <f t="shared" si="148"/>
        <v>0</v>
      </c>
      <c r="G234" s="2848"/>
      <c r="H234" s="2849"/>
      <c r="I234" s="1271"/>
      <c r="J234" s="2849"/>
      <c r="K234" s="1271"/>
      <c r="L234" s="2849"/>
      <c r="M234" s="1271"/>
      <c r="N234" s="2849"/>
      <c r="O234" s="1271"/>
      <c r="P234" s="2849"/>
      <c r="Q234" s="1271"/>
      <c r="R234" s="2849"/>
      <c r="S234" s="1271"/>
      <c r="T234" s="2849"/>
      <c r="U234" s="1271"/>
      <c r="V234" s="1270"/>
      <c r="W234" s="4050"/>
      <c r="X234" s="4038"/>
      <c r="Y234" s="4038"/>
      <c r="Z234" s="4038"/>
      <c r="AA234" s="2987"/>
      <c r="AB234" s="2986"/>
      <c r="AC234" s="2986"/>
      <c r="AD234" s="2986"/>
      <c r="AE234" s="2988"/>
      <c r="AF234" s="2269" t="str">
        <f t="shared" si="136"/>
        <v/>
      </c>
      <c r="AG234" s="1482"/>
      <c r="AH234" s="1482"/>
      <c r="AI234" s="1482"/>
      <c r="AJ234" s="1482"/>
      <c r="AK234" s="1482"/>
      <c r="AL234" s="1482"/>
      <c r="AM234" s="402"/>
      <c r="BV234" s="3395"/>
      <c r="BW234" s="3395"/>
      <c r="CA234" s="3416"/>
      <c r="CB234" s="3416" t="str">
        <f t="shared" si="138"/>
        <v/>
      </c>
      <c r="CC234" s="3416" t="str">
        <f t="shared" si="131"/>
        <v/>
      </c>
      <c r="CD234" s="3416"/>
      <c r="CE234" s="3416" t="str">
        <f t="shared" si="139"/>
        <v/>
      </c>
      <c r="CF234" s="3416" t="str">
        <f t="shared" si="140"/>
        <v/>
      </c>
      <c r="CG234" s="3416" t="str">
        <f t="shared" si="141"/>
        <v/>
      </c>
      <c r="CH234" s="3417"/>
      <c r="CI234" s="3417">
        <f t="shared" si="143"/>
        <v>0</v>
      </c>
      <c r="CJ234" s="3417">
        <f t="shared" si="133"/>
        <v>0</v>
      </c>
      <c r="CK234" s="3417"/>
      <c r="CL234" s="3417">
        <f t="shared" si="144"/>
        <v>0</v>
      </c>
      <c r="CM234" s="3417">
        <f t="shared" si="144"/>
        <v>0</v>
      </c>
      <c r="CN234" s="3417">
        <f t="shared" si="144"/>
        <v>0</v>
      </c>
    </row>
    <row r="235" spans="1:92" ht="16.350000000000001" customHeight="1" x14ac:dyDescent="0.2">
      <c r="A235" s="4742" t="s">
        <v>1417</v>
      </c>
      <c r="B235" s="4747" t="s">
        <v>1413</v>
      </c>
      <c r="C235" s="4747"/>
      <c r="D235" s="2829">
        <f t="shared" si="128"/>
        <v>0</v>
      </c>
      <c r="E235" s="1282">
        <f t="shared" si="147"/>
        <v>0</v>
      </c>
      <c r="F235" s="2869">
        <f t="shared" si="148"/>
        <v>0</v>
      </c>
      <c r="G235" s="2841"/>
      <c r="H235" s="1281"/>
      <c r="I235" s="2842"/>
      <c r="J235" s="1281"/>
      <c r="K235" s="2842"/>
      <c r="L235" s="1281"/>
      <c r="M235" s="2842"/>
      <c r="N235" s="1281"/>
      <c r="O235" s="2842"/>
      <c r="P235" s="1281"/>
      <c r="Q235" s="2842"/>
      <c r="R235" s="1281"/>
      <c r="S235" s="2842"/>
      <c r="T235" s="1281"/>
      <c r="U235" s="2842"/>
      <c r="V235" s="2843"/>
      <c r="W235" s="4052"/>
      <c r="X235" s="4053"/>
      <c r="Y235" s="1280"/>
      <c r="Z235" s="2969"/>
      <c r="AA235" s="2968"/>
      <c r="AB235" s="1269"/>
      <c r="AC235" s="1269"/>
      <c r="AD235" s="1269"/>
      <c r="AE235" s="2970"/>
      <c r="AF235" s="2269" t="str">
        <f t="shared" si="136"/>
        <v/>
      </c>
      <c r="AG235" s="1482"/>
      <c r="AH235" s="1482"/>
      <c r="AI235" s="1482"/>
      <c r="AJ235" s="1482"/>
      <c r="AK235" s="1482"/>
      <c r="AL235" s="1482"/>
      <c r="AM235" s="402"/>
      <c r="BV235" s="3395"/>
      <c r="BW235" s="3395"/>
      <c r="CA235" s="3416"/>
      <c r="CB235" s="3416" t="str">
        <f t="shared" si="138"/>
        <v/>
      </c>
      <c r="CC235" s="3416" t="str">
        <f t="shared" si="131"/>
        <v/>
      </c>
      <c r="CD235" s="3416"/>
      <c r="CE235" s="3416" t="str">
        <f t="shared" si="139"/>
        <v/>
      </c>
      <c r="CF235" s="3416" t="str">
        <f t="shared" si="140"/>
        <v/>
      </c>
      <c r="CG235" s="3416" t="str">
        <f t="shared" si="141"/>
        <v/>
      </c>
      <c r="CH235" s="3417"/>
      <c r="CI235" s="3417">
        <f t="shared" si="143"/>
        <v>0</v>
      </c>
      <c r="CJ235" s="3417">
        <f t="shared" si="133"/>
        <v>0</v>
      </c>
      <c r="CK235" s="3417"/>
      <c r="CL235" s="3417">
        <f t="shared" si="144"/>
        <v>0</v>
      </c>
      <c r="CM235" s="3417">
        <f t="shared" si="144"/>
        <v>0</v>
      </c>
      <c r="CN235" s="3417">
        <f t="shared" si="144"/>
        <v>0</v>
      </c>
    </row>
    <row r="236" spans="1:92" ht="16.350000000000001" customHeight="1" x14ac:dyDescent="0.2">
      <c r="A236" s="4743"/>
      <c r="B236" s="4745" t="s">
        <v>1412</v>
      </c>
      <c r="C236" s="4745"/>
      <c r="D236" s="2857">
        <f t="shared" si="128"/>
        <v>0</v>
      </c>
      <c r="E236" s="2858">
        <f t="shared" si="147"/>
        <v>0</v>
      </c>
      <c r="F236" s="2859">
        <f t="shared" si="148"/>
        <v>0</v>
      </c>
      <c r="G236" s="2860"/>
      <c r="H236" s="2861"/>
      <c r="I236" s="2862"/>
      <c r="J236" s="2861"/>
      <c r="K236" s="2862"/>
      <c r="L236" s="2861"/>
      <c r="M236" s="2862"/>
      <c r="N236" s="2861"/>
      <c r="O236" s="2862"/>
      <c r="P236" s="2861"/>
      <c r="Q236" s="2862"/>
      <c r="R236" s="2861"/>
      <c r="S236" s="2862"/>
      <c r="T236" s="2861"/>
      <c r="U236" s="2862"/>
      <c r="V236" s="2863"/>
      <c r="W236" s="4054"/>
      <c r="X236" s="4034"/>
      <c r="Y236" s="4034"/>
      <c r="Z236" s="4034"/>
      <c r="AA236" s="2862"/>
      <c r="AB236" s="2865"/>
      <c r="AC236" s="2865"/>
      <c r="AD236" s="2865"/>
      <c r="AE236" s="2861"/>
      <c r="AF236" s="2269" t="str">
        <f t="shared" si="136"/>
        <v/>
      </c>
      <c r="AG236" s="1482"/>
      <c r="AH236" s="1482"/>
      <c r="AI236" s="1482"/>
      <c r="AJ236" s="1482"/>
      <c r="AK236" s="1482"/>
      <c r="AL236" s="1482"/>
      <c r="AM236" s="402"/>
      <c r="BV236" s="3395"/>
      <c r="BW236" s="3395"/>
      <c r="CA236" s="3416"/>
      <c r="CB236" s="3416" t="str">
        <f t="shared" si="138"/>
        <v/>
      </c>
      <c r="CC236" s="3416" t="str">
        <f t="shared" si="131"/>
        <v/>
      </c>
      <c r="CD236" s="3416"/>
      <c r="CE236" s="3416" t="str">
        <f t="shared" si="139"/>
        <v/>
      </c>
      <c r="CF236" s="3416" t="str">
        <f t="shared" si="140"/>
        <v/>
      </c>
      <c r="CG236" s="3416" t="str">
        <f t="shared" si="141"/>
        <v/>
      </c>
      <c r="CH236" s="3417"/>
      <c r="CI236" s="3417">
        <f t="shared" si="143"/>
        <v>0</v>
      </c>
      <c r="CJ236" s="3417">
        <f t="shared" si="133"/>
        <v>0</v>
      </c>
      <c r="CK236" s="3417"/>
      <c r="CL236" s="3417">
        <f t="shared" si="144"/>
        <v>0</v>
      </c>
      <c r="CM236" s="3417">
        <f t="shared" si="144"/>
        <v>0</v>
      </c>
      <c r="CN236" s="3417">
        <f t="shared" si="144"/>
        <v>0</v>
      </c>
    </row>
    <row r="237" spans="1:92" ht="16.350000000000001" customHeight="1" x14ac:dyDescent="0.2">
      <c r="A237" s="4743"/>
      <c r="B237" s="4745" t="s">
        <v>1411</v>
      </c>
      <c r="C237" s="4745"/>
      <c r="D237" s="2857">
        <f t="shared" si="128"/>
        <v>0</v>
      </c>
      <c r="E237" s="2858">
        <f t="shared" si="147"/>
        <v>0</v>
      </c>
      <c r="F237" s="2859">
        <f t="shared" si="148"/>
        <v>0</v>
      </c>
      <c r="G237" s="2860"/>
      <c r="H237" s="2861"/>
      <c r="I237" s="2862"/>
      <c r="J237" s="2861"/>
      <c r="K237" s="2862"/>
      <c r="L237" s="2861"/>
      <c r="M237" s="2862"/>
      <c r="N237" s="2861"/>
      <c r="O237" s="2862"/>
      <c r="P237" s="2861"/>
      <c r="Q237" s="2862"/>
      <c r="R237" s="2861"/>
      <c r="S237" s="2862"/>
      <c r="T237" s="2861"/>
      <c r="U237" s="2862"/>
      <c r="V237" s="2863"/>
      <c r="W237" s="4054"/>
      <c r="X237" s="4034"/>
      <c r="Y237" s="4034"/>
      <c r="Z237" s="4034"/>
      <c r="AA237" s="2862"/>
      <c r="AB237" s="2865"/>
      <c r="AC237" s="2865"/>
      <c r="AD237" s="2865"/>
      <c r="AE237" s="2861"/>
      <c r="AF237" s="2269" t="str">
        <f t="shared" si="136"/>
        <v/>
      </c>
      <c r="AG237" s="1482"/>
      <c r="AH237" s="1482"/>
      <c r="AI237" s="1482"/>
      <c r="AJ237" s="1482"/>
      <c r="AK237" s="1482"/>
      <c r="AL237" s="1482"/>
      <c r="AM237" s="402"/>
      <c r="BV237" s="3395"/>
      <c r="BW237" s="3395"/>
      <c r="CA237" s="3416"/>
      <c r="CB237" s="3416" t="str">
        <f t="shared" si="138"/>
        <v/>
      </c>
      <c r="CC237" s="3416" t="str">
        <f t="shared" si="131"/>
        <v/>
      </c>
      <c r="CD237" s="3416"/>
      <c r="CE237" s="3416" t="str">
        <f t="shared" si="139"/>
        <v/>
      </c>
      <c r="CF237" s="3416" t="str">
        <f t="shared" si="140"/>
        <v/>
      </c>
      <c r="CG237" s="3416" t="str">
        <f t="shared" si="141"/>
        <v/>
      </c>
      <c r="CH237" s="3417"/>
      <c r="CI237" s="3417">
        <f t="shared" si="143"/>
        <v>0</v>
      </c>
      <c r="CJ237" s="3417">
        <f t="shared" si="133"/>
        <v>0</v>
      </c>
      <c r="CK237" s="3417"/>
      <c r="CL237" s="3417">
        <f t="shared" si="144"/>
        <v>0</v>
      </c>
      <c r="CM237" s="3417">
        <f t="shared" si="144"/>
        <v>0</v>
      </c>
      <c r="CN237" s="3417">
        <f t="shared" si="144"/>
        <v>0</v>
      </c>
    </row>
    <row r="238" spans="1:92" ht="16.350000000000001" customHeight="1" x14ac:dyDescent="0.2">
      <c r="A238" s="4743"/>
      <c r="B238" s="4745" t="s">
        <v>1410</v>
      </c>
      <c r="C238" s="4745"/>
      <c r="D238" s="2857">
        <f t="shared" si="128"/>
        <v>0</v>
      </c>
      <c r="E238" s="2858">
        <f t="shared" si="147"/>
        <v>0</v>
      </c>
      <c r="F238" s="2859">
        <f t="shared" si="148"/>
        <v>0</v>
      </c>
      <c r="G238" s="2860"/>
      <c r="H238" s="2861"/>
      <c r="I238" s="2862"/>
      <c r="J238" s="2861"/>
      <c r="K238" s="2862"/>
      <c r="L238" s="2861"/>
      <c r="M238" s="2862"/>
      <c r="N238" s="2861"/>
      <c r="O238" s="2862"/>
      <c r="P238" s="2861"/>
      <c r="Q238" s="2862"/>
      <c r="R238" s="2861"/>
      <c r="S238" s="2862"/>
      <c r="T238" s="2861"/>
      <c r="U238" s="2862"/>
      <c r="V238" s="2863"/>
      <c r="W238" s="4054"/>
      <c r="X238" s="4034"/>
      <c r="Y238" s="4034"/>
      <c r="Z238" s="4034"/>
      <c r="AA238" s="2862"/>
      <c r="AB238" s="2865"/>
      <c r="AC238" s="2865"/>
      <c r="AD238" s="2865"/>
      <c r="AE238" s="2861"/>
      <c r="AF238" s="2269" t="str">
        <f t="shared" si="136"/>
        <v/>
      </c>
      <c r="AG238" s="1482"/>
      <c r="AH238" s="1482"/>
      <c r="AI238" s="1482"/>
      <c r="AJ238" s="1482"/>
      <c r="AK238" s="1482"/>
      <c r="AL238" s="1482"/>
      <c r="AM238" s="402"/>
      <c r="BV238" s="3395"/>
      <c r="BW238" s="3395"/>
      <c r="CA238" s="3416"/>
      <c r="CB238" s="3416" t="str">
        <f t="shared" si="138"/>
        <v/>
      </c>
      <c r="CC238" s="3416" t="str">
        <f t="shared" si="131"/>
        <v/>
      </c>
      <c r="CD238" s="3416"/>
      <c r="CE238" s="3416" t="str">
        <f t="shared" si="139"/>
        <v/>
      </c>
      <c r="CF238" s="3416" t="str">
        <f t="shared" si="140"/>
        <v/>
      </c>
      <c r="CG238" s="3416" t="str">
        <f t="shared" si="141"/>
        <v/>
      </c>
      <c r="CH238" s="3417"/>
      <c r="CI238" s="3417">
        <f t="shared" si="143"/>
        <v>0</v>
      </c>
      <c r="CJ238" s="3417">
        <f t="shared" si="133"/>
        <v>0</v>
      </c>
      <c r="CK238" s="3417"/>
      <c r="CL238" s="3417">
        <f t="shared" si="144"/>
        <v>0</v>
      </c>
      <c r="CM238" s="3417">
        <f t="shared" si="144"/>
        <v>0</v>
      </c>
      <c r="CN238" s="3417">
        <f t="shared" si="144"/>
        <v>0</v>
      </c>
    </row>
    <row r="239" spans="1:92" ht="16.350000000000001" customHeight="1" x14ac:dyDescent="0.2">
      <c r="A239" s="4744"/>
      <c r="B239" s="4746" t="s">
        <v>1409</v>
      </c>
      <c r="C239" s="4746"/>
      <c r="D239" s="2974">
        <f t="shared" si="128"/>
        <v>0</v>
      </c>
      <c r="E239" s="2981">
        <f>SUM(G239+I239+K239+M239+O239+Q239+S239+U239)</f>
        <v>0</v>
      </c>
      <c r="F239" s="2982">
        <f t="shared" si="148"/>
        <v>0</v>
      </c>
      <c r="G239" s="2990"/>
      <c r="H239" s="2988"/>
      <c r="I239" s="2987"/>
      <c r="J239" s="2988"/>
      <c r="K239" s="2987"/>
      <c r="L239" s="2988"/>
      <c r="M239" s="2987"/>
      <c r="N239" s="2988"/>
      <c r="O239" s="2987"/>
      <c r="P239" s="2988"/>
      <c r="Q239" s="2987"/>
      <c r="R239" s="2988"/>
      <c r="S239" s="2987"/>
      <c r="T239" s="2988"/>
      <c r="U239" s="2987"/>
      <c r="V239" s="2989"/>
      <c r="W239" s="4050"/>
      <c r="X239" s="4038"/>
      <c r="Y239" s="4038"/>
      <c r="Z239" s="4038"/>
      <c r="AA239" s="2987"/>
      <c r="AB239" s="2986"/>
      <c r="AC239" s="2986"/>
      <c r="AD239" s="2986"/>
      <c r="AE239" s="2988"/>
      <c r="AF239" s="2269" t="str">
        <f t="shared" si="136"/>
        <v/>
      </c>
      <c r="AG239" s="1482"/>
      <c r="AH239" s="1482"/>
      <c r="AI239" s="1482"/>
      <c r="AJ239" s="1482"/>
      <c r="AK239" s="1482"/>
      <c r="AL239" s="1482"/>
      <c r="AM239" s="402"/>
      <c r="BV239" s="3395"/>
      <c r="BW239" s="3395"/>
      <c r="CA239" s="3416"/>
      <c r="CB239" s="3416" t="str">
        <f t="shared" si="138"/>
        <v/>
      </c>
      <c r="CC239" s="3416" t="str">
        <f t="shared" si="131"/>
        <v/>
      </c>
      <c r="CD239" s="3416"/>
      <c r="CE239" s="3416" t="str">
        <f t="shared" si="139"/>
        <v/>
      </c>
      <c r="CF239" s="3416" t="str">
        <f t="shared" si="140"/>
        <v/>
      </c>
      <c r="CG239" s="3416" t="str">
        <f t="shared" si="141"/>
        <v/>
      </c>
      <c r="CH239" s="3417"/>
      <c r="CI239" s="3417">
        <f t="shared" si="143"/>
        <v>0</v>
      </c>
      <c r="CJ239" s="3417">
        <f t="shared" si="133"/>
        <v>0</v>
      </c>
      <c r="CK239" s="3417"/>
      <c r="CL239" s="3417">
        <f t="shared" si="144"/>
        <v>0</v>
      </c>
      <c r="CM239" s="3417">
        <f t="shared" si="144"/>
        <v>0</v>
      </c>
      <c r="CN239" s="3417">
        <f t="shared" si="144"/>
        <v>0</v>
      </c>
    </row>
    <row r="240" spans="1:92" ht="16.350000000000001" customHeight="1" x14ac:dyDescent="0.2">
      <c r="A240" s="4179" t="s">
        <v>1376</v>
      </c>
      <c r="B240" s="4747" t="s">
        <v>1413</v>
      </c>
      <c r="C240" s="4747"/>
      <c r="D240" s="2830">
        <f t="shared" si="128"/>
        <v>0</v>
      </c>
      <c r="E240" s="355">
        <f>SUM(G240+I240+K240+M240+O240+Q240+S240+U240)</f>
        <v>0</v>
      </c>
      <c r="F240" s="2852">
        <f t="shared" si="148"/>
        <v>0</v>
      </c>
      <c r="G240" s="2853"/>
      <c r="H240" s="1279"/>
      <c r="I240" s="2854"/>
      <c r="J240" s="1279"/>
      <c r="K240" s="2854"/>
      <c r="L240" s="1279"/>
      <c r="M240" s="2854"/>
      <c r="N240" s="1279"/>
      <c r="O240" s="2854"/>
      <c r="P240" s="1279"/>
      <c r="Q240" s="2854"/>
      <c r="R240" s="1279"/>
      <c r="S240" s="2854"/>
      <c r="T240" s="1279"/>
      <c r="U240" s="2854"/>
      <c r="V240" s="2855"/>
      <c r="W240" s="2856"/>
      <c r="X240" s="1269"/>
      <c r="Y240" s="1269"/>
      <c r="Z240" s="2969"/>
      <c r="AA240" s="2968"/>
      <c r="AB240" s="1269"/>
      <c r="AC240" s="1269"/>
      <c r="AD240" s="1269"/>
      <c r="AE240" s="2970"/>
      <c r="AF240" s="2269" t="str">
        <f t="shared" si="136"/>
        <v/>
      </c>
      <c r="AG240" s="1482"/>
      <c r="AH240" s="1482"/>
      <c r="AI240" s="1482"/>
      <c r="AJ240" s="1482"/>
      <c r="AK240" s="1482"/>
      <c r="AL240" s="1482"/>
      <c r="AM240" s="402"/>
      <c r="BV240" s="3395"/>
      <c r="BW240" s="3395"/>
      <c r="CA240" s="3416" t="str">
        <f t="shared" si="137"/>
        <v/>
      </c>
      <c r="CB240" s="3416" t="str">
        <f t="shared" si="138"/>
        <v/>
      </c>
      <c r="CC240" s="3416" t="str">
        <f t="shared" si="131"/>
        <v/>
      </c>
      <c r="CD240" s="3416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6" t="str">
        <f t="shared" si="139"/>
        <v/>
      </c>
      <c r="CF240" s="3416" t="str">
        <f t="shared" si="140"/>
        <v/>
      </c>
      <c r="CG240" s="3416" t="str">
        <f t="shared" si="141"/>
        <v/>
      </c>
      <c r="CH240" s="3417">
        <f t="shared" ref="CH240:CH278" si="151">IF((S240+T240)&lt;X240,1,0)</f>
        <v>0</v>
      </c>
      <c r="CI240" s="3417">
        <f t="shared" si="143"/>
        <v>0</v>
      </c>
      <c r="CJ240" s="3417">
        <f t="shared" si="133"/>
        <v>0</v>
      </c>
      <c r="CK240" s="3417">
        <f t="shared" ref="CK240:CK278" si="152">IF(AND(D240&lt;&gt;0,W240=""),1,IF(F240&lt;W240,1,0))</f>
        <v>0</v>
      </c>
      <c r="CL240" s="3417">
        <f t="shared" si="144"/>
        <v>0</v>
      </c>
      <c r="CM240" s="3417">
        <f t="shared" si="144"/>
        <v>0</v>
      </c>
      <c r="CN240" s="3417">
        <f t="shared" si="144"/>
        <v>0</v>
      </c>
    </row>
    <row r="241" spans="1:92" ht="16.350000000000001" customHeight="1" x14ac:dyDescent="0.2">
      <c r="A241" s="4229"/>
      <c r="B241" s="4745" t="s">
        <v>1412</v>
      </c>
      <c r="C241" s="4745"/>
      <c r="D241" s="2857">
        <f t="shared" si="128"/>
        <v>0</v>
      </c>
      <c r="E241" s="2858">
        <f t="shared" si="147"/>
        <v>0</v>
      </c>
      <c r="F241" s="2859">
        <f t="shared" si="148"/>
        <v>0</v>
      </c>
      <c r="G241" s="2860"/>
      <c r="H241" s="2861"/>
      <c r="I241" s="2862"/>
      <c r="J241" s="2861"/>
      <c r="K241" s="2862"/>
      <c r="L241" s="2861"/>
      <c r="M241" s="2862"/>
      <c r="N241" s="2861"/>
      <c r="O241" s="2862"/>
      <c r="P241" s="2861"/>
      <c r="Q241" s="2862"/>
      <c r="R241" s="2861"/>
      <c r="S241" s="2862"/>
      <c r="T241" s="2861"/>
      <c r="U241" s="2862"/>
      <c r="V241" s="2863"/>
      <c r="W241" s="2864"/>
      <c r="X241" s="2865"/>
      <c r="Y241" s="4034"/>
      <c r="Z241" s="4034"/>
      <c r="AA241" s="2862"/>
      <c r="AB241" s="2865"/>
      <c r="AC241" s="2865"/>
      <c r="AD241" s="2865"/>
      <c r="AE241" s="2861"/>
      <c r="AF241" s="2269" t="str">
        <f t="shared" si="136"/>
        <v/>
      </c>
      <c r="AG241" s="1482"/>
      <c r="AH241" s="1482"/>
      <c r="AI241" s="1482"/>
      <c r="AJ241" s="1482"/>
      <c r="AK241" s="1482"/>
      <c r="AL241" s="1482"/>
      <c r="AM241" s="402"/>
      <c r="BV241" s="3395"/>
      <c r="BW241" s="3395"/>
      <c r="CA241" s="3416" t="str">
        <f t="shared" si="137"/>
        <v/>
      </c>
      <c r="CB241" s="3416" t="str">
        <f t="shared" si="138"/>
        <v/>
      </c>
      <c r="CC241" s="3416" t="str">
        <f t="shared" si="131"/>
        <v/>
      </c>
      <c r="CD241" s="3416" t="str">
        <f t="shared" si="150"/>
        <v/>
      </c>
      <c r="CE241" s="3416" t="str">
        <f t="shared" si="139"/>
        <v/>
      </c>
      <c r="CF241" s="3416" t="str">
        <f t="shared" si="140"/>
        <v/>
      </c>
      <c r="CG241" s="3416" t="str">
        <f t="shared" si="141"/>
        <v/>
      </c>
      <c r="CH241" s="3417">
        <f t="shared" si="151"/>
        <v>0</v>
      </c>
      <c r="CI241" s="3417">
        <f t="shared" si="143"/>
        <v>0</v>
      </c>
      <c r="CJ241" s="3417">
        <f t="shared" si="133"/>
        <v>0</v>
      </c>
      <c r="CK241" s="3417">
        <f t="shared" si="152"/>
        <v>0</v>
      </c>
      <c r="CL241" s="3417">
        <f t="shared" si="144"/>
        <v>0</v>
      </c>
      <c r="CM241" s="3417">
        <f t="shared" si="144"/>
        <v>0</v>
      </c>
      <c r="CN241" s="3417">
        <f t="shared" si="144"/>
        <v>0</v>
      </c>
    </row>
    <row r="242" spans="1:92" ht="16.350000000000001" customHeight="1" x14ac:dyDescent="0.2">
      <c r="A242" s="4229"/>
      <c r="B242" s="4745" t="s">
        <v>1411</v>
      </c>
      <c r="C242" s="4745"/>
      <c r="D242" s="2857">
        <f t="shared" si="128"/>
        <v>0</v>
      </c>
      <c r="E242" s="2858">
        <f t="shared" si="147"/>
        <v>0</v>
      </c>
      <c r="F242" s="2859">
        <f t="shared" si="148"/>
        <v>0</v>
      </c>
      <c r="G242" s="2860"/>
      <c r="H242" s="2861"/>
      <c r="I242" s="2862"/>
      <c r="J242" s="2861"/>
      <c r="K242" s="2862"/>
      <c r="L242" s="2861"/>
      <c r="M242" s="2862"/>
      <c r="N242" s="2861"/>
      <c r="O242" s="2862"/>
      <c r="P242" s="2861"/>
      <c r="Q242" s="2862"/>
      <c r="R242" s="2861"/>
      <c r="S242" s="2862"/>
      <c r="T242" s="2861"/>
      <c r="U242" s="2862"/>
      <c r="V242" s="2863"/>
      <c r="W242" s="2864"/>
      <c r="X242" s="2865"/>
      <c r="Y242" s="4034"/>
      <c r="Z242" s="4034"/>
      <c r="AA242" s="2862"/>
      <c r="AB242" s="2865"/>
      <c r="AC242" s="2865"/>
      <c r="AD242" s="2865"/>
      <c r="AE242" s="2861"/>
      <c r="AF242" s="2269" t="str">
        <f t="shared" si="136"/>
        <v/>
      </c>
      <c r="AG242" s="1482"/>
      <c r="AH242" s="1482"/>
      <c r="AI242" s="1482"/>
      <c r="AJ242" s="1482"/>
      <c r="AK242" s="1482"/>
      <c r="AL242" s="1482"/>
      <c r="AM242" s="402"/>
      <c r="BV242" s="3395"/>
      <c r="BW242" s="3395"/>
      <c r="CA242" s="3416" t="str">
        <f t="shared" si="137"/>
        <v/>
      </c>
      <c r="CB242" s="3416" t="str">
        <f t="shared" si="138"/>
        <v/>
      </c>
      <c r="CC242" s="3416" t="str">
        <f t="shared" si="131"/>
        <v/>
      </c>
      <c r="CD242" s="3416" t="str">
        <f t="shared" si="150"/>
        <v/>
      </c>
      <c r="CE242" s="3416" t="str">
        <f t="shared" si="139"/>
        <v/>
      </c>
      <c r="CF242" s="3416" t="str">
        <f t="shared" si="140"/>
        <v/>
      </c>
      <c r="CG242" s="3416" t="str">
        <f t="shared" si="141"/>
        <v/>
      </c>
      <c r="CH242" s="3417">
        <f t="shared" si="151"/>
        <v>0</v>
      </c>
      <c r="CI242" s="3417">
        <f t="shared" si="143"/>
        <v>0</v>
      </c>
      <c r="CJ242" s="3417">
        <f t="shared" si="133"/>
        <v>0</v>
      </c>
      <c r="CK242" s="3417">
        <f t="shared" si="152"/>
        <v>0</v>
      </c>
      <c r="CL242" s="3417">
        <f t="shared" si="144"/>
        <v>0</v>
      </c>
      <c r="CM242" s="3417">
        <f t="shared" si="144"/>
        <v>0</v>
      </c>
      <c r="CN242" s="3417">
        <f t="shared" si="144"/>
        <v>0</v>
      </c>
    </row>
    <row r="243" spans="1:92" ht="16.350000000000001" customHeight="1" x14ac:dyDescent="0.2">
      <c r="A243" s="4229"/>
      <c r="B243" s="4751" t="s">
        <v>1410</v>
      </c>
      <c r="C243" s="4751"/>
      <c r="D243" s="2857">
        <f t="shared" si="128"/>
        <v>0</v>
      </c>
      <c r="E243" s="2858">
        <f t="shared" si="147"/>
        <v>0</v>
      </c>
      <c r="F243" s="2859">
        <f t="shared" si="148"/>
        <v>0</v>
      </c>
      <c r="G243" s="2866"/>
      <c r="H243" s="1276"/>
      <c r="I243" s="1275"/>
      <c r="J243" s="1276"/>
      <c r="K243" s="1275"/>
      <c r="L243" s="1276"/>
      <c r="M243" s="1275"/>
      <c r="N243" s="1276"/>
      <c r="O243" s="1275"/>
      <c r="P243" s="1276"/>
      <c r="Q243" s="1275"/>
      <c r="R243" s="1276"/>
      <c r="S243" s="1275"/>
      <c r="T243" s="1276"/>
      <c r="U243" s="1275"/>
      <c r="V243" s="1274"/>
      <c r="W243" s="1285"/>
      <c r="X243" s="1284"/>
      <c r="Y243" s="4035"/>
      <c r="Z243" s="4036"/>
      <c r="AA243" s="2862"/>
      <c r="AB243" s="2865"/>
      <c r="AC243" s="2865"/>
      <c r="AD243" s="2865"/>
      <c r="AE243" s="2861"/>
      <c r="AF243" s="2269" t="str">
        <f t="shared" si="136"/>
        <v/>
      </c>
      <c r="AG243" s="1482"/>
      <c r="AH243" s="1482"/>
      <c r="AI243" s="1482"/>
      <c r="AJ243" s="1482"/>
      <c r="AK243" s="1482"/>
      <c r="AL243" s="1482"/>
      <c r="AM243" s="402"/>
      <c r="BV243" s="3395"/>
      <c r="BW243" s="3395"/>
      <c r="CA243" s="3416" t="str">
        <f t="shared" si="137"/>
        <v/>
      </c>
      <c r="CB243" s="3416" t="str">
        <f t="shared" si="138"/>
        <v/>
      </c>
      <c r="CC243" s="3416" t="str">
        <f t="shared" si="131"/>
        <v/>
      </c>
      <c r="CD243" s="3416" t="str">
        <f t="shared" si="150"/>
        <v/>
      </c>
      <c r="CE243" s="3416" t="str">
        <f t="shared" si="139"/>
        <v/>
      </c>
      <c r="CF243" s="3416" t="str">
        <f t="shared" si="140"/>
        <v/>
      </c>
      <c r="CG243" s="3416" t="str">
        <f t="shared" si="141"/>
        <v/>
      </c>
      <c r="CH243" s="3417">
        <f t="shared" si="151"/>
        <v>0</v>
      </c>
      <c r="CI243" s="3417">
        <f t="shared" si="143"/>
        <v>0</v>
      </c>
      <c r="CJ243" s="3417">
        <f t="shared" si="133"/>
        <v>0</v>
      </c>
      <c r="CK243" s="3417">
        <f t="shared" si="152"/>
        <v>0</v>
      </c>
      <c r="CL243" s="3417">
        <f t="shared" si="144"/>
        <v>0</v>
      </c>
      <c r="CM243" s="3417">
        <f t="shared" si="144"/>
        <v>0</v>
      </c>
      <c r="CN243" s="3417">
        <f t="shared" si="144"/>
        <v>0</v>
      </c>
    </row>
    <row r="244" spans="1:92" ht="16.350000000000001" customHeight="1" x14ac:dyDescent="0.2">
      <c r="A244" s="4590"/>
      <c r="B244" s="4750" t="s">
        <v>1409</v>
      </c>
      <c r="C244" s="4750"/>
      <c r="D244" s="2870">
        <f t="shared" si="128"/>
        <v>0</v>
      </c>
      <c r="E244" s="1257">
        <f t="shared" si="147"/>
        <v>0</v>
      </c>
      <c r="F244" s="1283">
        <f t="shared" si="148"/>
        <v>0</v>
      </c>
      <c r="G244" s="2866"/>
      <c r="H244" s="1276"/>
      <c r="I244" s="1275"/>
      <c r="J244" s="1276"/>
      <c r="K244" s="1275"/>
      <c r="L244" s="1276"/>
      <c r="M244" s="1275"/>
      <c r="N244" s="1276"/>
      <c r="O244" s="1275"/>
      <c r="P244" s="1276"/>
      <c r="Q244" s="1275"/>
      <c r="R244" s="1276"/>
      <c r="S244" s="1275"/>
      <c r="T244" s="1276"/>
      <c r="U244" s="1275"/>
      <c r="V244" s="1274"/>
      <c r="W244" s="2850"/>
      <c r="X244" s="2851"/>
      <c r="Y244" s="4037"/>
      <c r="Z244" s="4037"/>
      <c r="AA244" s="2987"/>
      <c r="AB244" s="2986"/>
      <c r="AC244" s="2986"/>
      <c r="AD244" s="2986"/>
      <c r="AE244" s="2988"/>
      <c r="AF244" s="2269" t="str">
        <f t="shared" si="136"/>
        <v/>
      </c>
      <c r="AG244" s="1482"/>
      <c r="AH244" s="1482"/>
      <c r="AI244" s="1482"/>
      <c r="AJ244" s="1482"/>
      <c r="AK244" s="1482"/>
      <c r="AL244" s="1482"/>
      <c r="AM244" s="402"/>
      <c r="BV244" s="3395"/>
      <c r="BW244" s="3395"/>
      <c r="CA244" s="3416" t="str">
        <f t="shared" si="137"/>
        <v/>
      </c>
      <c r="CB244" s="3416" t="str">
        <f t="shared" si="138"/>
        <v/>
      </c>
      <c r="CC244" s="3416" t="str">
        <f t="shared" si="131"/>
        <v/>
      </c>
      <c r="CD244" s="3416" t="str">
        <f t="shared" si="150"/>
        <v/>
      </c>
      <c r="CE244" s="3416" t="str">
        <f t="shared" si="139"/>
        <v/>
      </c>
      <c r="CF244" s="3416" t="str">
        <f t="shared" si="140"/>
        <v/>
      </c>
      <c r="CG244" s="3416" t="str">
        <f t="shared" si="141"/>
        <v/>
      </c>
      <c r="CH244" s="3417">
        <f t="shared" si="151"/>
        <v>0</v>
      </c>
      <c r="CI244" s="3417">
        <f t="shared" si="143"/>
        <v>0</v>
      </c>
      <c r="CJ244" s="3417">
        <f t="shared" si="133"/>
        <v>0</v>
      </c>
      <c r="CK244" s="3417">
        <f t="shared" si="152"/>
        <v>0</v>
      </c>
      <c r="CL244" s="3417">
        <f t="shared" si="144"/>
        <v>0</v>
      </c>
      <c r="CM244" s="3417">
        <f t="shared" si="144"/>
        <v>0</v>
      </c>
      <c r="CN244" s="3417">
        <f t="shared" si="144"/>
        <v>0</v>
      </c>
    </row>
    <row r="245" spans="1:92" ht="16.350000000000001" customHeight="1" x14ac:dyDescent="0.2">
      <c r="A245" s="4179" t="s">
        <v>1416</v>
      </c>
      <c r="B245" s="4747" t="s">
        <v>1413</v>
      </c>
      <c r="C245" s="4747"/>
      <c r="D245" s="2829">
        <f t="shared" si="128"/>
        <v>0</v>
      </c>
      <c r="E245" s="1282">
        <f>SUM(G245+I245+K245+M245+O245+Q245+S245+U245)</f>
        <v>0</v>
      </c>
      <c r="F245" s="2869">
        <f t="shared" si="148"/>
        <v>0</v>
      </c>
      <c r="G245" s="4059"/>
      <c r="H245" s="4042"/>
      <c r="I245" s="4041"/>
      <c r="J245" s="4042"/>
      <c r="K245" s="4041"/>
      <c r="L245" s="4042"/>
      <c r="M245" s="4060"/>
      <c r="N245" s="4061"/>
      <c r="O245" s="4060"/>
      <c r="P245" s="4061"/>
      <c r="Q245" s="2842"/>
      <c r="R245" s="1281"/>
      <c r="S245" s="2842"/>
      <c r="T245" s="1281"/>
      <c r="U245" s="2842"/>
      <c r="V245" s="2843"/>
      <c r="W245" s="2844"/>
      <c r="X245" s="1280"/>
      <c r="Y245" s="1280"/>
      <c r="Z245" s="2969"/>
      <c r="AA245" s="2968"/>
      <c r="AB245" s="1269"/>
      <c r="AC245" s="1269"/>
      <c r="AD245" s="1269"/>
      <c r="AE245" s="2970"/>
      <c r="AF245" s="2269" t="str">
        <f t="shared" si="136"/>
        <v/>
      </c>
      <c r="AG245" s="1482"/>
      <c r="AH245" s="1482"/>
      <c r="AI245" s="1482"/>
      <c r="AJ245" s="1482"/>
      <c r="AK245" s="1482"/>
      <c r="AL245" s="1482"/>
      <c r="AM245" s="402"/>
      <c r="BV245" s="3395"/>
      <c r="BW245" s="3395"/>
      <c r="CA245" s="3416" t="str">
        <f t="shared" si="137"/>
        <v/>
      </c>
      <c r="CB245" s="3416" t="str">
        <f t="shared" si="138"/>
        <v/>
      </c>
      <c r="CC245" s="3416" t="str">
        <f t="shared" si="131"/>
        <v/>
      </c>
      <c r="CD245" s="3416" t="str">
        <f t="shared" si="150"/>
        <v/>
      </c>
      <c r="CE245" s="3416" t="str">
        <f t="shared" si="139"/>
        <v/>
      </c>
      <c r="CF245" s="3416" t="str">
        <f t="shared" si="140"/>
        <v/>
      </c>
      <c r="CG245" s="3416" t="str">
        <f t="shared" si="141"/>
        <v/>
      </c>
      <c r="CH245" s="3417">
        <f t="shared" si="151"/>
        <v>0</v>
      </c>
      <c r="CI245" s="3417">
        <f t="shared" si="143"/>
        <v>0</v>
      </c>
      <c r="CJ245" s="3417">
        <f t="shared" si="133"/>
        <v>0</v>
      </c>
      <c r="CK245" s="3417">
        <f t="shared" si="152"/>
        <v>0</v>
      </c>
      <c r="CL245" s="3417">
        <f t="shared" si="144"/>
        <v>0</v>
      </c>
      <c r="CM245" s="3417">
        <f t="shared" si="144"/>
        <v>0</v>
      </c>
      <c r="CN245" s="3417">
        <f t="shared" si="144"/>
        <v>0</v>
      </c>
    </row>
    <row r="246" spans="1:92" ht="16.350000000000001" customHeight="1" x14ac:dyDescent="0.2">
      <c r="A246" s="4229"/>
      <c r="B246" s="4745" t="s">
        <v>1412</v>
      </c>
      <c r="C246" s="4745"/>
      <c r="D246" s="2857">
        <f>SUM(E246+F246)</f>
        <v>0</v>
      </c>
      <c r="E246" s="2871">
        <f t="shared" si="147"/>
        <v>0</v>
      </c>
      <c r="F246" s="2872">
        <f t="shared" si="148"/>
        <v>0</v>
      </c>
      <c r="G246" s="4062"/>
      <c r="H246" s="4044"/>
      <c r="I246" s="4043"/>
      <c r="J246" s="4044"/>
      <c r="K246" s="4043"/>
      <c r="L246" s="4044"/>
      <c r="M246" s="4063"/>
      <c r="N246" s="4064"/>
      <c r="O246" s="4063"/>
      <c r="P246" s="4064"/>
      <c r="Q246" s="2862"/>
      <c r="R246" s="2861"/>
      <c r="S246" s="2862"/>
      <c r="T246" s="2861"/>
      <c r="U246" s="2862"/>
      <c r="V246" s="2863"/>
      <c r="W246" s="2864"/>
      <c r="X246" s="2865"/>
      <c r="Y246" s="4034"/>
      <c r="Z246" s="4034"/>
      <c r="AA246" s="2862"/>
      <c r="AB246" s="2865"/>
      <c r="AC246" s="2865"/>
      <c r="AD246" s="2865"/>
      <c r="AE246" s="2861"/>
      <c r="AF246" s="2269" t="str">
        <f t="shared" si="136"/>
        <v/>
      </c>
      <c r="AG246" s="1482"/>
      <c r="AH246" s="1482"/>
      <c r="AI246" s="1482"/>
      <c r="AJ246" s="1482"/>
      <c r="AK246" s="1482"/>
      <c r="AL246" s="1482"/>
      <c r="AM246" s="402"/>
      <c r="BV246" s="3395"/>
      <c r="BW246" s="3395"/>
      <c r="CA246" s="3416" t="str">
        <f t="shared" si="137"/>
        <v/>
      </c>
      <c r="CB246" s="3416" t="str">
        <f t="shared" si="138"/>
        <v/>
      </c>
      <c r="CC246" s="3416" t="str">
        <f t="shared" si="131"/>
        <v/>
      </c>
      <c r="CD246" s="3416" t="str">
        <f t="shared" si="150"/>
        <v/>
      </c>
      <c r="CE246" s="3416" t="str">
        <f t="shared" si="139"/>
        <v/>
      </c>
      <c r="CF246" s="3416" t="str">
        <f t="shared" si="140"/>
        <v/>
      </c>
      <c r="CG246" s="3416" t="str">
        <f t="shared" si="141"/>
        <v/>
      </c>
      <c r="CH246" s="3417">
        <f t="shared" si="151"/>
        <v>0</v>
      </c>
      <c r="CI246" s="3417">
        <f t="shared" si="143"/>
        <v>0</v>
      </c>
      <c r="CJ246" s="3417">
        <f t="shared" si="133"/>
        <v>0</v>
      </c>
      <c r="CK246" s="3417">
        <f t="shared" si="152"/>
        <v>0</v>
      </c>
      <c r="CL246" s="3417">
        <f t="shared" si="144"/>
        <v>0</v>
      </c>
      <c r="CM246" s="3417">
        <f t="shared" si="144"/>
        <v>0</v>
      </c>
      <c r="CN246" s="3417">
        <f t="shared" si="144"/>
        <v>0</v>
      </c>
    </row>
    <row r="247" spans="1:92" ht="16.350000000000001" customHeight="1" x14ac:dyDescent="0.2">
      <c r="A247" s="4229"/>
      <c r="B247" s="4745" t="s">
        <v>1411</v>
      </c>
      <c r="C247" s="4745"/>
      <c r="D247" s="2857">
        <f t="shared" ref="D247:D274" si="153">SUM(E247+F247)</f>
        <v>0</v>
      </c>
      <c r="E247" s="2871">
        <f t="shared" si="147"/>
        <v>0</v>
      </c>
      <c r="F247" s="2872">
        <f t="shared" si="148"/>
        <v>0</v>
      </c>
      <c r="G247" s="4062"/>
      <c r="H247" s="4044"/>
      <c r="I247" s="4043"/>
      <c r="J247" s="4044"/>
      <c r="K247" s="4043"/>
      <c r="L247" s="4044"/>
      <c r="M247" s="4063"/>
      <c r="N247" s="4064"/>
      <c r="O247" s="4063"/>
      <c r="P247" s="4064"/>
      <c r="Q247" s="2862"/>
      <c r="R247" s="2861"/>
      <c r="S247" s="2862"/>
      <c r="T247" s="2861"/>
      <c r="U247" s="2862"/>
      <c r="V247" s="2863"/>
      <c r="W247" s="2864"/>
      <c r="X247" s="2865"/>
      <c r="Y247" s="4034"/>
      <c r="Z247" s="4034"/>
      <c r="AA247" s="2862"/>
      <c r="AB247" s="2865"/>
      <c r="AC247" s="2865"/>
      <c r="AD247" s="2865"/>
      <c r="AE247" s="2861"/>
      <c r="AF247" s="2269" t="str">
        <f t="shared" si="136"/>
        <v/>
      </c>
      <c r="AG247" s="1482"/>
      <c r="AH247" s="1482"/>
      <c r="AI247" s="1482"/>
      <c r="AJ247" s="1482"/>
      <c r="AK247" s="1482"/>
      <c r="AL247" s="1482"/>
      <c r="AM247" s="402"/>
      <c r="BV247" s="3395"/>
      <c r="BW247" s="3395"/>
      <c r="CA247" s="3416" t="str">
        <f t="shared" si="137"/>
        <v/>
      </c>
      <c r="CB247" s="3416" t="str">
        <f t="shared" si="138"/>
        <v/>
      </c>
      <c r="CC247" s="3416" t="str">
        <f t="shared" si="131"/>
        <v/>
      </c>
      <c r="CD247" s="3416" t="str">
        <f t="shared" si="150"/>
        <v/>
      </c>
      <c r="CE247" s="3416" t="str">
        <f t="shared" si="139"/>
        <v/>
      </c>
      <c r="CF247" s="3416" t="str">
        <f t="shared" si="140"/>
        <v/>
      </c>
      <c r="CG247" s="3416" t="str">
        <f t="shared" si="141"/>
        <v/>
      </c>
      <c r="CH247" s="3417">
        <f t="shared" si="151"/>
        <v>0</v>
      </c>
      <c r="CI247" s="3417">
        <f t="shared" si="143"/>
        <v>0</v>
      </c>
      <c r="CJ247" s="3417">
        <f t="shared" si="133"/>
        <v>0</v>
      </c>
      <c r="CK247" s="3417">
        <f t="shared" si="152"/>
        <v>0</v>
      </c>
      <c r="CL247" s="3417">
        <f t="shared" si="144"/>
        <v>0</v>
      </c>
      <c r="CM247" s="3417">
        <f t="shared" si="144"/>
        <v>0</v>
      </c>
      <c r="CN247" s="3417">
        <f t="shared" si="144"/>
        <v>0</v>
      </c>
    </row>
    <row r="248" spans="1:92" ht="16.350000000000001" customHeight="1" x14ac:dyDescent="0.2">
      <c r="A248" s="4229"/>
      <c r="B248" s="4745" t="s">
        <v>1410</v>
      </c>
      <c r="C248" s="4745"/>
      <c r="D248" s="2857">
        <f t="shared" si="153"/>
        <v>0</v>
      </c>
      <c r="E248" s="2871">
        <f t="shared" si="147"/>
        <v>0</v>
      </c>
      <c r="F248" s="2872">
        <f t="shared" si="148"/>
        <v>0</v>
      </c>
      <c r="G248" s="4065"/>
      <c r="H248" s="4046"/>
      <c r="I248" s="4045"/>
      <c r="J248" s="4046"/>
      <c r="K248" s="4045"/>
      <c r="L248" s="4046"/>
      <c r="M248" s="4066"/>
      <c r="N248" s="4064"/>
      <c r="O248" s="4066"/>
      <c r="P248" s="4064"/>
      <c r="Q248" s="1275"/>
      <c r="R248" s="1276"/>
      <c r="S248" s="1275"/>
      <c r="T248" s="1276"/>
      <c r="U248" s="1275"/>
      <c r="V248" s="1274"/>
      <c r="W248" s="2864"/>
      <c r="X248" s="2865"/>
      <c r="Y248" s="4034"/>
      <c r="Z248" s="4034"/>
      <c r="AA248" s="2862"/>
      <c r="AB248" s="2865"/>
      <c r="AC248" s="2865"/>
      <c r="AD248" s="2865"/>
      <c r="AE248" s="2861"/>
      <c r="AF248" s="2269" t="str">
        <f t="shared" si="136"/>
        <v/>
      </c>
      <c r="AG248" s="1482"/>
      <c r="AH248" s="1482"/>
      <c r="AI248" s="1482"/>
      <c r="AJ248" s="1482"/>
      <c r="AK248" s="1482"/>
      <c r="AL248" s="1482"/>
      <c r="AM248" s="402"/>
      <c r="BV248" s="3395"/>
      <c r="BW248" s="3395"/>
      <c r="CA248" s="3416" t="str">
        <f t="shared" si="137"/>
        <v/>
      </c>
      <c r="CB248" s="3416" t="str">
        <f t="shared" si="138"/>
        <v/>
      </c>
      <c r="CC248" s="3416" t="str">
        <f t="shared" si="131"/>
        <v/>
      </c>
      <c r="CD248" s="3416" t="str">
        <f t="shared" si="150"/>
        <v/>
      </c>
      <c r="CE248" s="3416" t="str">
        <f t="shared" si="139"/>
        <v/>
      </c>
      <c r="CF248" s="3416" t="str">
        <f t="shared" si="140"/>
        <v/>
      </c>
      <c r="CG248" s="3416" t="str">
        <f t="shared" si="141"/>
        <v/>
      </c>
      <c r="CH248" s="3417">
        <f t="shared" si="151"/>
        <v>0</v>
      </c>
      <c r="CI248" s="3417">
        <f t="shared" si="143"/>
        <v>0</v>
      </c>
      <c r="CJ248" s="3417">
        <f t="shared" si="133"/>
        <v>0</v>
      </c>
      <c r="CK248" s="3417">
        <f t="shared" si="152"/>
        <v>0</v>
      </c>
      <c r="CL248" s="3417">
        <f t="shared" si="144"/>
        <v>0</v>
      </c>
      <c r="CM248" s="3417">
        <f t="shared" si="144"/>
        <v>0</v>
      </c>
      <c r="CN248" s="3417">
        <f t="shared" si="144"/>
        <v>0</v>
      </c>
    </row>
    <row r="249" spans="1:92" ht="16.350000000000001" customHeight="1" x14ac:dyDescent="0.2">
      <c r="A249" s="4590"/>
      <c r="B249" s="4746" t="s">
        <v>1409</v>
      </c>
      <c r="C249" s="4746"/>
      <c r="D249" s="2867">
        <f t="shared" si="153"/>
        <v>0</v>
      </c>
      <c r="E249" s="2873">
        <f t="shared" si="147"/>
        <v>0</v>
      </c>
      <c r="F249" s="2874">
        <f t="shared" si="148"/>
        <v>0</v>
      </c>
      <c r="G249" s="4067"/>
      <c r="H249" s="4048"/>
      <c r="I249" s="4047"/>
      <c r="J249" s="4048"/>
      <c r="K249" s="4047"/>
      <c r="L249" s="4048"/>
      <c r="M249" s="4067"/>
      <c r="N249" s="4048"/>
      <c r="O249" s="4067"/>
      <c r="P249" s="4048"/>
      <c r="Q249" s="1271"/>
      <c r="R249" s="2849"/>
      <c r="S249" s="1271"/>
      <c r="T249" s="2849"/>
      <c r="U249" s="1271"/>
      <c r="V249" s="1270"/>
      <c r="W249" s="2985"/>
      <c r="X249" s="2986"/>
      <c r="Y249" s="4038"/>
      <c r="Z249" s="4038"/>
      <c r="AA249" s="2987"/>
      <c r="AB249" s="2986"/>
      <c r="AC249" s="2986"/>
      <c r="AD249" s="2986"/>
      <c r="AE249" s="2988"/>
      <c r="AF249" s="2269" t="str">
        <f t="shared" si="136"/>
        <v/>
      </c>
      <c r="AG249" s="1482"/>
      <c r="AH249" s="1482"/>
      <c r="AI249" s="1482"/>
      <c r="AJ249" s="1482"/>
      <c r="AK249" s="1482"/>
      <c r="AL249" s="1482"/>
      <c r="AM249" s="402"/>
      <c r="BV249" s="3395"/>
      <c r="BW249" s="3395"/>
      <c r="CA249" s="3416" t="str">
        <f t="shared" si="137"/>
        <v/>
      </c>
      <c r="CB249" s="3416" t="str">
        <f t="shared" si="138"/>
        <v/>
      </c>
      <c r="CC249" s="3416" t="str">
        <f t="shared" si="131"/>
        <v/>
      </c>
      <c r="CD249" s="3416" t="str">
        <f t="shared" si="150"/>
        <v/>
      </c>
      <c r="CE249" s="3416" t="str">
        <f t="shared" si="139"/>
        <v/>
      </c>
      <c r="CF249" s="3416" t="str">
        <f t="shared" si="140"/>
        <v/>
      </c>
      <c r="CG249" s="3416" t="str">
        <f t="shared" si="141"/>
        <v/>
      </c>
      <c r="CH249" s="3417">
        <f t="shared" si="151"/>
        <v>0</v>
      </c>
      <c r="CI249" s="3417">
        <f t="shared" si="143"/>
        <v>0</v>
      </c>
      <c r="CJ249" s="3417">
        <f t="shared" si="133"/>
        <v>0</v>
      </c>
      <c r="CK249" s="3417">
        <f t="shared" si="152"/>
        <v>0</v>
      </c>
      <c r="CL249" s="3417">
        <f t="shared" si="144"/>
        <v>0</v>
      </c>
      <c r="CM249" s="3417">
        <f t="shared" si="144"/>
        <v>0</v>
      </c>
      <c r="CN249" s="3417">
        <f t="shared" si="144"/>
        <v>0</v>
      </c>
    </row>
    <row r="250" spans="1:92" ht="16.350000000000001" customHeight="1" x14ac:dyDescent="0.2">
      <c r="A250" s="4179" t="s">
        <v>1415</v>
      </c>
      <c r="B250" s="4747" t="s">
        <v>1413</v>
      </c>
      <c r="C250" s="4747"/>
      <c r="D250" s="2830">
        <f t="shared" si="153"/>
        <v>0</v>
      </c>
      <c r="E250" s="2875">
        <f t="shared" si="147"/>
        <v>0</v>
      </c>
      <c r="F250" s="2876">
        <f t="shared" si="148"/>
        <v>0</v>
      </c>
      <c r="G250" s="4068"/>
      <c r="H250" s="4069"/>
      <c r="I250" s="4070"/>
      <c r="J250" s="4069"/>
      <c r="K250" s="4070"/>
      <c r="L250" s="4069"/>
      <c r="M250" s="4060"/>
      <c r="N250" s="4061"/>
      <c r="O250" s="4060"/>
      <c r="P250" s="4061"/>
      <c r="Q250" s="2854"/>
      <c r="R250" s="1279"/>
      <c r="S250" s="2854"/>
      <c r="T250" s="1279"/>
      <c r="U250" s="2854"/>
      <c r="V250" s="2855"/>
      <c r="W250" s="2856"/>
      <c r="X250" s="1269"/>
      <c r="Y250" s="1269"/>
      <c r="Z250" s="2969"/>
      <c r="AA250" s="2968"/>
      <c r="AB250" s="1269"/>
      <c r="AC250" s="1269"/>
      <c r="AD250" s="1269"/>
      <c r="AE250" s="2970"/>
      <c r="AF250" s="2269" t="str">
        <f t="shared" si="136"/>
        <v/>
      </c>
      <c r="AG250" s="1482"/>
      <c r="AH250" s="1482"/>
      <c r="AI250" s="1482"/>
      <c r="AJ250" s="1482"/>
      <c r="AK250" s="1482"/>
      <c r="AL250" s="1482"/>
      <c r="AM250" s="402"/>
      <c r="BV250" s="3395"/>
      <c r="BW250" s="3395"/>
      <c r="CA250" s="3416" t="str">
        <f t="shared" si="137"/>
        <v/>
      </c>
      <c r="CB250" s="3416" t="str">
        <f t="shared" si="138"/>
        <v/>
      </c>
      <c r="CC250" s="3416" t="str">
        <f t="shared" si="131"/>
        <v/>
      </c>
      <c r="CD250" s="3416" t="str">
        <f t="shared" si="150"/>
        <v/>
      </c>
      <c r="CE250" s="3416" t="str">
        <f t="shared" si="139"/>
        <v/>
      </c>
      <c r="CF250" s="3416" t="str">
        <f t="shared" si="140"/>
        <v/>
      </c>
      <c r="CG250" s="3416" t="str">
        <f t="shared" si="141"/>
        <v/>
      </c>
      <c r="CH250" s="3417">
        <f t="shared" si="151"/>
        <v>0</v>
      </c>
      <c r="CI250" s="3417">
        <f t="shared" si="143"/>
        <v>0</v>
      </c>
      <c r="CJ250" s="3417">
        <f t="shared" si="133"/>
        <v>0</v>
      </c>
      <c r="CK250" s="3417">
        <f t="shared" si="152"/>
        <v>0</v>
      </c>
      <c r="CL250" s="3417">
        <f t="shared" si="144"/>
        <v>0</v>
      </c>
      <c r="CM250" s="3417">
        <f t="shared" si="144"/>
        <v>0</v>
      </c>
      <c r="CN250" s="3417">
        <f t="shared" si="144"/>
        <v>0</v>
      </c>
    </row>
    <row r="251" spans="1:92" ht="16.350000000000001" customHeight="1" x14ac:dyDescent="0.2">
      <c r="A251" s="4229"/>
      <c r="B251" s="4745" t="s">
        <v>1412</v>
      </c>
      <c r="C251" s="4745"/>
      <c r="D251" s="2857">
        <f t="shared" si="153"/>
        <v>0</v>
      </c>
      <c r="E251" s="2871">
        <f t="shared" si="147"/>
        <v>0</v>
      </c>
      <c r="F251" s="2872">
        <f t="shared" si="148"/>
        <v>0</v>
      </c>
      <c r="G251" s="4062"/>
      <c r="H251" s="4044"/>
      <c r="I251" s="4043"/>
      <c r="J251" s="4044"/>
      <c r="K251" s="4043"/>
      <c r="L251" s="4044"/>
      <c r="M251" s="4063"/>
      <c r="N251" s="4064"/>
      <c r="O251" s="4063"/>
      <c r="P251" s="4064"/>
      <c r="Q251" s="2862"/>
      <c r="R251" s="2861"/>
      <c r="S251" s="2862"/>
      <c r="T251" s="2861"/>
      <c r="U251" s="2862"/>
      <c r="V251" s="2863"/>
      <c r="W251" s="2864"/>
      <c r="X251" s="2865"/>
      <c r="Y251" s="4034"/>
      <c r="Z251" s="4034"/>
      <c r="AA251" s="2862"/>
      <c r="AB251" s="2865"/>
      <c r="AC251" s="2865"/>
      <c r="AD251" s="2865"/>
      <c r="AE251" s="2861"/>
      <c r="AF251" s="2269" t="str">
        <f t="shared" si="136"/>
        <v/>
      </c>
      <c r="AG251" s="1482"/>
      <c r="AH251" s="1482"/>
      <c r="AI251" s="1482"/>
      <c r="AJ251" s="1482"/>
      <c r="AK251" s="1482"/>
      <c r="AL251" s="1482"/>
      <c r="AM251" s="402"/>
      <c r="BV251" s="3395"/>
      <c r="BW251" s="3395"/>
      <c r="CA251" s="3416" t="str">
        <f t="shared" si="137"/>
        <v/>
      </c>
      <c r="CB251" s="3416" t="str">
        <f t="shared" si="138"/>
        <v/>
      </c>
      <c r="CC251" s="3416" t="str">
        <f t="shared" si="131"/>
        <v/>
      </c>
      <c r="CD251" s="3416" t="str">
        <f t="shared" si="150"/>
        <v/>
      </c>
      <c r="CE251" s="3416" t="str">
        <f t="shared" si="139"/>
        <v/>
      </c>
      <c r="CF251" s="3416" t="str">
        <f t="shared" si="140"/>
        <v/>
      </c>
      <c r="CG251" s="3416" t="str">
        <f t="shared" si="141"/>
        <v/>
      </c>
      <c r="CH251" s="3417">
        <f t="shared" si="151"/>
        <v>0</v>
      </c>
      <c r="CI251" s="3417">
        <f t="shared" si="143"/>
        <v>0</v>
      </c>
      <c r="CJ251" s="3417">
        <f t="shared" si="133"/>
        <v>0</v>
      </c>
      <c r="CK251" s="3417">
        <f t="shared" si="152"/>
        <v>0</v>
      </c>
      <c r="CL251" s="3417">
        <f t="shared" si="144"/>
        <v>0</v>
      </c>
      <c r="CM251" s="3417">
        <f t="shared" si="144"/>
        <v>0</v>
      </c>
      <c r="CN251" s="3417">
        <f t="shared" si="144"/>
        <v>0</v>
      </c>
    </row>
    <row r="252" spans="1:92" ht="16.350000000000001" customHeight="1" x14ac:dyDescent="0.2">
      <c r="A252" s="4229"/>
      <c r="B252" s="4745" t="s">
        <v>1411</v>
      </c>
      <c r="C252" s="4745"/>
      <c r="D252" s="2857">
        <f t="shared" si="153"/>
        <v>0</v>
      </c>
      <c r="E252" s="2871">
        <f t="shared" si="147"/>
        <v>0</v>
      </c>
      <c r="F252" s="2872">
        <f t="shared" si="148"/>
        <v>0</v>
      </c>
      <c r="G252" s="4062"/>
      <c r="H252" s="4044"/>
      <c r="I252" s="4043"/>
      <c r="J252" s="4044"/>
      <c r="K252" s="4043"/>
      <c r="L252" s="4044"/>
      <c r="M252" s="4063"/>
      <c r="N252" s="4064"/>
      <c r="O252" s="4063"/>
      <c r="P252" s="4064"/>
      <c r="Q252" s="2862"/>
      <c r="R252" s="2861"/>
      <c r="S252" s="2862"/>
      <c r="T252" s="2861"/>
      <c r="U252" s="2862"/>
      <c r="V252" s="2863"/>
      <c r="W252" s="2864"/>
      <c r="X252" s="2865"/>
      <c r="Y252" s="4034"/>
      <c r="Z252" s="4034"/>
      <c r="AA252" s="2862"/>
      <c r="AB252" s="2865"/>
      <c r="AC252" s="2865"/>
      <c r="AD252" s="2865"/>
      <c r="AE252" s="2861"/>
      <c r="AF252" s="2269" t="str">
        <f t="shared" si="136"/>
        <v/>
      </c>
      <c r="AG252" s="1482"/>
      <c r="AH252" s="1482"/>
      <c r="AI252" s="1482"/>
      <c r="AJ252" s="1482"/>
      <c r="AK252" s="1482"/>
      <c r="AL252" s="1482"/>
      <c r="AM252" s="402"/>
      <c r="BV252" s="3395"/>
      <c r="BW252" s="3395"/>
      <c r="CA252" s="3416" t="str">
        <f t="shared" si="137"/>
        <v/>
      </c>
      <c r="CB252" s="3416" t="str">
        <f t="shared" si="138"/>
        <v/>
      </c>
      <c r="CC252" s="3416" t="str">
        <f t="shared" si="131"/>
        <v/>
      </c>
      <c r="CD252" s="3416" t="str">
        <f t="shared" si="150"/>
        <v/>
      </c>
      <c r="CE252" s="3416" t="str">
        <f t="shared" si="139"/>
        <v/>
      </c>
      <c r="CF252" s="3416" t="str">
        <f t="shared" si="140"/>
        <v/>
      </c>
      <c r="CG252" s="3416" t="str">
        <f t="shared" si="141"/>
        <v/>
      </c>
      <c r="CH252" s="3417">
        <f t="shared" si="151"/>
        <v>0</v>
      </c>
      <c r="CI252" s="3417">
        <f t="shared" si="143"/>
        <v>0</v>
      </c>
      <c r="CJ252" s="3417">
        <f t="shared" si="133"/>
        <v>0</v>
      </c>
      <c r="CK252" s="3417">
        <f t="shared" si="152"/>
        <v>0</v>
      </c>
      <c r="CL252" s="3417">
        <f t="shared" si="144"/>
        <v>0</v>
      </c>
      <c r="CM252" s="3417">
        <f t="shared" si="144"/>
        <v>0</v>
      </c>
      <c r="CN252" s="3417">
        <f t="shared" si="144"/>
        <v>0</v>
      </c>
    </row>
    <row r="253" spans="1:92" ht="16.350000000000001" customHeight="1" x14ac:dyDescent="0.2">
      <c r="A253" s="4229"/>
      <c r="B253" s="4745" t="s">
        <v>1410</v>
      </c>
      <c r="C253" s="4745"/>
      <c r="D253" s="2857">
        <f t="shared" si="153"/>
        <v>0</v>
      </c>
      <c r="E253" s="2871">
        <f t="shared" si="147"/>
        <v>0</v>
      </c>
      <c r="F253" s="2872">
        <f t="shared" si="148"/>
        <v>0</v>
      </c>
      <c r="G253" s="4065"/>
      <c r="H253" s="4046"/>
      <c r="I253" s="4045"/>
      <c r="J253" s="4046"/>
      <c r="K253" s="4045"/>
      <c r="L253" s="4046"/>
      <c r="M253" s="4066"/>
      <c r="N253" s="4064"/>
      <c r="O253" s="4066"/>
      <c r="P253" s="4064"/>
      <c r="Q253" s="1275"/>
      <c r="R253" s="1276"/>
      <c r="S253" s="1275"/>
      <c r="T253" s="1276"/>
      <c r="U253" s="1275"/>
      <c r="V253" s="1274"/>
      <c r="W253" s="2864"/>
      <c r="X253" s="2865"/>
      <c r="Y253" s="4034"/>
      <c r="Z253" s="4034"/>
      <c r="AA253" s="2862"/>
      <c r="AB253" s="2865"/>
      <c r="AC253" s="2865"/>
      <c r="AD253" s="2865"/>
      <c r="AE253" s="2861"/>
      <c r="AF253" s="2269" t="str">
        <f t="shared" si="136"/>
        <v/>
      </c>
      <c r="AG253" s="1482"/>
      <c r="AH253" s="1482"/>
      <c r="AI253" s="1482"/>
      <c r="AJ253" s="1482"/>
      <c r="AK253" s="1482"/>
      <c r="AL253" s="1482"/>
      <c r="AM253" s="402"/>
      <c r="BV253" s="3395"/>
      <c r="BW253" s="3395"/>
      <c r="CA253" s="3416" t="str">
        <f t="shared" si="137"/>
        <v/>
      </c>
      <c r="CB253" s="3416" t="str">
        <f t="shared" si="138"/>
        <v/>
      </c>
      <c r="CC253" s="3416" t="str">
        <f t="shared" si="131"/>
        <v/>
      </c>
      <c r="CD253" s="3416" t="str">
        <f t="shared" si="150"/>
        <v/>
      </c>
      <c r="CE253" s="3416" t="str">
        <f t="shared" si="139"/>
        <v/>
      </c>
      <c r="CF253" s="3416" t="str">
        <f t="shared" si="140"/>
        <v/>
      </c>
      <c r="CG253" s="3416" t="str">
        <f t="shared" si="141"/>
        <v/>
      </c>
      <c r="CH253" s="3417">
        <f t="shared" si="151"/>
        <v>0</v>
      </c>
      <c r="CI253" s="3417">
        <f t="shared" si="143"/>
        <v>0</v>
      </c>
      <c r="CJ253" s="3417">
        <f t="shared" si="133"/>
        <v>0</v>
      </c>
      <c r="CK253" s="3417">
        <f t="shared" si="152"/>
        <v>0</v>
      </c>
      <c r="CL253" s="3417">
        <f t="shared" si="144"/>
        <v>0</v>
      </c>
      <c r="CM253" s="3417">
        <f t="shared" si="144"/>
        <v>0</v>
      </c>
      <c r="CN253" s="3417">
        <f t="shared" si="144"/>
        <v>0</v>
      </c>
    </row>
    <row r="254" spans="1:92" ht="16.350000000000001" customHeight="1" x14ac:dyDescent="0.2">
      <c r="A254" s="4590"/>
      <c r="B254" s="4746" t="s">
        <v>1409</v>
      </c>
      <c r="C254" s="4746"/>
      <c r="D254" s="2867">
        <f t="shared" si="153"/>
        <v>0</v>
      </c>
      <c r="E254" s="2873">
        <f t="shared" si="147"/>
        <v>0</v>
      </c>
      <c r="F254" s="2874">
        <f t="shared" si="148"/>
        <v>0</v>
      </c>
      <c r="G254" s="4067"/>
      <c r="H254" s="4048"/>
      <c r="I254" s="4047"/>
      <c r="J254" s="4048"/>
      <c r="K254" s="4047"/>
      <c r="L254" s="4048"/>
      <c r="M254" s="4067"/>
      <c r="N254" s="4048"/>
      <c r="O254" s="4067"/>
      <c r="P254" s="4048"/>
      <c r="Q254" s="1271"/>
      <c r="R254" s="2849"/>
      <c r="S254" s="1271"/>
      <c r="T254" s="2849"/>
      <c r="U254" s="1271"/>
      <c r="V254" s="1270"/>
      <c r="W254" s="2985"/>
      <c r="X254" s="2986"/>
      <c r="Y254" s="4038"/>
      <c r="Z254" s="4038"/>
      <c r="AA254" s="2987"/>
      <c r="AB254" s="2986"/>
      <c r="AC254" s="2986"/>
      <c r="AD254" s="2986"/>
      <c r="AE254" s="2988"/>
      <c r="AF254" s="2269" t="str">
        <f t="shared" si="136"/>
        <v/>
      </c>
      <c r="AG254" s="1482"/>
      <c r="AH254" s="1482"/>
      <c r="AI254" s="1482"/>
      <c r="AJ254" s="1482"/>
      <c r="AK254" s="1482"/>
      <c r="AL254" s="1482"/>
      <c r="AM254" s="402"/>
      <c r="BV254" s="3395"/>
      <c r="BW254" s="3395"/>
      <c r="CA254" s="3416" t="str">
        <f t="shared" si="137"/>
        <v/>
      </c>
      <c r="CB254" s="3416" t="str">
        <f t="shared" si="138"/>
        <v/>
      </c>
      <c r="CC254" s="3416" t="str">
        <f t="shared" si="131"/>
        <v/>
      </c>
      <c r="CD254" s="3416" t="str">
        <f t="shared" si="150"/>
        <v/>
      </c>
      <c r="CE254" s="3416" t="str">
        <f t="shared" si="139"/>
        <v/>
      </c>
      <c r="CF254" s="3416" t="str">
        <f t="shared" si="140"/>
        <v/>
      </c>
      <c r="CG254" s="3416" t="str">
        <f t="shared" si="141"/>
        <v/>
      </c>
      <c r="CH254" s="3417">
        <f t="shared" si="151"/>
        <v>0</v>
      </c>
      <c r="CI254" s="3417">
        <f t="shared" si="143"/>
        <v>0</v>
      </c>
      <c r="CJ254" s="3417">
        <f t="shared" si="133"/>
        <v>0</v>
      </c>
      <c r="CK254" s="3417">
        <f t="shared" si="152"/>
        <v>0</v>
      </c>
      <c r="CL254" s="3417">
        <f t="shared" si="144"/>
        <v>0</v>
      </c>
      <c r="CM254" s="3417">
        <f t="shared" si="144"/>
        <v>0</v>
      </c>
      <c r="CN254" s="3417">
        <f t="shared" si="144"/>
        <v>0</v>
      </c>
    </row>
    <row r="255" spans="1:92" ht="16.350000000000001" customHeight="1" x14ac:dyDescent="0.2">
      <c r="A255" s="4742" t="s">
        <v>1414</v>
      </c>
      <c r="B255" s="4747" t="s">
        <v>1413</v>
      </c>
      <c r="C255" s="4747"/>
      <c r="D255" s="2830">
        <f t="shared" si="153"/>
        <v>0</v>
      </c>
      <c r="E255" s="2875">
        <f t="shared" si="147"/>
        <v>0</v>
      </c>
      <c r="F255" s="2876">
        <f t="shared" si="147"/>
        <v>0</v>
      </c>
      <c r="G255" s="4071"/>
      <c r="H255" s="4061"/>
      <c r="I255" s="4060"/>
      <c r="J255" s="4061"/>
      <c r="K255" s="4060"/>
      <c r="L255" s="4061"/>
      <c r="M255" s="4060"/>
      <c r="N255" s="4061"/>
      <c r="O255" s="4060"/>
      <c r="P255" s="4061"/>
      <c r="Q255" s="2854"/>
      <c r="R255" s="1279"/>
      <c r="S255" s="2854"/>
      <c r="T255" s="1279"/>
      <c r="U255" s="2854"/>
      <c r="V255" s="2855"/>
      <c r="W255" s="2856"/>
      <c r="X255" s="1269"/>
      <c r="Y255" s="1269"/>
      <c r="Z255" s="2969"/>
      <c r="AA255" s="2968"/>
      <c r="AB255" s="1269"/>
      <c r="AC255" s="1269"/>
      <c r="AD255" s="1269"/>
      <c r="AE255" s="2970"/>
      <c r="AF255" s="2269" t="str">
        <f t="shared" si="136"/>
        <v/>
      </c>
      <c r="AG255" s="1482"/>
      <c r="AH255" s="1482"/>
      <c r="AI255" s="1482"/>
      <c r="AJ255" s="1482"/>
      <c r="AK255" s="1482"/>
      <c r="AL255" s="1482"/>
      <c r="AM255" s="402"/>
      <c r="BV255" s="3395"/>
      <c r="BW255" s="3395"/>
      <c r="CA255" s="3416" t="str">
        <f t="shared" si="137"/>
        <v/>
      </c>
      <c r="CB255" s="3416" t="str">
        <f t="shared" si="138"/>
        <v/>
      </c>
      <c r="CC255" s="3416" t="str">
        <f t="shared" si="131"/>
        <v/>
      </c>
      <c r="CD255" s="3416" t="str">
        <f t="shared" si="150"/>
        <v/>
      </c>
      <c r="CE255" s="3416" t="str">
        <f t="shared" si="139"/>
        <v/>
      </c>
      <c r="CF255" s="3416" t="str">
        <f t="shared" si="140"/>
        <v/>
      </c>
      <c r="CG255" s="3416" t="str">
        <f t="shared" si="141"/>
        <v/>
      </c>
      <c r="CH255" s="3417">
        <f t="shared" si="151"/>
        <v>0</v>
      </c>
      <c r="CI255" s="3417">
        <f t="shared" si="143"/>
        <v>0</v>
      </c>
      <c r="CJ255" s="3417">
        <f t="shared" si="133"/>
        <v>0</v>
      </c>
      <c r="CK255" s="3417">
        <f t="shared" si="152"/>
        <v>0</v>
      </c>
      <c r="CL255" s="3417">
        <f t="shared" si="144"/>
        <v>0</v>
      </c>
      <c r="CM255" s="3417">
        <f t="shared" si="144"/>
        <v>0</v>
      </c>
      <c r="CN255" s="3417">
        <f t="shared" si="144"/>
        <v>0</v>
      </c>
    </row>
    <row r="256" spans="1:92" ht="16.350000000000001" customHeight="1" x14ac:dyDescent="0.2">
      <c r="A256" s="4743"/>
      <c r="B256" s="4745" t="s">
        <v>1412</v>
      </c>
      <c r="C256" s="4745"/>
      <c r="D256" s="2857">
        <f t="shared" si="153"/>
        <v>0</v>
      </c>
      <c r="E256" s="2871">
        <f t="shared" si="147"/>
        <v>0</v>
      </c>
      <c r="F256" s="2872">
        <f t="shared" si="147"/>
        <v>0</v>
      </c>
      <c r="G256" s="4066"/>
      <c r="H256" s="4064"/>
      <c r="I256" s="4063"/>
      <c r="J256" s="4064"/>
      <c r="K256" s="4063"/>
      <c r="L256" s="4064"/>
      <c r="M256" s="4063"/>
      <c r="N256" s="4064"/>
      <c r="O256" s="4063"/>
      <c r="P256" s="4064"/>
      <c r="Q256" s="2862"/>
      <c r="R256" s="2861"/>
      <c r="S256" s="2862"/>
      <c r="T256" s="2861"/>
      <c r="U256" s="2862"/>
      <c r="V256" s="2863"/>
      <c r="W256" s="2864"/>
      <c r="X256" s="2865"/>
      <c r="Y256" s="4034"/>
      <c r="Z256" s="4034"/>
      <c r="AA256" s="2862"/>
      <c r="AB256" s="2865"/>
      <c r="AC256" s="2865"/>
      <c r="AD256" s="2865"/>
      <c r="AE256" s="2861"/>
      <c r="AF256" s="2269" t="str">
        <f t="shared" si="136"/>
        <v/>
      </c>
      <c r="AG256" s="1482"/>
      <c r="AH256" s="1482"/>
      <c r="AI256" s="1482"/>
      <c r="AJ256" s="1482"/>
      <c r="AK256" s="1482"/>
      <c r="AL256" s="1482"/>
      <c r="AM256" s="402"/>
      <c r="BV256" s="3395"/>
      <c r="BW256" s="3395"/>
      <c r="CA256" s="3416" t="str">
        <f t="shared" si="137"/>
        <v/>
      </c>
      <c r="CB256" s="3416" t="str">
        <f t="shared" si="138"/>
        <v/>
      </c>
      <c r="CC256" s="3416" t="str">
        <f t="shared" si="131"/>
        <v/>
      </c>
      <c r="CD256" s="3416" t="str">
        <f t="shared" si="150"/>
        <v/>
      </c>
      <c r="CE256" s="3416" t="str">
        <f t="shared" si="139"/>
        <v/>
      </c>
      <c r="CF256" s="3416" t="str">
        <f t="shared" si="140"/>
        <v/>
      </c>
      <c r="CG256" s="3416" t="str">
        <f t="shared" si="141"/>
        <v/>
      </c>
      <c r="CH256" s="3417">
        <f t="shared" si="151"/>
        <v>0</v>
      </c>
      <c r="CI256" s="3417">
        <f t="shared" si="143"/>
        <v>0</v>
      </c>
      <c r="CJ256" s="3417">
        <f t="shared" si="133"/>
        <v>0</v>
      </c>
      <c r="CK256" s="3417">
        <f t="shared" si="152"/>
        <v>0</v>
      </c>
      <c r="CL256" s="3417">
        <f t="shared" si="144"/>
        <v>0</v>
      </c>
      <c r="CM256" s="3417">
        <f t="shared" si="144"/>
        <v>0</v>
      </c>
      <c r="CN256" s="3417">
        <f t="shared" si="144"/>
        <v>0</v>
      </c>
    </row>
    <row r="257" spans="1:92" ht="16.350000000000001" customHeight="1" x14ac:dyDescent="0.2">
      <c r="A257" s="4743"/>
      <c r="B257" s="4745" t="s">
        <v>1411</v>
      </c>
      <c r="C257" s="4745"/>
      <c r="D257" s="2857">
        <f t="shared" si="153"/>
        <v>0</v>
      </c>
      <c r="E257" s="2871">
        <f t="shared" si="147"/>
        <v>0</v>
      </c>
      <c r="F257" s="2872">
        <f t="shared" si="147"/>
        <v>0</v>
      </c>
      <c r="G257" s="4066"/>
      <c r="H257" s="4064"/>
      <c r="I257" s="4063"/>
      <c r="J257" s="4064"/>
      <c r="K257" s="4063"/>
      <c r="L257" s="4064"/>
      <c r="M257" s="4063"/>
      <c r="N257" s="4064"/>
      <c r="O257" s="4063"/>
      <c r="P257" s="4064"/>
      <c r="Q257" s="2862"/>
      <c r="R257" s="2861"/>
      <c r="S257" s="2862"/>
      <c r="T257" s="2861"/>
      <c r="U257" s="2862"/>
      <c r="V257" s="2863"/>
      <c r="W257" s="2864"/>
      <c r="X257" s="2865"/>
      <c r="Y257" s="4034"/>
      <c r="Z257" s="4034"/>
      <c r="AA257" s="2862"/>
      <c r="AB257" s="2865"/>
      <c r="AC257" s="2865"/>
      <c r="AD257" s="2865"/>
      <c r="AE257" s="2861"/>
      <c r="AF257" s="2269" t="str">
        <f t="shared" si="136"/>
        <v/>
      </c>
      <c r="AG257" s="1482"/>
      <c r="AH257" s="1482"/>
      <c r="AI257" s="1482"/>
      <c r="AJ257" s="1482"/>
      <c r="AK257" s="1482"/>
      <c r="AL257" s="1482"/>
      <c r="AM257" s="402"/>
      <c r="BV257" s="3395"/>
      <c r="BW257" s="3395"/>
      <c r="CA257" s="3416" t="str">
        <f t="shared" si="137"/>
        <v/>
      </c>
      <c r="CB257" s="3416" t="str">
        <f t="shared" si="138"/>
        <v/>
      </c>
      <c r="CC257" s="3416" t="str">
        <f t="shared" si="131"/>
        <v/>
      </c>
      <c r="CD257" s="3416" t="str">
        <f t="shared" si="150"/>
        <v/>
      </c>
      <c r="CE257" s="3416" t="str">
        <f t="shared" si="139"/>
        <v/>
      </c>
      <c r="CF257" s="3416" t="str">
        <f t="shared" si="140"/>
        <v/>
      </c>
      <c r="CG257" s="3416" t="str">
        <f t="shared" si="141"/>
        <v/>
      </c>
      <c r="CH257" s="3417">
        <f t="shared" si="151"/>
        <v>0</v>
      </c>
      <c r="CI257" s="3417">
        <f t="shared" si="143"/>
        <v>0</v>
      </c>
      <c r="CJ257" s="3417">
        <f t="shared" si="133"/>
        <v>0</v>
      </c>
      <c r="CK257" s="3417">
        <f t="shared" si="152"/>
        <v>0</v>
      </c>
      <c r="CL257" s="3417">
        <f t="shared" si="144"/>
        <v>0</v>
      </c>
      <c r="CM257" s="3417">
        <f t="shared" si="144"/>
        <v>0</v>
      </c>
      <c r="CN257" s="3417">
        <f t="shared" si="144"/>
        <v>0</v>
      </c>
    </row>
    <row r="258" spans="1:92" ht="16.350000000000001" customHeight="1" x14ac:dyDescent="0.2">
      <c r="A258" s="4743"/>
      <c r="B258" s="4745" t="s">
        <v>1410</v>
      </c>
      <c r="C258" s="4745"/>
      <c r="D258" s="2857">
        <f t="shared" si="153"/>
        <v>0</v>
      </c>
      <c r="E258" s="2983">
        <f t="shared" si="147"/>
        <v>0</v>
      </c>
      <c r="F258" s="2984">
        <f t="shared" si="147"/>
        <v>0</v>
      </c>
      <c r="G258" s="4066"/>
      <c r="H258" s="4064"/>
      <c r="I258" s="4063"/>
      <c r="J258" s="4064"/>
      <c r="K258" s="4063"/>
      <c r="L258" s="4064"/>
      <c r="M258" s="4063"/>
      <c r="N258" s="4064"/>
      <c r="O258" s="4063"/>
      <c r="P258" s="4064"/>
      <c r="Q258" s="2862"/>
      <c r="R258" s="2861"/>
      <c r="S258" s="2862"/>
      <c r="T258" s="2861"/>
      <c r="U258" s="2862"/>
      <c r="V258" s="2863"/>
      <c r="W258" s="2864"/>
      <c r="X258" s="2865"/>
      <c r="Y258" s="4034"/>
      <c r="Z258" s="4034"/>
      <c r="AA258" s="2862"/>
      <c r="AB258" s="2865"/>
      <c r="AC258" s="2865"/>
      <c r="AD258" s="2865"/>
      <c r="AE258" s="2861"/>
      <c r="AF258" s="2269" t="str">
        <f t="shared" si="136"/>
        <v/>
      </c>
      <c r="AG258" s="1482"/>
      <c r="AH258" s="1482"/>
      <c r="AI258" s="1482"/>
      <c r="AJ258" s="1482"/>
      <c r="AK258" s="1482"/>
      <c r="AL258" s="1482"/>
      <c r="AM258" s="402"/>
      <c r="BV258" s="3395"/>
      <c r="BW258" s="3395"/>
      <c r="CA258" s="3416" t="str">
        <f t="shared" si="137"/>
        <v/>
      </c>
      <c r="CB258" s="3416" t="str">
        <f t="shared" si="138"/>
        <v/>
      </c>
      <c r="CC258" s="3416" t="str">
        <f t="shared" si="131"/>
        <v/>
      </c>
      <c r="CD258" s="3416" t="str">
        <f t="shared" si="150"/>
        <v/>
      </c>
      <c r="CE258" s="3416" t="str">
        <f t="shared" si="139"/>
        <v/>
      </c>
      <c r="CF258" s="3416" t="str">
        <f t="shared" si="140"/>
        <v/>
      </c>
      <c r="CG258" s="3416" t="str">
        <f t="shared" si="141"/>
        <v/>
      </c>
      <c r="CH258" s="3417">
        <f t="shared" si="151"/>
        <v>0</v>
      </c>
      <c r="CI258" s="3417">
        <f t="shared" si="143"/>
        <v>0</v>
      </c>
      <c r="CJ258" s="3417">
        <f t="shared" si="133"/>
        <v>0</v>
      </c>
      <c r="CK258" s="3417">
        <f t="shared" si="152"/>
        <v>0</v>
      </c>
      <c r="CL258" s="3417">
        <f t="shared" si="144"/>
        <v>0</v>
      </c>
      <c r="CM258" s="3417">
        <f t="shared" si="144"/>
        <v>0</v>
      </c>
      <c r="CN258" s="3417">
        <f t="shared" si="144"/>
        <v>0</v>
      </c>
    </row>
    <row r="259" spans="1:92" ht="16.350000000000001" customHeight="1" x14ac:dyDescent="0.2">
      <c r="A259" s="4744"/>
      <c r="B259" s="4746" t="s">
        <v>1409</v>
      </c>
      <c r="C259" s="4746"/>
      <c r="D259" s="2974">
        <f t="shared" si="153"/>
        <v>0</v>
      </c>
      <c r="E259" s="2981">
        <f t="shared" si="147"/>
        <v>0</v>
      </c>
      <c r="F259" s="2982">
        <f t="shared" si="147"/>
        <v>0</v>
      </c>
      <c r="G259" s="4072"/>
      <c r="H259" s="4073"/>
      <c r="I259" s="4074"/>
      <c r="J259" s="4073"/>
      <c r="K259" s="4074"/>
      <c r="L259" s="4073"/>
      <c r="M259" s="4074"/>
      <c r="N259" s="4073"/>
      <c r="O259" s="4074"/>
      <c r="P259" s="4073"/>
      <c r="Q259" s="2987"/>
      <c r="R259" s="2988"/>
      <c r="S259" s="2987"/>
      <c r="T259" s="2988"/>
      <c r="U259" s="2987"/>
      <c r="V259" s="2989"/>
      <c r="W259" s="2985"/>
      <c r="X259" s="2986"/>
      <c r="Y259" s="4038"/>
      <c r="Z259" s="4038"/>
      <c r="AA259" s="2987"/>
      <c r="AB259" s="2986"/>
      <c r="AC259" s="2986"/>
      <c r="AD259" s="2986"/>
      <c r="AE259" s="2988"/>
      <c r="AF259" s="2269" t="str">
        <f t="shared" si="136"/>
        <v/>
      </c>
      <c r="AG259" s="1482"/>
      <c r="AH259" s="1482"/>
      <c r="AI259" s="1482"/>
      <c r="AJ259" s="1482"/>
      <c r="AK259" s="1482"/>
      <c r="AL259" s="1482"/>
      <c r="AM259" s="402"/>
      <c r="BV259" s="3395"/>
      <c r="BW259" s="3395"/>
      <c r="CA259" s="3416" t="str">
        <f t="shared" si="137"/>
        <v/>
      </c>
      <c r="CB259" s="3416" t="str">
        <f t="shared" si="138"/>
        <v/>
      </c>
      <c r="CC259" s="3416" t="str">
        <f t="shared" si="131"/>
        <v/>
      </c>
      <c r="CD259" s="3416" t="str">
        <f t="shared" si="150"/>
        <v/>
      </c>
      <c r="CE259" s="3416" t="str">
        <f t="shared" si="139"/>
        <v/>
      </c>
      <c r="CF259" s="3416" t="str">
        <f t="shared" si="140"/>
        <v/>
      </c>
      <c r="CG259" s="3416" t="str">
        <f t="shared" si="141"/>
        <v/>
      </c>
      <c r="CH259" s="3417">
        <f t="shared" si="151"/>
        <v>0</v>
      </c>
      <c r="CI259" s="3417">
        <f t="shared" si="143"/>
        <v>0</v>
      </c>
      <c r="CJ259" s="3417">
        <f t="shared" si="133"/>
        <v>0</v>
      </c>
      <c r="CK259" s="3417">
        <f t="shared" si="152"/>
        <v>0</v>
      </c>
      <c r="CL259" s="3417">
        <f t="shared" si="144"/>
        <v>0</v>
      </c>
      <c r="CM259" s="3417">
        <f t="shared" si="144"/>
        <v>0</v>
      </c>
      <c r="CN259" s="3417">
        <f t="shared" si="144"/>
        <v>0</v>
      </c>
    </row>
    <row r="260" spans="1:92" ht="16.350000000000001" customHeight="1" x14ac:dyDescent="0.2">
      <c r="A260" s="4179" t="s">
        <v>1372</v>
      </c>
      <c r="B260" s="4747" t="s">
        <v>1413</v>
      </c>
      <c r="C260" s="4747"/>
      <c r="D260" s="2830">
        <f t="shared" si="153"/>
        <v>0</v>
      </c>
      <c r="E260" s="355">
        <f t="shared" si="147"/>
        <v>0</v>
      </c>
      <c r="F260" s="2852">
        <f t="shared" si="148"/>
        <v>0</v>
      </c>
      <c r="G260" s="2853"/>
      <c r="H260" s="1279"/>
      <c r="I260" s="2854"/>
      <c r="J260" s="1279"/>
      <c r="K260" s="2854"/>
      <c r="L260" s="1279"/>
      <c r="M260" s="2854"/>
      <c r="N260" s="1279"/>
      <c r="O260" s="2854"/>
      <c r="P260" s="1279"/>
      <c r="Q260" s="2854"/>
      <c r="R260" s="1279"/>
      <c r="S260" s="2854"/>
      <c r="T260" s="1279"/>
      <c r="U260" s="2854"/>
      <c r="V260" s="2855"/>
      <c r="W260" s="2856"/>
      <c r="X260" s="1269"/>
      <c r="Y260" s="1269"/>
      <c r="Z260" s="2969"/>
      <c r="AA260" s="2968"/>
      <c r="AB260" s="1269"/>
      <c r="AC260" s="1269"/>
      <c r="AD260" s="1269"/>
      <c r="AE260" s="2970"/>
      <c r="AF260" s="2269" t="str">
        <f t="shared" si="136"/>
        <v/>
      </c>
      <c r="AG260" s="1482"/>
      <c r="AH260" s="1482"/>
      <c r="AI260" s="1482"/>
      <c r="AJ260" s="1482"/>
      <c r="AK260" s="1482"/>
      <c r="AL260" s="1482"/>
      <c r="AM260" s="402"/>
      <c r="BV260" s="3395"/>
      <c r="BW260" s="3395"/>
      <c r="CA260" s="3416" t="str">
        <f t="shared" si="137"/>
        <v/>
      </c>
      <c r="CB260" s="3416" t="str">
        <f t="shared" si="138"/>
        <v/>
      </c>
      <c r="CC260" s="3416" t="str">
        <f t="shared" si="131"/>
        <v/>
      </c>
      <c r="CD260" s="3416" t="str">
        <f t="shared" si="150"/>
        <v/>
      </c>
      <c r="CE260" s="3416" t="str">
        <f t="shared" si="139"/>
        <v/>
      </c>
      <c r="CF260" s="3416" t="str">
        <f t="shared" si="140"/>
        <v/>
      </c>
      <c r="CG260" s="3416" t="str">
        <f t="shared" si="141"/>
        <v/>
      </c>
      <c r="CH260" s="3417">
        <f t="shared" si="151"/>
        <v>0</v>
      </c>
      <c r="CI260" s="3417">
        <f t="shared" si="143"/>
        <v>0</v>
      </c>
      <c r="CJ260" s="3417">
        <f t="shared" si="133"/>
        <v>0</v>
      </c>
      <c r="CK260" s="3417">
        <f t="shared" si="152"/>
        <v>0</v>
      </c>
      <c r="CL260" s="3417">
        <f t="shared" si="144"/>
        <v>0</v>
      </c>
      <c r="CM260" s="3417">
        <f t="shared" si="144"/>
        <v>0</v>
      </c>
      <c r="CN260" s="3417">
        <f t="shared" si="144"/>
        <v>0</v>
      </c>
    </row>
    <row r="261" spans="1:92" ht="16.350000000000001" customHeight="1" x14ac:dyDescent="0.2">
      <c r="A261" s="4229"/>
      <c r="B261" s="4745" t="s">
        <v>1412</v>
      </c>
      <c r="C261" s="4745"/>
      <c r="D261" s="2857">
        <f t="shared" si="153"/>
        <v>0</v>
      </c>
      <c r="E261" s="2858">
        <f t="shared" si="147"/>
        <v>0</v>
      </c>
      <c r="F261" s="2859">
        <f t="shared" si="148"/>
        <v>0</v>
      </c>
      <c r="G261" s="2860"/>
      <c r="H261" s="2861"/>
      <c r="I261" s="2862"/>
      <c r="J261" s="2861"/>
      <c r="K261" s="2862"/>
      <c r="L261" s="2861"/>
      <c r="M261" s="2862"/>
      <c r="N261" s="2861"/>
      <c r="O261" s="2862"/>
      <c r="P261" s="2861"/>
      <c r="Q261" s="2862"/>
      <c r="R261" s="2861"/>
      <c r="S261" s="2862"/>
      <c r="T261" s="2861"/>
      <c r="U261" s="2862"/>
      <c r="V261" s="2863"/>
      <c r="W261" s="2864"/>
      <c r="X261" s="2865"/>
      <c r="Y261" s="4034"/>
      <c r="Z261" s="4034"/>
      <c r="AA261" s="2862"/>
      <c r="AB261" s="2865"/>
      <c r="AC261" s="2865"/>
      <c r="AD261" s="2865"/>
      <c r="AE261" s="2861"/>
      <c r="AF261" s="2269" t="str">
        <f t="shared" si="136"/>
        <v/>
      </c>
      <c r="AG261" s="1482"/>
      <c r="AH261" s="1482"/>
      <c r="AI261" s="1482"/>
      <c r="AJ261" s="1482"/>
      <c r="AK261" s="1482"/>
      <c r="AL261" s="1482"/>
      <c r="AM261" s="402"/>
      <c r="BV261" s="3395"/>
      <c r="BW261" s="3395"/>
      <c r="CA261" s="3416" t="str">
        <f t="shared" si="137"/>
        <v/>
      </c>
      <c r="CB261" s="3416" t="str">
        <f t="shared" si="138"/>
        <v/>
      </c>
      <c r="CC261" s="3416" t="str">
        <f t="shared" si="131"/>
        <v/>
      </c>
      <c r="CD261" s="3416" t="str">
        <f t="shared" si="150"/>
        <v/>
      </c>
      <c r="CE261" s="3416" t="str">
        <f t="shared" si="139"/>
        <v/>
      </c>
      <c r="CF261" s="3416" t="str">
        <f t="shared" si="140"/>
        <v/>
      </c>
      <c r="CG261" s="3416" t="str">
        <f t="shared" si="141"/>
        <v/>
      </c>
      <c r="CH261" s="3417">
        <f t="shared" si="151"/>
        <v>0</v>
      </c>
      <c r="CI261" s="3417">
        <f t="shared" si="143"/>
        <v>0</v>
      </c>
      <c r="CJ261" s="3417">
        <f t="shared" si="133"/>
        <v>0</v>
      </c>
      <c r="CK261" s="3417">
        <f t="shared" si="152"/>
        <v>0</v>
      </c>
      <c r="CL261" s="3417">
        <f t="shared" si="144"/>
        <v>0</v>
      </c>
      <c r="CM261" s="3417">
        <f t="shared" si="144"/>
        <v>0</v>
      </c>
      <c r="CN261" s="3417">
        <f t="shared" si="144"/>
        <v>0</v>
      </c>
    </row>
    <row r="262" spans="1:92" ht="16.350000000000001" customHeight="1" x14ac:dyDescent="0.2">
      <c r="A262" s="4229"/>
      <c r="B262" s="4745" t="s">
        <v>1411</v>
      </c>
      <c r="C262" s="4745"/>
      <c r="D262" s="2857">
        <f t="shared" si="153"/>
        <v>0</v>
      </c>
      <c r="E262" s="2858">
        <f t="shared" si="147"/>
        <v>0</v>
      </c>
      <c r="F262" s="2859">
        <f t="shared" si="148"/>
        <v>0</v>
      </c>
      <c r="G262" s="2860"/>
      <c r="H262" s="2861"/>
      <c r="I262" s="2862"/>
      <c r="J262" s="2861"/>
      <c r="K262" s="2862"/>
      <c r="L262" s="2861"/>
      <c r="M262" s="2862"/>
      <c r="N262" s="2861"/>
      <c r="O262" s="2862"/>
      <c r="P262" s="2861"/>
      <c r="Q262" s="2862"/>
      <c r="R262" s="2861"/>
      <c r="S262" s="2862"/>
      <c r="T262" s="2861"/>
      <c r="U262" s="2862"/>
      <c r="V262" s="2863"/>
      <c r="W262" s="2864"/>
      <c r="X262" s="2865"/>
      <c r="Y262" s="4034"/>
      <c r="Z262" s="4034"/>
      <c r="AA262" s="2862"/>
      <c r="AB262" s="2865"/>
      <c r="AC262" s="2865"/>
      <c r="AD262" s="2865"/>
      <c r="AE262" s="2861"/>
      <c r="AF262" s="2269" t="str">
        <f t="shared" si="136"/>
        <v/>
      </c>
      <c r="AG262" s="1482"/>
      <c r="AH262" s="1482"/>
      <c r="AI262" s="1482"/>
      <c r="AJ262" s="1482"/>
      <c r="AK262" s="1482"/>
      <c r="AL262" s="1482"/>
      <c r="AM262" s="402"/>
      <c r="BV262" s="3395"/>
      <c r="BW262" s="3395"/>
      <c r="CA262" s="3416" t="str">
        <f t="shared" si="137"/>
        <v/>
      </c>
      <c r="CB262" s="3416" t="str">
        <f t="shared" si="138"/>
        <v/>
      </c>
      <c r="CC262" s="3416" t="str">
        <f t="shared" si="131"/>
        <v/>
      </c>
      <c r="CD262" s="3416" t="str">
        <f t="shared" si="150"/>
        <v/>
      </c>
      <c r="CE262" s="3416" t="str">
        <f t="shared" si="139"/>
        <v/>
      </c>
      <c r="CF262" s="3416" t="str">
        <f t="shared" si="140"/>
        <v/>
      </c>
      <c r="CG262" s="3416" t="str">
        <f t="shared" si="141"/>
        <v/>
      </c>
      <c r="CH262" s="3417">
        <f t="shared" si="151"/>
        <v>0</v>
      </c>
      <c r="CI262" s="3417">
        <f t="shared" si="143"/>
        <v>0</v>
      </c>
      <c r="CJ262" s="3417">
        <f t="shared" si="133"/>
        <v>0</v>
      </c>
      <c r="CK262" s="3417">
        <f t="shared" si="152"/>
        <v>0</v>
      </c>
      <c r="CL262" s="3417">
        <f t="shared" si="144"/>
        <v>0</v>
      </c>
      <c r="CM262" s="3417">
        <f t="shared" si="144"/>
        <v>0</v>
      </c>
      <c r="CN262" s="3417">
        <f t="shared" si="144"/>
        <v>0</v>
      </c>
    </row>
    <row r="263" spans="1:92" ht="16.350000000000001" customHeight="1" x14ac:dyDescent="0.2">
      <c r="A263" s="4229"/>
      <c r="B263" s="4745" t="s">
        <v>1410</v>
      </c>
      <c r="C263" s="4745"/>
      <c r="D263" s="2857">
        <f t="shared" si="153"/>
        <v>0</v>
      </c>
      <c r="E263" s="2858">
        <f t="shared" si="147"/>
        <v>0</v>
      </c>
      <c r="F263" s="2859">
        <f t="shared" si="148"/>
        <v>0</v>
      </c>
      <c r="G263" s="2866"/>
      <c r="H263" s="1276"/>
      <c r="I263" s="1275"/>
      <c r="J263" s="1276"/>
      <c r="K263" s="1275"/>
      <c r="L263" s="1276"/>
      <c r="M263" s="1275"/>
      <c r="N263" s="1276"/>
      <c r="O263" s="1275"/>
      <c r="P263" s="1276"/>
      <c r="Q263" s="1275"/>
      <c r="R263" s="1276"/>
      <c r="S263" s="1275"/>
      <c r="T263" s="1276"/>
      <c r="U263" s="1275"/>
      <c r="V263" s="1274"/>
      <c r="W263" s="2864"/>
      <c r="X263" s="2865"/>
      <c r="Y263" s="4034"/>
      <c r="Z263" s="4034"/>
      <c r="AA263" s="2862"/>
      <c r="AB263" s="2865"/>
      <c r="AC263" s="2865"/>
      <c r="AD263" s="2865"/>
      <c r="AE263" s="2861"/>
      <c r="AF263" s="2269" t="str">
        <f t="shared" si="136"/>
        <v/>
      </c>
      <c r="AG263" s="1482"/>
      <c r="AH263" s="1482"/>
      <c r="AI263" s="1482"/>
      <c r="AJ263" s="1482"/>
      <c r="AK263" s="1482"/>
      <c r="AL263" s="1482"/>
      <c r="AM263" s="402"/>
      <c r="BV263" s="3395"/>
      <c r="BW263" s="3395"/>
      <c r="CA263" s="3416" t="str">
        <f t="shared" si="137"/>
        <v/>
      </c>
      <c r="CB263" s="3416" t="str">
        <f t="shared" si="138"/>
        <v/>
      </c>
      <c r="CC263" s="3416" t="str">
        <f t="shared" si="131"/>
        <v/>
      </c>
      <c r="CD263" s="3416" t="str">
        <f t="shared" si="150"/>
        <v/>
      </c>
      <c r="CE263" s="3416" t="str">
        <f t="shared" si="139"/>
        <v/>
      </c>
      <c r="CF263" s="3416" t="str">
        <f t="shared" si="140"/>
        <v/>
      </c>
      <c r="CG263" s="3416" t="str">
        <f t="shared" si="141"/>
        <v/>
      </c>
      <c r="CH263" s="3417">
        <f t="shared" si="151"/>
        <v>0</v>
      </c>
      <c r="CI263" s="3417">
        <f t="shared" si="143"/>
        <v>0</v>
      </c>
      <c r="CJ263" s="3417">
        <f t="shared" si="133"/>
        <v>0</v>
      </c>
      <c r="CK263" s="3417">
        <f t="shared" si="152"/>
        <v>0</v>
      </c>
      <c r="CL263" s="3417">
        <f t="shared" si="144"/>
        <v>0</v>
      </c>
      <c r="CM263" s="3417">
        <f t="shared" si="144"/>
        <v>0</v>
      </c>
      <c r="CN263" s="3417">
        <f t="shared" si="144"/>
        <v>0</v>
      </c>
    </row>
    <row r="264" spans="1:92" ht="16.350000000000001" customHeight="1" x14ac:dyDescent="0.2">
      <c r="A264" s="4590"/>
      <c r="B264" s="4746" t="s">
        <v>1409</v>
      </c>
      <c r="C264" s="4746"/>
      <c r="D264" s="2867">
        <f t="shared" si="153"/>
        <v>0</v>
      </c>
      <c r="E264" s="2868">
        <f t="shared" si="147"/>
        <v>0</v>
      </c>
      <c r="F264" s="1273">
        <f t="shared" si="148"/>
        <v>0</v>
      </c>
      <c r="G264" s="2848"/>
      <c r="H264" s="2849"/>
      <c r="I264" s="1271"/>
      <c r="J264" s="2849"/>
      <c r="K264" s="1271"/>
      <c r="L264" s="2849"/>
      <c r="M264" s="1271"/>
      <c r="N264" s="2849"/>
      <c r="O264" s="1271"/>
      <c r="P264" s="2849"/>
      <c r="Q264" s="1271"/>
      <c r="R264" s="2849"/>
      <c r="S264" s="1271"/>
      <c r="T264" s="2849"/>
      <c r="U264" s="1271"/>
      <c r="V264" s="1270"/>
      <c r="W264" s="2985"/>
      <c r="X264" s="2986"/>
      <c r="Y264" s="4038"/>
      <c r="Z264" s="4038"/>
      <c r="AA264" s="2987"/>
      <c r="AB264" s="2986"/>
      <c r="AC264" s="2986"/>
      <c r="AD264" s="2986"/>
      <c r="AE264" s="2988"/>
      <c r="AF264" s="2269" t="str">
        <f t="shared" si="136"/>
        <v/>
      </c>
      <c r="AG264" s="1482"/>
      <c r="AH264" s="1482"/>
      <c r="AI264" s="1482"/>
      <c r="AJ264" s="1482"/>
      <c r="AK264" s="1482"/>
      <c r="AL264" s="1482"/>
      <c r="AM264" s="402"/>
      <c r="BV264" s="3395"/>
      <c r="BW264" s="3395"/>
      <c r="CA264" s="3416" t="str">
        <f t="shared" si="137"/>
        <v/>
      </c>
      <c r="CB264" s="3416" t="str">
        <f t="shared" si="138"/>
        <v/>
      </c>
      <c r="CC264" s="3416" t="str">
        <f t="shared" si="131"/>
        <v/>
      </c>
      <c r="CD264" s="3416" t="str">
        <f t="shared" si="150"/>
        <v/>
      </c>
      <c r="CE264" s="3416" t="str">
        <f t="shared" si="139"/>
        <v/>
      </c>
      <c r="CF264" s="3416" t="str">
        <f t="shared" si="140"/>
        <v/>
      </c>
      <c r="CG264" s="3416" t="str">
        <f t="shared" si="141"/>
        <v/>
      </c>
      <c r="CH264" s="3417">
        <f t="shared" si="151"/>
        <v>0</v>
      </c>
      <c r="CI264" s="3417">
        <f t="shared" si="143"/>
        <v>0</v>
      </c>
      <c r="CJ264" s="3417">
        <f t="shared" si="133"/>
        <v>0</v>
      </c>
      <c r="CK264" s="3417">
        <f t="shared" si="152"/>
        <v>0</v>
      </c>
      <c r="CL264" s="3417">
        <f t="shared" si="144"/>
        <v>0</v>
      </c>
      <c r="CM264" s="3417">
        <f t="shared" si="144"/>
        <v>0</v>
      </c>
      <c r="CN264" s="3417">
        <f t="shared" si="144"/>
        <v>0</v>
      </c>
    </row>
    <row r="265" spans="1:92" ht="16.350000000000001" customHeight="1" x14ac:dyDescent="0.2">
      <c r="A265" s="4179" t="s">
        <v>1373</v>
      </c>
      <c r="B265" s="4802" t="s">
        <v>1413</v>
      </c>
      <c r="C265" s="4804"/>
      <c r="D265" s="2830">
        <f t="shared" si="153"/>
        <v>0</v>
      </c>
      <c r="E265" s="355">
        <f t="shared" si="147"/>
        <v>0</v>
      </c>
      <c r="F265" s="2852">
        <f t="shared" si="148"/>
        <v>0</v>
      </c>
      <c r="G265" s="2853"/>
      <c r="H265" s="1279"/>
      <c r="I265" s="2854"/>
      <c r="J265" s="1279"/>
      <c r="K265" s="2854"/>
      <c r="L265" s="1279"/>
      <c r="M265" s="2854"/>
      <c r="N265" s="1279"/>
      <c r="O265" s="2854"/>
      <c r="P265" s="1279"/>
      <c r="Q265" s="2854"/>
      <c r="R265" s="1279"/>
      <c r="S265" s="2854"/>
      <c r="T265" s="1279"/>
      <c r="U265" s="2854"/>
      <c r="V265" s="2855"/>
      <c r="W265" s="2856"/>
      <c r="X265" s="1269"/>
      <c r="Y265" s="1269"/>
      <c r="Z265" s="2969"/>
      <c r="AA265" s="2968"/>
      <c r="AB265" s="1269"/>
      <c r="AC265" s="1269"/>
      <c r="AD265" s="1269"/>
      <c r="AE265" s="2970"/>
      <c r="AF265" s="2269" t="str">
        <f t="shared" si="136"/>
        <v/>
      </c>
      <c r="AG265" s="1482"/>
      <c r="AH265" s="1482"/>
      <c r="AI265" s="1482"/>
      <c r="AJ265" s="1482"/>
      <c r="AK265" s="1482"/>
      <c r="AL265" s="1482"/>
      <c r="AM265" s="402"/>
      <c r="BV265" s="3395"/>
      <c r="BW265" s="3395"/>
      <c r="CA265" s="3416" t="str">
        <f t="shared" si="137"/>
        <v/>
      </c>
      <c r="CB265" s="3416" t="str">
        <f t="shared" si="138"/>
        <v/>
      </c>
      <c r="CC265" s="3416" t="str">
        <f t="shared" si="131"/>
        <v/>
      </c>
      <c r="CD265" s="3416" t="str">
        <f t="shared" si="150"/>
        <v/>
      </c>
      <c r="CE265" s="3416" t="str">
        <f t="shared" si="139"/>
        <v/>
      </c>
      <c r="CF265" s="3416" t="str">
        <f t="shared" si="140"/>
        <v/>
      </c>
      <c r="CG265" s="3416" t="str">
        <f t="shared" si="141"/>
        <v/>
      </c>
      <c r="CH265" s="3417">
        <f t="shared" si="151"/>
        <v>0</v>
      </c>
      <c r="CI265" s="3417">
        <f t="shared" si="143"/>
        <v>0</v>
      </c>
      <c r="CJ265" s="3417">
        <f t="shared" si="133"/>
        <v>0</v>
      </c>
      <c r="CK265" s="3417">
        <f t="shared" si="152"/>
        <v>0</v>
      </c>
      <c r="CL265" s="3417">
        <f t="shared" si="144"/>
        <v>0</v>
      </c>
      <c r="CM265" s="3417">
        <f t="shared" si="144"/>
        <v>0</v>
      </c>
      <c r="CN265" s="3417">
        <f t="shared" si="144"/>
        <v>0</v>
      </c>
    </row>
    <row r="266" spans="1:92" ht="16.350000000000001" customHeight="1" x14ac:dyDescent="0.2">
      <c r="A266" s="4229"/>
      <c r="B266" s="4745" t="s">
        <v>1412</v>
      </c>
      <c r="C266" s="4745"/>
      <c r="D266" s="2857">
        <f t="shared" si="153"/>
        <v>0</v>
      </c>
      <c r="E266" s="2858">
        <f t="shared" si="147"/>
        <v>0</v>
      </c>
      <c r="F266" s="2859">
        <f t="shared" si="148"/>
        <v>0</v>
      </c>
      <c r="G266" s="2860"/>
      <c r="H266" s="2861"/>
      <c r="I266" s="2862"/>
      <c r="J266" s="2861"/>
      <c r="K266" s="2862"/>
      <c r="L266" s="2861"/>
      <c r="M266" s="2862"/>
      <c r="N266" s="2861"/>
      <c r="O266" s="2862"/>
      <c r="P266" s="2861"/>
      <c r="Q266" s="2862"/>
      <c r="R266" s="2861"/>
      <c r="S266" s="2862"/>
      <c r="T266" s="2861"/>
      <c r="U266" s="2862"/>
      <c r="V266" s="2863"/>
      <c r="W266" s="2864"/>
      <c r="X266" s="2865"/>
      <c r="Y266" s="4034"/>
      <c r="Z266" s="4034"/>
      <c r="AA266" s="2862"/>
      <c r="AB266" s="2865"/>
      <c r="AC266" s="2865"/>
      <c r="AD266" s="2865"/>
      <c r="AE266" s="2861"/>
      <c r="AF266" s="2269" t="str">
        <f t="shared" si="136"/>
        <v/>
      </c>
      <c r="AG266" s="1482"/>
      <c r="AH266" s="1482"/>
      <c r="AI266" s="1482"/>
      <c r="AJ266" s="1482"/>
      <c r="AK266" s="1482"/>
      <c r="AL266" s="1482"/>
      <c r="AM266" s="402"/>
      <c r="BV266" s="3395"/>
      <c r="BW266" s="3395"/>
      <c r="CA266" s="3416" t="str">
        <f t="shared" si="137"/>
        <v/>
      </c>
      <c r="CB266" s="3416" t="str">
        <f t="shared" si="138"/>
        <v/>
      </c>
      <c r="CC266" s="3416" t="str">
        <f t="shared" si="131"/>
        <v/>
      </c>
      <c r="CD266" s="3416" t="str">
        <f t="shared" si="150"/>
        <v/>
      </c>
      <c r="CE266" s="3416" t="str">
        <f t="shared" si="139"/>
        <v/>
      </c>
      <c r="CF266" s="3416" t="str">
        <f t="shared" si="140"/>
        <v/>
      </c>
      <c r="CG266" s="3416" t="str">
        <f t="shared" si="141"/>
        <v/>
      </c>
      <c r="CH266" s="3417">
        <f t="shared" si="151"/>
        <v>0</v>
      </c>
      <c r="CI266" s="3417">
        <f t="shared" si="143"/>
        <v>0</v>
      </c>
      <c r="CJ266" s="3417">
        <f t="shared" si="133"/>
        <v>0</v>
      </c>
      <c r="CK266" s="3417">
        <f t="shared" si="152"/>
        <v>0</v>
      </c>
      <c r="CL266" s="3417">
        <f t="shared" si="144"/>
        <v>0</v>
      </c>
      <c r="CM266" s="3417">
        <f t="shared" si="144"/>
        <v>0</v>
      </c>
      <c r="CN266" s="3417">
        <f t="shared" si="144"/>
        <v>0</v>
      </c>
    </row>
    <row r="267" spans="1:92" ht="16.350000000000001" customHeight="1" x14ac:dyDescent="0.2">
      <c r="A267" s="4229"/>
      <c r="B267" s="4745" t="s">
        <v>1411</v>
      </c>
      <c r="C267" s="4745"/>
      <c r="D267" s="2857">
        <f t="shared" si="153"/>
        <v>0</v>
      </c>
      <c r="E267" s="2858">
        <f t="shared" si="147"/>
        <v>0</v>
      </c>
      <c r="F267" s="2859">
        <f t="shared" si="148"/>
        <v>0</v>
      </c>
      <c r="G267" s="2860"/>
      <c r="H267" s="2861"/>
      <c r="I267" s="2862"/>
      <c r="J267" s="2861"/>
      <c r="K267" s="2862"/>
      <c r="L267" s="2861"/>
      <c r="M267" s="2862"/>
      <c r="N267" s="2861"/>
      <c r="O267" s="2862"/>
      <c r="P267" s="2861"/>
      <c r="Q267" s="2862"/>
      <c r="R267" s="2861"/>
      <c r="S267" s="2862"/>
      <c r="T267" s="2861"/>
      <c r="U267" s="2862"/>
      <c r="V267" s="2863"/>
      <c r="W267" s="2864"/>
      <c r="X267" s="2865"/>
      <c r="Y267" s="4034"/>
      <c r="Z267" s="4034"/>
      <c r="AA267" s="2862"/>
      <c r="AB267" s="2865"/>
      <c r="AC267" s="2865"/>
      <c r="AD267" s="2865"/>
      <c r="AE267" s="2861"/>
      <c r="AF267" s="2269" t="str">
        <f t="shared" si="136"/>
        <v/>
      </c>
      <c r="AG267" s="1482"/>
      <c r="AH267" s="1482"/>
      <c r="AI267" s="1482"/>
      <c r="AJ267" s="1482"/>
      <c r="AK267" s="1482"/>
      <c r="AL267" s="1482"/>
      <c r="AM267" s="402"/>
      <c r="BV267" s="3395"/>
      <c r="BW267" s="3395"/>
      <c r="CA267" s="3416" t="str">
        <f t="shared" si="137"/>
        <v/>
      </c>
      <c r="CB267" s="3416" t="str">
        <f t="shared" si="138"/>
        <v/>
      </c>
      <c r="CC267" s="3416" t="str">
        <f t="shared" ref="CC267:CC278" si="154">IF(CJ267=1,"* La consulta pertinente según condición clínica NO DEBE ser mayor al Total registrado. ","")</f>
        <v/>
      </c>
      <c r="CD267" s="3416" t="str">
        <f t="shared" si="150"/>
        <v/>
      </c>
      <c r="CE267" s="3416" t="str">
        <f t="shared" si="139"/>
        <v/>
      </c>
      <c r="CF267" s="3416" t="str">
        <f t="shared" si="140"/>
        <v/>
      </c>
      <c r="CG267" s="3416" t="str">
        <f t="shared" si="141"/>
        <v/>
      </c>
      <c r="CH267" s="3417">
        <f t="shared" si="151"/>
        <v>0</v>
      </c>
      <c r="CI267" s="3417">
        <f t="shared" si="143"/>
        <v>0</v>
      </c>
      <c r="CJ267" s="3417">
        <f t="shared" ref="CJ267:CJ278" si="155">IF(D269&lt;Z269,1,0)</f>
        <v>0</v>
      </c>
      <c r="CK267" s="3417">
        <f t="shared" si="152"/>
        <v>0</v>
      </c>
      <c r="CL267" s="3417">
        <f t="shared" si="144"/>
        <v>0</v>
      </c>
      <c r="CM267" s="3417">
        <f t="shared" si="144"/>
        <v>0</v>
      </c>
      <c r="CN267" s="3417">
        <f t="shared" si="144"/>
        <v>0</v>
      </c>
    </row>
    <row r="268" spans="1:92" ht="16.350000000000001" customHeight="1" x14ac:dyDescent="0.2">
      <c r="A268" s="4229"/>
      <c r="B268" s="4745" t="s">
        <v>1410</v>
      </c>
      <c r="C268" s="4745"/>
      <c r="D268" s="2857">
        <f t="shared" si="153"/>
        <v>0</v>
      </c>
      <c r="E268" s="2858">
        <f t="shared" si="147"/>
        <v>0</v>
      </c>
      <c r="F268" s="2859">
        <f t="shared" si="148"/>
        <v>0</v>
      </c>
      <c r="G268" s="2866"/>
      <c r="H268" s="1276"/>
      <c r="I268" s="1275"/>
      <c r="J268" s="1276"/>
      <c r="K268" s="1275"/>
      <c r="L268" s="1276"/>
      <c r="M268" s="1275"/>
      <c r="N268" s="1276"/>
      <c r="O268" s="1275"/>
      <c r="P268" s="1276"/>
      <c r="Q268" s="1275"/>
      <c r="R268" s="1276"/>
      <c r="S268" s="1275"/>
      <c r="T268" s="1276"/>
      <c r="U268" s="1275"/>
      <c r="V268" s="1274"/>
      <c r="W268" s="2864"/>
      <c r="X268" s="2865"/>
      <c r="Y268" s="4034"/>
      <c r="Z268" s="4034"/>
      <c r="AA268" s="2862"/>
      <c r="AB268" s="2865"/>
      <c r="AC268" s="2865"/>
      <c r="AD268" s="2865"/>
      <c r="AE268" s="2861"/>
      <c r="AF268" s="2269" t="str">
        <f t="shared" ref="AF268:AF278" si="156">CA268&amp;CB268&amp;CC268&amp;CD268&amp;CE268&amp;CF268&amp;CG268</f>
        <v/>
      </c>
      <c r="AG268" s="1482"/>
      <c r="AH268" s="1482"/>
      <c r="AI268" s="1482"/>
      <c r="AJ268" s="1482"/>
      <c r="AK268" s="1482"/>
      <c r="AL268" s="1482"/>
      <c r="AM268" s="402"/>
      <c r="BV268" s="3395"/>
      <c r="BW268" s="3395"/>
      <c r="CA268" s="3416" t="str">
        <f t="shared" ref="CA268:CA278" si="157">IF(CH268=1,"* El número de pacientes de 60 años NO DEBE Ser mayor a lo registrado en el grupo Etario 20-64 años. ","")</f>
        <v/>
      </c>
      <c r="CB268" s="3416" t="str">
        <f t="shared" ref="CB268:CB278" si="158">IF(CI268=1,"* La consulta pertinente según Protocolo de Referencia NO DEBE ser mayor al Total registrado. ","")</f>
        <v/>
      </c>
      <c r="CC268" s="3416" t="str">
        <f t="shared" si="154"/>
        <v/>
      </c>
      <c r="CD268" s="3416" t="str">
        <f t="shared" si="150"/>
        <v/>
      </c>
      <c r="CE268" s="3416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6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6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17">
        <f t="shared" si="151"/>
        <v>0</v>
      </c>
      <c r="CI268" s="3417">
        <f t="shared" ref="CI268:CI278" si="162">IF(D268&lt;Y268,1,0)</f>
        <v>0</v>
      </c>
      <c r="CJ268" s="3417">
        <f t="shared" si="155"/>
        <v>0</v>
      </c>
      <c r="CK268" s="3417">
        <f t="shared" si="152"/>
        <v>0</v>
      </c>
      <c r="CL268" s="3417">
        <f t="shared" ref="CL268:CN278" si="163">IF(AND($D268&lt;&gt;0,AC268=""),1,IF($D268&lt;AC268,1,0))</f>
        <v>0</v>
      </c>
      <c r="CM268" s="3417">
        <f t="shared" si="163"/>
        <v>0</v>
      </c>
      <c r="CN268" s="3417">
        <f t="shared" si="163"/>
        <v>0</v>
      </c>
    </row>
    <row r="269" spans="1:92" ht="16.350000000000001" customHeight="1" x14ac:dyDescent="0.2">
      <c r="A269" s="4590"/>
      <c r="B269" s="4746" t="s">
        <v>1409</v>
      </c>
      <c r="C269" s="4746"/>
      <c r="D269" s="2867">
        <f t="shared" si="153"/>
        <v>0</v>
      </c>
      <c r="E269" s="2868">
        <f t="shared" si="147"/>
        <v>0</v>
      </c>
      <c r="F269" s="1273">
        <f t="shared" si="148"/>
        <v>0</v>
      </c>
      <c r="G269" s="2848"/>
      <c r="H269" s="2849"/>
      <c r="I269" s="1271"/>
      <c r="J269" s="2849"/>
      <c r="K269" s="1271"/>
      <c r="L269" s="2849"/>
      <c r="M269" s="1271"/>
      <c r="N269" s="2849"/>
      <c r="O269" s="1271"/>
      <c r="P269" s="2849"/>
      <c r="Q269" s="1271"/>
      <c r="R269" s="2849"/>
      <c r="S269" s="1271"/>
      <c r="T269" s="2849"/>
      <c r="U269" s="1271"/>
      <c r="V269" s="1270"/>
      <c r="W269" s="2985"/>
      <c r="X269" s="2986"/>
      <c r="Y269" s="4038"/>
      <c r="Z269" s="4038"/>
      <c r="AA269" s="2987"/>
      <c r="AB269" s="2986"/>
      <c r="AC269" s="2986"/>
      <c r="AD269" s="2986"/>
      <c r="AE269" s="2988"/>
      <c r="AF269" s="2269" t="str">
        <f t="shared" si="156"/>
        <v/>
      </c>
      <c r="AG269" s="1482"/>
      <c r="AH269" s="1482"/>
      <c r="AI269" s="1482"/>
      <c r="AJ269" s="1482"/>
      <c r="AK269" s="1482"/>
      <c r="AL269" s="1482"/>
      <c r="AM269" s="402"/>
      <c r="BV269" s="3395"/>
      <c r="BW269" s="3395"/>
      <c r="CA269" s="3416" t="str">
        <f t="shared" si="157"/>
        <v/>
      </c>
      <c r="CB269" s="3416" t="str">
        <f t="shared" si="158"/>
        <v/>
      </c>
      <c r="CC269" s="3416" t="str">
        <f t="shared" si="154"/>
        <v/>
      </c>
      <c r="CD269" s="3416" t="str">
        <f t="shared" si="150"/>
        <v/>
      </c>
      <c r="CE269" s="3416" t="str">
        <f t="shared" si="159"/>
        <v/>
      </c>
      <c r="CF269" s="3416" t="str">
        <f t="shared" si="160"/>
        <v/>
      </c>
      <c r="CG269" s="3416" t="str">
        <f t="shared" si="161"/>
        <v/>
      </c>
      <c r="CH269" s="3417">
        <f t="shared" si="151"/>
        <v>0</v>
      </c>
      <c r="CI269" s="3417">
        <f t="shared" si="162"/>
        <v>0</v>
      </c>
      <c r="CJ269" s="3417">
        <f t="shared" si="155"/>
        <v>0</v>
      </c>
      <c r="CK269" s="3417">
        <f t="shared" si="152"/>
        <v>0</v>
      </c>
      <c r="CL269" s="3417">
        <f t="shared" si="163"/>
        <v>0</v>
      </c>
      <c r="CM269" s="3417">
        <f t="shared" si="163"/>
        <v>0</v>
      </c>
      <c r="CN269" s="3417">
        <f t="shared" si="163"/>
        <v>0</v>
      </c>
    </row>
    <row r="270" spans="1:92" ht="16.350000000000001" customHeight="1" x14ac:dyDescent="0.2">
      <c r="A270" s="4739" t="s">
        <v>1374</v>
      </c>
      <c r="B270" s="4901" t="s">
        <v>1413</v>
      </c>
      <c r="C270" s="4901"/>
      <c r="D270" s="3649">
        <f t="shared" si="153"/>
        <v>0</v>
      </c>
      <c r="E270" s="3650">
        <f t="shared" si="147"/>
        <v>0</v>
      </c>
      <c r="F270" s="3651">
        <f t="shared" si="148"/>
        <v>0</v>
      </c>
      <c r="G270" s="3652"/>
      <c r="H270" s="3653"/>
      <c r="I270" s="3654"/>
      <c r="J270" s="3653"/>
      <c r="K270" s="3654"/>
      <c r="L270" s="3653"/>
      <c r="M270" s="3654"/>
      <c r="N270" s="3653"/>
      <c r="O270" s="3654"/>
      <c r="P270" s="3653"/>
      <c r="Q270" s="3654"/>
      <c r="R270" s="3653"/>
      <c r="S270" s="3654"/>
      <c r="T270" s="3653"/>
      <c r="U270" s="3654"/>
      <c r="V270" s="3655"/>
      <c r="W270" s="2999"/>
      <c r="X270" s="3000"/>
      <c r="Y270" s="3000"/>
      <c r="Z270" s="3001"/>
      <c r="AA270" s="3002"/>
      <c r="AB270" s="1280"/>
      <c r="AC270" s="1280"/>
      <c r="AD270" s="1280"/>
      <c r="AE270" s="1281"/>
      <c r="AF270" s="2269" t="str">
        <f t="shared" si="156"/>
        <v/>
      </c>
      <c r="AG270" s="1482"/>
      <c r="AH270" s="1482"/>
      <c r="AI270" s="1482"/>
      <c r="AJ270" s="1482"/>
      <c r="AK270" s="1482"/>
      <c r="AL270" s="1482"/>
      <c r="AM270" s="402"/>
      <c r="BV270" s="3395"/>
      <c r="BW270" s="3395"/>
      <c r="CA270" s="3416" t="str">
        <f t="shared" si="157"/>
        <v/>
      </c>
      <c r="CB270" s="3416" t="str">
        <f t="shared" si="158"/>
        <v/>
      </c>
      <c r="CC270" s="3416" t="str">
        <f t="shared" si="154"/>
        <v/>
      </c>
      <c r="CD270" s="3416" t="str">
        <f t="shared" si="150"/>
        <v/>
      </c>
      <c r="CE270" s="3416" t="str">
        <f t="shared" si="159"/>
        <v/>
      </c>
      <c r="CF270" s="3416" t="str">
        <f t="shared" si="160"/>
        <v/>
      </c>
      <c r="CG270" s="3416" t="str">
        <f t="shared" si="161"/>
        <v/>
      </c>
      <c r="CH270" s="3417">
        <f t="shared" si="151"/>
        <v>0</v>
      </c>
      <c r="CI270" s="3417">
        <f t="shared" si="162"/>
        <v>0</v>
      </c>
      <c r="CJ270" s="3417">
        <f t="shared" si="155"/>
        <v>0</v>
      </c>
      <c r="CK270" s="3417">
        <f t="shared" si="152"/>
        <v>0</v>
      </c>
      <c r="CL270" s="3417">
        <f t="shared" si="163"/>
        <v>0</v>
      </c>
      <c r="CM270" s="3417">
        <f t="shared" si="163"/>
        <v>0</v>
      </c>
      <c r="CN270" s="3417">
        <f t="shared" si="163"/>
        <v>0</v>
      </c>
    </row>
    <row r="271" spans="1:92" ht="16.350000000000001" customHeight="1" x14ac:dyDescent="0.2">
      <c r="A271" s="4176"/>
      <c r="B271" s="4745" t="s">
        <v>1412</v>
      </c>
      <c r="C271" s="4745"/>
      <c r="D271" s="1701">
        <f t="shared" si="153"/>
        <v>0</v>
      </c>
      <c r="E271" s="3656">
        <f t="shared" si="147"/>
        <v>0</v>
      </c>
      <c r="F271" s="3657">
        <f t="shared" si="148"/>
        <v>0</v>
      </c>
      <c r="G271" s="3658"/>
      <c r="H271" s="3659"/>
      <c r="I271" s="3660"/>
      <c r="J271" s="3659"/>
      <c r="K271" s="3660"/>
      <c r="L271" s="3659"/>
      <c r="M271" s="3660"/>
      <c r="N271" s="3659"/>
      <c r="O271" s="3660"/>
      <c r="P271" s="3659"/>
      <c r="Q271" s="3660"/>
      <c r="R271" s="3659"/>
      <c r="S271" s="3660"/>
      <c r="T271" s="3659"/>
      <c r="U271" s="3660"/>
      <c r="V271" s="3661"/>
      <c r="W271" s="2878"/>
      <c r="X271" s="2877"/>
      <c r="Y271" s="4055"/>
      <c r="Z271" s="4056"/>
      <c r="AA271" s="2862"/>
      <c r="AB271" s="2865"/>
      <c r="AC271" s="2865"/>
      <c r="AD271" s="2865"/>
      <c r="AE271" s="2861"/>
      <c r="AF271" s="2269" t="str">
        <f t="shared" si="156"/>
        <v/>
      </c>
      <c r="AG271" s="1482"/>
      <c r="AH271" s="1482"/>
      <c r="AI271" s="1482"/>
      <c r="AJ271" s="1482"/>
      <c r="AK271" s="1482"/>
      <c r="AL271" s="1482"/>
      <c r="AM271" s="402"/>
      <c r="BV271" s="3395"/>
      <c r="BW271" s="3395"/>
      <c r="CA271" s="3416" t="str">
        <f t="shared" si="157"/>
        <v/>
      </c>
      <c r="CB271" s="3416" t="str">
        <f t="shared" si="158"/>
        <v/>
      </c>
      <c r="CC271" s="3416" t="str">
        <f t="shared" si="154"/>
        <v/>
      </c>
      <c r="CD271" s="3416" t="str">
        <f t="shared" si="150"/>
        <v/>
      </c>
      <c r="CE271" s="3416" t="str">
        <f t="shared" si="159"/>
        <v/>
      </c>
      <c r="CF271" s="3416" t="str">
        <f t="shared" si="160"/>
        <v/>
      </c>
      <c r="CG271" s="3416" t="str">
        <f t="shared" si="161"/>
        <v/>
      </c>
      <c r="CH271" s="3417">
        <f t="shared" si="151"/>
        <v>0</v>
      </c>
      <c r="CI271" s="3417">
        <f t="shared" si="162"/>
        <v>0</v>
      </c>
      <c r="CJ271" s="3417">
        <f t="shared" si="155"/>
        <v>0</v>
      </c>
      <c r="CK271" s="3417">
        <f t="shared" si="152"/>
        <v>0</v>
      </c>
      <c r="CL271" s="3417">
        <f t="shared" si="163"/>
        <v>0</v>
      </c>
      <c r="CM271" s="3417">
        <f t="shared" si="163"/>
        <v>0</v>
      </c>
      <c r="CN271" s="3417">
        <f t="shared" si="163"/>
        <v>0</v>
      </c>
    </row>
    <row r="272" spans="1:92" ht="16.350000000000001" customHeight="1" x14ac:dyDescent="0.2">
      <c r="A272" s="4176"/>
      <c r="B272" s="4875" t="s">
        <v>1411</v>
      </c>
      <c r="C272" s="4876"/>
      <c r="D272" s="1701">
        <f t="shared" si="153"/>
        <v>0</v>
      </c>
      <c r="E272" s="3656">
        <f t="shared" si="147"/>
        <v>0</v>
      </c>
      <c r="F272" s="3657">
        <f t="shared" si="148"/>
        <v>0</v>
      </c>
      <c r="G272" s="3658"/>
      <c r="H272" s="3659"/>
      <c r="I272" s="3660"/>
      <c r="J272" s="3659"/>
      <c r="K272" s="3660"/>
      <c r="L272" s="3659"/>
      <c r="M272" s="3660"/>
      <c r="N272" s="3659"/>
      <c r="O272" s="3660"/>
      <c r="P272" s="3659"/>
      <c r="Q272" s="3660"/>
      <c r="R272" s="3659"/>
      <c r="S272" s="3660"/>
      <c r="T272" s="3659"/>
      <c r="U272" s="3660"/>
      <c r="V272" s="3661"/>
      <c r="W272" s="2878"/>
      <c r="X272" s="2877"/>
      <c r="Y272" s="4055"/>
      <c r="Z272" s="4056"/>
      <c r="AA272" s="2862"/>
      <c r="AB272" s="2865"/>
      <c r="AC272" s="2865"/>
      <c r="AD272" s="2865"/>
      <c r="AE272" s="2861"/>
      <c r="AF272" s="2269" t="str">
        <f t="shared" si="156"/>
        <v/>
      </c>
      <c r="AG272" s="1482"/>
      <c r="AH272" s="1482"/>
      <c r="AI272" s="1482"/>
      <c r="AJ272" s="1482"/>
      <c r="AK272" s="1482"/>
      <c r="AL272" s="1482"/>
      <c r="AM272" s="402"/>
      <c r="BV272" s="3395"/>
      <c r="BW272" s="3395"/>
      <c r="CA272" s="3416" t="str">
        <f t="shared" si="157"/>
        <v/>
      </c>
      <c r="CB272" s="3416" t="str">
        <f t="shared" si="158"/>
        <v/>
      </c>
      <c r="CC272" s="3416" t="str">
        <f t="shared" si="154"/>
        <v/>
      </c>
      <c r="CD272" s="3416" t="str">
        <f t="shared" si="150"/>
        <v/>
      </c>
      <c r="CE272" s="3416" t="str">
        <f t="shared" si="159"/>
        <v/>
      </c>
      <c r="CF272" s="3416" t="str">
        <f t="shared" si="160"/>
        <v/>
      </c>
      <c r="CG272" s="3416" t="str">
        <f t="shared" si="161"/>
        <v/>
      </c>
      <c r="CH272" s="3417">
        <f t="shared" si="151"/>
        <v>0</v>
      </c>
      <c r="CI272" s="3417">
        <f t="shared" si="162"/>
        <v>0</v>
      </c>
      <c r="CJ272" s="3417">
        <f t="shared" si="155"/>
        <v>0</v>
      </c>
      <c r="CK272" s="3417">
        <f t="shared" si="152"/>
        <v>0</v>
      </c>
      <c r="CL272" s="3417">
        <f t="shared" si="163"/>
        <v>0</v>
      </c>
      <c r="CM272" s="3417">
        <f t="shared" si="163"/>
        <v>0</v>
      </c>
      <c r="CN272" s="3417">
        <f t="shared" si="163"/>
        <v>0</v>
      </c>
    </row>
    <row r="273" spans="1:92" ht="16.350000000000001" customHeight="1" x14ac:dyDescent="0.2">
      <c r="A273" s="4176"/>
      <c r="B273" s="4875" t="s">
        <v>1410</v>
      </c>
      <c r="C273" s="4876"/>
      <c r="D273" s="1701">
        <f t="shared" si="153"/>
        <v>0</v>
      </c>
      <c r="E273" s="3656">
        <f t="shared" si="147"/>
        <v>0</v>
      </c>
      <c r="F273" s="3657">
        <f t="shared" si="148"/>
        <v>0</v>
      </c>
      <c r="G273" s="3662"/>
      <c r="H273" s="3663"/>
      <c r="I273" s="3664"/>
      <c r="J273" s="3663"/>
      <c r="K273" s="3664"/>
      <c r="L273" s="3663"/>
      <c r="M273" s="3664"/>
      <c r="N273" s="3663"/>
      <c r="O273" s="3664"/>
      <c r="P273" s="3663"/>
      <c r="Q273" s="3664"/>
      <c r="R273" s="3663"/>
      <c r="S273" s="3664"/>
      <c r="T273" s="3663"/>
      <c r="U273" s="3664"/>
      <c r="V273" s="3665"/>
      <c r="W273" s="2966"/>
      <c r="X273" s="2879"/>
      <c r="Y273" s="4055"/>
      <c r="Z273" s="4056"/>
      <c r="AA273" s="2966"/>
      <c r="AB273" s="2879"/>
      <c r="AC273" s="2879"/>
      <c r="AD273" s="2879"/>
      <c r="AE273" s="2971"/>
      <c r="AF273" s="2269" t="str">
        <f t="shared" si="156"/>
        <v/>
      </c>
      <c r="AG273" s="1482"/>
      <c r="AH273" s="1482"/>
      <c r="AI273" s="1482"/>
      <c r="AJ273" s="1482"/>
      <c r="AK273" s="1482"/>
      <c r="AL273" s="1482"/>
      <c r="AM273" s="402"/>
      <c r="BV273" s="3395"/>
      <c r="BW273" s="3395"/>
      <c r="CA273" s="3416" t="str">
        <f t="shared" si="157"/>
        <v/>
      </c>
      <c r="CB273" s="3416" t="str">
        <f t="shared" si="158"/>
        <v/>
      </c>
      <c r="CC273" s="3416" t="str">
        <f t="shared" si="154"/>
        <v/>
      </c>
      <c r="CD273" s="3416" t="str">
        <f t="shared" si="150"/>
        <v/>
      </c>
      <c r="CE273" s="3416" t="str">
        <f t="shared" si="159"/>
        <v/>
      </c>
      <c r="CF273" s="3416" t="str">
        <f t="shared" si="160"/>
        <v/>
      </c>
      <c r="CG273" s="3416" t="str">
        <f t="shared" si="161"/>
        <v/>
      </c>
      <c r="CH273" s="3417">
        <f t="shared" si="151"/>
        <v>0</v>
      </c>
      <c r="CI273" s="3417">
        <f t="shared" si="162"/>
        <v>0</v>
      </c>
      <c r="CJ273" s="3417">
        <f t="shared" si="155"/>
        <v>0</v>
      </c>
      <c r="CK273" s="3417">
        <f t="shared" si="152"/>
        <v>0</v>
      </c>
      <c r="CL273" s="3417">
        <f t="shared" si="163"/>
        <v>0</v>
      </c>
      <c r="CM273" s="3417">
        <f t="shared" si="163"/>
        <v>0</v>
      </c>
      <c r="CN273" s="3417">
        <f t="shared" si="163"/>
        <v>0</v>
      </c>
    </row>
    <row r="274" spans="1:92" ht="16.350000000000001" customHeight="1" thickBot="1" x14ac:dyDescent="0.25">
      <c r="A274" s="4867"/>
      <c r="B274" s="4896" t="s">
        <v>1409</v>
      </c>
      <c r="C274" s="4896"/>
      <c r="D274" s="1242">
        <f t="shared" si="153"/>
        <v>0</v>
      </c>
      <c r="E274" s="3666">
        <f t="shared" si="147"/>
        <v>0</v>
      </c>
      <c r="F274" s="3667">
        <f t="shared" si="148"/>
        <v>0</v>
      </c>
      <c r="G274" s="3668"/>
      <c r="H274" s="3669"/>
      <c r="I274" s="3670"/>
      <c r="J274" s="3669"/>
      <c r="K274" s="3670"/>
      <c r="L274" s="3669"/>
      <c r="M274" s="3670"/>
      <c r="N274" s="3669"/>
      <c r="O274" s="3670"/>
      <c r="P274" s="3669"/>
      <c r="Q274" s="3670"/>
      <c r="R274" s="3669"/>
      <c r="S274" s="3670"/>
      <c r="T274" s="3669"/>
      <c r="U274" s="3668"/>
      <c r="V274" s="3671"/>
      <c r="W274" s="3003"/>
      <c r="X274" s="2880"/>
      <c r="Y274" s="4057"/>
      <c r="Z274" s="4058"/>
      <c r="AA274" s="3003"/>
      <c r="AB274" s="2880"/>
      <c r="AC274" s="2880"/>
      <c r="AD274" s="2880"/>
      <c r="AE274" s="3004"/>
      <c r="AF274" s="2269" t="str">
        <f t="shared" si="156"/>
        <v/>
      </c>
      <c r="AG274" s="1482"/>
      <c r="AH274" s="1482"/>
      <c r="AI274" s="1482"/>
      <c r="AJ274" s="1482"/>
      <c r="AK274" s="1482"/>
      <c r="AL274" s="1482"/>
      <c r="AM274" s="402"/>
      <c r="BV274" s="3395"/>
      <c r="BW274" s="3395"/>
      <c r="CA274" s="3416" t="str">
        <f t="shared" si="157"/>
        <v/>
      </c>
      <c r="CB274" s="3416" t="str">
        <f t="shared" si="158"/>
        <v/>
      </c>
      <c r="CC274" s="3416" t="str">
        <f t="shared" si="154"/>
        <v/>
      </c>
      <c r="CD274" s="3416" t="str">
        <f t="shared" si="150"/>
        <v/>
      </c>
      <c r="CE274" s="3416" t="str">
        <f t="shared" si="159"/>
        <v/>
      </c>
      <c r="CF274" s="3416" t="str">
        <f t="shared" si="160"/>
        <v/>
      </c>
      <c r="CG274" s="3416" t="str">
        <f t="shared" si="161"/>
        <v/>
      </c>
      <c r="CH274" s="3417">
        <f t="shared" si="151"/>
        <v>0</v>
      </c>
      <c r="CI274" s="3417">
        <f t="shared" si="162"/>
        <v>0</v>
      </c>
      <c r="CJ274" s="3417">
        <f t="shared" si="155"/>
        <v>0</v>
      </c>
      <c r="CK274" s="3417">
        <f t="shared" si="152"/>
        <v>0</v>
      </c>
      <c r="CL274" s="3417">
        <f t="shared" si="163"/>
        <v>0</v>
      </c>
      <c r="CM274" s="3417">
        <f t="shared" si="163"/>
        <v>0</v>
      </c>
      <c r="CN274" s="3417">
        <f t="shared" si="163"/>
        <v>0</v>
      </c>
    </row>
    <row r="275" spans="1:92" ht="16.350000000000001" customHeight="1" thickTop="1" x14ac:dyDescent="0.2">
      <c r="A275" s="4907" t="s">
        <v>27</v>
      </c>
      <c r="B275" s="4902" t="s">
        <v>1413</v>
      </c>
      <c r="C275" s="4902"/>
      <c r="D275" s="2963">
        <f>SUM(E275+F275)</f>
        <v>0</v>
      </c>
      <c r="E275" s="2964">
        <f t="shared" si="147"/>
        <v>0</v>
      </c>
      <c r="F275" s="2965">
        <f t="shared" si="148"/>
        <v>0</v>
      </c>
      <c r="G275" s="2963">
        <f>+G205+G210+G215+G220+G225+G230+G235+G240+G260+G265+G270</f>
        <v>0</v>
      </c>
      <c r="H275" s="2965">
        <f t="shared" ref="H275:O275" si="164">+H205+H210+H215+H220+H225+H230+H235+H240+H260+H265+H270</f>
        <v>0</v>
      </c>
      <c r="I275" s="2996">
        <f t="shared" si="164"/>
        <v>0</v>
      </c>
      <c r="J275" s="2965">
        <f t="shared" si="164"/>
        <v>0</v>
      </c>
      <c r="K275" s="2996">
        <f t="shared" si="164"/>
        <v>0</v>
      </c>
      <c r="L275" s="2965">
        <f t="shared" si="164"/>
        <v>0</v>
      </c>
      <c r="M275" s="2996">
        <f t="shared" si="164"/>
        <v>0</v>
      </c>
      <c r="N275" s="2965">
        <f t="shared" si="164"/>
        <v>0</v>
      </c>
      <c r="O275" s="2996">
        <f t="shared" si="164"/>
        <v>0</v>
      </c>
      <c r="P275" s="2965">
        <f>+P205+P210+P215+P220+P225+P230+P235+P240+P260+P265+P270</f>
        <v>0</v>
      </c>
      <c r="Q275" s="2963">
        <f t="shared" ref="Q275:V275" si="165">+Q205+Q210+Q215+Q220+Q225+Q230+Q235+Q240+Q245+Q250+Q255+Q260+Q265+Q270</f>
        <v>0</v>
      </c>
      <c r="R275" s="2997">
        <f t="shared" si="165"/>
        <v>0</v>
      </c>
      <c r="S275" s="2963">
        <f t="shared" si="165"/>
        <v>0</v>
      </c>
      <c r="T275" s="2997">
        <f t="shared" si="165"/>
        <v>0</v>
      </c>
      <c r="U275" s="2963">
        <f t="shared" si="165"/>
        <v>0</v>
      </c>
      <c r="V275" s="2998">
        <f t="shared" si="165"/>
        <v>0</v>
      </c>
      <c r="W275" s="2996">
        <f>+W205+W210+W215+W220+W225+W240+W245+W250+W255+W260+W265+W270</f>
        <v>0</v>
      </c>
      <c r="X275" s="2964">
        <f>+X205+X210+X215+X225+X240+X245+X250+X255+X260+X265+X270</f>
        <v>0</v>
      </c>
      <c r="Y275" s="2996">
        <f>+Y205+Y210+Y215+Y220+Y225+Y230+Y235+Y240+Y245+Y250+Y255+Y260+Y265+Y270</f>
        <v>0</v>
      </c>
      <c r="Z275" s="2964">
        <f>+Z205+Z210+Z215+Z220+Z225+Z230+Z235+Z240+Z245+Z250+Z255+Z260+Z265+Z270</f>
        <v>0</v>
      </c>
      <c r="AA275" s="2996">
        <f t="shared" ref="AA275:AE275" si="166">+AA205+AA210+AA215+AA220+AA225+AA230+AA235+AA240+AA245+AA250+AA255+AA260+AA265+AA270</f>
        <v>0</v>
      </c>
      <c r="AB275" s="2964">
        <f t="shared" si="166"/>
        <v>0</v>
      </c>
      <c r="AC275" s="2996">
        <f t="shared" si="166"/>
        <v>0</v>
      </c>
      <c r="AD275" s="2996">
        <f t="shared" si="166"/>
        <v>0</v>
      </c>
      <c r="AE275" s="2965">
        <f t="shared" si="166"/>
        <v>0</v>
      </c>
      <c r="AF275" s="2269" t="str">
        <f t="shared" si="156"/>
        <v/>
      </c>
      <c r="AG275" s="402"/>
      <c r="AH275" s="402"/>
      <c r="AI275" s="402"/>
      <c r="AJ275" s="402"/>
      <c r="AK275" s="402"/>
      <c r="AL275" s="1482"/>
      <c r="AM275" s="402"/>
      <c r="BV275" s="3395"/>
      <c r="BW275" s="3395"/>
      <c r="CA275" s="3416" t="str">
        <f t="shared" si="157"/>
        <v/>
      </c>
      <c r="CB275" s="3416" t="str">
        <f t="shared" si="158"/>
        <v/>
      </c>
      <c r="CC275" s="3416" t="str">
        <f t="shared" si="154"/>
        <v/>
      </c>
      <c r="CD275" s="3416" t="str">
        <f t="shared" si="150"/>
        <v/>
      </c>
      <c r="CE275" s="3416" t="str">
        <f t="shared" si="159"/>
        <v/>
      </c>
      <c r="CF275" s="3416" t="str">
        <f t="shared" si="160"/>
        <v/>
      </c>
      <c r="CG275" s="3416" t="str">
        <f t="shared" si="161"/>
        <v/>
      </c>
      <c r="CH275" s="3417">
        <f t="shared" si="151"/>
        <v>0</v>
      </c>
      <c r="CI275" s="3417">
        <f t="shared" si="162"/>
        <v>0</v>
      </c>
      <c r="CJ275" s="3417">
        <f t="shared" si="155"/>
        <v>0</v>
      </c>
      <c r="CK275" s="3417">
        <f t="shared" si="152"/>
        <v>0</v>
      </c>
      <c r="CL275" s="3417">
        <f t="shared" si="163"/>
        <v>0</v>
      </c>
      <c r="CM275" s="3417">
        <f t="shared" si="163"/>
        <v>0</v>
      </c>
      <c r="CN275" s="3417">
        <f t="shared" si="163"/>
        <v>0</v>
      </c>
    </row>
    <row r="276" spans="1:92" ht="16.350000000000001" customHeight="1" x14ac:dyDescent="0.2">
      <c r="A276" s="4907"/>
      <c r="B276" s="4745" t="s">
        <v>1412</v>
      </c>
      <c r="C276" s="4745"/>
      <c r="D276" s="2857">
        <f>SUM(E276+F276)</f>
        <v>0</v>
      </c>
      <c r="E276" s="2881">
        <f t="shared" si="147"/>
        <v>0</v>
      </c>
      <c r="F276" s="2882">
        <f t="shared" si="148"/>
        <v>0</v>
      </c>
      <c r="G276" s="2857">
        <f>+G206+G211+G216+G221+G226+G231+G236+G241+G261+G266+G271</f>
        <v>0</v>
      </c>
      <c r="H276" s="2882">
        <f t="shared" ref="H276:P276" si="167">+H206+H211+H216+H221+H226+H231+H236+H241+H261+H266+H271</f>
        <v>0</v>
      </c>
      <c r="I276" s="2978">
        <f t="shared" si="167"/>
        <v>0</v>
      </c>
      <c r="J276" s="2882">
        <f t="shared" si="167"/>
        <v>0</v>
      </c>
      <c r="K276" s="2978">
        <f t="shared" si="167"/>
        <v>0</v>
      </c>
      <c r="L276" s="2882">
        <f t="shared" si="167"/>
        <v>0</v>
      </c>
      <c r="M276" s="2978">
        <f t="shared" si="167"/>
        <v>0</v>
      </c>
      <c r="N276" s="2882">
        <f t="shared" si="167"/>
        <v>0</v>
      </c>
      <c r="O276" s="2978">
        <f t="shared" si="167"/>
        <v>0</v>
      </c>
      <c r="P276" s="2882">
        <f t="shared" si="167"/>
        <v>0</v>
      </c>
      <c r="Q276" s="2857">
        <f t="shared" ref="Q276:R278" si="168">+Q206+Q211+Q216+Q221+Q226+Q231+Q236+Q241+Q246+Q251+Q256+Q261+Q266+Q271</f>
        <v>0</v>
      </c>
      <c r="R276" s="2979">
        <f t="shared" si="168"/>
        <v>0</v>
      </c>
      <c r="S276" s="2857">
        <f t="shared" ref="S276:T276" si="169">+S206+S211+S216+S221+S226+S231+S236+S241+S246+S251+S256+S261+S266+S271</f>
        <v>0</v>
      </c>
      <c r="T276" s="2979">
        <f t="shared" si="169"/>
        <v>0</v>
      </c>
      <c r="U276" s="2857">
        <f t="shared" ref="U276:V276" si="170">+U206+U211+U216+U221+U226+U231+U236+U241+U246+U251+U256+U261+U266+U271</f>
        <v>0</v>
      </c>
      <c r="V276" s="2980">
        <f t="shared" si="170"/>
        <v>0</v>
      </c>
      <c r="W276" s="2978">
        <f>+W206+W211+W216+W221+W226+W241+W246+W251+W256+W261+W266+W271</f>
        <v>0</v>
      </c>
      <c r="X276" s="2881">
        <f>+X206+X211+X216+X226+X241+X246+X251+X256+X261+X266+X271</f>
        <v>0</v>
      </c>
      <c r="Y276" s="2991"/>
      <c r="Z276" s="2992"/>
      <c r="AA276" s="2978">
        <f t="shared" ref="AA276:AE276" si="171">+AA206+AA211+AA216+AA221+AA226+AA231+AA236+AA241+AA246+AA251+AA256+AA261+AA266+AA271</f>
        <v>0</v>
      </c>
      <c r="AB276" s="2881">
        <f t="shared" si="171"/>
        <v>0</v>
      </c>
      <c r="AC276" s="2978">
        <f t="shared" si="171"/>
        <v>0</v>
      </c>
      <c r="AD276" s="2978">
        <f t="shared" si="171"/>
        <v>0</v>
      </c>
      <c r="AE276" s="2882">
        <f t="shared" si="171"/>
        <v>0</v>
      </c>
      <c r="AF276" s="2269" t="str">
        <f t="shared" si="156"/>
        <v/>
      </c>
      <c r="AG276" s="402"/>
      <c r="AH276" s="402"/>
      <c r="AI276" s="402"/>
      <c r="AJ276" s="402"/>
      <c r="AK276" s="402"/>
      <c r="AL276" s="1482"/>
      <c r="AM276" s="402"/>
      <c r="BV276" s="3395"/>
      <c r="BW276" s="3395"/>
      <c r="CA276" s="3416" t="str">
        <f t="shared" si="157"/>
        <v/>
      </c>
      <c r="CB276" s="3416" t="str">
        <f t="shared" si="158"/>
        <v/>
      </c>
      <c r="CC276" s="3416" t="str">
        <f t="shared" si="154"/>
        <v/>
      </c>
      <c r="CD276" s="3416" t="str">
        <f t="shared" si="150"/>
        <v/>
      </c>
      <c r="CE276" s="3416" t="str">
        <f t="shared" si="159"/>
        <v/>
      </c>
      <c r="CF276" s="3416" t="str">
        <f t="shared" si="160"/>
        <v/>
      </c>
      <c r="CG276" s="3416" t="str">
        <f t="shared" si="161"/>
        <v/>
      </c>
      <c r="CH276" s="3417">
        <f t="shared" si="151"/>
        <v>0</v>
      </c>
      <c r="CI276" s="3417">
        <f t="shared" si="162"/>
        <v>0</v>
      </c>
      <c r="CJ276" s="3417">
        <f t="shared" si="155"/>
        <v>0</v>
      </c>
      <c r="CK276" s="3417">
        <f t="shared" si="152"/>
        <v>0</v>
      </c>
      <c r="CL276" s="3417">
        <f t="shared" si="163"/>
        <v>0</v>
      </c>
      <c r="CM276" s="3417">
        <f t="shared" si="163"/>
        <v>0</v>
      </c>
      <c r="CN276" s="3417">
        <f t="shared" si="163"/>
        <v>0</v>
      </c>
    </row>
    <row r="277" spans="1:92" ht="16.350000000000001" customHeight="1" x14ac:dyDescent="0.2">
      <c r="A277" s="4907"/>
      <c r="B277" s="4745" t="s">
        <v>1411</v>
      </c>
      <c r="C277" s="4745"/>
      <c r="D277" s="2857">
        <f>SUM(E277+F277)</f>
        <v>0</v>
      </c>
      <c r="E277" s="2881">
        <f t="shared" si="147"/>
        <v>0</v>
      </c>
      <c r="F277" s="2882">
        <f t="shared" si="148"/>
        <v>0</v>
      </c>
      <c r="G277" s="2857">
        <f>+G207+G212+G217+G222+G227+G232+G237+G242+G262+G267+G272</f>
        <v>0</v>
      </c>
      <c r="H277" s="2882">
        <f t="shared" ref="H277:P277" si="172">+H207+H212+H217+H222+H227+H232+H237+H242+H262+H267+H272</f>
        <v>0</v>
      </c>
      <c r="I277" s="2978">
        <f t="shared" si="172"/>
        <v>0</v>
      </c>
      <c r="J277" s="2882">
        <f t="shared" si="172"/>
        <v>0</v>
      </c>
      <c r="K277" s="2978">
        <f t="shared" si="172"/>
        <v>0</v>
      </c>
      <c r="L277" s="2882">
        <f t="shared" si="172"/>
        <v>0</v>
      </c>
      <c r="M277" s="2978">
        <f t="shared" si="172"/>
        <v>0</v>
      </c>
      <c r="N277" s="2882">
        <f t="shared" si="172"/>
        <v>0</v>
      </c>
      <c r="O277" s="2978">
        <f t="shared" si="172"/>
        <v>0</v>
      </c>
      <c r="P277" s="2882">
        <f t="shared" si="172"/>
        <v>0</v>
      </c>
      <c r="Q277" s="2857">
        <f t="shared" si="168"/>
        <v>0</v>
      </c>
      <c r="R277" s="2979">
        <f t="shared" si="168"/>
        <v>0</v>
      </c>
      <c r="S277" s="2857">
        <f t="shared" ref="S277:T277" si="173">+S207+S212+S217+S222+S227+S232+S237+S242+S247+S252+S257+S262+S267+S272</f>
        <v>0</v>
      </c>
      <c r="T277" s="2979">
        <f t="shared" si="173"/>
        <v>0</v>
      </c>
      <c r="U277" s="2857">
        <f t="shared" ref="U277:V277" si="174">+U207+U212+U217+U222+U227+U232+U237+U242+U247+U252+U257+U262+U267+U272</f>
        <v>0</v>
      </c>
      <c r="V277" s="2980">
        <f t="shared" si="174"/>
        <v>0</v>
      </c>
      <c r="W277" s="2978">
        <f>+W207+W212+W217+W222+W227+W242+W247+W252+W257+W262+W267+W272</f>
        <v>0</v>
      </c>
      <c r="X277" s="2881">
        <f>+X207+X212+X217+X227+X242+X247+X252+X257+X262+X267+X272</f>
        <v>0</v>
      </c>
      <c r="Y277" s="2991"/>
      <c r="Z277" s="2992"/>
      <c r="AA277" s="2978">
        <f t="shared" ref="AA277:AE277" si="175">+AA207+AA212+AA217+AA222+AA227+AA232+AA237+AA242+AA247+AA252+AA257+AA262+AA267+AA272</f>
        <v>0</v>
      </c>
      <c r="AB277" s="2881">
        <f t="shared" si="175"/>
        <v>0</v>
      </c>
      <c r="AC277" s="2978">
        <f t="shared" si="175"/>
        <v>0</v>
      </c>
      <c r="AD277" s="2978">
        <f t="shared" si="175"/>
        <v>0</v>
      </c>
      <c r="AE277" s="2882">
        <f t="shared" si="175"/>
        <v>0</v>
      </c>
      <c r="AF277" s="2269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5"/>
      <c r="BW277" s="3395"/>
      <c r="CA277" s="3416" t="str">
        <f t="shared" si="157"/>
        <v/>
      </c>
      <c r="CB277" s="3416" t="str">
        <f t="shared" si="158"/>
        <v/>
      </c>
      <c r="CC277" s="3416" t="str">
        <f t="shared" si="154"/>
        <v/>
      </c>
      <c r="CD277" s="3416" t="str">
        <f t="shared" si="150"/>
        <v/>
      </c>
      <c r="CE277" s="3416" t="str">
        <f t="shared" si="159"/>
        <v/>
      </c>
      <c r="CF277" s="3416" t="str">
        <f t="shared" si="160"/>
        <v/>
      </c>
      <c r="CG277" s="3416" t="str">
        <f t="shared" si="161"/>
        <v/>
      </c>
      <c r="CH277" s="3417">
        <f t="shared" si="151"/>
        <v>0</v>
      </c>
      <c r="CI277" s="3417">
        <f t="shared" si="162"/>
        <v>0</v>
      </c>
      <c r="CJ277" s="3417">
        <f t="shared" si="155"/>
        <v>0</v>
      </c>
      <c r="CK277" s="3417">
        <f t="shared" si="152"/>
        <v>0</v>
      </c>
      <c r="CL277" s="3417">
        <f t="shared" si="163"/>
        <v>0</v>
      </c>
      <c r="CM277" s="3417">
        <f t="shared" si="163"/>
        <v>0</v>
      </c>
      <c r="CN277" s="3417">
        <f t="shared" si="163"/>
        <v>0</v>
      </c>
    </row>
    <row r="278" spans="1:92" ht="16.350000000000001" customHeight="1" x14ac:dyDescent="0.2">
      <c r="A278" s="4907"/>
      <c r="B278" s="4903" t="s">
        <v>1410</v>
      </c>
      <c r="C278" s="4876"/>
      <c r="D278" s="2857">
        <f>SUM(E278+F278)</f>
        <v>0</v>
      </c>
      <c r="E278" s="2881">
        <f t="shared" si="147"/>
        <v>0</v>
      </c>
      <c r="F278" s="2882">
        <f t="shared" si="148"/>
        <v>0</v>
      </c>
      <c r="G278" s="2857">
        <f>+G208+G213+G218+G223+G228+G233+G238+G243+G263+G268+G273</f>
        <v>0</v>
      </c>
      <c r="H278" s="2882">
        <f t="shared" ref="H278:P278" si="176">+H208+H213+H218+H223+H228+H233+H238+H243+H263+H268+H273</f>
        <v>0</v>
      </c>
      <c r="I278" s="2978">
        <f t="shared" si="176"/>
        <v>0</v>
      </c>
      <c r="J278" s="2882">
        <f t="shared" si="176"/>
        <v>0</v>
      </c>
      <c r="K278" s="2978">
        <f t="shared" si="176"/>
        <v>0</v>
      </c>
      <c r="L278" s="2882">
        <f t="shared" si="176"/>
        <v>0</v>
      </c>
      <c r="M278" s="2978">
        <f t="shared" si="176"/>
        <v>0</v>
      </c>
      <c r="N278" s="2882">
        <f t="shared" si="176"/>
        <v>0</v>
      </c>
      <c r="O278" s="2978">
        <f t="shared" si="176"/>
        <v>0</v>
      </c>
      <c r="P278" s="2882">
        <f t="shared" si="176"/>
        <v>0</v>
      </c>
      <c r="Q278" s="2857">
        <f t="shared" si="168"/>
        <v>0</v>
      </c>
      <c r="R278" s="2979">
        <f t="shared" si="168"/>
        <v>0</v>
      </c>
      <c r="S278" s="2857">
        <f t="shared" ref="S278:T278" si="177">+S208+S213+S218+S223+S228+S233+S238+S243+S248+S253+S258+S263+S268+S273</f>
        <v>0</v>
      </c>
      <c r="T278" s="2979">
        <f t="shared" si="177"/>
        <v>0</v>
      </c>
      <c r="U278" s="2857">
        <f t="shared" ref="U278:V278" si="178">+U208+U213+U218+U223+U228+U233+U238+U243+U248+U253+U258+U263+U268+U273</f>
        <v>0</v>
      </c>
      <c r="V278" s="2980">
        <f t="shared" si="178"/>
        <v>0</v>
      </c>
      <c r="W278" s="2978">
        <f>+W208+W213+W218+W223+W228+W243+W248+W253+W258+W263+W268+W273</f>
        <v>0</v>
      </c>
      <c r="X278" s="2881">
        <f>+X208+X213+X218+X228+X243+X248+X253+X258+X263+X268+X273</f>
        <v>0</v>
      </c>
      <c r="Y278" s="2991"/>
      <c r="Z278" s="2992"/>
      <c r="AA278" s="2978">
        <f t="shared" ref="AA278:AE278" si="179">+AA208+AA213+AA218+AA223+AA228+AA233+AA238+AA243+AA248+AA253+AA258+AA263+AA268+AA273</f>
        <v>0</v>
      </c>
      <c r="AB278" s="2881">
        <f t="shared" si="179"/>
        <v>0</v>
      </c>
      <c r="AC278" s="2978">
        <f t="shared" si="179"/>
        <v>0</v>
      </c>
      <c r="AD278" s="2978">
        <f t="shared" si="179"/>
        <v>0</v>
      </c>
      <c r="AE278" s="2882">
        <f t="shared" si="179"/>
        <v>0</v>
      </c>
      <c r="AF278" s="2269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5"/>
      <c r="BW278" s="3395"/>
      <c r="CA278" s="3416" t="str">
        <f t="shared" si="157"/>
        <v/>
      </c>
      <c r="CB278" s="3416" t="str">
        <f t="shared" si="158"/>
        <v/>
      </c>
      <c r="CC278" s="3416" t="str">
        <f t="shared" si="154"/>
        <v/>
      </c>
      <c r="CD278" s="3416" t="str">
        <f t="shared" si="150"/>
        <v/>
      </c>
      <c r="CE278" s="3416" t="str">
        <f t="shared" si="159"/>
        <v/>
      </c>
      <c r="CF278" s="3416" t="str">
        <f t="shared" si="160"/>
        <v/>
      </c>
      <c r="CG278" s="3416" t="str">
        <f t="shared" si="161"/>
        <v/>
      </c>
      <c r="CH278" s="3417">
        <f t="shared" si="151"/>
        <v>0</v>
      </c>
      <c r="CI278" s="3417">
        <f t="shared" si="162"/>
        <v>0</v>
      </c>
      <c r="CJ278" s="3417">
        <f t="shared" si="155"/>
        <v>0</v>
      </c>
      <c r="CK278" s="3417">
        <f t="shared" si="152"/>
        <v>0</v>
      </c>
      <c r="CL278" s="3417">
        <f t="shared" si="163"/>
        <v>0</v>
      </c>
      <c r="CM278" s="3417">
        <f t="shared" si="163"/>
        <v>0</v>
      </c>
      <c r="CN278" s="3417">
        <f t="shared" si="163"/>
        <v>0</v>
      </c>
    </row>
    <row r="279" spans="1:92" ht="16.350000000000001" customHeight="1" x14ac:dyDescent="0.2">
      <c r="A279" s="4908"/>
      <c r="B279" s="4750" t="s">
        <v>1409</v>
      </c>
      <c r="C279" s="4750"/>
      <c r="D279" s="2867">
        <f>SUM(E279+F279)</f>
        <v>0</v>
      </c>
      <c r="E279" s="2883">
        <f t="shared" si="147"/>
        <v>0</v>
      </c>
      <c r="F279" s="2884">
        <f t="shared" si="148"/>
        <v>0</v>
      </c>
      <c r="G279" s="2972">
        <f>SUM(G209+G214+G219+G224+G229+G234+G239+G244+G264+G269+G274)</f>
        <v>0</v>
      </c>
      <c r="H279" s="2973">
        <f t="shared" ref="H279:P279" si="180">SUM(H209+H214+H219+H224+H229+H234+H239+H244+H264+H269+H274)</f>
        <v>0</v>
      </c>
      <c r="I279" s="2972">
        <f t="shared" si="180"/>
        <v>0</v>
      </c>
      <c r="J279" s="2973">
        <f t="shared" si="180"/>
        <v>0</v>
      </c>
      <c r="K279" s="2972">
        <f t="shared" si="180"/>
        <v>0</v>
      </c>
      <c r="L279" s="2973">
        <f t="shared" si="180"/>
        <v>0</v>
      </c>
      <c r="M279" s="2972">
        <f t="shared" si="180"/>
        <v>0</v>
      </c>
      <c r="N279" s="2973">
        <f>SUM(N209+N214+N219+N224+N229+N234+N239+N244+N264+N269+N274)</f>
        <v>0</v>
      </c>
      <c r="O279" s="2972">
        <f t="shared" si="180"/>
        <v>0</v>
      </c>
      <c r="P279" s="2973">
        <f t="shared" si="180"/>
        <v>0</v>
      </c>
      <c r="Q279" s="2974">
        <f t="shared" ref="Q279:V279" si="181">SUM(Q209+Q214+Q219+Q224+Q229+Q234+Q239+Q244+Q249+Q254+Q259+Q264+Q269+Q274)</f>
        <v>0</v>
      </c>
      <c r="R279" s="2975">
        <f t="shared" si="181"/>
        <v>0</v>
      </c>
      <c r="S279" s="2974">
        <f t="shared" si="181"/>
        <v>0</v>
      </c>
      <c r="T279" s="2975">
        <f t="shared" si="181"/>
        <v>0</v>
      </c>
      <c r="U279" s="2974">
        <f t="shared" si="181"/>
        <v>0</v>
      </c>
      <c r="V279" s="2976">
        <f t="shared" si="181"/>
        <v>0</v>
      </c>
      <c r="W279" s="2972">
        <f>SUM(W209+W213+W218+W228+W243+W248+W253+W263+W268+W274)</f>
        <v>0</v>
      </c>
      <c r="X279" s="2977">
        <f>SUM(X209+X213+X218+X228+X243+X248+X253+X263+X268+X274)</f>
        <v>0</v>
      </c>
      <c r="Y279" s="2993"/>
      <c r="Z279" s="2994"/>
      <c r="AA279" s="2972">
        <f t="shared" ref="AA279:AE279" si="182">SUM(AA209+AA214+AA219+AA224+AA229+AA234+AA239+AA244+AA249+AA254+AA259+AA264+AA269+AA274)</f>
        <v>0</v>
      </c>
      <c r="AB279" s="2977">
        <f t="shared" si="182"/>
        <v>0</v>
      </c>
      <c r="AC279" s="2972">
        <f t="shared" si="182"/>
        <v>0</v>
      </c>
      <c r="AD279" s="2972">
        <f t="shared" si="182"/>
        <v>0</v>
      </c>
      <c r="AE279" s="2973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5"/>
      <c r="BW279" s="3395"/>
      <c r="CA279" s="3416"/>
      <c r="CB279" s="3416"/>
      <c r="CC279" s="3416"/>
      <c r="CH279" s="3417"/>
      <c r="CI279" s="3417"/>
      <c r="CJ279" s="3417"/>
      <c r="CK279" s="3409"/>
      <c r="CL279" s="3409"/>
      <c r="CM279" s="3409"/>
      <c r="CN279" s="3409"/>
    </row>
    <row r="280" spans="1:92" ht="16.350000000000001" customHeight="1" x14ac:dyDescent="0.2">
      <c r="A280" s="149" t="s">
        <v>2781</v>
      </c>
      <c r="B280" s="1267"/>
      <c r="C280" s="1267"/>
      <c r="D280" s="252"/>
      <c r="E280" s="252"/>
      <c r="F280" s="252"/>
      <c r="G280" s="252"/>
      <c r="H280" s="252"/>
      <c r="I280" s="252"/>
      <c r="AL280" s="402"/>
      <c r="AM280" s="402"/>
      <c r="BV280" s="3395"/>
      <c r="BW280" s="3395"/>
      <c r="CH280" s="3409"/>
      <c r="CI280" s="3409"/>
      <c r="CJ280" s="3409"/>
      <c r="CK280" s="3409"/>
      <c r="CL280" s="3409"/>
      <c r="CM280" s="3409"/>
      <c r="CN280" s="3409"/>
    </row>
    <row r="281" spans="1:92" ht="16.350000000000001" customHeight="1" x14ac:dyDescent="0.2">
      <c r="A281" s="4845" t="s">
        <v>1408</v>
      </c>
      <c r="B281" s="4526"/>
      <c r="C281" s="4846"/>
      <c r="D281" s="4732" t="s">
        <v>27</v>
      </c>
      <c r="E281" s="4500"/>
      <c r="F281" s="4733"/>
      <c r="G281" s="4737" t="s">
        <v>1407</v>
      </c>
      <c r="H281" s="4483"/>
      <c r="I281" s="4483"/>
      <c r="J281" s="4483"/>
      <c r="K281" s="4483"/>
      <c r="L281" s="4483"/>
      <c r="M281" s="4483"/>
      <c r="N281" s="4738"/>
      <c r="O281" s="4739" t="s">
        <v>72</v>
      </c>
      <c r="P281" s="4187" t="s">
        <v>1406</v>
      </c>
      <c r="AL281" s="402"/>
      <c r="AM281" s="402"/>
      <c r="BV281" s="3395"/>
      <c r="BW281" s="3395"/>
      <c r="CH281" s="3409"/>
      <c r="CI281" s="3409"/>
      <c r="CJ281" s="3409"/>
      <c r="CK281" s="3409"/>
      <c r="CL281" s="3409"/>
      <c r="CM281" s="3409"/>
      <c r="CN281" s="3409"/>
    </row>
    <row r="282" spans="1:92" ht="32.1" customHeight="1" x14ac:dyDescent="0.2">
      <c r="A282" s="4249"/>
      <c r="B282" s="4289"/>
      <c r="C282" s="4793"/>
      <c r="D282" s="4734"/>
      <c r="E282" s="4735"/>
      <c r="F282" s="4736"/>
      <c r="G282" s="4187" t="s">
        <v>1405</v>
      </c>
      <c r="H282" s="4187" t="s">
        <v>1404</v>
      </c>
      <c r="I282" s="4187" t="s">
        <v>1403</v>
      </c>
      <c r="J282" s="4187" t="s">
        <v>1402</v>
      </c>
      <c r="K282" s="4187" t="s">
        <v>1401</v>
      </c>
      <c r="L282" s="4187" t="s">
        <v>1400</v>
      </c>
      <c r="M282" s="4187" t="s">
        <v>1399</v>
      </c>
      <c r="N282" s="4740" t="s">
        <v>1398</v>
      </c>
      <c r="O282" s="4176"/>
      <c r="P282" s="4229"/>
      <c r="BV282" s="3395"/>
      <c r="BW282" s="3395"/>
      <c r="CH282" s="3409"/>
      <c r="CI282" s="3409"/>
      <c r="CJ282" s="3409"/>
      <c r="CK282" s="3409"/>
      <c r="CL282" s="3409"/>
      <c r="CM282" s="3409"/>
      <c r="CN282" s="3409"/>
    </row>
    <row r="283" spans="1:92" ht="16.350000000000001" customHeight="1" x14ac:dyDescent="0.2">
      <c r="A283" s="4794"/>
      <c r="B283" s="4795"/>
      <c r="C283" s="4796"/>
      <c r="D283" s="3206" t="s">
        <v>47</v>
      </c>
      <c r="E283" s="3206" t="s">
        <v>20</v>
      </c>
      <c r="F283" s="3200" t="s">
        <v>21</v>
      </c>
      <c r="G283" s="4590"/>
      <c r="H283" s="4590"/>
      <c r="I283" s="4590"/>
      <c r="J283" s="4590"/>
      <c r="K283" s="4590"/>
      <c r="L283" s="4590"/>
      <c r="M283" s="4590"/>
      <c r="N283" s="4741"/>
      <c r="O283" s="4180"/>
      <c r="P283" s="4590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5"/>
      <c r="BW283" s="3395"/>
      <c r="CH283" s="3409"/>
      <c r="CI283" s="3409"/>
      <c r="CJ283" s="3409"/>
      <c r="CK283" s="3409"/>
      <c r="CL283" s="3409"/>
      <c r="CM283" s="3409"/>
      <c r="CN283" s="3409"/>
    </row>
    <row r="284" spans="1:92" ht="16.350000000000001" customHeight="1" x14ac:dyDescent="0.2">
      <c r="A284" s="4909" t="s">
        <v>1397</v>
      </c>
      <c r="B284" s="4910"/>
      <c r="C284" s="4911"/>
      <c r="D284" s="2885">
        <f>SUM(G284:N284)</f>
        <v>0</v>
      </c>
      <c r="E284" s="2886"/>
      <c r="F284" s="2886"/>
      <c r="G284" s="1573"/>
      <c r="H284" s="1573"/>
      <c r="I284" s="1573"/>
      <c r="J284" s="1573"/>
      <c r="K284" s="1573"/>
      <c r="L284" s="1573"/>
      <c r="M284" s="1573"/>
      <c r="N284" s="2887"/>
      <c r="O284" s="2203"/>
      <c r="P284" s="209"/>
      <c r="Q284" s="3672" t="str">
        <f>CA284&amp;CB284&amp;CC284</f>
        <v/>
      </c>
      <c r="R284" s="1482"/>
      <c r="S284" s="1482"/>
      <c r="T284" s="1482"/>
      <c r="U284" s="1482"/>
      <c r="V284" s="1482"/>
      <c r="W284" s="1482"/>
      <c r="X284" s="1482"/>
      <c r="Y284" s="1482"/>
      <c r="Z284" s="1482"/>
      <c r="AA284" s="1482"/>
      <c r="AB284" s="1482"/>
      <c r="AC284" s="402"/>
      <c r="AD284" s="402"/>
      <c r="BV284" s="3395"/>
      <c r="BW284" s="3395"/>
      <c r="CA284" s="3416" t="str">
        <f t="shared" ref="CA284:CA287" si="183">IF(CH284=1,"* La suma de los sexos NO DEBE ser diferente al Total. ","")</f>
        <v/>
      </c>
      <c r="CB284" s="3416" t="str">
        <f>IF(CI284=1,"* Las actividades de 60 años NO DEBE ser mayor que el de 20-64 Años. ","")</f>
        <v/>
      </c>
      <c r="CC284" s="3416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17">
        <f>IF(D284&lt;&gt;(E284+F284),1,0)</f>
        <v>0</v>
      </c>
      <c r="CI284" s="3417">
        <f>IF(M284&lt;P284,1,0)</f>
        <v>0</v>
      </c>
      <c r="CJ284" s="3417">
        <f>IF(AND(D284&lt;&gt;0,O284=""),1,IF(F284&lt;O284,1,0))</f>
        <v>0</v>
      </c>
      <c r="CK284" s="3409"/>
      <c r="CL284" s="3409"/>
      <c r="CM284" s="3409"/>
      <c r="CN284" s="3409"/>
    </row>
    <row r="285" spans="1:92" ht="16.350000000000001" customHeight="1" x14ac:dyDescent="0.2">
      <c r="A285" s="4864" t="s">
        <v>1396</v>
      </c>
      <c r="B285" s="4865"/>
      <c r="C285" s="4866"/>
      <c r="D285" s="2888">
        <f>SUM(G285:N285)</f>
        <v>0</v>
      </c>
      <c r="E285" s="2889"/>
      <c r="F285" s="1573"/>
      <c r="G285" s="2890"/>
      <c r="H285" s="2890"/>
      <c r="I285" s="2890"/>
      <c r="J285" s="2890"/>
      <c r="K285" s="2890"/>
      <c r="L285" s="2890"/>
      <c r="M285" s="2890"/>
      <c r="N285" s="2891"/>
      <c r="O285" s="2892"/>
      <c r="P285" s="2889"/>
      <c r="Q285" s="3672" t="str">
        <f t="shared" ref="Q285:Q288" si="184">CA285&amp;CB285&amp;CC285</f>
        <v/>
      </c>
      <c r="R285" s="1482"/>
      <c r="S285" s="1482"/>
      <c r="T285" s="1482"/>
      <c r="U285" s="1482"/>
      <c r="V285" s="1482"/>
      <c r="W285" s="1482"/>
      <c r="X285" s="1482"/>
      <c r="Y285" s="1482"/>
      <c r="Z285" s="1482"/>
      <c r="AA285" s="1482"/>
      <c r="AB285" s="1482"/>
      <c r="AC285" s="402"/>
      <c r="AD285" s="402"/>
      <c r="BV285" s="3395"/>
      <c r="BW285" s="3395"/>
      <c r="CA285" s="3416" t="str">
        <f t="shared" si="183"/>
        <v/>
      </c>
      <c r="CB285" s="3416" t="str">
        <f t="shared" ref="CB285:CB288" si="185">IF(CI285=1,"* Las actividades de 60 años NO DEBE ser mayor que el de 20-64 Años. ","")</f>
        <v/>
      </c>
      <c r="CC285" s="3416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17">
        <f t="shared" ref="CH285:CH287" si="187">IF(D285&lt;&gt;(E285+F285),1,0)</f>
        <v>0</v>
      </c>
      <c r="CI285" s="3417">
        <f t="shared" ref="CI285:CI288" si="188">IF(M285&lt;P285,1,0)</f>
        <v>0</v>
      </c>
      <c r="CJ285" s="3417">
        <f t="shared" ref="CJ285:CJ288" si="189">IF(AND(D285&lt;&gt;0,O285=""),1,IF(F285&lt;O285,1,0))</f>
        <v>0</v>
      </c>
      <c r="CK285" s="3409"/>
      <c r="CL285" s="3409"/>
      <c r="CM285" s="3409"/>
      <c r="CN285" s="3409"/>
    </row>
    <row r="286" spans="1:92" ht="16.350000000000001" customHeight="1" x14ac:dyDescent="0.2">
      <c r="A286" s="4864" t="s">
        <v>1395</v>
      </c>
      <c r="B286" s="4865"/>
      <c r="C286" s="4866"/>
      <c r="D286" s="2893">
        <f>SUM(G286:N286)</f>
        <v>0</v>
      </c>
      <c r="E286" s="2890"/>
      <c r="F286" s="2889"/>
      <c r="G286" s="2890"/>
      <c r="H286" s="2890"/>
      <c r="I286" s="2890"/>
      <c r="J286" s="2890"/>
      <c r="K286" s="2890"/>
      <c r="L286" s="2890"/>
      <c r="M286" s="2890"/>
      <c r="N286" s="2891"/>
      <c r="O286" s="2892"/>
      <c r="P286" s="2889"/>
      <c r="Q286" s="3672" t="str">
        <f t="shared" si="184"/>
        <v/>
      </c>
      <c r="R286" s="1482"/>
      <c r="S286" s="1482"/>
      <c r="T286" s="1482"/>
      <c r="U286" s="1482"/>
      <c r="V286" s="1482"/>
      <c r="W286" s="1482"/>
      <c r="X286" s="1482"/>
      <c r="Y286" s="1482"/>
      <c r="Z286" s="1482"/>
      <c r="AA286" s="1482"/>
      <c r="AB286" s="1482"/>
      <c r="AC286" s="402"/>
      <c r="AD286" s="402"/>
      <c r="BV286" s="3395"/>
      <c r="BW286" s="3395"/>
      <c r="CA286" s="3416" t="str">
        <f t="shared" si="183"/>
        <v/>
      </c>
      <c r="CB286" s="3416" t="str">
        <f t="shared" si="185"/>
        <v/>
      </c>
      <c r="CC286" s="3416" t="str">
        <f t="shared" si="186"/>
        <v/>
      </c>
      <c r="CH286" s="3417">
        <f t="shared" si="187"/>
        <v>0</v>
      </c>
      <c r="CI286" s="3417">
        <f t="shared" si="188"/>
        <v>0</v>
      </c>
      <c r="CJ286" s="3417">
        <f t="shared" si="189"/>
        <v>0</v>
      </c>
      <c r="CK286" s="3409"/>
      <c r="CL286" s="3409"/>
      <c r="CM286" s="3409"/>
      <c r="CN286" s="3409"/>
    </row>
    <row r="287" spans="1:92" ht="16.350000000000001" customHeight="1" x14ac:dyDescent="0.2">
      <c r="A287" s="4893" t="s">
        <v>1394</v>
      </c>
      <c r="B287" s="4894"/>
      <c r="C287" s="4895"/>
      <c r="D287" s="1266">
        <f>SUM(G287:N287)</f>
        <v>0</v>
      </c>
      <c r="E287" s="110"/>
      <c r="F287" s="2889"/>
      <c r="G287" s="2774"/>
      <c r="H287" s="2774"/>
      <c r="I287" s="2774"/>
      <c r="J287" s="2774"/>
      <c r="K287" s="2774"/>
      <c r="L287" s="2774"/>
      <c r="M287" s="2774"/>
      <c r="N287" s="292"/>
      <c r="O287" s="193"/>
      <c r="P287" s="110"/>
      <c r="Q287" s="3672" t="str">
        <f t="shared" si="184"/>
        <v/>
      </c>
      <c r="R287" s="1482"/>
      <c r="S287" s="1482"/>
      <c r="T287" s="1482"/>
      <c r="U287" s="1482"/>
      <c r="V287" s="1482"/>
      <c r="W287" s="1482"/>
      <c r="X287" s="1482"/>
      <c r="Y287" s="1482"/>
      <c r="Z287" s="1482"/>
      <c r="AA287" s="1482"/>
      <c r="AB287" s="1482"/>
      <c r="AC287" s="402"/>
      <c r="AD287" s="402"/>
      <c r="BV287" s="3395"/>
      <c r="BW287" s="3395"/>
      <c r="CA287" s="3416" t="str">
        <f t="shared" si="183"/>
        <v/>
      </c>
      <c r="CB287" s="3416" t="str">
        <f t="shared" si="185"/>
        <v/>
      </c>
      <c r="CC287" s="3416" t="str">
        <f t="shared" si="186"/>
        <v/>
      </c>
      <c r="CH287" s="3417">
        <f t="shared" si="187"/>
        <v>0</v>
      </c>
      <c r="CI287" s="3417">
        <f t="shared" si="188"/>
        <v>0</v>
      </c>
      <c r="CJ287" s="3417">
        <f t="shared" si="189"/>
        <v>0</v>
      </c>
      <c r="CK287" s="3409"/>
      <c r="CL287" s="3409"/>
      <c r="CM287" s="3409"/>
      <c r="CN287" s="3409"/>
    </row>
    <row r="288" spans="1:92" ht="16.350000000000001" customHeight="1" x14ac:dyDescent="0.2">
      <c r="A288" s="4474" t="s">
        <v>1393</v>
      </c>
      <c r="B288" s="4276"/>
      <c r="C288" s="4277"/>
      <c r="D288" s="2867">
        <f>SUM(G288:N288)</f>
        <v>0</v>
      </c>
      <c r="E288" s="110"/>
      <c r="F288" s="110"/>
      <c r="G288" s="2894"/>
      <c r="H288" s="2894"/>
      <c r="I288" s="2894"/>
      <c r="J288" s="2894"/>
      <c r="K288" s="2894"/>
      <c r="L288" s="2894"/>
      <c r="M288" s="2894"/>
      <c r="N288" s="2895"/>
      <c r="O288" s="142"/>
      <c r="P288" s="2698"/>
      <c r="Q288" s="3672" t="str">
        <f t="shared" si="184"/>
        <v/>
      </c>
      <c r="R288" s="1482"/>
      <c r="S288" s="1482"/>
      <c r="T288" s="1482"/>
      <c r="U288" s="1482"/>
      <c r="V288" s="1482"/>
      <c r="W288" s="1482"/>
      <c r="X288" s="1482"/>
      <c r="Y288" s="1482"/>
      <c r="Z288" s="1482"/>
      <c r="AA288" s="1482"/>
      <c r="AB288" s="1482"/>
      <c r="AC288" s="402"/>
      <c r="AD288" s="402"/>
      <c r="BV288" s="3395"/>
      <c r="BW288" s="3395"/>
      <c r="CA288" s="3416"/>
      <c r="CB288" s="3416" t="str">
        <f t="shared" si="185"/>
        <v/>
      </c>
      <c r="CC288" s="3416" t="str">
        <f t="shared" si="186"/>
        <v/>
      </c>
      <c r="CH288" s="3417"/>
      <c r="CI288" s="3417">
        <f t="shared" si="188"/>
        <v>0</v>
      </c>
      <c r="CJ288" s="3417">
        <f t="shared" si="189"/>
        <v>0</v>
      </c>
      <c r="CK288" s="3409"/>
      <c r="CL288" s="3409"/>
      <c r="CM288" s="3409"/>
      <c r="CN288" s="3409"/>
    </row>
    <row r="289" spans="1:92" ht="16.350000000000001" customHeight="1" x14ac:dyDescent="0.2">
      <c r="A289" s="404" t="s">
        <v>2782</v>
      </c>
      <c r="B289" s="1471"/>
      <c r="C289" s="1471"/>
      <c r="D289" s="3673"/>
      <c r="E289" s="2896"/>
      <c r="F289" s="3674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5"/>
      <c r="BW289" s="3395"/>
      <c r="CH289" s="3409"/>
      <c r="CI289" s="3409"/>
      <c r="CJ289" s="3409"/>
      <c r="CK289" s="3409"/>
      <c r="CL289" s="3409"/>
      <c r="CM289" s="3409"/>
      <c r="CN289" s="3409"/>
    </row>
    <row r="290" spans="1:92" ht="16.350000000000001" customHeight="1" x14ac:dyDescent="0.2">
      <c r="A290" s="4187" t="s">
        <v>1392</v>
      </c>
      <c r="B290" s="4187" t="s">
        <v>1391</v>
      </c>
      <c r="C290" s="4187" t="s">
        <v>1390</v>
      </c>
      <c r="D290" s="4187" t="s">
        <v>1389</v>
      </c>
      <c r="E290" s="4187" t="s">
        <v>1388</v>
      </c>
      <c r="F290" s="402"/>
      <c r="G290" s="402"/>
      <c r="H290" s="402"/>
      <c r="I290" s="402"/>
      <c r="J290" s="402"/>
      <c r="BV290" s="3395"/>
      <c r="BW290" s="3395"/>
      <c r="CH290" s="3409"/>
      <c r="CI290" s="3409"/>
      <c r="CJ290" s="3409"/>
      <c r="CK290" s="3409"/>
      <c r="CL290" s="3409"/>
      <c r="CM290" s="3409"/>
      <c r="CN290" s="3409"/>
    </row>
    <row r="291" spans="1:92" ht="32.1" customHeight="1" x14ac:dyDescent="0.2">
      <c r="A291" s="4229"/>
      <c r="B291" s="4229"/>
      <c r="C291" s="4229"/>
      <c r="D291" s="4229"/>
      <c r="E291" s="4229"/>
      <c r="F291" s="402"/>
      <c r="G291" s="402"/>
      <c r="H291" s="402"/>
      <c r="I291" s="402"/>
      <c r="J291" s="402"/>
      <c r="BV291" s="3395"/>
      <c r="BW291" s="3395"/>
      <c r="CH291" s="3409"/>
      <c r="CI291" s="3409"/>
      <c r="CJ291" s="3409"/>
      <c r="CK291" s="3409"/>
      <c r="CL291" s="3409"/>
      <c r="CM291" s="3409"/>
      <c r="CN291" s="3409"/>
    </row>
    <row r="292" spans="1:92" ht="16.350000000000001" customHeight="1" x14ac:dyDescent="0.2">
      <c r="A292" s="4229"/>
      <c r="B292" s="4229"/>
      <c r="C292" s="4229"/>
      <c r="D292" s="4229"/>
      <c r="E292" s="4229"/>
      <c r="F292" s="402"/>
      <c r="G292" s="402"/>
      <c r="H292" s="402"/>
      <c r="I292" s="402"/>
      <c r="J292" s="402"/>
      <c r="BV292" s="3395"/>
      <c r="BW292" s="3395"/>
      <c r="CH292" s="3409"/>
      <c r="CI292" s="3409"/>
      <c r="CJ292" s="3409"/>
      <c r="CK292" s="3409"/>
      <c r="CL292" s="3409"/>
      <c r="CM292" s="3409"/>
      <c r="CN292" s="3409"/>
    </row>
    <row r="293" spans="1:92" ht="16.350000000000001" customHeight="1" x14ac:dyDescent="0.2">
      <c r="A293" s="4590"/>
      <c r="B293" s="4590"/>
      <c r="C293" s="4590"/>
      <c r="D293" s="4590"/>
      <c r="E293" s="4590"/>
      <c r="F293" s="402"/>
      <c r="G293" s="402"/>
      <c r="H293" s="402"/>
      <c r="I293" s="402"/>
      <c r="J293" s="402"/>
      <c r="BV293" s="3395"/>
      <c r="BW293" s="3395"/>
      <c r="CH293" s="3409"/>
      <c r="CI293" s="3409"/>
      <c r="CJ293" s="3409"/>
      <c r="CK293" s="3409"/>
      <c r="CL293" s="3409"/>
      <c r="CM293" s="3409"/>
      <c r="CN293" s="3409"/>
    </row>
    <row r="294" spans="1:92" ht="16.350000000000001" customHeight="1" x14ac:dyDescent="0.2">
      <c r="A294" s="2897" t="s">
        <v>1387</v>
      </c>
      <c r="B294" s="2898"/>
      <c r="C294" s="2899"/>
      <c r="D294" s="2900">
        <f>SUM(D295:D297)</f>
        <v>0</v>
      </c>
      <c r="E294" s="2900">
        <f>SUM(E295:E297)</f>
        <v>0</v>
      </c>
      <c r="F294" s="402"/>
      <c r="G294" s="402"/>
      <c r="H294" s="402"/>
      <c r="I294" s="402"/>
      <c r="J294" s="402"/>
      <c r="BV294" s="3395"/>
      <c r="BW294" s="3395"/>
      <c r="CH294" s="3409"/>
      <c r="CI294" s="3409"/>
      <c r="CJ294" s="3409"/>
      <c r="CK294" s="3409"/>
      <c r="CL294" s="3409"/>
      <c r="CM294" s="3409"/>
      <c r="CN294" s="3409"/>
    </row>
    <row r="295" spans="1:92" ht="16.350000000000001" customHeight="1" x14ac:dyDescent="0.2">
      <c r="A295" s="2901" t="s">
        <v>1386</v>
      </c>
      <c r="B295" s="2902"/>
      <c r="C295" s="2903"/>
      <c r="D295" s="2904"/>
      <c r="E295" s="2886"/>
      <c r="F295" s="402"/>
      <c r="G295" s="402"/>
      <c r="H295" s="402"/>
      <c r="I295" s="402"/>
      <c r="J295" s="402"/>
      <c r="BV295" s="3395"/>
      <c r="BW295" s="3395"/>
      <c r="CH295" s="3409"/>
      <c r="CI295" s="3409"/>
      <c r="CJ295" s="3409"/>
      <c r="CK295" s="3409"/>
      <c r="CL295" s="3409"/>
      <c r="CM295" s="3409"/>
      <c r="CN295" s="3409"/>
    </row>
    <row r="296" spans="1:92" ht="16.350000000000001" customHeight="1" x14ac:dyDescent="0.2">
      <c r="A296" s="2905" t="s">
        <v>1385</v>
      </c>
      <c r="B296" s="2906"/>
      <c r="C296" s="2907"/>
      <c r="D296" s="2908"/>
      <c r="E296" s="2889"/>
      <c r="F296" s="402"/>
      <c r="G296" s="402"/>
      <c r="H296" s="402"/>
      <c r="I296" s="402"/>
      <c r="J296" s="402"/>
      <c r="BV296" s="3395"/>
      <c r="BW296" s="3395"/>
      <c r="CH296" s="3409"/>
      <c r="CI296" s="3409"/>
      <c r="CJ296" s="3409"/>
      <c r="CK296" s="3409"/>
      <c r="CL296" s="3409"/>
      <c r="CM296" s="3409"/>
      <c r="CN296" s="3409"/>
    </row>
    <row r="297" spans="1:92" ht="16.350000000000001" customHeight="1" x14ac:dyDescent="0.2">
      <c r="A297" s="2909" t="s">
        <v>1384</v>
      </c>
      <c r="B297" s="961"/>
      <c r="C297" s="2910"/>
      <c r="D297" s="203"/>
      <c r="E297" s="2698"/>
      <c r="F297" s="402"/>
      <c r="G297" s="402"/>
      <c r="H297" s="402"/>
      <c r="I297" s="402"/>
      <c r="J297" s="402"/>
      <c r="BV297" s="3395"/>
      <c r="BW297" s="3395"/>
      <c r="CH297" s="3409"/>
      <c r="CI297" s="3409"/>
      <c r="CJ297" s="3409"/>
      <c r="CK297" s="3409"/>
      <c r="CL297" s="3409"/>
      <c r="CM297" s="3409"/>
      <c r="CN297" s="3409"/>
    </row>
    <row r="298" spans="1:92" ht="16.350000000000001" customHeight="1" x14ac:dyDescent="0.2">
      <c r="A298" s="404" t="s">
        <v>2783</v>
      </c>
      <c r="B298" s="3675"/>
      <c r="C298" s="3675"/>
      <c r="D298" s="2911"/>
      <c r="E298" s="834"/>
      <c r="F298" s="402"/>
      <c r="G298" s="402"/>
      <c r="H298" s="402"/>
      <c r="I298" s="402"/>
      <c r="J298" s="402"/>
      <c r="BV298" s="3395"/>
      <c r="BW298" s="3395"/>
      <c r="CH298" s="3409"/>
      <c r="CI298" s="3409"/>
      <c r="CJ298" s="3409"/>
      <c r="CK298" s="3409"/>
      <c r="CL298" s="3409"/>
      <c r="CM298" s="3409"/>
      <c r="CN298" s="3409"/>
    </row>
    <row r="299" spans="1:92" ht="38.25" customHeight="1" x14ac:dyDescent="0.2">
      <c r="A299" s="4737" t="s">
        <v>1339</v>
      </c>
      <c r="B299" s="4904"/>
      <c r="C299" s="2912" t="s">
        <v>1383</v>
      </c>
      <c r="D299" s="2912" t="s">
        <v>1382</v>
      </c>
      <c r="E299" s="2912" t="s">
        <v>1381</v>
      </c>
      <c r="F299" s="402"/>
      <c r="G299" s="402"/>
      <c r="H299" s="402"/>
      <c r="I299" s="402"/>
      <c r="J299" s="402"/>
      <c r="BV299" s="3395"/>
      <c r="BW299" s="3395"/>
    </row>
    <row r="300" spans="1:92" x14ac:dyDescent="0.2">
      <c r="A300" s="4905" t="s">
        <v>1380</v>
      </c>
      <c r="B300" s="4906"/>
      <c r="C300" s="2886"/>
      <c r="D300" s="2886"/>
      <c r="E300" s="2886"/>
      <c r="F300" s="402"/>
      <c r="G300" s="402"/>
      <c r="H300" s="402"/>
      <c r="I300" s="402"/>
      <c r="J300" s="402"/>
      <c r="BV300" s="3395"/>
      <c r="BW300" s="3395"/>
    </row>
    <row r="301" spans="1:92" ht="14.25" customHeight="1" x14ac:dyDescent="0.2">
      <c r="A301" s="4873" t="s">
        <v>1379</v>
      </c>
      <c r="B301" s="4874"/>
      <c r="C301" s="2889"/>
      <c r="D301" s="2889"/>
      <c r="E301" s="2889"/>
      <c r="F301" s="402"/>
      <c r="G301" s="402"/>
      <c r="H301" s="402"/>
      <c r="I301" s="402"/>
      <c r="J301" s="402"/>
      <c r="BV301" s="3395"/>
      <c r="BW301" s="3395"/>
    </row>
    <row r="302" spans="1:92" ht="16.350000000000001" customHeight="1" x14ac:dyDescent="0.2">
      <c r="A302" s="4897" t="s">
        <v>1378</v>
      </c>
      <c r="B302" s="4898"/>
      <c r="C302" s="2889"/>
      <c r="D302" s="2889"/>
      <c r="E302" s="2889"/>
      <c r="F302" s="402"/>
      <c r="G302" s="402"/>
      <c r="H302" s="402"/>
      <c r="I302" s="402"/>
      <c r="J302" s="402"/>
      <c r="BV302" s="3395"/>
      <c r="BW302" s="3395"/>
    </row>
    <row r="303" spans="1:92" ht="16.350000000000001" customHeight="1" x14ac:dyDescent="0.2">
      <c r="A303" s="4873" t="s">
        <v>1377</v>
      </c>
      <c r="B303" s="4874"/>
      <c r="C303" s="2889"/>
      <c r="D303" s="2889"/>
      <c r="E303" s="2889"/>
      <c r="F303" s="402"/>
      <c r="G303" s="402"/>
      <c r="H303" s="402"/>
      <c r="I303" s="402"/>
      <c r="J303" s="402"/>
      <c r="BV303" s="3395"/>
      <c r="BW303" s="3395"/>
    </row>
    <row r="304" spans="1:92" ht="16.350000000000001" customHeight="1" x14ac:dyDescent="0.2">
      <c r="A304" s="4873" t="s">
        <v>1376</v>
      </c>
      <c r="B304" s="4874"/>
      <c r="C304" s="2889"/>
      <c r="D304" s="2889"/>
      <c r="E304" s="2889"/>
      <c r="F304" s="402"/>
      <c r="G304" s="402"/>
      <c r="H304" s="402"/>
      <c r="I304" s="402"/>
      <c r="J304" s="402"/>
      <c r="BV304" s="3395"/>
      <c r="BW304" s="3395"/>
    </row>
    <row r="305" spans="1:75" ht="16.350000000000001" customHeight="1" x14ac:dyDescent="0.2">
      <c r="A305" s="4873" t="s">
        <v>1375</v>
      </c>
      <c r="B305" s="4874"/>
      <c r="C305" s="2889"/>
      <c r="D305" s="2889"/>
      <c r="E305" s="2889"/>
      <c r="F305" s="402"/>
      <c r="G305" s="402"/>
      <c r="H305" s="402"/>
      <c r="I305" s="402"/>
      <c r="J305" s="402"/>
      <c r="BV305" s="3395"/>
      <c r="BW305" s="3395"/>
    </row>
    <row r="306" spans="1:75" ht="16.350000000000001" customHeight="1" x14ac:dyDescent="0.2">
      <c r="A306" s="4899" t="s">
        <v>1371</v>
      </c>
      <c r="B306" s="4900"/>
      <c r="C306" s="2889"/>
      <c r="D306" s="2889"/>
      <c r="E306" s="2889"/>
      <c r="F306" s="402"/>
      <c r="G306" s="402"/>
      <c r="H306" s="402"/>
      <c r="I306" s="402"/>
      <c r="J306" s="402"/>
      <c r="BV306" s="3395"/>
      <c r="BW306" s="3395"/>
    </row>
    <row r="307" spans="1:75" ht="16.350000000000001" customHeight="1" x14ac:dyDescent="0.2">
      <c r="A307" s="4859" t="s">
        <v>1374</v>
      </c>
      <c r="B307" s="4860"/>
      <c r="C307" s="2889"/>
      <c r="D307" s="2889"/>
      <c r="E307" s="2889"/>
      <c r="F307" s="402"/>
      <c r="G307" s="402"/>
      <c r="H307" s="402"/>
      <c r="I307" s="402"/>
      <c r="J307" s="402"/>
      <c r="BV307" s="3395"/>
      <c r="BW307" s="3395"/>
    </row>
    <row r="308" spans="1:75" ht="16.350000000000001" customHeight="1" x14ac:dyDescent="0.2">
      <c r="A308" s="4859" t="s">
        <v>1373</v>
      </c>
      <c r="B308" s="4860"/>
      <c r="C308" s="2889"/>
      <c r="D308" s="2889"/>
      <c r="E308" s="2889"/>
      <c r="F308" s="402"/>
      <c r="G308" s="402"/>
      <c r="H308" s="402"/>
      <c r="I308" s="402"/>
      <c r="J308" s="402"/>
      <c r="BV308" s="3395"/>
      <c r="BW308" s="3395"/>
    </row>
    <row r="309" spans="1:75" ht="14.25" customHeight="1" x14ac:dyDescent="0.2">
      <c r="A309" s="4851" t="s">
        <v>1372</v>
      </c>
      <c r="B309" s="4852"/>
      <c r="C309" s="2698"/>
      <c r="D309" s="2698"/>
      <c r="E309" s="2698"/>
      <c r="F309" s="402"/>
      <c r="G309" s="402"/>
      <c r="H309" s="402"/>
      <c r="I309" s="402"/>
      <c r="J309" s="402"/>
      <c r="BV309" s="3395"/>
      <c r="BW309" s="3395"/>
    </row>
    <row r="310" spans="1:75" x14ac:dyDescent="0.2">
      <c r="BV310" s="3395"/>
      <c r="BW310" s="3395"/>
    </row>
    <row r="311" spans="1:75" x14ac:dyDescent="0.2">
      <c r="BV311" s="3395"/>
      <c r="BW311" s="3395"/>
    </row>
    <row r="312" spans="1:75" x14ac:dyDescent="0.2">
      <c r="BV312" s="3395"/>
      <c r="BW312" s="3395"/>
    </row>
    <row r="313" spans="1:75" x14ac:dyDescent="0.2">
      <c r="BV313" s="3395"/>
      <c r="BW313" s="3395"/>
    </row>
    <row r="314" spans="1:75" x14ac:dyDescent="0.2">
      <c r="BV314" s="3395"/>
      <c r="BW314" s="3395"/>
    </row>
    <row r="315" spans="1:75" x14ac:dyDescent="0.2">
      <c r="BV315" s="3395"/>
      <c r="BW315" s="3395"/>
    </row>
    <row r="316" spans="1:75" x14ac:dyDescent="0.2">
      <c r="BV316" s="3395"/>
      <c r="BW316" s="3395"/>
    </row>
    <row r="317" spans="1:75" x14ac:dyDescent="0.2">
      <c r="BV317" s="3395"/>
      <c r="BW317" s="3395"/>
    </row>
    <row r="318" spans="1:75" x14ac:dyDescent="0.2">
      <c r="BV318" s="3395"/>
      <c r="BW318" s="3395"/>
    </row>
    <row r="319" spans="1:75" x14ac:dyDescent="0.2">
      <c r="BV319" s="3395"/>
      <c r="BW319" s="3395"/>
    </row>
    <row r="320" spans="1:75" x14ac:dyDescent="0.2">
      <c r="BV320" s="3395"/>
      <c r="BW320" s="3395"/>
    </row>
    <row r="321" spans="74:75" x14ac:dyDescent="0.2">
      <c r="BV321" s="3395"/>
      <c r="BW321" s="3395"/>
    </row>
    <row r="322" spans="74:75" x14ac:dyDescent="0.2">
      <c r="BV322" s="3395"/>
      <c r="BW322" s="3395"/>
    </row>
    <row r="323" spans="74:75" x14ac:dyDescent="0.2">
      <c r="BV323" s="3395"/>
      <c r="BW323" s="3395"/>
    </row>
    <row r="324" spans="74:75" x14ac:dyDescent="0.2">
      <c r="BV324" s="3395"/>
      <c r="BW324" s="3395"/>
    </row>
    <row r="325" spans="74:75" x14ac:dyDescent="0.2">
      <c r="BV325" s="3395"/>
      <c r="BW325" s="3395"/>
    </row>
    <row r="326" spans="74:75" x14ac:dyDescent="0.2">
      <c r="BV326" s="3395"/>
      <c r="BW326" s="3395"/>
    </row>
    <row r="327" spans="74:75" x14ac:dyDescent="0.2">
      <c r="BV327" s="3395"/>
      <c r="BW327" s="3395"/>
    </row>
    <row r="328" spans="74:75" x14ac:dyDescent="0.2">
      <c r="BV328" s="3395"/>
      <c r="BW328" s="3395"/>
    </row>
    <row r="329" spans="74:75" x14ac:dyDescent="0.2">
      <c r="BV329" s="3395"/>
      <c r="BW329" s="3395"/>
    </row>
    <row r="330" spans="74:75" x14ac:dyDescent="0.2">
      <c r="BV330" s="3395"/>
      <c r="BW330" s="3395"/>
    </row>
    <row r="331" spans="74:75" x14ac:dyDescent="0.2">
      <c r="BV331" s="3395"/>
      <c r="BW331" s="3395"/>
    </row>
    <row r="332" spans="74:75" x14ac:dyDescent="0.2">
      <c r="BV332" s="3395"/>
      <c r="BW332" s="3395"/>
    </row>
    <row r="333" spans="74:75" x14ac:dyDescent="0.2">
      <c r="BV333" s="3395"/>
      <c r="BW333" s="3395"/>
    </row>
    <row r="334" spans="74:75" x14ac:dyDescent="0.2">
      <c r="BV334" s="3395"/>
      <c r="BW334" s="3395"/>
    </row>
    <row r="335" spans="74:75" x14ac:dyDescent="0.2">
      <c r="BV335" s="3395"/>
      <c r="BW335" s="3395"/>
    </row>
    <row r="336" spans="74:75" x14ac:dyDescent="0.2">
      <c r="BV336" s="3395"/>
      <c r="BW336" s="3395"/>
    </row>
    <row r="337" spans="1:98" x14ac:dyDescent="0.2">
      <c r="BV337" s="3395"/>
      <c r="BW337" s="3395"/>
    </row>
    <row r="338" spans="1:98" x14ac:dyDescent="0.2">
      <c r="BV338" s="3395"/>
      <c r="BW338" s="3395"/>
    </row>
    <row r="339" spans="1:98" x14ac:dyDescent="0.2">
      <c r="BV339" s="3395"/>
      <c r="BW339" s="3395"/>
    </row>
    <row r="340" spans="1:98" x14ac:dyDescent="0.2">
      <c r="BV340" s="3395"/>
      <c r="BW340" s="3395"/>
    </row>
    <row r="341" spans="1:98" x14ac:dyDescent="0.2">
      <c r="BV341" s="3395"/>
      <c r="BW341" s="3395"/>
    </row>
    <row r="342" spans="1:98" x14ac:dyDescent="0.2">
      <c r="BV342" s="3395"/>
      <c r="BW342" s="3395"/>
    </row>
    <row r="343" spans="1:98" x14ac:dyDescent="0.2">
      <c r="BV343" s="3395"/>
      <c r="BW343" s="3395"/>
    </row>
    <row r="344" spans="1:98" x14ac:dyDescent="0.2">
      <c r="BV344" s="3395"/>
      <c r="BW344" s="3395"/>
    </row>
    <row r="345" spans="1:98" s="3371" customFormat="1" x14ac:dyDescent="0.2">
      <c r="A345" s="3371">
        <f>SUM(D12:D15,D36,D58,D61:I71,D75:D76,D132,D144,D149:D181,D186:D189,D195:D198,D275:D279,D284:D288,B294:C294,D295:E297,C300:C309)</f>
        <v>0</v>
      </c>
      <c r="B345" s="3371">
        <f>SUM(CH9:CN309)</f>
        <v>0</v>
      </c>
      <c r="BV345" s="3372"/>
      <c r="BW345" s="3372"/>
      <c r="BX345" s="3372"/>
      <c r="BY345" s="3372"/>
      <c r="BZ345" s="3372"/>
      <c r="CA345" s="3394"/>
      <c r="CB345" s="3394"/>
      <c r="CC345" s="3394"/>
      <c r="CD345" s="3394"/>
      <c r="CE345" s="3394"/>
      <c r="CF345" s="3394"/>
      <c r="CG345" s="3394"/>
      <c r="CH345" s="3394"/>
      <c r="CI345" s="3394"/>
      <c r="CJ345" s="3394"/>
      <c r="CK345" s="3394"/>
      <c r="CL345" s="3394"/>
      <c r="CM345" s="3394"/>
      <c r="CN345" s="3394"/>
      <c r="CO345" s="3394"/>
      <c r="CP345" s="3394"/>
      <c r="CQ345" s="3394"/>
      <c r="CR345" s="3394"/>
      <c r="CS345" s="3394"/>
      <c r="CT345" s="3394"/>
    </row>
    <row r="346" spans="1:98" ht="12" customHeight="1" x14ac:dyDescent="0.2">
      <c r="BV346" s="3395"/>
      <c r="BW346" s="3395"/>
    </row>
    <row r="348" spans="1:98" x14ac:dyDescent="0.2">
      <c r="BV348" s="3395"/>
      <c r="BW348" s="3395"/>
    </row>
    <row r="349" spans="1:98" x14ac:dyDescent="0.2">
      <c r="BV349" s="3395"/>
      <c r="BW349" s="3395"/>
    </row>
    <row r="350" spans="1:98" x14ac:dyDescent="0.2">
      <c r="BV350" s="3395"/>
      <c r="BW350" s="3395"/>
    </row>
    <row r="351" spans="1:98" x14ac:dyDescent="0.2">
      <c r="BV351" s="3395"/>
      <c r="BW351" s="3395"/>
    </row>
    <row r="352" spans="1:98" x14ac:dyDescent="0.2">
      <c r="BV352" s="3395"/>
      <c r="BW352" s="3395"/>
    </row>
    <row r="353" spans="74:75" x14ac:dyDescent="0.2">
      <c r="BV353" s="3395"/>
      <c r="BW353" s="3395"/>
    </row>
    <row r="354" spans="74:75" x14ac:dyDescent="0.2">
      <c r="BV354" s="3395"/>
      <c r="BW354" s="3395"/>
    </row>
    <row r="355" spans="74:75" x14ac:dyDescent="0.2">
      <c r="BV355" s="3395"/>
      <c r="BW355" s="3395"/>
    </row>
    <row r="356" spans="74:75" x14ac:dyDescent="0.2">
      <c r="BV356" s="3395"/>
      <c r="BW356" s="3395"/>
    </row>
    <row r="357" spans="74:75" x14ac:dyDescent="0.2">
      <c r="BV357" s="3395"/>
      <c r="BW357" s="3395"/>
    </row>
    <row r="358" spans="74:75" x14ac:dyDescent="0.2">
      <c r="BV358" s="3395"/>
      <c r="BW358" s="3395"/>
    </row>
    <row r="359" spans="74:75" x14ac:dyDescent="0.2">
      <c r="BV359" s="3395"/>
      <c r="BW359" s="3395"/>
    </row>
    <row r="360" spans="74:75" x14ac:dyDescent="0.2">
      <c r="BV360" s="3395"/>
      <c r="BW360" s="3395"/>
    </row>
    <row r="361" spans="74:75" x14ac:dyDescent="0.2">
      <c r="BV361" s="3395"/>
      <c r="BW361" s="3395"/>
    </row>
    <row r="362" spans="74:75" x14ac:dyDescent="0.2">
      <c r="BV362" s="3395"/>
      <c r="BW362" s="3395"/>
    </row>
    <row r="363" spans="74:75" x14ac:dyDescent="0.2">
      <c r="BV363" s="3395"/>
      <c r="BW363" s="3395"/>
    </row>
    <row r="364" spans="74:75" x14ac:dyDescent="0.2">
      <c r="BV364" s="3395"/>
      <c r="BW364" s="3395"/>
    </row>
    <row r="365" spans="74:75" x14ac:dyDescent="0.2">
      <c r="BV365" s="3395"/>
      <c r="BW365" s="3395"/>
    </row>
    <row r="366" spans="74:75" x14ac:dyDescent="0.2">
      <c r="BV366" s="3395"/>
      <c r="BW366" s="3395"/>
    </row>
    <row r="367" spans="74:75" x14ac:dyDescent="0.2">
      <c r="BV367" s="3395"/>
      <c r="BW367" s="3395"/>
    </row>
    <row r="368" spans="74:75" x14ac:dyDescent="0.2">
      <c r="BV368" s="3395"/>
      <c r="BW368" s="3395"/>
    </row>
    <row r="369" spans="74:75" x14ac:dyDescent="0.2">
      <c r="BV369" s="3395"/>
      <c r="BW369" s="3395"/>
    </row>
    <row r="370" spans="74:75" x14ac:dyDescent="0.2">
      <c r="BV370" s="3395"/>
      <c r="BW370" s="3395"/>
    </row>
    <row r="371" spans="74:75" x14ac:dyDescent="0.2">
      <c r="BV371" s="3395"/>
      <c r="BW371" s="3395"/>
    </row>
    <row r="372" spans="74:75" x14ac:dyDescent="0.2">
      <c r="BV372" s="3395"/>
      <c r="BW372" s="3395"/>
    </row>
    <row r="373" spans="74:75" x14ac:dyDescent="0.2">
      <c r="BV373" s="3395"/>
      <c r="BW373" s="3395"/>
    </row>
    <row r="374" spans="74:75" x14ac:dyDescent="0.2">
      <c r="BV374" s="3395"/>
      <c r="BW374" s="3395"/>
    </row>
    <row r="375" spans="74:75" x14ac:dyDescent="0.2">
      <c r="BV375" s="3395"/>
      <c r="BW375" s="3395"/>
    </row>
    <row r="376" spans="74:75" x14ac:dyDescent="0.2">
      <c r="BV376" s="3395"/>
      <c r="BW376" s="3395"/>
    </row>
    <row r="377" spans="74:75" x14ac:dyDescent="0.2">
      <c r="BV377" s="3395"/>
      <c r="BW377" s="3395"/>
    </row>
    <row r="378" spans="74:75" x14ac:dyDescent="0.2">
      <c r="BV378" s="3395"/>
      <c r="BW378" s="3395"/>
    </row>
    <row r="379" spans="74:75" x14ac:dyDescent="0.2">
      <c r="BV379" s="3395"/>
      <c r="BW379" s="3395"/>
    </row>
    <row r="380" spans="74:75" x14ac:dyDescent="0.2">
      <c r="BV380" s="3395"/>
      <c r="BW380" s="3395"/>
    </row>
    <row r="381" spans="74:75" x14ac:dyDescent="0.2">
      <c r="BV381" s="3395"/>
      <c r="BW381" s="3395"/>
    </row>
    <row r="382" spans="74:75" x14ac:dyDescent="0.2">
      <c r="BV382" s="3395"/>
      <c r="BW382" s="3395"/>
    </row>
    <row r="383" spans="74:75" x14ac:dyDescent="0.2">
      <c r="BV383" s="3395"/>
      <c r="BW383" s="3395"/>
    </row>
    <row r="384" spans="74:75" x14ac:dyDescent="0.2">
      <c r="BV384" s="3395"/>
      <c r="BW384" s="3395"/>
    </row>
    <row r="385" spans="74:75" x14ac:dyDescent="0.2">
      <c r="BV385" s="3395"/>
      <c r="BW385" s="3395"/>
    </row>
    <row r="386" spans="74:75" x14ac:dyDescent="0.2">
      <c r="BV386" s="3395"/>
      <c r="BW386" s="3395"/>
    </row>
    <row r="387" spans="74:75" x14ac:dyDescent="0.2">
      <c r="BV387" s="3395"/>
      <c r="BW387" s="3395"/>
    </row>
    <row r="388" spans="74:75" x14ac:dyDescent="0.2">
      <c r="BV388" s="3395"/>
      <c r="BW388" s="3395"/>
    </row>
    <row r="389" spans="74:75" x14ac:dyDescent="0.2">
      <c r="BV389" s="3395"/>
      <c r="BW389" s="3395"/>
    </row>
    <row r="390" spans="74:75" x14ac:dyDescent="0.2">
      <c r="BV390" s="3395"/>
      <c r="BW390" s="3395"/>
    </row>
    <row r="391" spans="74:75" x14ac:dyDescent="0.2">
      <c r="BV391" s="3395"/>
      <c r="BW391" s="3395"/>
    </row>
    <row r="392" spans="74:75" x14ac:dyDescent="0.2">
      <c r="BV392" s="3395"/>
      <c r="BW392" s="3395"/>
    </row>
    <row r="393" spans="74:75" x14ac:dyDescent="0.2">
      <c r="BV393" s="3395"/>
      <c r="BW393" s="3395"/>
    </row>
    <row r="394" spans="74:75" x14ac:dyDescent="0.2">
      <c r="BV394" s="3395"/>
      <c r="BW394" s="3395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1" customWidth="1"/>
    <col min="47" max="47" width="11.42578125" style="1571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6" customWidth="1"/>
    <col min="78" max="78" width="9.42578125" style="1546" hidden="1" customWidth="1"/>
    <col min="79" max="79" width="6.85546875" style="2164" hidden="1" customWidth="1"/>
    <col min="80" max="104" width="5.42578125" style="2164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0" customFormat="1" ht="16.149999999999999" customHeight="1" x14ac:dyDescent="0.25">
      <c r="A1" s="78" t="s">
        <v>243</v>
      </c>
      <c r="AT1" s="2161"/>
      <c r="AU1" s="2161"/>
      <c r="BV1" s="2162"/>
      <c r="BW1" s="2162"/>
      <c r="BX1" s="2163"/>
      <c r="BY1" s="2163"/>
      <c r="BZ1" s="2163"/>
      <c r="CA1" s="2164"/>
      <c r="CB1" s="2164"/>
      <c r="CC1" s="2164"/>
      <c r="CD1" s="2164"/>
      <c r="CE1" s="2164"/>
      <c r="CF1" s="2164"/>
      <c r="CG1" s="2164"/>
      <c r="CH1" s="2164"/>
      <c r="CI1" s="2164"/>
      <c r="CJ1" s="2164"/>
      <c r="CK1" s="2164"/>
      <c r="CL1" s="2164"/>
      <c r="CM1" s="2164"/>
      <c r="CN1" s="2164"/>
      <c r="CO1" s="2164"/>
      <c r="CP1" s="2164"/>
      <c r="CQ1" s="2164"/>
      <c r="CR1" s="2164"/>
      <c r="CS1" s="2164"/>
      <c r="CT1" s="2164"/>
      <c r="CU1" s="2164"/>
      <c r="CV1" s="2164"/>
      <c r="CW1" s="2164"/>
      <c r="CX1" s="2164"/>
      <c r="CY1" s="2164"/>
      <c r="CZ1" s="2164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0" customFormat="1" ht="16.149999999999999" customHeight="1" x14ac:dyDescent="0.25">
      <c r="A2" s="78" t="str">
        <f>CONCATENATE("COMUNA: ",NOMBRE!B2," - ","( ",NOMBRE!C2,NOMBRE!D2,NOMBRE!E2,NOMBRE!F2,NOMBRE!G2," )")</f>
        <v>COMUNA: PUYEHUE - ( 10304 )</v>
      </c>
      <c r="AT2" s="2161"/>
      <c r="AU2" s="2161"/>
      <c r="BV2" s="2162"/>
      <c r="BW2" s="2162"/>
      <c r="BX2" s="2163"/>
      <c r="BY2" s="2163"/>
      <c r="BZ2" s="2163"/>
      <c r="CA2" s="2164"/>
      <c r="CB2" s="2164"/>
      <c r="CC2" s="2164"/>
      <c r="CD2" s="2164"/>
      <c r="CE2" s="2164"/>
      <c r="CF2" s="2164"/>
      <c r="CG2" s="2164"/>
      <c r="CH2" s="2164"/>
      <c r="CI2" s="2164"/>
      <c r="CJ2" s="2164"/>
      <c r="CK2" s="2164"/>
      <c r="CL2" s="2164"/>
      <c r="CM2" s="2164"/>
      <c r="CN2" s="2164"/>
      <c r="CO2" s="2164"/>
      <c r="CP2" s="2164"/>
      <c r="CQ2" s="2164"/>
      <c r="CR2" s="2164"/>
      <c r="CS2" s="2164"/>
      <c r="CT2" s="2164"/>
      <c r="CU2" s="2164"/>
      <c r="CV2" s="2164"/>
      <c r="CW2" s="2164"/>
      <c r="CX2" s="2164"/>
      <c r="CY2" s="2164"/>
      <c r="CZ2" s="2164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0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PSR PUYEHUE - ( 123406 )</v>
      </c>
      <c r="AT3" s="2161"/>
      <c r="AU3" s="2161"/>
      <c r="BV3" s="2162"/>
      <c r="BW3" s="2162"/>
      <c r="BX3" s="2163"/>
      <c r="BY3" s="2163"/>
      <c r="BZ3" s="2163"/>
      <c r="CA3" s="2164"/>
      <c r="CB3" s="2164"/>
      <c r="CC3" s="2164"/>
      <c r="CD3" s="2164"/>
      <c r="CE3" s="2164"/>
      <c r="CF3" s="2164"/>
      <c r="CG3" s="2164"/>
      <c r="CH3" s="2164"/>
      <c r="CI3" s="2164"/>
      <c r="CJ3" s="2164"/>
      <c r="CK3" s="2164"/>
      <c r="CL3" s="2164"/>
      <c r="CM3" s="2164"/>
      <c r="CN3" s="2164"/>
      <c r="CO3" s="2164"/>
      <c r="CP3" s="2164"/>
      <c r="CQ3" s="2164"/>
      <c r="CR3" s="2164"/>
      <c r="CS3" s="2164"/>
      <c r="CT3" s="2164"/>
      <c r="CU3" s="2164"/>
      <c r="CV3" s="2164"/>
      <c r="CW3" s="2164"/>
      <c r="CX3" s="2164"/>
      <c r="CY3" s="2164"/>
      <c r="CZ3" s="2164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0" customFormat="1" ht="16.149999999999999" customHeight="1" x14ac:dyDescent="0.25">
      <c r="A4" s="78" t="str">
        <f>CONCATENATE("MES: ",NOMBRE!B6," - ","( ",NOMBRE!C6,NOMBRE!D6," )")</f>
        <v>MES: MAYO - ( 05 )</v>
      </c>
      <c r="AT4" s="2161"/>
      <c r="AU4" s="2161"/>
      <c r="BV4" s="2162"/>
      <c r="BW4" s="2162"/>
      <c r="BX4" s="2163"/>
      <c r="BY4" s="2163"/>
      <c r="BZ4" s="2163"/>
      <c r="CA4" s="2164"/>
      <c r="CB4" s="2164"/>
      <c r="CC4" s="2164"/>
      <c r="CD4" s="2164"/>
      <c r="CE4" s="2164"/>
      <c r="CF4" s="2164"/>
      <c r="CG4" s="2164"/>
      <c r="CH4" s="2164"/>
      <c r="CI4" s="2164"/>
      <c r="CJ4" s="2164"/>
      <c r="CK4" s="2164"/>
      <c r="CL4" s="2164"/>
      <c r="CM4" s="2164"/>
      <c r="CN4" s="2164"/>
      <c r="CO4" s="2164"/>
      <c r="CP4" s="2164"/>
      <c r="CQ4" s="2164"/>
      <c r="CR4" s="2164"/>
      <c r="CS4" s="2164"/>
      <c r="CT4" s="2164"/>
      <c r="CU4" s="2164"/>
      <c r="CV4" s="2164"/>
      <c r="CW4" s="2164"/>
      <c r="CX4" s="2164"/>
      <c r="CY4" s="2164"/>
      <c r="CZ4" s="2164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0" customFormat="1" ht="16.149999999999999" customHeight="1" x14ac:dyDescent="0.25">
      <c r="A5" s="78" t="str">
        <f>CONCATENATE("AÑO: ",NOMBRE!B7)</f>
        <v>AÑO: 2020</v>
      </c>
      <c r="AT5" s="2161"/>
      <c r="AU5" s="2161"/>
      <c r="BV5" s="2162"/>
      <c r="BW5" s="2162"/>
      <c r="BX5" s="2163"/>
      <c r="BY5" s="2163"/>
      <c r="BZ5" s="2163"/>
      <c r="CA5" s="2164"/>
      <c r="CB5" s="2164"/>
      <c r="CC5" s="2164"/>
      <c r="CD5" s="2164"/>
      <c r="CE5" s="2164"/>
      <c r="CF5" s="2164"/>
      <c r="CG5" s="2164"/>
      <c r="CH5" s="2164"/>
      <c r="CI5" s="2164"/>
      <c r="CJ5" s="2164"/>
      <c r="CK5" s="2164"/>
      <c r="CL5" s="2164"/>
      <c r="CM5" s="2164"/>
      <c r="CN5" s="2164"/>
      <c r="CO5" s="2164"/>
      <c r="CP5" s="2164"/>
      <c r="CQ5" s="2164"/>
      <c r="CR5" s="2164"/>
      <c r="CS5" s="2164"/>
      <c r="CT5" s="2164"/>
      <c r="CU5" s="2164"/>
      <c r="CV5" s="2164"/>
      <c r="CW5" s="2164"/>
      <c r="CX5" s="2164"/>
      <c r="CY5" s="2164"/>
      <c r="CZ5" s="2164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64" t="s">
        <v>2404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0"/>
      <c r="AY6" s="2160"/>
      <c r="AZ6" s="2160"/>
      <c r="BA6" s="2160"/>
      <c r="BB6" s="2160"/>
      <c r="BC6" s="2160"/>
      <c r="BD6" s="2160"/>
      <c r="BE6" s="2160"/>
      <c r="BF6" s="2160"/>
      <c r="BG6" s="2160"/>
      <c r="BH6" s="2160"/>
      <c r="BI6" s="2160"/>
    </row>
    <row r="7" spans="1:130" ht="31.9" customHeight="1" x14ac:dyDescent="0.25">
      <c r="A7" s="2165" t="s">
        <v>2405</v>
      </c>
      <c r="B7" s="2122"/>
      <c r="C7" s="2122"/>
      <c r="D7" s="2122"/>
      <c r="E7" s="2122"/>
      <c r="F7" s="2122"/>
      <c r="G7" s="2122"/>
      <c r="H7" s="2122"/>
      <c r="I7" s="2122"/>
      <c r="J7" s="2122"/>
      <c r="K7" s="2122"/>
      <c r="L7" s="2122"/>
      <c r="M7" s="2122"/>
      <c r="N7" s="2122"/>
      <c r="O7" s="2122"/>
      <c r="P7" s="2122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6"/>
      <c r="AU7" s="2166"/>
      <c r="AV7" s="174"/>
      <c r="AW7" s="174"/>
      <c r="AX7" s="2160"/>
      <c r="AY7" s="2160"/>
      <c r="AZ7" s="2160"/>
      <c r="BA7" s="2160"/>
      <c r="BB7" s="2160"/>
      <c r="BC7" s="2160"/>
      <c r="BD7" s="2160"/>
      <c r="BE7" s="2160"/>
      <c r="BF7" s="2160"/>
      <c r="BG7" s="2160"/>
      <c r="BH7" s="2160"/>
      <c r="BI7" s="2160"/>
    </row>
    <row r="8" spans="1:130" ht="31.9" customHeight="1" x14ac:dyDescent="0.25">
      <c r="A8" s="2167" t="s">
        <v>2406</v>
      </c>
      <c r="B8" s="1760"/>
      <c r="C8" s="1760"/>
      <c r="D8" s="149"/>
      <c r="E8" s="149"/>
      <c r="F8" s="149"/>
      <c r="G8" s="149"/>
      <c r="H8" s="2160"/>
      <c r="I8" s="149"/>
      <c r="J8" s="123"/>
      <c r="K8" s="123"/>
      <c r="L8" s="123"/>
      <c r="M8" s="123"/>
      <c r="N8" s="123"/>
      <c r="O8" s="123"/>
      <c r="P8" s="123"/>
      <c r="Q8" s="161"/>
      <c r="AX8" s="2160"/>
      <c r="AY8" s="2160"/>
      <c r="AZ8" s="2160"/>
      <c r="BA8" s="2160"/>
      <c r="BB8" s="2160"/>
      <c r="BC8" s="2160"/>
      <c r="BD8" s="2160"/>
      <c r="BE8" s="2160"/>
      <c r="BF8" s="2160"/>
      <c r="BG8" s="2160"/>
      <c r="BH8" s="2160"/>
      <c r="BI8" s="2160"/>
      <c r="BT8" s="174"/>
      <c r="BU8" s="174"/>
      <c r="BV8" s="1546"/>
      <c r="BW8" s="1546"/>
    </row>
    <row r="9" spans="1:130" ht="31.9" customHeight="1" x14ac:dyDescent="0.25">
      <c r="A9" s="4187" t="s">
        <v>2407</v>
      </c>
      <c r="B9" s="4526" t="s">
        <v>27</v>
      </c>
      <c r="C9" s="4846"/>
      <c r="D9" s="4189" t="s">
        <v>974</v>
      </c>
      <c r="E9" s="4190"/>
      <c r="F9" s="4190"/>
      <c r="G9" s="4190"/>
      <c r="H9" s="4190"/>
      <c r="I9" s="4190"/>
      <c r="J9" s="4190"/>
      <c r="K9" s="4190"/>
      <c r="L9" s="4190"/>
      <c r="M9" s="4190"/>
      <c r="N9" s="4190"/>
      <c r="O9" s="4190"/>
      <c r="P9" s="4190"/>
      <c r="Q9" s="4190"/>
      <c r="R9" s="4190"/>
      <c r="S9" s="4190"/>
      <c r="T9" s="4190"/>
      <c r="U9" s="4190"/>
      <c r="V9" s="4190"/>
      <c r="W9" s="4190"/>
      <c r="X9" s="4190"/>
      <c r="Y9" s="4190"/>
      <c r="Z9" s="4190"/>
      <c r="AA9" s="4190"/>
      <c r="AB9" s="4190"/>
      <c r="AC9" s="4190"/>
      <c r="AD9" s="4190"/>
      <c r="AE9" s="4190"/>
      <c r="AF9" s="4190"/>
      <c r="AG9" s="4190"/>
      <c r="AH9" s="4190"/>
      <c r="AI9" s="4190"/>
      <c r="AJ9" s="4190"/>
      <c r="AK9" s="4190"/>
      <c r="AL9" s="4190"/>
      <c r="AM9" s="4190"/>
      <c r="AN9" s="4190"/>
      <c r="AO9" s="4190"/>
      <c r="AP9" s="4190"/>
      <c r="AQ9" s="4881"/>
      <c r="AR9" s="4483" t="s">
        <v>2408</v>
      </c>
      <c r="AS9" s="4818"/>
      <c r="AT9" s="4500" t="s">
        <v>960</v>
      </c>
      <c r="AU9" s="4733"/>
      <c r="AV9" s="4821" t="s">
        <v>430</v>
      </c>
      <c r="AW9" s="4739" t="s">
        <v>429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6"/>
      <c r="BW9" s="1546"/>
    </row>
    <row r="10" spans="1:130" ht="16.149999999999999" customHeight="1" x14ac:dyDescent="0.25">
      <c r="A10" s="4229"/>
      <c r="B10" s="4795"/>
      <c r="C10" s="4796"/>
      <c r="D10" s="4185" t="s">
        <v>972</v>
      </c>
      <c r="E10" s="4483"/>
      <c r="F10" s="4185" t="s">
        <v>971</v>
      </c>
      <c r="G10" s="4483"/>
      <c r="H10" s="4185" t="s">
        <v>970</v>
      </c>
      <c r="I10" s="4186"/>
      <c r="J10" s="4483" t="s">
        <v>969</v>
      </c>
      <c r="K10" s="4483"/>
      <c r="L10" s="4185" t="s">
        <v>61</v>
      </c>
      <c r="M10" s="4186"/>
      <c r="N10" s="4483" t="s">
        <v>85</v>
      </c>
      <c r="O10" s="4483"/>
      <c r="P10" s="4185" t="s">
        <v>79</v>
      </c>
      <c r="Q10" s="4483"/>
      <c r="R10" s="4185" t="s">
        <v>6</v>
      </c>
      <c r="S10" s="4483"/>
      <c r="T10" s="4185" t="s">
        <v>953</v>
      </c>
      <c r="U10" s="4186"/>
      <c r="V10" s="4185" t="s">
        <v>952</v>
      </c>
      <c r="W10" s="4186"/>
      <c r="X10" s="4185" t="s">
        <v>951</v>
      </c>
      <c r="Y10" s="4186"/>
      <c r="Z10" s="4185" t="s">
        <v>950</v>
      </c>
      <c r="AA10" s="4186"/>
      <c r="AB10" s="4185" t="s">
        <v>949</v>
      </c>
      <c r="AC10" s="4186"/>
      <c r="AD10" s="4185" t="s">
        <v>948</v>
      </c>
      <c r="AE10" s="4186"/>
      <c r="AF10" s="4185" t="s">
        <v>947</v>
      </c>
      <c r="AG10" s="4186"/>
      <c r="AH10" s="4185" t="s">
        <v>946</v>
      </c>
      <c r="AI10" s="4186"/>
      <c r="AJ10" s="4185" t="s">
        <v>945</v>
      </c>
      <c r="AK10" s="4186"/>
      <c r="AL10" s="4185" t="s">
        <v>944</v>
      </c>
      <c r="AM10" s="4186"/>
      <c r="AN10" s="4185" t="s">
        <v>943</v>
      </c>
      <c r="AO10" s="4186"/>
      <c r="AP10" s="4185" t="s">
        <v>942</v>
      </c>
      <c r="AQ10" s="4818"/>
      <c r="AR10" s="4498" t="s">
        <v>20</v>
      </c>
      <c r="AS10" s="5001" t="s">
        <v>21</v>
      </c>
      <c r="AT10" s="4735"/>
      <c r="AU10" s="4736"/>
      <c r="AV10" s="4174"/>
      <c r="AW10" s="4176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8"/>
      <c r="B11" s="2168" t="s">
        <v>2409</v>
      </c>
      <c r="C11" s="2169" t="s">
        <v>2410</v>
      </c>
      <c r="D11" s="2170" t="s">
        <v>2409</v>
      </c>
      <c r="E11" s="1885" t="s">
        <v>2410</v>
      </c>
      <c r="F11" s="2170" t="s">
        <v>2409</v>
      </c>
      <c r="G11" s="1885" t="s">
        <v>2410</v>
      </c>
      <c r="H11" s="2170" t="s">
        <v>2409</v>
      </c>
      <c r="I11" s="2171" t="s">
        <v>2410</v>
      </c>
      <c r="J11" s="2128" t="s">
        <v>2409</v>
      </c>
      <c r="K11" s="1885" t="s">
        <v>2410</v>
      </c>
      <c r="L11" s="2170" t="s">
        <v>2409</v>
      </c>
      <c r="M11" s="2171" t="s">
        <v>2410</v>
      </c>
      <c r="N11" s="2172" t="s">
        <v>2409</v>
      </c>
      <c r="O11" s="1709" t="s">
        <v>2410</v>
      </c>
      <c r="P11" s="2168" t="s">
        <v>2409</v>
      </c>
      <c r="Q11" s="1709" t="s">
        <v>2410</v>
      </c>
      <c r="R11" s="2168" t="s">
        <v>2409</v>
      </c>
      <c r="S11" s="1709" t="s">
        <v>2410</v>
      </c>
      <c r="T11" s="2168" t="s">
        <v>2409</v>
      </c>
      <c r="U11" s="1709" t="s">
        <v>2410</v>
      </c>
      <c r="V11" s="2168" t="s">
        <v>2409</v>
      </c>
      <c r="W11" s="1709" t="s">
        <v>2410</v>
      </c>
      <c r="X11" s="2168" t="s">
        <v>2409</v>
      </c>
      <c r="Y11" s="1709" t="s">
        <v>2410</v>
      </c>
      <c r="Z11" s="2168" t="s">
        <v>2409</v>
      </c>
      <c r="AA11" s="1709" t="s">
        <v>2410</v>
      </c>
      <c r="AB11" s="2168" t="s">
        <v>2409</v>
      </c>
      <c r="AC11" s="1709" t="s">
        <v>2410</v>
      </c>
      <c r="AD11" s="2168" t="s">
        <v>2409</v>
      </c>
      <c r="AE11" s="1709" t="s">
        <v>2410</v>
      </c>
      <c r="AF11" s="2168" t="s">
        <v>2409</v>
      </c>
      <c r="AG11" s="1709" t="s">
        <v>2410</v>
      </c>
      <c r="AH11" s="2168" t="s">
        <v>2409</v>
      </c>
      <c r="AI11" s="1709" t="s">
        <v>2410</v>
      </c>
      <c r="AJ11" s="2168" t="s">
        <v>2409</v>
      </c>
      <c r="AK11" s="1709" t="s">
        <v>2410</v>
      </c>
      <c r="AL11" s="2168" t="s">
        <v>2409</v>
      </c>
      <c r="AM11" s="1709" t="s">
        <v>2410</v>
      </c>
      <c r="AN11" s="2168" t="s">
        <v>2409</v>
      </c>
      <c r="AO11" s="1709" t="s">
        <v>2410</v>
      </c>
      <c r="AP11" s="2168" t="s">
        <v>2409</v>
      </c>
      <c r="AQ11" s="2173" t="s">
        <v>2410</v>
      </c>
      <c r="AR11" s="4967"/>
      <c r="AS11" s="5002"/>
      <c r="AT11" s="2174" t="s">
        <v>426</v>
      </c>
      <c r="AU11" s="2123" t="s">
        <v>427</v>
      </c>
      <c r="AV11" s="4589"/>
      <c r="AW11" s="4180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5" t="s">
        <v>2411</v>
      </c>
      <c r="B12" s="2176">
        <f t="shared" ref="B12:C19" si="0">+N12+P12+R12+T12+V12+X12+Z12+AB12+AD12+AF12+AH12+AJ12+AL12+AN12+AP12</f>
        <v>0</v>
      </c>
      <c r="C12" s="2177">
        <f>+O12+Q12+S12+U12+W12+Y12+AA12+AC12+AE12+AG12+AI12+AK12+AM12+AO12+AQ12</f>
        <v>0</v>
      </c>
      <c r="D12" s="2178"/>
      <c r="E12" s="2179"/>
      <c r="F12" s="2180"/>
      <c r="G12" s="2179"/>
      <c r="H12" s="2180"/>
      <c r="I12" s="2179"/>
      <c r="J12" s="2180"/>
      <c r="K12" s="2179"/>
      <c r="L12" s="2180"/>
      <c r="M12" s="2181"/>
      <c r="N12" s="2182"/>
      <c r="O12" s="2183"/>
      <c r="P12" s="2148"/>
      <c r="Q12" s="2183"/>
      <c r="R12" s="2148"/>
      <c r="S12" s="2183"/>
      <c r="T12" s="2148"/>
      <c r="U12" s="2183"/>
      <c r="V12" s="2148"/>
      <c r="W12" s="2183"/>
      <c r="X12" s="2148"/>
      <c r="Y12" s="2183"/>
      <c r="Z12" s="2148"/>
      <c r="AA12" s="2183"/>
      <c r="AB12" s="2148"/>
      <c r="AC12" s="2183"/>
      <c r="AD12" s="2148"/>
      <c r="AE12" s="2183"/>
      <c r="AF12" s="2148"/>
      <c r="AG12" s="2183"/>
      <c r="AH12" s="2148"/>
      <c r="AI12" s="2183"/>
      <c r="AJ12" s="2148"/>
      <c r="AK12" s="2183"/>
      <c r="AL12" s="2148"/>
      <c r="AM12" s="2183"/>
      <c r="AN12" s="2148"/>
      <c r="AO12" s="2183"/>
      <c r="AP12" s="2148"/>
      <c r="AQ12" s="2184"/>
      <c r="AR12" s="2185"/>
      <c r="AS12" s="2184"/>
      <c r="AT12" s="2182"/>
      <c r="AU12" s="2183"/>
      <c r="AV12" s="2148"/>
      <c r="AW12" s="2155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6"/>
      <c r="CA12" s="2186" t="str">
        <f>IF(B12&lt;C12,"* El total de Reactivos NO DEBE ser superior al total de Procesados. ","")</f>
        <v/>
      </c>
      <c r="CB12" s="2186" t="str">
        <f>IF(B12&lt;&gt;(AR12+ AS12),"* La suma de las columnas Sexo DEBE SER IGUAL a los Procesados. ","")</f>
        <v/>
      </c>
      <c r="CC12" s="2186" t="str">
        <f>IF(B12&lt;(AT12+ AU12),"* La suma de las columna Trans NO DEBE ser superior al total de Procesados. ","")</f>
        <v/>
      </c>
      <c r="CD12" s="2186" t="str">
        <f>IF(B12&lt;AV12,"* La columna Pueblos Originarios NO DEBE ser superior al total de Procesados. ","")</f>
        <v/>
      </c>
      <c r="CE12" s="2186" t="str">
        <f>IF(B12&lt;AW12,"* La columna Migrantes NO DEBE ser superior al total de Procesados. ","")</f>
        <v/>
      </c>
      <c r="CF12" s="2186" t="str">
        <f>IF(D12&lt;E12,CONCATENATE("* El total de procesados debe ser mayor o igual al total de Reactivos en el grupo de edad ",$D$10),"")</f>
        <v/>
      </c>
      <c r="CG12" s="2186" t="str">
        <f>IF(F12&lt;G12,CONCATENATE("* El total de procesados debe ser mayor o igual al total de Reactivos en el grupo de edad ",$F$10),"")</f>
        <v/>
      </c>
      <c r="CH12" s="2186" t="str">
        <f>IF(H12&lt;I12,CONCATENATE("* El total de procesados debe ser mayor o igual al total de Reactivos en el grupo de edad ",$H$10),"")</f>
        <v/>
      </c>
      <c r="CI12" s="2186" t="str">
        <f>IF(J12&lt;K12,CONCATENATE("* El total de procesados debe ser mayor o igual al total de Reactivos en el grupo de edad ",$J$10),"")</f>
        <v/>
      </c>
      <c r="CJ12" s="2186" t="str">
        <f>IF(L12&lt;M12,CONCATENATE("* El total de procesados debe ser mayor o igual al total de Reactivos en el grupo de edad ",$L$10),"")</f>
        <v/>
      </c>
      <c r="CK12" s="2186" t="str">
        <f>IF(N12&lt;O12,CONCATENATE("* El total de procesados debe ser mayor o igual al total de Reactivos en el grupo de edad ",$N$10),"")</f>
        <v/>
      </c>
      <c r="CL12" s="2186" t="str">
        <f>IF(P12&lt;Q12,CONCATENATE("* El total de procesados debe ser mayor o igual al total de Reactivos en el grupo de edad ",$P$10),"")</f>
        <v/>
      </c>
      <c r="CM12" s="2186" t="str">
        <f>IF(R12&lt;S12,CONCATENATE("* El total de procesados debe ser mayor o igual al total de Reactivos en el grupo de edad ",$R$10),"")</f>
        <v/>
      </c>
      <c r="CN12" s="2186" t="str">
        <f>IF(T12&lt;U12,CONCATENATE("* El total de procesados debe ser mayor o igual al total de Reactivos en el grupo de edad ",$T$10),"")</f>
        <v/>
      </c>
      <c r="CO12" s="2186" t="str">
        <f>IF(V12&lt;W12,CONCATENATE("* El total de procesados debe ser mayor o igual al total de Reactivos en el grupo de edad ",$V$10),"")</f>
        <v/>
      </c>
      <c r="CP12" s="2186" t="str">
        <f>IF(X12&lt;Y12,CONCATENATE("* El total de procesados debe ser mayor o igual al total de Reactivos en el grupo de edad ",$X$10),"")</f>
        <v/>
      </c>
      <c r="CQ12" s="2186" t="str">
        <f>IF(Z12&lt;AA12,CONCATENATE("* El total de procesados debe ser mayor o igual al total de Reactivos en el grupo de edad ",$Z$10),"")</f>
        <v/>
      </c>
      <c r="CR12" s="2186" t="str">
        <f>IF(AB12&lt;AC12,CONCATENATE("* El total de procesados debe ser mayor o igual al total de Reactivos en el grupo de edad ",$AB$10),"")</f>
        <v/>
      </c>
      <c r="CS12" s="2186" t="str">
        <f>IF(AD12&lt;AE12,CONCATENATE("* El total de procesados debe ser mayor o igual al total de Reactivos en el grupo de edad ",$AD$10),"")</f>
        <v/>
      </c>
      <c r="CT12" s="2186" t="str">
        <f>IF(AF12&lt;AG12,CONCATENATE("* El total de procesados debe ser mayor o igual al total de Reactivos en el grupo de edad ",$AF$10),"")</f>
        <v/>
      </c>
      <c r="CU12" s="2186" t="str">
        <f>IF(AH12&lt;AI12,CONCATENATE("* El total de procesados debe ser mayor o igual al total de Reactivos en el grupo de edad ",$AH$10),"")</f>
        <v/>
      </c>
      <c r="CV12" s="2186" t="str">
        <f>IF(AJ12&lt;AK12,CONCATENATE("* El total de procesados debe ser mayor o igual al total de Reactivos en el grupo de edad ",$AJ$10),"")</f>
        <v/>
      </c>
      <c r="CW12" s="2186" t="str">
        <f>IF(AL12&lt;AM12,CONCATENATE("* El total de procesados debe ser mayor o igual al total de Reactivos en el grupo de edad ",$AL$10),"")</f>
        <v/>
      </c>
      <c r="CX12" s="2186" t="str">
        <f>IF(AN12&lt;AO12,CONCATENATE("* El total de procesados debe ser mayor o igual al total de Reactivos en el grupo de edad ",$AN$10),"")</f>
        <v/>
      </c>
      <c r="CY12" s="2186" t="str">
        <f>IF(AP12&lt;AQ12,CONCATENATE("* El total de procesados debe ser mayor o igual al total de Reactivos en el grupo de edad ",$AP$10),"")</f>
        <v/>
      </c>
      <c r="CZ12" s="2186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5" t="s">
        <v>2412</v>
      </c>
      <c r="B13" s="1579">
        <f t="shared" si="0"/>
        <v>0</v>
      </c>
      <c r="C13" s="2187">
        <f t="shared" si="0"/>
        <v>0</v>
      </c>
      <c r="D13" s="2178"/>
      <c r="E13" s="2179"/>
      <c r="F13" s="2180"/>
      <c r="G13" s="2179"/>
      <c r="H13" s="2180"/>
      <c r="I13" s="2179"/>
      <c r="J13" s="2180"/>
      <c r="K13" s="2179"/>
      <c r="L13" s="2180"/>
      <c r="M13" s="2181"/>
      <c r="N13" s="2182"/>
      <c r="O13" s="2183"/>
      <c r="P13" s="2148"/>
      <c r="Q13" s="2183"/>
      <c r="R13" s="2148"/>
      <c r="S13" s="2183"/>
      <c r="T13" s="2148"/>
      <c r="U13" s="2183"/>
      <c r="V13" s="2148"/>
      <c r="W13" s="2183"/>
      <c r="X13" s="2148"/>
      <c r="Y13" s="2183"/>
      <c r="Z13" s="2148"/>
      <c r="AA13" s="2183"/>
      <c r="AB13" s="2148"/>
      <c r="AC13" s="2183"/>
      <c r="AD13" s="2148"/>
      <c r="AE13" s="2183"/>
      <c r="AF13" s="2148"/>
      <c r="AG13" s="2183"/>
      <c r="AH13" s="2148"/>
      <c r="AI13" s="2183"/>
      <c r="AJ13" s="2148"/>
      <c r="AK13" s="2183"/>
      <c r="AL13" s="2148"/>
      <c r="AM13" s="2183"/>
      <c r="AN13" s="2148"/>
      <c r="AO13" s="2183"/>
      <c r="AP13" s="2148"/>
      <c r="AQ13" s="2184"/>
      <c r="AR13" s="2185"/>
      <c r="AS13" s="2184"/>
      <c r="AT13" s="2182"/>
      <c r="AU13" s="2183"/>
      <c r="AV13" s="2148"/>
      <c r="AW13" s="2155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6"/>
      <c r="CA13" s="2186" t="str">
        <f t="shared" ref="CA13:CA29" si="8">IF(B13&lt;C13,"* El total de Reactivos NO DEBE ser superior al total de Procesados. ","")</f>
        <v/>
      </c>
      <c r="CB13" s="2186" t="str">
        <f t="shared" ref="CB13:CB29" si="9">IF(B13&lt;&gt;(AR13+ AS13),"* La suma de las columnas Sexo DEBE SER IGUAL a los Procesados. ","")</f>
        <v/>
      </c>
      <c r="CC13" s="2186" t="str">
        <f t="shared" ref="CC13:CC29" si="10">IF(B13&lt;(AT13+ AU13),"* La suma de las columna Trans NO DEBE ser superior al total de Procesados. ","")</f>
        <v/>
      </c>
      <c r="CD13" s="2186" t="str">
        <f t="shared" ref="CD13:CD29" si="11">IF(B13&lt;AV13,"* La columna Pueblos Originarios NO DEBE ser superior al total de Procesados. ","")</f>
        <v/>
      </c>
      <c r="CE13" s="2186" t="str">
        <f t="shared" ref="CE13:CE29" si="12">IF(B13&lt;AW13,"* La columna Migrantes NO DEBE ser superior al total de Procesados. ","")</f>
        <v/>
      </c>
      <c r="CF13" s="2186" t="str">
        <f t="shared" ref="CF13:CF29" si="13">IF(D13&lt;E13,CONCATENATE("* El total de procesados debe ser mayor o igual al total de Reactivos en el grupo de edad ",$D$10),"")</f>
        <v/>
      </c>
      <c r="CG13" s="2186" t="str">
        <f t="shared" ref="CG13:CG29" si="14">IF(F13&lt;G13,CONCATENATE("* El total de procesados debe ser mayor o igual al total de Reactivos en el grupo de edad ",$F$10),"")</f>
        <v/>
      </c>
      <c r="CH13" s="2186" t="str">
        <f t="shared" ref="CH13:CH29" si="15">IF(H13&lt;I13,CONCATENATE("* El total de procesados debe ser mayor o igual al total de Reactivos en el grupo de edad ",$H$10),"")</f>
        <v/>
      </c>
      <c r="CI13" s="2186" t="str">
        <f t="shared" ref="CI13:CI29" si="16">IF(J13&lt;K13,CONCATENATE("* El total de procesados debe ser mayor o igual al total de Reactivos en el grupo de edad ",$J$10),"")</f>
        <v/>
      </c>
      <c r="CJ13" s="2186" t="str">
        <f t="shared" ref="CJ13:CJ29" si="17">IF(L13&lt;M13,CONCATENATE("* El total de procesados debe ser mayor o igual al total de Reactivos en el grupo de edad ",$L$10),"")</f>
        <v/>
      </c>
      <c r="CK13" s="2186" t="str">
        <f t="shared" ref="CK13:CK29" si="18">IF(N13&lt;O13,CONCATENATE("* El total de procesados debe ser mayor o igual al total de Reactivos en el grupo de edad ",$N$10),"")</f>
        <v/>
      </c>
      <c r="CL13" s="2186" t="str">
        <f t="shared" ref="CL13:CL29" si="19">IF(P13&lt;Q13,CONCATENATE("* El total de procesados debe ser mayor o igual al total de Reactivos en el grupo de edad ",$P$10),"")</f>
        <v/>
      </c>
      <c r="CM13" s="2186" t="str">
        <f t="shared" ref="CM13:CM29" si="20">IF(R13&lt;S13,CONCATENATE("* El total de procesados debe ser mayor o igual al total de Reactivos en el grupo de edad ",$R$10),"")</f>
        <v/>
      </c>
      <c r="CN13" s="2186" t="str">
        <f t="shared" ref="CN13:CN29" si="21">IF(T13&lt;U13,CONCATENATE("* El total de procesados debe ser mayor o igual al total de Reactivos en el grupo de edad ",$T$10),"")</f>
        <v/>
      </c>
      <c r="CO13" s="2186" t="str">
        <f t="shared" ref="CO13:CO29" si="22">IF(V13&lt;W13,CONCATENATE("* El total de procesados debe ser mayor o igual al total de Reactivos en el grupo de edad ",$V$10),"")</f>
        <v/>
      </c>
      <c r="CP13" s="2186" t="str">
        <f t="shared" ref="CP13:CP29" si="23">IF(X13&lt;Y13,CONCATENATE("* El total de procesados debe ser mayor o igual al total de Reactivos en el grupo de edad ",$X$10),"")</f>
        <v/>
      </c>
      <c r="CQ13" s="2186" t="str">
        <f t="shared" ref="CQ13:CQ29" si="24">IF(Z13&lt;AA13,CONCATENATE("* El total de procesados debe ser mayor o igual al total de Reactivos en el grupo de edad ",$Z$10),"")</f>
        <v/>
      </c>
      <c r="CR13" s="2186" t="str">
        <f t="shared" ref="CR13:CR29" si="25">IF(AB13&lt;AC13,CONCATENATE("* El total de procesados debe ser mayor o igual al total de Reactivos en el grupo de edad ",$AB$10),"")</f>
        <v/>
      </c>
      <c r="CS13" s="2186" t="str">
        <f t="shared" ref="CS13:CS29" si="26">IF(AD13&lt;AE13,CONCATENATE("* El total de procesados debe ser mayor o igual al total de Reactivos en el grupo de edad ",$AD$10),"")</f>
        <v/>
      </c>
      <c r="CT13" s="2186" t="str">
        <f t="shared" ref="CT13:CT29" si="27">IF(AF13&lt;AG13,CONCATENATE("* El total de procesados debe ser mayor o igual al total de Reactivos en el grupo de edad ",$AF$10),"")</f>
        <v/>
      </c>
      <c r="CU13" s="2186" t="str">
        <f t="shared" ref="CU13:CU29" si="28">IF(AH13&lt;AI13,CONCATENATE("* El total de procesados debe ser mayor o igual al total de Reactivos en el grupo de edad ",$AH$10),"")</f>
        <v/>
      </c>
      <c r="CV13" s="2186" t="str">
        <f t="shared" ref="CV13:CV29" si="29">IF(AJ13&lt;AK13,CONCATENATE("* El total de procesados debe ser mayor o igual al total de Reactivos en el grupo de edad ",$AJ$10),"")</f>
        <v/>
      </c>
      <c r="CW13" s="2186" t="str">
        <f t="shared" ref="CW13:CW29" si="30">IF(AL13&lt;AM13,CONCATENATE("* El total de procesados debe ser mayor o igual al total de Reactivos en el grupo de edad ",$AL$10),"")</f>
        <v/>
      </c>
      <c r="CX13" s="2186" t="str">
        <f t="shared" ref="CX13:CX29" si="31">IF(AN13&lt;AO13,CONCATENATE("* El total de procesados debe ser mayor o igual al total de Reactivos en el grupo de edad ",$AN$10),"")</f>
        <v/>
      </c>
      <c r="CY13" s="2186" t="str">
        <f t="shared" ref="CY13:CY29" si="32">IF(AP13&lt;AQ13,CONCATENATE("* El total de procesados debe ser mayor o igual al total de Reactivos en el grupo de edad ",$AP$10),"")</f>
        <v/>
      </c>
      <c r="CZ13" s="2186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5" t="s">
        <v>2413</v>
      </c>
      <c r="B14" s="1579">
        <f t="shared" si="0"/>
        <v>0</v>
      </c>
      <c r="C14" s="2187">
        <f t="shared" si="0"/>
        <v>0</v>
      </c>
      <c r="D14" s="2178"/>
      <c r="E14" s="2179"/>
      <c r="F14" s="2180"/>
      <c r="G14" s="2179"/>
      <c r="H14" s="2180"/>
      <c r="I14" s="2179"/>
      <c r="J14" s="2180"/>
      <c r="K14" s="2179"/>
      <c r="L14" s="2180"/>
      <c r="M14" s="2181"/>
      <c r="N14" s="2182"/>
      <c r="O14" s="2183"/>
      <c r="P14" s="2148"/>
      <c r="Q14" s="2183"/>
      <c r="R14" s="2148"/>
      <c r="S14" s="2183"/>
      <c r="T14" s="2148"/>
      <c r="U14" s="2183"/>
      <c r="V14" s="2148"/>
      <c r="W14" s="2183"/>
      <c r="X14" s="2148"/>
      <c r="Y14" s="2183"/>
      <c r="Z14" s="2148"/>
      <c r="AA14" s="2183"/>
      <c r="AB14" s="2148"/>
      <c r="AC14" s="2183"/>
      <c r="AD14" s="2148"/>
      <c r="AE14" s="2183"/>
      <c r="AF14" s="2148"/>
      <c r="AG14" s="2183"/>
      <c r="AH14" s="2148"/>
      <c r="AI14" s="2183"/>
      <c r="AJ14" s="2148"/>
      <c r="AK14" s="2183"/>
      <c r="AL14" s="2148"/>
      <c r="AM14" s="2183"/>
      <c r="AN14" s="2148"/>
      <c r="AO14" s="2183"/>
      <c r="AP14" s="2148"/>
      <c r="AQ14" s="2184"/>
      <c r="AR14" s="2185"/>
      <c r="AS14" s="2184"/>
      <c r="AT14" s="2182"/>
      <c r="AU14" s="2183"/>
      <c r="AV14" s="2148"/>
      <c r="AW14" s="2155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6"/>
      <c r="CA14" s="2186" t="str">
        <f t="shared" si="8"/>
        <v/>
      </c>
      <c r="CB14" s="2186" t="str">
        <f t="shared" si="9"/>
        <v/>
      </c>
      <c r="CC14" s="2186" t="str">
        <f t="shared" si="10"/>
        <v/>
      </c>
      <c r="CD14" s="2186" t="str">
        <f t="shared" si="11"/>
        <v/>
      </c>
      <c r="CE14" s="2186" t="str">
        <f t="shared" si="12"/>
        <v/>
      </c>
      <c r="CF14" s="2186" t="str">
        <f t="shared" si="13"/>
        <v/>
      </c>
      <c r="CG14" s="2186" t="str">
        <f t="shared" si="14"/>
        <v/>
      </c>
      <c r="CH14" s="2186" t="str">
        <f t="shared" si="15"/>
        <v/>
      </c>
      <c r="CI14" s="2186" t="str">
        <f t="shared" si="16"/>
        <v/>
      </c>
      <c r="CJ14" s="2186" t="str">
        <f t="shared" si="17"/>
        <v/>
      </c>
      <c r="CK14" s="2186" t="str">
        <f t="shared" si="18"/>
        <v/>
      </c>
      <c r="CL14" s="2186" t="str">
        <f t="shared" si="19"/>
        <v/>
      </c>
      <c r="CM14" s="2186" t="str">
        <f t="shared" si="20"/>
        <v/>
      </c>
      <c r="CN14" s="2186" t="str">
        <f t="shared" si="21"/>
        <v/>
      </c>
      <c r="CO14" s="2186" t="str">
        <f t="shared" si="22"/>
        <v/>
      </c>
      <c r="CP14" s="2186" t="str">
        <f t="shared" si="23"/>
        <v/>
      </c>
      <c r="CQ14" s="2186" t="str">
        <f t="shared" si="24"/>
        <v/>
      </c>
      <c r="CR14" s="2186" t="str">
        <f t="shared" si="25"/>
        <v/>
      </c>
      <c r="CS14" s="2186" t="str">
        <f t="shared" si="26"/>
        <v/>
      </c>
      <c r="CT14" s="2186" t="str">
        <f t="shared" si="27"/>
        <v/>
      </c>
      <c r="CU14" s="2186" t="str">
        <f t="shared" si="28"/>
        <v/>
      </c>
      <c r="CV14" s="2186" t="str">
        <f t="shared" si="29"/>
        <v/>
      </c>
      <c r="CW14" s="2186" t="str">
        <f t="shared" si="30"/>
        <v/>
      </c>
      <c r="CX14" s="2186" t="str">
        <f t="shared" si="31"/>
        <v/>
      </c>
      <c r="CY14" s="2186" t="str">
        <f t="shared" si="32"/>
        <v/>
      </c>
      <c r="CZ14" s="2186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5" t="s">
        <v>2414</v>
      </c>
      <c r="B15" s="1579">
        <f t="shared" si="0"/>
        <v>0</v>
      </c>
      <c r="C15" s="2187">
        <f t="shared" si="0"/>
        <v>0</v>
      </c>
      <c r="D15" s="2178"/>
      <c r="E15" s="2179"/>
      <c r="F15" s="2180"/>
      <c r="G15" s="2179"/>
      <c r="H15" s="2180"/>
      <c r="I15" s="2179"/>
      <c r="J15" s="2180"/>
      <c r="K15" s="2179"/>
      <c r="L15" s="2180"/>
      <c r="M15" s="2181"/>
      <c r="N15" s="2182"/>
      <c r="O15" s="2183"/>
      <c r="P15" s="2148"/>
      <c r="Q15" s="2183"/>
      <c r="R15" s="2148"/>
      <c r="S15" s="2183"/>
      <c r="T15" s="2148"/>
      <c r="U15" s="2183"/>
      <c r="V15" s="2148"/>
      <c r="W15" s="2183"/>
      <c r="X15" s="2148"/>
      <c r="Y15" s="2183"/>
      <c r="Z15" s="2148"/>
      <c r="AA15" s="2183"/>
      <c r="AB15" s="2148"/>
      <c r="AC15" s="2183"/>
      <c r="AD15" s="2148"/>
      <c r="AE15" s="2183"/>
      <c r="AF15" s="2148"/>
      <c r="AG15" s="2183"/>
      <c r="AH15" s="2148"/>
      <c r="AI15" s="2183"/>
      <c r="AJ15" s="2148"/>
      <c r="AK15" s="2183"/>
      <c r="AL15" s="2148"/>
      <c r="AM15" s="2183"/>
      <c r="AN15" s="2148"/>
      <c r="AO15" s="2183"/>
      <c r="AP15" s="2148"/>
      <c r="AQ15" s="2184"/>
      <c r="AR15" s="2185"/>
      <c r="AS15" s="2184"/>
      <c r="AT15" s="2182"/>
      <c r="AU15" s="2183"/>
      <c r="AV15" s="2148"/>
      <c r="AW15" s="2155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6"/>
      <c r="CA15" s="2186" t="str">
        <f t="shared" si="8"/>
        <v/>
      </c>
      <c r="CB15" s="2186" t="str">
        <f t="shared" si="9"/>
        <v/>
      </c>
      <c r="CC15" s="2186" t="str">
        <f t="shared" si="10"/>
        <v/>
      </c>
      <c r="CD15" s="2186" t="str">
        <f t="shared" si="11"/>
        <v/>
      </c>
      <c r="CE15" s="2186" t="str">
        <f t="shared" si="12"/>
        <v/>
      </c>
      <c r="CF15" s="2186" t="str">
        <f t="shared" si="13"/>
        <v/>
      </c>
      <c r="CG15" s="2186" t="str">
        <f t="shared" si="14"/>
        <v/>
      </c>
      <c r="CH15" s="2186" t="str">
        <f t="shared" si="15"/>
        <v/>
      </c>
      <c r="CI15" s="2186" t="str">
        <f t="shared" si="16"/>
        <v/>
      </c>
      <c r="CJ15" s="2186" t="str">
        <f t="shared" si="17"/>
        <v/>
      </c>
      <c r="CK15" s="2186" t="str">
        <f t="shared" si="18"/>
        <v/>
      </c>
      <c r="CL15" s="2186" t="str">
        <f t="shared" si="19"/>
        <v/>
      </c>
      <c r="CM15" s="2186" t="str">
        <f t="shared" si="20"/>
        <v/>
      </c>
      <c r="CN15" s="2186" t="str">
        <f t="shared" si="21"/>
        <v/>
      </c>
      <c r="CO15" s="2186" t="str">
        <f t="shared" si="22"/>
        <v/>
      </c>
      <c r="CP15" s="2186" t="str">
        <f t="shared" si="23"/>
        <v/>
      </c>
      <c r="CQ15" s="2186" t="str">
        <f t="shared" si="24"/>
        <v/>
      </c>
      <c r="CR15" s="2186" t="str">
        <f t="shared" si="25"/>
        <v/>
      </c>
      <c r="CS15" s="2186" t="str">
        <f t="shared" si="26"/>
        <v/>
      </c>
      <c r="CT15" s="2186" t="str">
        <f t="shared" si="27"/>
        <v/>
      </c>
      <c r="CU15" s="2186" t="str">
        <f t="shared" si="28"/>
        <v/>
      </c>
      <c r="CV15" s="2186" t="str">
        <f t="shared" si="29"/>
        <v/>
      </c>
      <c r="CW15" s="2186" t="str">
        <f t="shared" si="30"/>
        <v/>
      </c>
      <c r="CX15" s="2186" t="str">
        <f t="shared" si="31"/>
        <v/>
      </c>
      <c r="CY15" s="2186" t="str">
        <f t="shared" si="32"/>
        <v/>
      </c>
      <c r="CZ15" s="2186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88" t="s">
        <v>2415</v>
      </c>
      <c r="B16" s="1579">
        <f t="shared" si="0"/>
        <v>0</v>
      </c>
      <c r="C16" s="2187">
        <f t="shared" si="0"/>
        <v>0</v>
      </c>
      <c r="D16" s="2178"/>
      <c r="E16" s="2179"/>
      <c r="F16" s="2180"/>
      <c r="G16" s="2179"/>
      <c r="H16" s="2180"/>
      <c r="I16" s="2179"/>
      <c r="J16" s="2180"/>
      <c r="K16" s="2179"/>
      <c r="L16" s="2180"/>
      <c r="M16" s="2181"/>
      <c r="N16" s="2182"/>
      <c r="O16" s="2183"/>
      <c r="P16" s="2148"/>
      <c r="Q16" s="2183"/>
      <c r="R16" s="2148"/>
      <c r="S16" s="2183"/>
      <c r="T16" s="2148"/>
      <c r="U16" s="2183"/>
      <c r="V16" s="2148"/>
      <c r="W16" s="2183"/>
      <c r="X16" s="2148"/>
      <c r="Y16" s="2183"/>
      <c r="Z16" s="2148"/>
      <c r="AA16" s="2183"/>
      <c r="AB16" s="2148"/>
      <c r="AC16" s="2183"/>
      <c r="AD16" s="2148"/>
      <c r="AE16" s="2183"/>
      <c r="AF16" s="2148"/>
      <c r="AG16" s="2183"/>
      <c r="AH16" s="2148"/>
      <c r="AI16" s="2183"/>
      <c r="AJ16" s="2148"/>
      <c r="AK16" s="2183"/>
      <c r="AL16" s="2148"/>
      <c r="AM16" s="2183"/>
      <c r="AN16" s="2148"/>
      <c r="AO16" s="2183"/>
      <c r="AP16" s="2148"/>
      <c r="AQ16" s="2184"/>
      <c r="AR16" s="2185"/>
      <c r="AS16" s="2184"/>
      <c r="AT16" s="2182"/>
      <c r="AU16" s="2183"/>
      <c r="AV16" s="2148"/>
      <c r="AW16" s="2155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6"/>
      <c r="CA16" s="2186" t="str">
        <f t="shared" si="8"/>
        <v/>
      </c>
      <c r="CB16" s="2186" t="str">
        <f t="shared" si="9"/>
        <v/>
      </c>
      <c r="CC16" s="2186" t="str">
        <f t="shared" si="10"/>
        <v/>
      </c>
      <c r="CD16" s="2186" t="str">
        <f t="shared" si="11"/>
        <v/>
      </c>
      <c r="CE16" s="2186" t="str">
        <f t="shared" si="12"/>
        <v/>
      </c>
      <c r="CF16" s="2186" t="str">
        <f t="shared" si="13"/>
        <v/>
      </c>
      <c r="CG16" s="2186" t="str">
        <f t="shared" si="14"/>
        <v/>
      </c>
      <c r="CH16" s="2186" t="str">
        <f t="shared" si="15"/>
        <v/>
      </c>
      <c r="CI16" s="2186" t="str">
        <f t="shared" si="16"/>
        <v/>
      </c>
      <c r="CJ16" s="2186" t="str">
        <f t="shared" si="17"/>
        <v/>
      </c>
      <c r="CK16" s="2186" t="str">
        <f t="shared" si="18"/>
        <v/>
      </c>
      <c r="CL16" s="2186" t="str">
        <f t="shared" si="19"/>
        <v/>
      </c>
      <c r="CM16" s="2186" t="str">
        <f t="shared" si="20"/>
        <v/>
      </c>
      <c r="CN16" s="2186" t="str">
        <f t="shared" si="21"/>
        <v/>
      </c>
      <c r="CO16" s="2186" t="str">
        <f t="shared" si="22"/>
        <v/>
      </c>
      <c r="CP16" s="2186" t="str">
        <f t="shared" si="23"/>
        <v/>
      </c>
      <c r="CQ16" s="2186" t="str">
        <f t="shared" si="24"/>
        <v/>
      </c>
      <c r="CR16" s="2186" t="str">
        <f t="shared" si="25"/>
        <v/>
      </c>
      <c r="CS16" s="2186" t="str">
        <f t="shared" si="26"/>
        <v/>
      </c>
      <c r="CT16" s="2186" t="str">
        <f t="shared" si="27"/>
        <v/>
      </c>
      <c r="CU16" s="2186" t="str">
        <f t="shared" si="28"/>
        <v/>
      </c>
      <c r="CV16" s="2186" t="str">
        <f t="shared" si="29"/>
        <v/>
      </c>
      <c r="CW16" s="2186" t="str">
        <f t="shared" si="30"/>
        <v/>
      </c>
      <c r="CX16" s="2186" t="str">
        <f t="shared" si="31"/>
        <v/>
      </c>
      <c r="CY16" s="2186" t="str">
        <f t="shared" si="32"/>
        <v/>
      </c>
      <c r="CZ16" s="2186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88" t="s">
        <v>2416</v>
      </c>
      <c r="B17" s="1579">
        <f t="shared" si="0"/>
        <v>0</v>
      </c>
      <c r="C17" s="2187">
        <f t="shared" si="0"/>
        <v>0</v>
      </c>
      <c r="D17" s="2178"/>
      <c r="E17" s="2179"/>
      <c r="F17" s="2180"/>
      <c r="G17" s="2179"/>
      <c r="H17" s="2180"/>
      <c r="I17" s="2179"/>
      <c r="J17" s="2180"/>
      <c r="K17" s="2179"/>
      <c r="L17" s="2180"/>
      <c r="M17" s="2181"/>
      <c r="N17" s="2182"/>
      <c r="O17" s="2183"/>
      <c r="P17" s="2148"/>
      <c r="Q17" s="2183"/>
      <c r="R17" s="2148"/>
      <c r="S17" s="2183"/>
      <c r="T17" s="2148"/>
      <c r="U17" s="2183"/>
      <c r="V17" s="2148"/>
      <c r="W17" s="2183"/>
      <c r="X17" s="2148"/>
      <c r="Y17" s="2183"/>
      <c r="Z17" s="2148"/>
      <c r="AA17" s="2183"/>
      <c r="AB17" s="2148"/>
      <c r="AC17" s="2183"/>
      <c r="AD17" s="2148"/>
      <c r="AE17" s="2183"/>
      <c r="AF17" s="2148"/>
      <c r="AG17" s="2183"/>
      <c r="AH17" s="2148"/>
      <c r="AI17" s="2183"/>
      <c r="AJ17" s="2148"/>
      <c r="AK17" s="2183"/>
      <c r="AL17" s="2148"/>
      <c r="AM17" s="2183"/>
      <c r="AN17" s="2148"/>
      <c r="AO17" s="2183"/>
      <c r="AP17" s="2148"/>
      <c r="AQ17" s="2184"/>
      <c r="AR17" s="2182"/>
      <c r="AS17" s="2184"/>
      <c r="AT17" s="2182"/>
      <c r="AU17" s="2183"/>
      <c r="AV17" s="2148"/>
      <c r="AW17" s="2155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6"/>
      <c r="CA17" s="2186" t="str">
        <f t="shared" si="8"/>
        <v/>
      </c>
      <c r="CB17" s="2186" t="str">
        <f t="shared" si="9"/>
        <v/>
      </c>
      <c r="CC17" s="2186" t="str">
        <f t="shared" si="10"/>
        <v/>
      </c>
      <c r="CD17" s="2186" t="str">
        <f t="shared" si="11"/>
        <v/>
      </c>
      <c r="CE17" s="2186" t="str">
        <f t="shared" si="12"/>
        <v/>
      </c>
      <c r="CF17" s="2186" t="str">
        <f t="shared" si="13"/>
        <v/>
      </c>
      <c r="CG17" s="2186" t="str">
        <f t="shared" si="14"/>
        <v/>
      </c>
      <c r="CH17" s="2186" t="str">
        <f t="shared" si="15"/>
        <v/>
      </c>
      <c r="CI17" s="2186" t="str">
        <f t="shared" si="16"/>
        <v/>
      </c>
      <c r="CJ17" s="2186" t="str">
        <f t="shared" si="17"/>
        <v/>
      </c>
      <c r="CK17" s="2186" t="str">
        <f t="shared" si="18"/>
        <v/>
      </c>
      <c r="CL17" s="2186" t="str">
        <f t="shared" si="19"/>
        <v/>
      </c>
      <c r="CM17" s="2186" t="str">
        <f t="shared" si="20"/>
        <v/>
      </c>
      <c r="CN17" s="2186" t="str">
        <f t="shared" si="21"/>
        <v/>
      </c>
      <c r="CO17" s="2186" t="str">
        <f t="shared" si="22"/>
        <v/>
      </c>
      <c r="CP17" s="2186" t="str">
        <f t="shared" si="23"/>
        <v/>
      </c>
      <c r="CQ17" s="2186" t="str">
        <f t="shared" si="24"/>
        <v/>
      </c>
      <c r="CR17" s="2186" t="str">
        <f t="shared" si="25"/>
        <v/>
      </c>
      <c r="CS17" s="2186" t="str">
        <f t="shared" si="26"/>
        <v/>
      </c>
      <c r="CT17" s="2186" t="str">
        <f t="shared" si="27"/>
        <v/>
      </c>
      <c r="CU17" s="2186" t="str">
        <f t="shared" si="28"/>
        <v/>
      </c>
      <c r="CV17" s="2186" t="str">
        <f t="shared" si="29"/>
        <v/>
      </c>
      <c r="CW17" s="2186" t="str">
        <f t="shared" si="30"/>
        <v/>
      </c>
      <c r="CX17" s="2186" t="str">
        <f t="shared" si="31"/>
        <v/>
      </c>
      <c r="CY17" s="2186" t="str">
        <f t="shared" si="32"/>
        <v/>
      </c>
      <c r="CZ17" s="2186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88" t="s">
        <v>2417</v>
      </c>
      <c r="B18" s="1579">
        <f t="shared" si="0"/>
        <v>0</v>
      </c>
      <c r="C18" s="2187">
        <f t="shared" si="0"/>
        <v>0</v>
      </c>
      <c r="D18" s="2178"/>
      <c r="E18" s="2179"/>
      <c r="F18" s="2180"/>
      <c r="G18" s="2179"/>
      <c r="H18" s="2180"/>
      <c r="I18" s="2179"/>
      <c r="J18" s="2180"/>
      <c r="K18" s="2179"/>
      <c r="L18" s="2180"/>
      <c r="M18" s="2181"/>
      <c r="N18" s="2182"/>
      <c r="O18" s="2183"/>
      <c r="P18" s="2148"/>
      <c r="Q18" s="2183"/>
      <c r="R18" s="2148"/>
      <c r="S18" s="2183"/>
      <c r="T18" s="2148"/>
      <c r="U18" s="2183"/>
      <c r="V18" s="2148"/>
      <c r="W18" s="2183"/>
      <c r="X18" s="2148"/>
      <c r="Y18" s="2183"/>
      <c r="Z18" s="2148"/>
      <c r="AA18" s="2183"/>
      <c r="AB18" s="2148"/>
      <c r="AC18" s="2183"/>
      <c r="AD18" s="2148"/>
      <c r="AE18" s="2183"/>
      <c r="AF18" s="2148"/>
      <c r="AG18" s="2183"/>
      <c r="AH18" s="2148"/>
      <c r="AI18" s="2183"/>
      <c r="AJ18" s="2148"/>
      <c r="AK18" s="2183"/>
      <c r="AL18" s="2148"/>
      <c r="AM18" s="2183"/>
      <c r="AN18" s="2148"/>
      <c r="AO18" s="2183"/>
      <c r="AP18" s="2148"/>
      <c r="AQ18" s="2184"/>
      <c r="AR18" s="2185"/>
      <c r="AS18" s="2184"/>
      <c r="AT18" s="2182"/>
      <c r="AU18" s="2183"/>
      <c r="AV18" s="2148"/>
      <c r="AW18" s="2155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6"/>
      <c r="CA18" s="2186" t="str">
        <f t="shared" si="8"/>
        <v/>
      </c>
      <c r="CB18" s="2186" t="str">
        <f t="shared" si="9"/>
        <v/>
      </c>
      <c r="CC18" s="2186" t="str">
        <f t="shared" si="10"/>
        <v/>
      </c>
      <c r="CD18" s="2186" t="str">
        <f t="shared" si="11"/>
        <v/>
      </c>
      <c r="CE18" s="2186" t="str">
        <f t="shared" si="12"/>
        <v/>
      </c>
      <c r="CF18" s="2186" t="str">
        <f t="shared" si="13"/>
        <v/>
      </c>
      <c r="CG18" s="2186" t="str">
        <f t="shared" si="14"/>
        <v/>
      </c>
      <c r="CH18" s="2186" t="str">
        <f t="shared" si="15"/>
        <v/>
      </c>
      <c r="CI18" s="2186" t="str">
        <f t="shared" si="16"/>
        <v/>
      </c>
      <c r="CJ18" s="2186" t="str">
        <f t="shared" si="17"/>
        <v/>
      </c>
      <c r="CK18" s="2186" t="str">
        <f t="shared" si="18"/>
        <v/>
      </c>
      <c r="CL18" s="2186" t="str">
        <f t="shared" si="19"/>
        <v/>
      </c>
      <c r="CM18" s="2186" t="str">
        <f t="shared" si="20"/>
        <v/>
      </c>
      <c r="CN18" s="2186" t="str">
        <f t="shared" si="21"/>
        <v/>
      </c>
      <c r="CO18" s="2186" t="str">
        <f t="shared" si="22"/>
        <v/>
      </c>
      <c r="CP18" s="2186" t="str">
        <f t="shared" si="23"/>
        <v/>
      </c>
      <c r="CQ18" s="2186" t="str">
        <f t="shared" si="24"/>
        <v/>
      </c>
      <c r="CR18" s="2186" t="str">
        <f t="shared" si="25"/>
        <v/>
      </c>
      <c r="CS18" s="2186" t="str">
        <f t="shared" si="26"/>
        <v/>
      </c>
      <c r="CT18" s="2186" t="str">
        <f t="shared" si="27"/>
        <v/>
      </c>
      <c r="CU18" s="2186" t="str">
        <f t="shared" si="28"/>
        <v/>
      </c>
      <c r="CV18" s="2186" t="str">
        <f t="shared" si="29"/>
        <v/>
      </c>
      <c r="CW18" s="2186" t="str">
        <f t="shared" si="30"/>
        <v/>
      </c>
      <c r="CX18" s="2186" t="str">
        <f t="shared" si="31"/>
        <v/>
      </c>
      <c r="CY18" s="2186" t="str">
        <f t="shared" si="32"/>
        <v/>
      </c>
      <c r="CZ18" s="2186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89" t="s">
        <v>2418</v>
      </c>
      <c r="B19" s="1579">
        <f t="shared" si="0"/>
        <v>0</v>
      </c>
      <c r="C19" s="2187">
        <f t="shared" si="0"/>
        <v>0</v>
      </c>
      <c r="D19" s="2178"/>
      <c r="E19" s="2179"/>
      <c r="F19" s="2180"/>
      <c r="G19" s="2179"/>
      <c r="H19" s="2180"/>
      <c r="I19" s="2179"/>
      <c r="J19" s="2180"/>
      <c r="K19" s="2179"/>
      <c r="L19" s="2180"/>
      <c r="M19" s="2181"/>
      <c r="N19" s="2182"/>
      <c r="O19" s="2183"/>
      <c r="P19" s="2148"/>
      <c r="Q19" s="2183"/>
      <c r="R19" s="2148"/>
      <c r="S19" s="2183"/>
      <c r="T19" s="2148"/>
      <c r="U19" s="2183"/>
      <c r="V19" s="2148"/>
      <c r="W19" s="2183"/>
      <c r="X19" s="2148"/>
      <c r="Y19" s="2183"/>
      <c r="Z19" s="2148"/>
      <c r="AA19" s="2183"/>
      <c r="AB19" s="2148"/>
      <c r="AC19" s="2183"/>
      <c r="AD19" s="2148"/>
      <c r="AE19" s="2183"/>
      <c r="AF19" s="2148"/>
      <c r="AG19" s="2183"/>
      <c r="AH19" s="2148"/>
      <c r="AI19" s="2183"/>
      <c r="AJ19" s="2148"/>
      <c r="AK19" s="2183"/>
      <c r="AL19" s="2148"/>
      <c r="AM19" s="2183"/>
      <c r="AN19" s="2148"/>
      <c r="AO19" s="2183"/>
      <c r="AP19" s="2148"/>
      <c r="AQ19" s="2184"/>
      <c r="AR19" s="2185"/>
      <c r="AS19" s="2184"/>
      <c r="AT19" s="2182"/>
      <c r="AU19" s="2183"/>
      <c r="AV19" s="2148"/>
      <c r="AW19" s="2155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6"/>
      <c r="CA19" s="2186" t="str">
        <f t="shared" si="8"/>
        <v/>
      </c>
      <c r="CB19" s="2186" t="str">
        <f t="shared" si="9"/>
        <v/>
      </c>
      <c r="CC19" s="2186" t="str">
        <f t="shared" si="10"/>
        <v/>
      </c>
      <c r="CD19" s="2186" t="str">
        <f t="shared" si="11"/>
        <v/>
      </c>
      <c r="CE19" s="2186" t="str">
        <f t="shared" si="12"/>
        <v/>
      </c>
      <c r="CF19" s="2186" t="str">
        <f t="shared" si="13"/>
        <v/>
      </c>
      <c r="CG19" s="2186" t="str">
        <f t="shared" si="14"/>
        <v/>
      </c>
      <c r="CH19" s="2186" t="str">
        <f t="shared" si="15"/>
        <v/>
      </c>
      <c r="CI19" s="2186" t="str">
        <f t="shared" si="16"/>
        <v/>
      </c>
      <c r="CJ19" s="2186" t="str">
        <f t="shared" si="17"/>
        <v/>
      </c>
      <c r="CK19" s="2186" t="str">
        <f t="shared" si="18"/>
        <v/>
      </c>
      <c r="CL19" s="2186" t="str">
        <f t="shared" si="19"/>
        <v/>
      </c>
      <c r="CM19" s="2186" t="str">
        <f t="shared" si="20"/>
        <v/>
      </c>
      <c r="CN19" s="2186" t="str">
        <f t="shared" si="21"/>
        <v/>
      </c>
      <c r="CO19" s="2186" t="str">
        <f t="shared" si="22"/>
        <v/>
      </c>
      <c r="CP19" s="2186" t="str">
        <f t="shared" si="23"/>
        <v/>
      </c>
      <c r="CQ19" s="2186" t="str">
        <f t="shared" si="24"/>
        <v/>
      </c>
      <c r="CR19" s="2186" t="str">
        <f t="shared" si="25"/>
        <v/>
      </c>
      <c r="CS19" s="2186" t="str">
        <f t="shared" si="26"/>
        <v/>
      </c>
      <c r="CT19" s="2186" t="str">
        <f t="shared" si="27"/>
        <v/>
      </c>
      <c r="CU19" s="2186" t="str">
        <f t="shared" si="28"/>
        <v/>
      </c>
      <c r="CV19" s="2186" t="str">
        <f t="shared" si="29"/>
        <v/>
      </c>
      <c r="CW19" s="2186" t="str">
        <f t="shared" si="30"/>
        <v/>
      </c>
      <c r="CX19" s="2186" t="str">
        <f t="shared" si="31"/>
        <v/>
      </c>
      <c r="CY19" s="2186" t="str">
        <f t="shared" si="32"/>
        <v/>
      </c>
      <c r="CZ19" s="2186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89" t="s">
        <v>2419</v>
      </c>
      <c r="B20" s="1579">
        <f>+D20+F20+H20+J20+L20+N20+P20+R20+T20+V20+X20+Z20+AB20+AD20+AF20+AH20+AJ20+AL20+AN20+AP20</f>
        <v>0</v>
      </c>
      <c r="C20" s="2187">
        <f>+E20+G20+I20+K20+M20+O20+Q20+S20+U20+W20+Y20+AA20+AC20+AE20+AG20+AI20+AK20+AM20+AO20+AQ20</f>
        <v>0</v>
      </c>
      <c r="D20" s="2182"/>
      <c r="E20" s="2183"/>
      <c r="F20" s="2148"/>
      <c r="G20" s="2183"/>
      <c r="H20" s="2148"/>
      <c r="I20" s="2155"/>
      <c r="J20" s="2182"/>
      <c r="K20" s="2182"/>
      <c r="L20" s="2148"/>
      <c r="M20" s="2155"/>
      <c r="N20" s="2182"/>
      <c r="O20" s="2183"/>
      <c r="P20" s="2148"/>
      <c r="Q20" s="2183"/>
      <c r="R20" s="2148"/>
      <c r="S20" s="2183"/>
      <c r="T20" s="2148"/>
      <c r="U20" s="2183"/>
      <c r="V20" s="2148"/>
      <c r="W20" s="2183"/>
      <c r="X20" s="2148"/>
      <c r="Y20" s="2183"/>
      <c r="Z20" s="2148"/>
      <c r="AA20" s="2183"/>
      <c r="AB20" s="2148"/>
      <c r="AC20" s="2183"/>
      <c r="AD20" s="2148"/>
      <c r="AE20" s="2183"/>
      <c r="AF20" s="2148"/>
      <c r="AG20" s="2183"/>
      <c r="AH20" s="2148"/>
      <c r="AI20" s="2183"/>
      <c r="AJ20" s="2148"/>
      <c r="AK20" s="2183"/>
      <c r="AL20" s="2148"/>
      <c r="AM20" s="2183"/>
      <c r="AN20" s="2148"/>
      <c r="AO20" s="2183"/>
      <c r="AP20" s="2148"/>
      <c r="AQ20" s="2184"/>
      <c r="AR20" s="2185"/>
      <c r="AS20" s="2184"/>
      <c r="AT20" s="2182"/>
      <c r="AU20" s="2183"/>
      <c r="AV20" s="2148"/>
      <c r="AW20" s="2155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6"/>
      <c r="CA20" s="2186" t="str">
        <f t="shared" si="8"/>
        <v/>
      </c>
      <c r="CB20" s="2186" t="str">
        <f t="shared" si="9"/>
        <v/>
      </c>
      <c r="CC20" s="2186" t="str">
        <f t="shared" si="10"/>
        <v/>
      </c>
      <c r="CD20" s="2186" t="str">
        <f t="shared" si="11"/>
        <v/>
      </c>
      <c r="CE20" s="2186" t="str">
        <f t="shared" si="12"/>
        <v/>
      </c>
      <c r="CF20" s="2186" t="str">
        <f t="shared" si="13"/>
        <v/>
      </c>
      <c r="CG20" s="2186" t="str">
        <f t="shared" si="14"/>
        <v/>
      </c>
      <c r="CH20" s="2186" t="str">
        <f t="shared" si="15"/>
        <v/>
      </c>
      <c r="CI20" s="2186" t="str">
        <f t="shared" si="16"/>
        <v/>
      </c>
      <c r="CJ20" s="2186" t="str">
        <f t="shared" si="17"/>
        <v/>
      </c>
      <c r="CK20" s="2186" t="str">
        <f t="shared" si="18"/>
        <v/>
      </c>
      <c r="CL20" s="2186" t="str">
        <f t="shared" si="19"/>
        <v/>
      </c>
      <c r="CM20" s="2186" t="str">
        <f t="shared" si="20"/>
        <v/>
      </c>
      <c r="CN20" s="2186" t="str">
        <f t="shared" si="21"/>
        <v/>
      </c>
      <c r="CO20" s="2186" t="str">
        <f t="shared" si="22"/>
        <v/>
      </c>
      <c r="CP20" s="2186" t="str">
        <f t="shared" si="23"/>
        <v/>
      </c>
      <c r="CQ20" s="2186" t="str">
        <f t="shared" si="24"/>
        <v/>
      </c>
      <c r="CR20" s="2186" t="str">
        <f t="shared" si="25"/>
        <v/>
      </c>
      <c r="CS20" s="2186" t="str">
        <f t="shared" si="26"/>
        <v/>
      </c>
      <c r="CT20" s="2186" t="str">
        <f t="shared" si="27"/>
        <v/>
      </c>
      <c r="CU20" s="2186" t="str">
        <f t="shared" si="28"/>
        <v/>
      </c>
      <c r="CV20" s="2186" t="str">
        <f t="shared" si="29"/>
        <v/>
      </c>
      <c r="CW20" s="2186" t="str">
        <f t="shared" si="30"/>
        <v/>
      </c>
      <c r="CX20" s="2186" t="str">
        <f t="shared" si="31"/>
        <v/>
      </c>
      <c r="CY20" s="2186" t="str">
        <f t="shared" si="32"/>
        <v/>
      </c>
      <c r="CZ20" s="2186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88" t="s">
        <v>2420</v>
      </c>
      <c r="B21" s="1579">
        <f>+D21+F21+H21</f>
        <v>0</v>
      </c>
      <c r="C21" s="2187">
        <f>+E21+G21+I21</f>
        <v>0</v>
      </c>
      <c r="D21" s="2182"/>
      <c r="E21" s="2183"/>
      <c r="F21" s="2148"/>
      <c r="G21" s="2183"/>
      <c r="H21" s="2148"/>
      <c r="I21" s="2155"/>
      <c r="J21" s="2190"/>
      <c r="K21" s="2191"/>
      <c r="L21" s="2190"/>
      <c r="M21" s="2191"/>
      <c r="N21" s="2190"/>
      <c r="O21" s="2191"/>
      <c r="P21" s="2190"/>
      <c r="Q21" s="2191"/>
      <c r="R21" s="2190"/>
      <c r="S21" s="2191"/>
      <c r="T21" s="2190"/>
      <c r="U21" s="2191"/>
      <c r="V21" s="2190"/>
      <c r="W21" s="2191"/>
      <c r="X21" s="2190"/>
      <c r="Y21" s="2191"/>
      <c r="Z21" s="2190"/>
      <c r="AA21" s="2191"/>
      <c r="AB21" s="2190"/>
      <c r="AC21" s="2191"/>
      <c r="AD21" s="2190"/>
      <c r="AE21" s="2191"/>
      <c r="AF21" s="2190"/>
      <c r="AG21" s="2191"/>
      <c r="AH21" s="2190"/>
      <c r="AI21" s="2191"/>
      <c r="AJ21" s="2190"/>
      <c r="AK21" s="2191"/>
      <c r="AL21" s="2190"/>
      <c r="AM21" s="2191"/>
      <c r="AN21" s="2190"/>
      <c r="AO21" s="2191"/>
      <c r="AP21" s="2190"/>
      <c r="AQ21" s="2192"/>
      <c r="AR21" s="2182"/>
      <c r="AS21" s="2184"/>
      <c r="AT21" s="2182"/>
      <c r="AU21" s="2183"/>
      <c r="AV21" s="2148"/>
      <c r="AW21" s="2155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6"/>
      <c r="CA21" s="2186" t="str">
        <f t="shared" si="8"/>
        <v/>
      </c>
      <c r="CB21" s="2186" t="str">
        <f t="shared" si="9"/>
        <v/>
      </c>
      <c r="CC21" s="2186" t="str">
        <f t="shared" si="10"/>
        <v/>
      </c>
      <c r="CD21" s="2186" t="str">
        <f t="shared" si="11"/>
        <v/>
      </c>
      <c r="CE21" s="2186" t="str">
        <f t="shared" si="12"/>
        <v/>
      </c>
      <c r="CF21" s="2186" t="str">
        <f t="shared" si="13"/>
        <v/>
      </c>
      <c r="CG21" s="2186" t="str">
        <f t="shared" si="14"/>
        <v/>
      </c>
      <c r="CH21" s="2186" t="str">
        <f t="shared" si="15"/>
        <v/>
      </c>
      <c r="CI21" s="2186" t="str">
        <f t="shared" si="16"/>
        <v/>
      </c>
      <c r="CJ21" s="2186" t="str">
        <f t="shared" si="17"/>
        <v/>
      </c>
      <c r="CK21" s="2186" t="str">
        <f t="shared" si="18"/>
        <v/>
      </c>
      <c r="CL21" s="2186" t="str">
        <f t="shared" si="19"/>
        <v/>
      </c>
      <c r="CM21" s="2186" t="str">
        <f t="shared" si="20"/>
        <v/>
      </c>
      <c r="CN21" s="2186" t="str">
        <f t="shared" si="21"/>
        <v/>
      </c>
      <c r="CO21" s="2186" t="str">
        <f t="shared" si="22"/>
        <v/>
      </c>
      <c r="CP21" s="2186" t="str">
        <f t="shared" si="23"/>
        <v/>
      </c>
      <c r="CQ21" s="2186" t="str">
        <f t="shared" si="24"/>
        <v/>
      </c>
      <c r="CR21" s="2186" t="str">
        <f t="shared" si="25"/>
        <v/>
      </c>
      <c r="CS21" s="2186" t="str">
        <f t="shared" si="26"/>
        <v/>
      </c>
      <c r="CT21" s="2186" t="str">
        <f t="shared" si="27"/>
        <v/>
      </c>
      <c r="CU21" s="2186" t="str">
        <f t="shared" si="28"/>
        <v/>
      </c>
      <c r="CV21" s="2186" t="str">
        <f t="shared" si="29"/>
        <v/>
      </c>
      <c r="CW21" s="2186" t="str">
        <f t="shared" si="30"/>
        <v/>
      </c>
      <c r="CX21" s="2186" t="str">
        <f t="shared" si="31"/>
        <v/>
      </c>
      <c r="CY21" s="2186" t="str">
        <f t="shared" si="32"/>
        <v/>
      </c>
      <c r="CZ21" s="2186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88" t="s">
        <v>2421</v>
      </c>
      <c r="B22" s="1579">
        <f>+P22+R22+T22+V22+X22+Z22+AB22+AD22+AF22+AH22+AJ22+AL22+AN22+AP22</f>
        <v>0</v>
      </c>
      <c r="C22" s="2187">
        <f>+Q22+S22+U22+W22+Y22+AA22+AC22+AE22+AG22+AI22+AK22+AM22+AO22+AQ22</f>
        <v>0</v>
      </c>
      <c r="D22" s="2178"/>
      <c r="E22" s="2179"/>
      <c r="F22" s="2180"/>
      <c r="G22" s="2179"/>
      <c r="H22" s="2180"/>
      <c r="I22" s="2179"/>
      <c r="J22" s="2180"/>
      <c r="K22" s="2179"/>
      <c r="L22" s="2180"/>
      <c r="M22" s="2181"/>
      <c r="N22" s="2178"/>
      <c r="O22" s="2179"/>
      <c r="P22" s="2148"/>
      <c r="Q22" s="2183"/>
      <c r="R22" s="2148"/>
      <c r="S22" s="2183"/>
      <c r="T22" s="2148"/>
      <c r="U22" s="2183"/>
      <c r="V22" s="2148"/>
      <c r="W22" s="2183"/>
      <c r="X22" s="2148"/>
      <c r="Y22" s="2183"/>
      <c r="Z22" s="2148"/>
      <c r="AA22" s="2183"/>
      <c r="AB22" s="2148"/>
      <c r="AC22" s="2183"/>
      <c r="AD22" s="2148"/>
      <c r="AE22" s="2183"/>
      <c r="AF22" s="2148"/>
      <c r="AG22" s="2183"/>
      <c r="AH22" s="2148"/>
      <c r="AI22" s="2183"/>
      <c r="AJ22" s="2148"/>
      <c r="AK22" s="2183"/>
      <c r="AL22" s="2148"/>
      <c r="AM22" s="2183"/>
      <c r="AN22" s="2148"/>
      <c r="AO22" s="2183"/>
      <c r="AP22" s="2148"/>
      <c r="AQ22" s="2184"/>
      <c r="AR22" s="2182"/>
      <c r="AS22" s="2184"/>
      <c r="AT22" s="2182"/>
      <c r="AU22" s="2183"/>
      <c r="AV22" s="2148"/>
      <c r="AW22" s="2155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6"/>
      <c r="CA22" s="2186" t="str">
        <f t="shared" si="8"/>
        <v/>
      </c>
      <c r="CB22" s="2186" t="str">
        <f t="shared" si="9"/>
        <v/>
      </c>
      <c r="CC22" s="2186" t="str">
        <f t="shared" si="10"/>
        <v/>
      </c>
      <c r="CD22" s="2186" t="str">
        <f t="shared" si="11"/>
        <v/>
      </c>
      <c r="CE22" s="2186" t="str">
        <f t="shared" si="12"/>
        <v/>
      </c>
      <c r="CF22" s="2186" t="str">
        <f t="shared" si="13"/>
        <v/>
      </c>
      <c r="CG22" s="2186" t="str">
        <f t="shared" si="14"/>
        <v/>
      </c>
      <c r="CH22" s="2186" t="str">
        <f t="shared" si="15"/>
        <v/>
      </c>
      <c r="CI22" s="2186" t="str">
        <f t="shared" si="16"/>
        <v/>
      </c>
      <c r="CJ22" s="2186" t="str">
        <f t="shared" si="17"/>
        <v/>
      </c>
      <c r="CK22" s="2186" t="str">
        <f t="shared" si="18"/>
        <v/>
      </c>
      <c r="CL22" s="2186" t="str">
        <f t="shared" si="19"/>
        <v/>
      </c>
      <c r="CM22" s="2186" t="str">
        <f t="shared" si="20"/>
        <v/>
      </c>
      <c r="CN22" s="2186" t="str">
        <f t="shared" si="21"/>
        <v/>
      </c>
      <c r="CO22" s="2186" t="str">
        <f t="shared" si="22"/>
        <v/>
      </c>
      <c r="CP22" s="2186" t="str">
        <f t="shared" si="23"/>
        <v/>
      </c>
      <c r="CQ22" s="2186" t="str">
        <f t="shared" si="24"/>
        <v/>
      </c>
      <c r="CR22" s="2186" t="str">
        <f t="shared" si="25"/>
        <v/>
      </c>
      <c r="CS22" s="2186" t="str">
        <f t="shared" si="26"/>
        <v/>
      </c>
      <c r="CT22" s="2186" t="str">
        <f t="shared" si="27"/>
        <v/>
      </c>
      <c r="CU22" s="2186" t="str">
        <f t="shared" si="28"/>
        <v/>
      </c>
      <c r="CV22" s="2186" t="str">
        <f t="shared" si="29"/>
        <v/>
      </c>
      <c r="CW22" s="2186" t="str">
        <f t="shared" si="30"/>
        <v/>
      </c>
      <c r="CX22" s="2186" t="str">
        <f t="shared" si="31"/>
        <v/>
      </c>
      <c r="CY22" s="2186" t="str">
        <f t="shared" si="32"/>
        <v/>
      </c>
      <c r="CZ22" s="2186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89" t="s">
        <v>2422</v>
      </c>
      <c r="B23" s="1579">
        <f>+N23+P23+R23+T23+V23+X23+Z23+AB23+AD23+AF23+AH23+AJ23+AL23+AN23+AP23</f>
        <v>0</v>
      </c>
      <c r="C23" s="2187">
        <f>+O23+Q23+S23+U23+W23+Y23+AA23+AC23+AE23+AG23+AI23+AK23+AM23+AO23+AQ23</f>
        <v>0</v>
      </c>
      <c r="D23" s="2185"/>
      <c r="E23" s="2191"/>
      <c r="F23" s="2190"/>
      <c r="G23" s="2191"/>
      <c r="H23" s="2190"/>
      <c r="I23" s="2193"/>
      <c r="J23" s="2185"/>
      <c r="K23" s="2185"/>
      <c r="L23" s="2190"/>
      <c r="M23" s="2193"/>
      <c r="N23" s="2182"/>
      <c r="O23" s="2183"/>
      <c r="P23" s="2148"/>
      <c r="Q23" s="2183"/>
      <c r="R23" s="2148"/>
      <c r="S23" s="2183"/>
      <c r="T23" s="2148"/>
      <c r="U23" s="2183"/>
      <c r="V23" s="2148"/>
      <c r="W23" s="2183"/>
      <c r="X23" s="2148"/>
      <c r="Y23" s="2183"/>
      <c r="Z23" s="2148"/>
      <c r="AA23" s="2183"/>
      <c r="AB23" s="2148"/>
      <c r="AC23" s="2183"/>
      <c r="AD23" s="2148"/>
      <c r="AE23" s="2183"/>
      <c r="AF23" s="2148"/>
      <c r="AG23" s="2183"/>
      <c r="AH23" s="2148"/>
      <c r="AI23" s="2183"/>
      <c r="AJ23" s="2148"/>
      <c r="AK23" s="2183"/>
      <c r="AL23" s="2148"/>
      <c r="AM23" s="2183"/>
      <c r="AN23" s="2148"/>
      <c r="AO23" s="2155"/>
      <c r="AP23" s="2148"/>
      <c r="AQ23" s="2184"/>
      <c r="AR23" s="2182"/>
      <c r="AS23" s="2184"/>
      <c r="AT23" s="2182"/>
      <c r="AU23" s="2183"/>
      <c r="AV23" s="2148"/>
      <c r="AW23" s="2155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6"/>
      <c r="CA23" s="2186" t="str">
        <f t="shared" si="8"/>
        <v/>
      </c>
      <c r="CB23" s="2186" t="str">
        <f t="shared" si="9"/>
        <v/>
      </c>
      <c r="CC23" s="2186" t="str">
        <f t="shared" si="10"/>
        <v/>
      </c>
      <c r="CD23" s="2186" t="str">
        <f t="shared" si="11"/>
        <v/>
      </c>
      <c r="CE23" s="2186" t="str">
        <f t="shared" si="12"/>
        <v/>
      </c>
      <c r="CF23" s="2186" t="str">
        <f t="shared" si="13"/>
        <v/>
      </c>
      <c r="CG23" s="2186" t="str">
        <f t="shared" si="14"/>
        <v/>
      </c>
      <c r="CH23" s="2186" t="str">
        <f t="shared" si="15"/>
        <v/>
      </c>
      <c r="CI23" s="2186" t="str">
        <f t="shared" si="16"/>
        <v/>
      </c>
      <c r="CJ23" s="2186" t="str">
        <f t="shared" si="17"/>
        <v/>
      </c>
      <c r="CK23" s="2186" t="str">
        <f t="shared" si="18"/>
        <v/>
      </c>
      <c r="CL23" s="2186" t="str">
        <f t="shared" si="19"/>
        <v/>
      </c>
      <c r="CM23" s="2186" t="str">
        <f t="shared" si="20"/>
        <v/>
      </c>
      <c r="CN23" s="2186" t="str">
        <f t="shared" si="21"/>
        <v/>
      </c>
      <c r="CO23" s="2186" t="str">
        <f t="shared" si="22"/>
        <v/>
      </c>
      <c r="CP23" s="2186" t="str">
        <f t="shared" si="23"/>
        <v/>
      </c>
      <c r="CQ23" s="2186" t="str">
        <f t="shared" si="24"/>
        <v/>
      </c>
      <c r="CR23" s="2186" t="str">
        <f t="shared" si="25"/>
        <v/>
      </c>
      <c r="CS23" s="2186" t="str">
        <f t="shared" si="26"/>
        <v/>
      </c>
      <c r="CT23" s="2186" t="str">
        <f t="shared" si="27"/>
        <v/>
      </c>
      <c r="CU23" s="2186" t="str">
        <f t="shared" si="28"/>
        <v/>
      </c>
      <c r="CV23" s="2186" t="str">
        <f t="shared" si="29"/>
        <v/>
      </c>
      <c r="CW23" s="2186" t="str">
        <f t="shared" si="30"/>
        <v/>
      </c>
      <c r="CX23" s="2186" t="str">
        <f t="shared" si="31"/>
        <v/>
      </c>
      <c r="CY23" s="2186" t="str">
        <f t="shared" si="32"/>
        <v/>
      </c>
      <c r="CZ23" s="2186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89" t="s">
        <v>2423</v>
      </c>
      <c r="B24" s="1579">
        <f>+D24+F24+H24+J24+L24+N24+P24+R24+T24+V24+X24+Z24+AB24+AD24+AF24+AH24+AJ24+AL24+AN24+AP24</f>
        <v>0</v>
      </c>
      <c r="C24" s="2187">
        <f>+E24+G24+I24+K24+M24+O24+Q24+S24+U24+W24+Y24+AA24+AC24+AE24+AG24+AI24+AK24+AM24+AO24+AQ24</f>
        <v>0</v>
      </c>
      <c r="D24" s="2182"/>
      <c r="E24" s="2183"/>
      <c r="F24" s="2148"/>
      <c r="G24" s="2183"/>
      <c r="H24" s="2148"/>
      <c r="I24" s="2155"/>
      <c r="J24" s="2182"/>
      <c r="K24" s="2182"/>
      <c r="L24" s="2148"/>
      <c r="M24" s="2155"/>
      <c r="N24" s="2182"/>
      <c r="O24" s="2183"/>
      <c r="P24" s="2148"/>
      <c r="Q24" s="2183"/>
      <c r="R24" s="2148"/>
      <c r="S24" s="2183"/>
      <c r="T24" s="2148"/>
      <c r="U24" s="2183"/>
      <c r="V24" s="2148"/>
      <c r="W24" s="2183"/>
      <c r="X24" s="2148"/>
      <c r="Y24" s="2183"/>
      <c r="Z24" s="2148"/>
      <c r="AA24" s="2183"/>
      <c r="AB24" s="2148"/>
      <c r="AC24" s="2183"/>
      <c r="AD24" s="2148"/>
      <c r="AE24" s="2183"/>
      <c r="AF24" s="2148"/>
      <c r="AG24" s="2183"/>
      <c r="AH24" s="2148"/>
      <c r="AI24" s="2183"/>
      <c r="AJ24" s="2148"/>
      <c r="AK24" s="2183"/>
      <c r="AL24" s="2148"/>
      <c r="AM24" s="2183"/>
      <c r="AN24" s="2148"/>
      <c r="AO24" s="2183"/>
      <c r="AP24" s="2148"/>
      <c r="AQ24" s="2184"/>
      <c r="AR24" s="2182"/>
      <c r="AS24" s="2184"/>
      <c r="AT24" s="2182"/>
      <c r="AU24" s="2183"/>
      <c r="AV24" s="2148"/>
      <c r="AW24" s="2155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6"/>
      <c r="CA24" s="2186" t="str">
        <f t="shared" si="8"/>
        <v/>
      </c>
      <c r="CB24" s="2186" t="str">
        <f t="shared" si="9"/>
        <v/>
      </c>
      <c r="CC24" s="2186" t="str">
        <f t="shared" si="10"/>
        <v/>
      </c>
      <c r="CD24" s="2186" t="str">
        <f t="shared" si="11"/>
        <v/>
      </c>
      <c r="CE24" s="2186" t="str">
        <f t="shared" si="12"/>
        <v/>
      </c>
      <c r="CF24" s="2186" t="str">
        <f t="shared" si="13"/>
        <v/>
      </c>
      <c r="CG24" s="2186" t="str">
        <f t="shared" si="14"/>
        <v/>
      </c>
      <c r="CH24" s="2186" t="str">
        <f t="shared" si="15"/>
        <v/>
      </c>
      <c r="CI24" s="2186" t="str">
        <f t="shared" si="16"/>
        <v/>
      </c>
      <c r="CJ24" s="2186" t="str">
        <f t="shared" si="17"/>
        <v/>
      </c>
      <c r="CK24" s="2186" t="str">
        <f t="shared" si="18"/>
        <v/>
      </c>
      <c r="CL24" s="2186" t="str">
        <f t="shared" si="19"/>
        <v/>
      </c>
      <c r="CM24" s="2186" t="str">
        <f t="shared" si="20"/>
        <v/>
      </c>
      <c r="CN24" s="2186" t="str">
        <f t="shared" si="21"/>
        <v/>
      </c>
      <c r="CO24" s="2186" t="str">
        <f t="shared" si="22"/>
        <v/>
      </c>
      <c r="CP24" s="2186" t="str">
        <f t="shared" si="23"/>
        <v/>
      </c>
      <c r="CQ24" s="2186" t="str">
        <f t="shared" si="24"/>
        <v/>
      </c>
      <c r="CR24" s="2186" t="str">
        <f t="shared" si="25"/>
        <v/>
      </c>
      <c r="CS24" s="2186" t="str">
        <f t="shared" si="26"/>
        <v/>
      </c>
      <c r="CT24" s="2186" t="str">
        <f t="shared" si="27"/>
        <v/>
      </c>
      <c r="CU24" s="2186" t="str">
        <f t="shared" si="28"/>
        <v/>
      </c>
      <c r="CV24" s="2186" t="str">
        <f t="shared" si="29"/>
        <v/>
      </c>
      <c r="CW24" s="2186" t="str">
        <f t="shared" si="30"/>
        <v/>
      </c>
      <c r="CX24" s="2186" t="str">
        <f t="shared" si="31"/>
        <v/>
      </c>
      <c r="CY24" s="2186" t="str">
        <f t="shared" si="32"/>
        <v/>
      </c>
      <c r="CZ24" s="2186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89" t="s">
        <v>2424</v>
      </c>
      <c r="B25" s="1579">
        <f>+P25+R25+T25+V25+X25+Z25+AB25+AD25+AF25+AH25+AJ25+AL25+AN25+AP25</f>
        <v>0</v>
      </c>
      <c r="C25" s="2187">
        <f>+Q25+S25+U25+W25+Y25+AA25+AC25+AE25+AG25+AI25+AK25+AM25+AO25+AQ25</f>
        <v>0</v>
      </c>
      <c r="D25" s="2178"/>
      <c r="E25" s="2179"/>
      <c r="F25" s="2180"/>
      <c r="G25" s="2179"/>
      <c r="H25" s="2180"/>
      <c r="I25" s="2179"/>
      <c r="J25" s="2180"/>
      <c r="K25" s="2179"/>
      <c r="L25" s="2180"/>
      <c r="M25" s="2181"/>
      <c r="N25" s="2178"/>
      <c r="O25" s="2179"/>
      <c r="P25" s="2148"/>
      <c r="Q25" s="2183"/>
      <c r="R25" s="2148"/>
      <c r="S25" s="2183"/>
      <c r="T25" s="2148"/>
      <c r="U25" s="2183"/>
      <c r="V25" s="2148"/>
      <c r="W25" s="2183"/>
      <c r="X25" s="2148"/>
      <c r="Y25" s="2183"/>
      <c r="Z25" s="2148"/>
      <c r="AA25" s="2183"/>
      <c r="AB25" s="2148"/>
      <c r="AC25" s="2183"/>
      <c r="AD25" s="2148"/>
      <c r="AE25" s="2183"/>
      <c r="AF25" s="2148"/>
      <c r="AG25" s="2183"/>
      <c r="AH25" s="2148"/>
      <c r="AI25" s="2183"/>
      <c r="AJ25" s="2148"/>
      <c r="AK25" s="2183"/>
      <c r="AL25" s="2148"/>
      <c r="AM25" s="2183"/>
      <c r="AN25" s="2148"/>
      <c r="AO25" s="2183"/>
      <c r="AP25" s="2148"/>
      <c r="AQ25" s="2184"/>
      <c r="AR25" s="2182"/>
      <c r="AS25" s="2184"/>
      <c r="AT25" s="2182"/>
      <c r="AU25" s="2183"/>
      <c r="AV25" s="2148"/>
      <c r="AW25" s="2155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6"/>
      <c r="CA25" s="2186" t="str">
        <f t="shared" si="8"/>
        <v/>
      </c>
      <c r="CB25" s="2186" t="str">
        <f t="shared" si="9"/>
        <v/>
      </c>
      <c r="CC25" s="2186" t="str">
        <f t="shared" si="10"/>
        <v/>
      </c>
      <c r="CD25" s="2186" t="str">
        <f t="shared" si="11"/>
        <v/>
      </c>
      <c r="CE25" s="2186" t="str">
        <f t="shared" si="12"/>
        <v/>
      </c>
      <c r="CF25" s="2186" t="str">
        <f t="shared" si="13"/>
        <v/>
      </c>
      <c r="CG25" s="2186" t="str">
        <f t="shared" si="14"/>
        <v/>
      </c>
      <c r="CH25" s="2186" t="str">
        <f t="shared" si="15"/>
        <v/>
      </c>
      <c r="CI25" s="2186" t="str">
        <f t="shared" si="16"/>
        <v/>
      </c>
      <c r="CJ25" s="2186" t="str">
        <f t="shared" si="17"/>
        <v/>
      </c>
      <c r="CK25" s="2186" t="str">
        <f t="shared" si="18"/>
        <v/>
      </c>
      <c r="CL25" s="2186" t="str">
        <f t="shared" si="19"/>
        <v/>
      </c>
      <c r="CM25" s="2186" t="str">
        <f t="shared" si="20"/>
        <v/>
      </c>
      <c r="CN25" s="2186" t="str">
        <f t="shared" si="21"/>
        <v/>
      </c>
      <c r="CO25" s="2186" t="str">
        <f t="shared" si="22"/>
        <v/>
      </c>
      <c r="CP25" s="2186" t="str">
        <f t="shared" si="23"/>
        <v/>
      </c>
      <c r="CQ25" s="2186" t="str">
        <f t="shared" si="24"/>
        <v/>
      </c>
      <c r="CR25" s="2186" t="str">
        <f t="shared" si="25"/>
        <v/>
      </c>
      <c r="CS25" s="2186" t="str">
        <f t="shared" si="26"/>
        <v/>
      </c>
      <c r="CT25" s="2186" t="str">
        <f t="shared" si="27"/>
        <v/>
      </c>
      <c r="CU25" s="2186" t="str">
        <f t="shared" si="28"/>
        <v/>
      </c>
      <c r="CV25" s="2186" t="str">
        <f t="shared" si="29"/>
        <v/>
      </c>
      <c r="CW25" s="2186" t="str">
        <f t="shared" si="30"/>
        <v/>
      </c>
      <c r="CX25" s="2186" t="str">
        <f t="shared" si="31"/>
        <v/>
      </c>
      <c r="CY25" s="2186" t="str">
        <f t="shared" si="32"/>
        <v/>
      </c>
      <c r="CZ25" s="2186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89" t="s">
        <v>2425</v>
      </c>
      <c r="B26" s="1579">
        <f>+P26+R26+T26+V26+X26+Z26+AB26+AD26+AF26+AH26</f>
        <v>0</v>
      </c>
      <c r="C26" s="2187">
        <f>+Q26+S26+U26+W26+Y26+AA26+AC26+AE26+AG26+AI26</f>
        <v>0</v>
      </c>
      <c r="D26" s="2178"/>
      <c r="E26" s="2179"/>
      <c r="F26" s="2180"/>
      <c r="G26" s="2179"/>
      <c r="H26" s="2180"/>
      <c r="I26" s="2179"/>
      <c r="J26" s="2180"/>
      <c r="K26" s="2179"/>
      <c r="L26" s="2180"/>
      <c r="M26" s="2181"/>
      <c r="N26" s="2178"/>
      <c r="O26" s="2179"/>
      <c r="P26" s="2148"/>
      <c r="Q26" s="2183"/>
      <c r="R26" s="2148"/>
      <c r="S26" s="2183"/>
      <c r="T26" s="2148"/>
      <c r="U26" s="2183"/>
      <c r="V26" s="2148"/>
      <c r="W26" s="2183"/>
      <c r="X26" s="2148"/>
      <c r="Y26" s="2183"/>
      <c r="Z26" s="2148"/>
      <c r="AA26" s="2183"/>
      <c r="AB26" s="2148"/>
      <c r="AC26" s="2183"/>
      <c r="AD26" s="2148"/>
      <c r="AE26" s="2183"/>
      <c r="AF26" s="2148"/>
      <c r="AG26" s="2183"/>
      <c r="AH26" s="2148"/>
      <c r="AI26" s="2183"/>
      <c r="AJ26" s="2180"/>
      <c r="AK26" s="2179"/>
      <c r="AL26" s="2180"/>
      <c r="AM26" s="2179"/>
      <c r="AN26" s="2180"/>
      <c r="AO26" s="2179"/>
      <c r="AP26" s="2180"/>
      <c r="AQ26" s="2194"/>
      <c r="AR26" s="2182"/>
      <c r="AS26" s="2184"/>
      <c r="AT26" s="2182"/>
      <c r="AU26" s="2183"/>
      <c r="AV26" s="2148"/>
      <c r="AW26" s="2155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6"/>
      <c r="CA26" s="2186" t="str">
        <f t="shared" si="8"/>
        <v/>
      </c>
      <c r="CB26" s="2186" t="str">
        <f t="shared" si="9"/>
        <v/>
      </c>
      <c r="CC26" s="2186" t="str">
        <f t="shared" si="10"/>
        <v/>
      </c>
      <c r="CD26" s="2186" t="str">
        <f t="shared" si="11"/>
        <v/>
      </c>
      <c r="CE26" s="2186" t="str">
        <f t="shared" si="12"/>
        <v/>
      </c>
      <c r="CF26" s="2186" t="str">
        <f t="shared" si="13"/>
        <v/>
      </c>
      <c r="CG26" s="2186" t="str">
        <f t="shared" si="14"/>
        <v/>
      </c>
      <c r="CH26" s="2186" t="str">
        <f t="shared" si="15"/>
        <v/>
      </c>
      <c r="CI26" s="2186" t="str">
        <f t="shared" si="16"/>
        <v/>
      </c>
      <c r="CJ26" s="2186" t="str">
        <f t="shared" si="17"/>
        <v/>
      </c>
      <c r="CK26" s="2186" t="str">
        <f t="shared" si="18"/>
        <v/>
      </c>
      <c r="CL26" s="2186" t="str">
        <f t="shared" si="19"/>
        <v/>
      </c>
      <c r="CM26" s="2186" t="str">
        <f t="shared" si="20"/>
        <v/>
      </c>
      <c r="CN26" s="2186" t="str">
        <f t="shared" si="21"/>
        <v/>
      </c>
      <c r="CO26" s="2186" t="str">
        <f t="shared" si="22"/>
        <v/>
      </c>
      <c r="CP26" s="2186" t="str">
        <f t="shared" si="23"/>
        <v/>
      </c>
      <c r="CQ26" s="2186" t="str">
        <f t="shared" si="24"/>
        <v/>
      </c>
      <c r="CR26" s="2186" t="str">
        <f t="shared" si="25"/>
        <v/>
      </c>
      <c r="CS26" s="2186" t="str">
        <f t="shared" si="26"/>
        <v/>
      </c>
      <c r="CT26" s="2186" t="str">
        <f t="shared" si="27"/>
        <v/>
      </c>
      <c r="CU26" s="2186" t="str">
        <f t="shared" si="28"/>
        <v/>
      </c>
      <c r="CV26" s="2186" t="str">
        <f t="shared" si="29"/>
        <v/>
      </c>
      <c r="CW26" s="2186" t="str">
        <f t="shared" si="30"/>
        <v/>
      </c>
      <c r="CX26" s="2186" t="str">
        <f t="shared" si="31"/>
        <v/>
      </c>
      <c r="CY26" s="2186" t="str">
        <f t="shared" si="32"/>
        <v/>
      </c>
      <c r="CZ26" s="2186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89" t="s">
        <v>2426</v>
      </c>
      <c r="B27" s="1579">
        <f t="shared" ref="B27:C29" si="54">+D27+F27+H27+J27+L27+N27+P27+R27+T27+V27+X27+Z27+AB27+AD27+AF27+AH27+AJ27+AL27+AN27+AP27</f>
        <v>0</v>
      </c>
      <c r="C27" s="2187">
        <f t="shared" si="54"/>
        <v>0</v>
      </c>
      <c r="D27" s="2182"/>
      <c r="E27" s="2183"/>
      <c r="F27" s="2148"/>
      <c r="G27" s="2183"/>
      <c r="H27" s="2148"/>
      <c r="I27" s="2155"/>
      <c r="J27" s="2182"/>
      <c r="K27" s="2182"/>
      <c r="L27" s="2148"/>
      <c r="M27" s="2155"/>
      <c r="N27" s="2182"/>
      <c r="O27" s="2183"/>
      <c r="P27" s="2148"/>
      <c r="Q27" s="2183"/>
      <c r="R27" s="2148"/>
      <c r="S27" s="2183"/>
      <c r="T27" s="2148"/>
      <c r="U27" s="2183"/>
      <c r="V27" s="2148"/>
      <c r="W27" s="2183"/>
      <c r="X27" s="2148"/>
      <c r="Y27" s="2183"/>
      <c r="Z27" s="2148"/>
      <c r="AA27" s="2183"/>
      <c r="AB27" s="2148"/>
      <c r="AC27" s="2183"/>
      <c r="AD27" s="2148"/>
      <c r="AE27" s="2183"/>
      <c r="AF27" s="2148"/>
      <c r="AG27" s="2183"/>
      <c r="AH27" s="2148"/>
      <c r="AI27" s="2183"/>
      <c r="AJ27" s="2148"/>
      <c r="AK27" s="2183"/>
      <c r="AL27" s="2148"/>
      <c r="AM27" s="2183"/>
      <c r="AN27" s="2148"/>
      <c r="AO27" s="2183"/>
      <c r="AP27" s="2148"/>
      <c r="AQ27" s="2184"/>
      <c r="AR27" s="2182"/>
      <c r="AS27" s="2184"/>
      <c r="AT27" s="2182"/>
      <c r="AU27" s="2183"/>
      <c r="AV27" s="2148"/>
      <c r="AW27" s="2155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6"/>
      <c r="CA27" s="2186" t="str">
        <f t="shared" si="8"/>
        <v/>
      </c>
      <c r="CB27" s="2186" t="str">
        <f t="shared" si="9"/>
        <v/>
      </c>
      <c r="CC27" s="2186" t="str">
        <f t="shared" si="10"/>
        <v/>
      </c>
      <c r="CD27" s="2186" t="str">
        <f t="shared" si="11"/>
        <v/>
      </c>
      <c r="CE27" s="2186" t="str">
        <f t="shared" si="12"/>
        <v/>
      </c>
      <c r="CF27" s="2186" t="str">
        <f t="shared" si="13"/>
        <v/>
      </c>
      <c r="CG27" s="2186" t="str">
        <f t="shared" si="14"/>
        <v/>
      </c>
      <c r="CH27" s="2186" t="str">
        <f t="shared" si="15"/>
        <v/>
      </c>
      <c r="CI27" s="2186" t="str">
        <f t="shared" si="16"/>
        <v/>
      </c>
      <c r="CJ27" s="2186" t="str">
        <f t="shared" si="17"/>
        <v/>
      </c>
      <c r="CK27" s="2186" t="str">
        <f t="shared" si="18"/>
        <v/>
      </c>
      <c r="CL27" s="2186" t="str">
        <f t="shared" si="19"/>
        <v/>
      </c>
      <c r="CM27" s="2186" t="str">
        <f t="shared" si="20"/>
        <v/>
      </c>
      <c r="CN27" s="2186" t="str">
        <f t="shared" si="21"/>
        <v/>
      </c>
      <c r="CO27" s="2186" t="str">
        <f t="shared" si="22"/>
        <v/>
      </c>
      <c r="CP27" s="2186" t="str">
        <f t="shared" si="23"/>
        <v/>
      </c>
      <c r="CQ27" s="2186" t="str">
        <f t="shared" si="24"/>
        <v/>
      </c>
      <c r="CR27" s="2186" t="str">
        <f t="shared" si="25"/>
        <v/>
      </c>
      <c r="CS27" s="2186" t="str">
        <f t="shared" si="26"/>
        <v/>
      </c>
      <c r="CT27" s="2186" t="str">
        <f t="shared" si="27"/>
        <v/>
      </c>
      <c r="CU27" s="2186" t="str">
        <f t="shared" si="28"/>
        <v/>
      </c>
      <c r="CV27" s="2186" t="str">
        <f t="shared" si="29"/>
        <v/>
      </c>
      <c r="CW27" s="2186" t="str">
        <f t="shared" si="30"/>
        <v/>
      </c>
      <c r="CX27" s="2186" t="str">
        <f t="shared" si="31"/>
        <v/>
      </c>
      <c r="CY27" s="2186" t="str">
        <f t="shared" si="32"/>
        <v/>
      </c>
      <c r="CZ27" s="2186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89" t="s">
        <v>2427</v>
      </c>
      <c r="B28" s="1579">
        <f t="shared" si="54"/>
        <v>0</v>
      </c>
      <c r="C28" s="2187">
        <f t="shared" si="54"/>
        <v>0</v>
      </c>
      <c r="D28" s="2182"/>
      <c r="E28" s="2183"/>
      <c r="F28" s="2148"/>
      <c r="G28" s="2183"/>
      <c r="H28" s="2148"/>
      <c r="I28" s="2155"/>
      <c r="J28" s="2182"/>
      <c r="K28" s="2182"/>
      <c r="L28" s="2148"/>
      <c r="M28" s="2155"/>
      <c r="N28" s="2182"/>
      <c r="O28" s="2183"/>
      <c r="P28" s="2148"/>
      <c r="Q28" s="2183"/>
      <c r="R28" s="2148"/>
      <c r="S28" s="2183"/>
      <c r="T28" s="2148"/>
      <c r="U28" s="2183"/>
      <c r="V28" s="2148"/>
      <c r="W28" s="2183"/>
      <c r="X28" s="2148"/>
      <c r="Y28" s="2183"/>
      <c r="Z28" s="2148"/>
      <c r="AA28" s="2183"/>
      <c r="AB28" s="2148"/>
      <c r="AC28" s="2183"/>
      <c r="AD28" s="2148"/>
      <c r="AE28" s="2183"/>
      <c r="AF28" s="2148"/>
      <c r="AG28" s="2183"/>
      <c r="AH28" s="2148"/>
      <c r="AI28" s="2183"/>
      <c r="AJ28" s="2148"/>
      <c r="AK28" s="2183"/>
      <c r="AL28" s="2148"/>
      <c r="AM28" s="2183"/>
      <c r="AN28" s="2148"/>
      <c r="AO28" s="2183"/>
      <c r="AP28" s="2148"/>
      <c r="AQ28" s="2184"/>
      <c r="AR28" s="2182"/>
      <c r="AS28" s="2184"/>
      <c r="AT28" s="2182"/>
      <c r="AU28" s="2183"/>
      <c r="AV28" s="2148"/>
      <c r="AW28" s="2155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6"/>
      <c r="CA28" s="2186" t="str">
        <f t="shared" si="8"/>
        <v/>
      </c>
      <c r="CB28" s="2186" t="str">
        <f t="shared" si="9"/>
        <v/>
      </c>
      <c r="CC28" s="2186" t="str">
        <f t="shared" si="10"/>
        <v/>
      </c>
      <c r="CD28" s="2186" t="str">
        <f t="shared" si="11"/>
        <v/>
      </c>
      <c r="CE28" s="2186" t="str">
        <f t="shared" si="12"/>
        <v/>
      </c>
      <c r="CF28" s="2186" t="str">
        <f t="shared" si="13"/>
        <v/>
      </c>
      <c r="CG28" s="2186" t="str">
        <f t="shared" si="14"/>
        <v/>
      </c>
      <c r="CH28" s="2186" t="str">
        <f t="shared" si="15"/>
        <v/>
      </c>
      <c r="CI28" s="2186" t="str">
        <f t="shared" si="16"/>
        <v/>
      </c>
      <c r="CJ28" s="2186" t="str">
        <f t="shared" si="17"/>
        <v/>
      </c>
      <c r="CK28" s="2186" t="str">
        <f t="shared" si="18"/>
        <v/>
      </c>
      <c r="CL28" s="2186" t="str">
        <f t="shared" si="19"/>
        <v/>
      </c>
      <c r="CM28" s="2186" t="str">
        <f t="shared" si="20"/>
        <v/>
      </c>
      <c r="CN28" s="2186" t="str">
        <f t="shared" si="21"/>
        <v/>
      </c>
      <c r="CO28" s="2186" t="str">
        <f t="shared" si="22"/>
        <v/>
      </c>
      <c r="CP28" s="2186" t="str">
        <f t="shared" si="23"/>
        <v/>
      </c>
      <c r="CQ28" s="2186" t="str">
        <f t="shared" si="24"/>
        <v/>
      </c>
      <c r="CR28" s="2186" t="str">
        <f t="shared" si="25"/>
        <v/>
      </c>
      <c r="CS28" s="2186" t="str">
        <f t="shared" si="26"/>
        <v/>
      </c>
      <c r="CT28" s="2186" t="str">
        <f t="shared" si="27"/>
        <v/>
      </c>
      <c r="CU28" s="2186" t="str">
        <f t="shared" si="28"/>
        <v/>
      </c>
      <c r="CV28" s="2186" t="str">
        <f t="shared" si="29"/>
        <v/>
      </c>
      <c r="CW28" s="2186" t="str">
        <f t="shared" si="30"/>
        <v/>
      </c>
      <c r="CX28" s="2186" t="str">
        <f t="shared" si="31"/>
        <v/>
      </c>
      <c r="CY28" s="2186" t="str">
        <f t="shared" si="32"/>
        <v/>
      </c>
      <c r="CZ28" s="2186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1" t="s">
        <v>2428</v>
      </c>
      <c r="B29" s="2195">
        <f t="shared" si="54"/>
        <v>0</v>
      </c>
      <c r="C29" s="2196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6"/>
      <c r="CA29" s="2186" t="str">
        <f t="shared" si="8"/>
        <v/>
      </c>
      <c r="CB29" s="2186" t="str">
        <f t="shared" si="9"/>
        <v/>
      </c>
      <c r="CC29" s="2186" t="str">
        <f t="shared" si="10"/>
        <v/>
      </c>
      <c r="CD29" s="2186" t="str">
        <f t="shared" si="11"/>
        <v/>
      </c>
      <c r="CE29" s="2186" t="str">
        <f t="shared" si="12"/>
        <v/>
      </c>
      <c r="CF29" s="2186" t="str">
        <f t="shared" si="13"/>
        <v/>
      </c>
      <c r="CG29" s="2186" t="str">
        <f t="shared" si="14"/>
        <v/>
      </c>
      <c r="CH29" s="2186" t="str">
        <f t="shared" si="15"/>
        <v/>
      </c>
      <c r="CI29" s="2186" t="str">
        <f t="shared" si="16"/>
        <v/>
      </c>
      <c r="CJ29" s="2186" t="str">
        <f t="shared" si="17"/>
        <v/>
      </c>
      <c r="CK29" s="2186" t="str">
        <f t="shared" si="18"/>
        <v/>
      </c>
      <c r="CL29" s="2186" t="str">
        <f t="shared" si="19"/>
        <v/>
      </c>
      <c r="CM29" s="2186" t="str">
        <f t="shared" si="20"/>
        <v/>
      </c>
      <c r="CN29" s="2186" t="str">
        <f t="shared" si="21"/>
        <v/>
      </c>
      <c r="CO29" s="2186" t="str">
        <f t="shared" si="22"/>
        <v/>
      </c>
      <c r="CP29" s="2186" t="str">
        <f t="shared" si="23"/>
        <v/>
      </c>
      <c r="CQ29" s="2186" t="str">
        <f t="shared" si="24"/>
        <v/>
      </c>
      <c r="CR29" s="2186" t="str">
        <f t="shared" si="25"/>
        <v/>
      </c>
      <c r="CS29" s="2186" t="str">
        <f t="shared" si="26"/>
        <v/>
      </c>
      <c r="CT29" s="2186" t="str">
        <f t="shared" si="27"/>
        <v/>
      </c>
      <c r="CU29" s="2186" t="str">
        <f t="shared" si="28"/>
        <v/>
      </c>
      <c r="CV29" s="2186" t="str">
        <f t="shared" si="29"/>
        <v/>
      </c>
      <c r="CW29" s="2186" t="str">
        <f t="shared" si="30"/>
        <v/>
      </c>
      <c r="CX29" s="2186" t="str">
        <f t="shared" si="31"/>
        <v/>
      </c>
      <c r="CY29" s="2186" t="str">
        <f t="shared" si="32"/>
        <v/>
      </c>
      <c r="CZ29" s="2186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197" t="s">
        <v>2429</v>
      </c>
      <c r="B30" s="1760"/>
      <c r="C30" s="1760"/>
      <c r="D30" s="1760"/>
      <c r="E30" s="1760"/>
      <c r="F30" s="1760"/>
      <c r="G30" s="1760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198"/>
      <c r="AY30" s="2198"/>
      <c r="AZ30" s="2198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6"/>
      <c r="BW30" s="1546"/>
    </row>
    <row r="31" spans="1:130" ht="31.9" customHeight="1" x14ac:dyDescent="0.25">
      <c r="A31" s="4187" t="s">
        <v>2407</v>
      </c>
      <c r="B31" s="4526" t="s">
        <v>27</v>
      </c>
      <c r="C31" s="4846"/>
      <c r="D31" s="4189" t="s">
        <v>974</v>
      </c>
      <c r="E31" s="4190"/>
      <c r="F31" s="4190"/>
      <c r="G31" s="4190"/>
      <c r="H31" s="4190"/>
      <c r="I31" s="4190"/>
      <c r="J31" s="4190"/>
      <c r="K31" s="4190"/>
      <c r="L31" s="4190"/>
      <c r="M31" s="4190"/>
      <c r="N31" s="4190"/>
      <c r="O31" s="4190"/>
      <c r="P31" s="4190"/>
      <c r="Q31" s="4190"/>
      <c r="R31" s="4190"/>
      <c r="S31" s="4190"/>
      <c r="T31" s="4190"/>
      <c r="U31" s="4190"/>
      <c r="V31" s="4190"/>
      <c r="W31" s="4190"/>
      <c r="X31" s="4190"/>
      <c r="Y31" s="4190"/>
      <c r="Z31" s="4190"/>
      <c r="AA31" s="4190"/>
      <c r="AB31" s="4190"/>
      <c r="AC31" s="4190"/>
      <c r="AD31" s="4190"/>
      <c r="AE31" s="4190"/>
      <c r="AF31" s="4190"/>
      <c r="AG31" s="4190"/>
      <c r="AH31" s="4190"/>
      <c r="AI31" s="4190"/>
      <c r="AJ31" s="4190"/>
      <c r="AK31" s="4190"/>
      <c r="AL31" s="4190"/>
      <c r="AM31" s="4190"/>
      <c r="AN31" s="4190"/>
      <c r="AO31" s="4190"/>
      <c r="AP31" s="4190"/>
      <c r="AQ31" s="4881"/>
      <c r="AR31" s="4483" t="s">
        <v>2408</v>
      </c>
      <c r="AS31" s="4818"/>
      <c r="AT31" s="4500" t="s">
        <v>960</v>
      </c>
      <c r="AU31" s="4733"/>
      <c r="AV31" s="4821" t="s">
        <v>430</v>
      </c>
      <c r="AW31" s="4739" t="s">
        <v>429</v>
      </c>
      <c r="AX31" s="2198"/>
      <c r="AY31" s="2198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6"/>
      <c r="BW31" s="1546"/>
    </row>
    <row r="32" spans="1:130" ht="16.149999999999999" customHeight="1" x14ac:dyDescent="0.25">
      <c r="A32" s="4229"/>
      <c r="B32" s="4795"/>
      <c r="C32" s="4796"/>
      <c r="D32" s="4185" t="s">
        <v>972</v>
      </c>
      <c r="E32" s="4483"/>
      <c r="F32" s="4185" t="s">
        <v>971</v>
      </c>
      <c r="G32" s="4483"/>
      <c r="H32" s="4185" t="s">
        <v>970</v>
      </c>
      <c r="I32" s="4186"/>
      <c r="J32" s="4483" t="s">
        <v>969</v>
      </c>
      <c r="K32" s="4483"/>
      <c r="L32" s="4185" t="s">
        <v>61</v>
      </c>
      <c r="M32" s="4483"/>
      <c r="N32" s="4185" t="s">
        <v>85</v>
      </c>
      <c r="O32" s="4483"/>
      <c r="P32" s="4185" t="s">
        <v>79</v>
      </c>
      <c r="Q32" s="4483"/>
      <c r="R32" s="4185" t="s">
        <v>6</v>
      </c>
      <c r="S32" s="4483"/>
      <c r="T32" s="4185" t="s">
        <v>953</v>
      </c>
      <c r="U32" s="4186"/>
      <c r="V32" s="4185" t="s">
        <v>952</v>
      </c>
      <c r="W32" s="4186"/>
      <c r="X32" s="4185" t="s">
        <v>951</v>
      </c>
      <c r="Y32" s="4186"/>
      <c r="Z32" s="4185" t="s">
        <v>950</v>
      </c>
      <c r="AA32" s="4186"/>
      <c r="AB32" s="4185" t="s">
        <v>949</v>
      </c>
      <c r="AC32" s="4186"/>
      <c r="AD32" s="4185" t="s">
        <v>948</v>
      </c>
      <c r="AE32" s="4186"/>
      <c r="AF32" s="4185" t="s">
        <v>947</v>
      </c>
      <c r="AG32" s="4186"/>
      <c r="AH32" s="4185" t="s">
        <v>946</v>
      </c>
      <c r="AI32" s="4186"/>
      <c r="AJ32" s="4185" t="s">
        <v>945</v>
      </c>
      <c r="AK32" s="4186"/>
      <c r="AL32" s="4185" t="s">
        <v>944</v>
      </c>
      <c r="AM32" s="4186"/>
      <c r="AN32" s="4185" t="s">
        <v>943</v>
      </c>
      <c r="AO32" s="4186"/>
      <c r="AP32" s="4185" t="s">
        <v>942</v>
      </c>
      <c r="AQ32" s="4818"/>
      <c r="AR32" s="4498" t="s">
        <v>20</v>
      </c>
      <c r="AS32" s="5001" t="s">
        <v>21</v>
      </c>
      <c r="AT32" s="4735"/>
      <c r="AU32" s="4736"/>
      <c r="AV32" s="4174"/>
      <c r="AW32" s="4176"/>
      <c r="AX32" s="2198"/>
      <c r="AY32" s="2198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6"/>
      <c r="BW32" s="1546"/>
    </row>
    <row r="33" spans="1:130" ht="16.149999999999999" customHeight="1" x14ac:dyDescent="0.25">
      <c r="A33" s="4188"/>
      <c r="B33" s="2172" t="s">
        <v>2409</v>
      </c>
      <c r="C33" s="1756" t="s">
        <v>2410</v>
      </c>
      <c r="D33" s="2168" t="s">
        <v>2409</v>
      </c>
      <c r="E33" s="1709" t="s">
        <v>2410</v>
      </c>
      <c r="F33" s="2168" t="s">
        <v>2409</v>
      </c>
      <c r="G33" s="1709" t="s">
        <v>2410</v>
      </c>
      <c r="H33" s="2168" t="s">
        <v>2409</v>
      </c>
      <c r="I33" s="1756" t="s">
        <v>2410</v>
      </c>
      <c r="J33" s="2172" t="s">
        <v>2409</v>
      </c>
      <c r="K33" s="1709" t="s">
        <v>2410</v>
      </c>
      <c r="L33" s="2168" t="s">
        <v>2409</v>
      </c>
      <c r="M33" s="1709" t="s">
        <v>2410</v>
      </c>
      <c r="N33" s="2168" t="s">
        <v>2409</v>
      </c>
      <c r="O33" s="1709" t="s">
        <v>2410</v>
      </c>
      <c r="P33" s="2168" t="s">
        <v>2409</v>
      </c>
      <c r="Q33" s="1709" t="s">
        <v>2410</v>
      </c>
      <c r="R33" s="2168" t="s">
        <v>2409</v>
      </c>
      <c r="S33" s="1709" t="s">
        <v>2410</v>
      </c>
      <c r="T33" s="2168" t="s">
        <v>2409</v>
      </c>
      <c r="U33" s="1709" t="s">
        <v>2410</v>
      </c>
      <c r="V33" s="2168" t="s">
        <v>2409</v>
      </c>
      <c r="W33" s="1709" t="s">
        <v>2410</v>
      </c>
      <c r="X33" s="2168" t="s">
        <v>2409</v>
      </c>
      <c r="Y33" s="1709" t="s">
        <v>2410</v>
      </c>
      <c r="Z33" s="2168" t="s">
        <v>2409</v>
      </c>
      <c r="AA33" s="1709" t="s">
        <v>2410</v>
      </c>
      <c r="AB33" s="2168" t="s">
        <v>2409</v>
      </c>
      <c r="AC33" s="1709" t="s">
        <v>2410</v>
      </c>
      <c r="AD33" s="2168" t="s">
        <v>2409</v>
      </c>
      <c r="AE33" s="1709" t="s">
        <v>2410</v>
      </c>
      <c r="AF33" s="2168" t="s">
        <v>2409</v>
      </c>
      <c r="AG33" s="1709" t="s">
        <v>2410</v>
      </c>
      <c r="AH33" s="2168" t="s">
        <v>2409</v>
      </c>
      <c r="AI33" s="1709" t="s">
        <v>2410</v>
      </c>
      <c r="AJ33" s="2168" t="s">
        <v>2409</v>
      </c>
      <c r="AK33" s="1709" t="s">
        <v>2410</v>
      </c>
      <c r="AL33" s="2168" t="s">
        <v>2409</v>
      </c>
      <c r="AM33" s="1709" t="s">
        <v>2410</v>
      </c>
      <c r="AN33" s="2168" t="s">
        <v>2409</v>
      </c>
      <c r="AO33" s="1709" t="s">
        <v>2410</v>
      </c>
      <c r="AP33" s="2168" t="s">
        <v>2409</v>
      </c>
      <c r="AQ33" s="2173" t="s">
        <v>2410</v>
      </c>
      <c r="AR33" s="4967"/>
      <c r="AS33" s="5002"/>
      <c r="AT33" s="2174" t="s">
        <v>426</v>
      </c>
      <c r="AU33" s="2123" t="s">
        <v>427</v>
      </c>
      <c r="AV33" s="4589"/>
      <c r="AW33" s="4180"/>
      <c r="AX33" s="2198"/>
      <c r="AY33" s="2198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6"/>
      <c r="BW33" s="1546"/>
    </row>
    <row r="34" spans="1:130" ht="16.149999999999999" customHeight="1" x14ac:dyDescent="0.25">
      <c r="A34" s="2199" t="s">
        <v>2411</v>
      </c>
      <c r="B34" s="2176">
        <f t="shared" ref="B34:C41" si="55">+N34+P34+R34+T34+V34+X34+Z34+AB34+AD34+AF34+AH34+AJ34+AL34+AN34+AP34</f>
        <v>0</v>
      </c>
      <c r="C34" s="2177">
        <f t="shared" si="55"/>
        <v>0</v>
      </c>
      <c r="D34" s="2178"/>
      <c r="E34" s="2179"/>
      <c r="F34" s="2180"/>
      <c r="G34" s="2179"/>
      <c r="H34" s="2180"/>
      <c r="I34" s="2179"/>
      <c r="J34" s="2180"/>
      <c r="K34" s="2179"/>
      <c r="L34" s="2180"/>
      <c r="M34" s="2181"/>
      <c r="N34" s="2182"/>
      <c r="O34" s="2183"/>
      <c r="P34" s="2148"/>
      <c r="Q34" s="2183"/>
      <c r="R34" s="2148"/>
      <c r="S34" s="2183"/>
      <c r="T34" s="2148"/>
      <c r="U34" s="2183"/>
      <c r="V34" s="2148"/>
      <c r="W34" s="2183"/>
      <c r="X34" s="2148"/>
      <c r="Y34" s="2183"/>
      <c r="Z34" s="2148"/>
      <c r="AA34" s="2183"/>
      <c r="AB34" s="2148"/>
      <c r="AC34" s="2183"/>
      <c r="AD34" s="2148"/>
      <c r="AE34" s="2183"/>
      <c r="AF34" s="2148"/>
      <c r="AG34" s="2183"/>
      <c r="AH34" s="2148"/>
      <c r="AI34" s="2183"/>
      <c r="AJ34" s="2148"/>
      <c r="AK34" s="2183"/>
      <c r="AL34" s="2148"/>
      <c r="AM34" s="2183"/>
      <c r="AN34" s="2148"/>
      <c r="AO34" s="2183"/>
      <c r="AP34" s="2148"/>
      <c r="AQ34" s="2184"/>
      <c r="AR34" s="2185"/>
      <c r="AS34" s="2184"/>
      <c r="AT34" s="2182"/>
      <c r="AU34" s="2183"/>
      <c r="AV34" s="2148"/>
      <c r="AW34" s="2155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6"/>
      <c r="BV34" s="1546"/>
      <c r="BW34" s="1546"/>
      <c r="CA34" s="2186" t="str">
        <f t="shared" ref="CA34:CA51" si="57">IF(B34&lt;C34,"* El total de Reactivos NO DEBE ser superior al total de Procesados. ","")</f>
        <v/>
      </c>
      <c r="CB34" s="2186" t="str">
        <f t="shared" ref="CB34:CB51" si="58">IF(B34&lt;&gt;(AR34+ AS34),"* La suma de las columnas Sexo DEBE SER IGUAL a los Procesados. ","")</f>
        <v/>
      </c>
      <c r="CC34" s="2186" t="str">
        <f t="shared" ref="CC34:CC51" si="59">IF(B34&lt;(AT34+ AU34),"* La suma de las columna Trans NO DEBE ser superior al total de Procesados. ","")</f>
        <v/>
      </c>
      <c r="CD34" s="2186" t="str">
        <f t="shared" ref="CD34:CD51" si="60">IF(B34&lt;AV34,"* La columna Pueblos Originarios NO DEBE ser superior al total de Procesados. ","")</f>
        <v/>
      </c>
      <c r="CE34" s="2186" t="str">
        <f t="shared" ref="CE34:CE51" si="61">IF(B34&lt;AW34,"* La columna Migrantes NO DEBE ser superior al total de Procesados. ","")</f>
        <v/>
      </c>
      <c r="CF34" s="2186" t="str">
        <f>IF(D34&lt;E34,CONCATENATE("* El total de procesados debe ser mayor o igual al total de Reactivos en el grupo de edad ",$D$32),"")</f>
        <v/>
      </c>
      <c r="CG34" s="2186" t="str">
        <f>IF(F34&lt;G34,CONCATENATE("* El total de procesados debe ser mayor o igual al total de Reactivos en el grupo de edad ",$F$32),"")</f>
        <v/>
      </c>
      <c r="CH34" s="2186" t="str">
        <f>IF(H34&lt;I34,CONCATENATE("* El total de procesados debe ser mayor o igual al total de Reactivos en el grupo de edad ",$H$32),"")</f>
        <v/>
      </c>
      <c r="CI34" s="2186" t="str">
        <f>IF(J34&lt;K34,CONCATENATE("* El total de procesados debe ser mayor o igual al total de Reactivos en el grupo de edad ",$J$32),"")</f>
        <v/>
      </c>
      <c r="CJ34" s="2186" t="str">
        <f>IF(L34&lt;M34,CONCATENATE("* El total de procesados debe ser mayor o igual al total de Reactivos en el grupo de edad ",$L$32),"")</f>
        <v/>
      </c>
      <c r="CK34" s="2186" t="str">
        <f>IF(N34&lt;O34,CONCATENATE("* El total de procesados debe ser mayor o igual al total de Reactivos en el grupo de edad ",$N$32),"")</f>
        <v/>
      </c>
      <c r="CL34" s="2186" t="str">
        <f>IF(P34&lt;Q34,CONCATENATE("* El total de procesados debe ser mayor o igual al total de Reactivos en el grupo de edad ",$P$32),"")</f>
        <v/>
      </c>
      <c r="CM34" s="2186" t="str">
        <f>IF(R34&lt;S34,CONCATENATE("* El total de procesados debe ser mayor o igual al total de Reactivos en el grupo de edad ",$R$32),"")</f>
        <v/>
      </c>
      <c r="CN34" s="2186" t="str">
        <f>IF(T34&lt;U34,CONCATENATE("* El total de procesados debe ser mayor o igual al total de Reactivos en el grupo de edad ",$T$32),"")</f>
        <v/>
      </c>
      <c r="CO34" s="2186" t="str">
        <f>IF(V34&lt;W34,CONCATENATE("* El total de procesados debe ser mayor o igual al total de Reactivos en el grupo de edad ",$V$32),"")</f>
        <v/>
      </c>
      <c r="CP34" s="2186" t="str">
        <f>IF(X34&lt;Y34,CONCATENATE("* El total de procesados debe ser mayor o igual al total de Reactivos en el grupo de edad ",$X$32),"")</f>
        <v/>
      </c>
      <c r="CQ34" s="2186" t="str">
        <f>IF(Z34&lt;AA34,CONCATENATE("* El total de procesados debe ser mayor o igual al total de Reactivos en el grupo de edad ",$Z$32),"")</f>
        <v/>
      </c>
      <c r="CR34" s="2186" t="str">
        <f>IF(AB34&lt;AC34,CONCATENATE("* El total de procesados debe ser mayor o igual al total de Reactivos en el grupo de edad ",$AB$32),"")</f>
        <v/>
      </c>
      <c r="CS34" s="2186" t="str">
        <f>IF(AD34&lt;AE34,CONCATENATE("* El total de procesados debe ser mayor o igual al total de Reactivos en el grupo de edad ",$AD$32),"")</f>
        <v/>
      </c>
      <c r="CT34" s="2186" t="str">
        <f>IF(AF34&lt;AG34,CONCATENATE("* El total de procesados debe ser mayor o igual al total de Reactivos en el grupo de edad ",$AF$32),"")</f>
        <v/>
      </c>
      <c r="CU34" s="2186" t="str">
        <f>IF(AH34&lt;AI34,CONCATENATE("* El total de procesados debe ser mayor o igual al total de Reactivos en el grupo de edad ",$AH$32),"")</f>
        <v/>
      </c>
      <c r="CV34" s="2186" t="str">
        <f>IF(AJ34&lt;AK34,CONCATENATE("* El total de procesados debe ser mayor o igual al total de Reactivos en el grupo de edad ",$AJ$32),"")</f>
        <v/>
      </c>
      <c r="CW34" s="2186" t="str">
        <f>IF(AL34&lt;AM34,CONCATENATE("* El total de procesados debe ser mayor o igual al total de Reactivos en el grupo de edad ",$AL$32),"")</f>
        <v/>
      </c>
      <c r="CX34" s="2186" t="str">
        <f>IF(AN34&lt;AO34,CONCATENATE("* El total de procesados debe ser mayor o igual al total de Reactivos en el grupo de edad ",$AN$32),"")</f>
        <v/>
      </c>
      <c r="CY34" s="2186" t="str">
        <f>IF(AP34&lt;AQ34,CONCATENATE("* El total de procesados debe ser mayor o igual al total de Reactivos en el grupo de edad ",$AP$32),"")</f>
        <v/>
      </c>
      <c r="CZ34" s="2186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199" t="s">
        <v>2412</v>
      </c>
      <c r="B35" s="1579">
        <f t="shared" si="55"/>
        <v>0</v>
      </c>
      <c r="C35" s="2187">
        <f t="shared" si="55"/>
        <v>0</v>
      </c>
      <c r="D35" s="2178"/>
      <c r="E35" s="2179"/>
      <c r="F35" s="2180"/>
      <c r="G35" s="2179"/>
      <c r="H35" s="2180"/>
      <c r="I35" s="2179"/>
      <c r="J35" s="2180"/>
      <c r="K35" s="2179"/>
      <c r="L35" s="2180"/>
      <c r="M35" s="2181"/>
      <c r="N35" s="2182"/>
      <c r="O35" s="2183"/>
      <c r="P35" s="2148"/>
      <c r="Q35" s="2183"/>
      <c r="R35" s="2148"/>
      <c r="S35" s="2183"/>
      <c r="T35" s="2148"/>
      <c r="U35" s="2183"/>
      <c r="V35" s="2148"/>
      <c r="W35" s="2183"/>
      <c r="X35" s="2148"/>
      <c r="Y35" s="2183"/>
      <c r="Z35" s="2148"/>
      <c r="AA35" s="2183"/>
      <c r="AB35" s="2148"/>
      <c r="AC35" s="2183"/>
      <c r="AD35" s="2148"/>
      <c r="AE35" s="2183"/>
      <c r="AF35" s="2148"/>
      <c r="AG35" s="2183"/>
      <c r="AH35" s="2148"/>
      <c r="AI35" s="2183"/>
      <c r="AJ35" s="2148"/>
      <c r="AK35" s="2183"/>
      <c r="AL35" s="2148"/>
      <c r="AM35" s="2183"/>
      <c r="AN35" s="2148"/>
      <c r="AO35" s="2183"/>
      <c r="AP35" s="2148"/>
      <c r="AQ35" s="2184"/>
      <c r="AR35" s="2185"/>
      <c r="AS35" s="2184"/>
      <c r="AT35" s="2182"/>
      <c r="AU35" s="2183"/>
      <c r="AV35" s="2148"/>
      <c r="AW35" s="2155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6"/>
      <c r="BV35" s="1546"/>
      <c r="BW35" s="1546"/>
      <c r="CA35" s="2186" t="str">
        <f t="shared" si="57"/>
        <v/>
      </c>
      <c r="CB35" s="2186" t="str">
        <f t="shared" si="58"/>
        <v/>
      </c>
      <c r="CC35" s="2186" t="str">
        <f t="shared" si="59"/>
        <v/>
      </c>
      <c r="CD35" s="2186" t="str">
        <f t="shared" si="60"/>
        <v/>
      </c>
      <c r="CE35" s="2186" t="str">
        <f t="shared" si="61"/>
        <v/>
      </c>
      <c r="CF35" s="2186" t="str">
        <f t="shared" ref="CF35:CF51" si="83">IF(D35&lt;E35,CONCATENATE("* El total de procesados debe ser mayor o igual al total de Reactivos en el grupo de edad ",$D$32),"")</f>
        <v/>
      </c>
      <c r="CG35" s="2186" t="str">
        <f t="shared" ref="CG35:CG51" si="84">IF(F35&lt;G35,CONCATENATE("* El total de procesados debe ser mayor o igual al total de Reactivos en el grupo de edad ",$F$32),"")</f>
        <v/>
      </c>
      <c r="CH35" s="2186" t="str">
        <f t="shared" ref="CH35:CH51" si="85">IF(H35&lt;I35,CONCATENATE("* El total de procesados debe ser mayor o igual al total de Reactivos en el grupo de edad ",$H$32),"")</f>
        <v/>
      </c>
      <c r="CI35" s="2186" t="str">
        <f t="shared" ref="CI35:CI51" si="86">IF(J35&lt;K35,CONCATENATE("* El total de procesados debe ser mayor o igual al total de Reactivos en el grupo de edad ",$J$32),"")</f>
        <v/>
      </c>
      <c r="CJ35" s="2186" t="str">
        <f t="shared" ref="CJ35:CJ51" si="87">IF(L35&lt;M35,CONCATENATE("* El total de procesados debe ser mayor o igual al total de Reactivos en el grupo de edad ",$L$32),"")</f>
        <v/>
      </c>
      <c r="CK35" s="2186" t="str">
        <f t="shared" ref="CK35:CK51" si="88">IF(N35&lt;O35,CONCATENATE("* El total de procesados debe ser mayor o igual al total de Reactivos en el grupo de edad ",$N$32),"")</f>
        <v/>
      </c>
      <c r="CL35" s="2186" t="str">
        <f t="shared" ref="CL35:CL51" si="89">IF(P35&lt;Q35,CONCATENATE("* El total de procesados debe ser mayor o igual al total de Reactivos en el grupo de edad ",$P$32),"")</f>
        <v/>
      </c>
      <c r="CM35" s="2186" t="str">
        <f t="shared" ref="CM35:CM51" si="90">IF(R35&lt;S35,CONCATENATE("* El total de procesados debe ser mayor o igual al total de Reactivos en el grupo de edad ",$R$32),"")</f>
        <v/>
      </c>
      <c r="CN35" s="2186" t="str">
        <f t="shared" ref="CN35:CN51" si="91">IF(T35&lt;U35,CONCATENATE("* El total de procesados debe ser mayor o igual al total de Reactivos en el grupo de edad ",$T$32),"")</f>
        <v/>
      </c>
      <c r="CO35" s="2186" t="str">
        <f t="shared" ref="CO35:CO51" si="92">IF(V35&lt;W35,CONCATENATE("* El total de procesados debe ser mayor o igual al total de Reactivos en el grupo de edad ",$V$32),"")</f>
        <v/>
      </c>
      <c r="CP35" s="2186" t="str">
        <f t="shared" ref="CP35:CP51" si="93">IF(X35&lt;Y35,CONCATENATE("* El total de procesados debe ser mayor o igual al total de Reactivos en el grupo de edad ",$X$32),"")</f>
        <v/>
      </c>
      <c r="CQ35" s="2186" t="str">
        <f t="shared" ref="CQ35:CQ51" si="94">IF(Z35&lt;AA35,CONCATENATE("* El total de procesados debe ser mayor o igual al total de Reactivos en el grupo de edad ",$Z$32),"")</f>
        <v/>
      </c>
      <c r="CR35" s="2186" t="str">
        <f t="shared" ref="CR35:CR51" si="95">IF(AB35&lt;AC35,CONCATENATE("* El total de procesados debe ser mayor o igual al total de Reactivos en el grupo de edad ",$AB$32),"")</f>
        <v/>
      </c>
      <c r="CS35" s="2186" t="str">
        <f t="shared" ref="CS35:CS51" si="96">IF(AD35&lt;AE35,CONCATENATE("* El total de procesados debe ser mayor o igual al total de Reactivos en el grupo de edad ",$AD$32),"")</f>
        <v/>
      </c>
      <c r="CT35" s="2186" t="str">
        <f t="shared" ref="CT35:CT51" si="97">IF(AF35&lt;AG35,CONCATENATE("* El total de procesados debe ser mayor o igual al total de Reactivos en el grupo de edad ",$AF$32),"")</f>
        <v/>
      </c>
      <c r="CU35" s="2186" t="str">
        <f t="shared" ref="CU35:CU51" si="98">IF(AH35&lt;AI35,CONCATENATE("* El total de procesados debe ser mayor o igual al total de Reactivos en el grupo de edad ",$AH$32),"")</f>
        <v/>
      </c>
      <c r="CV35" s="2186" t="str">
        <f t="shared" ref="CV35:CV51" si="99">IF(AJ35&lt;AK35,CONCATENATE("* El total de procesados debe ser mayor o igual al total de Reactivos en el grupo de edad ",$AJ$32),"")</f>
        <v/>
      </c>
      <c r="CW35" s="2186" t="str">
        <f t="shared" ref="CW35:CW51" si="100">IF(AL35&lt;AM35,CONCATENATE("* El total de procesados debe ser mayor o igual al total de Reactivos en el grupo de edad ",$AL$32),"")</f>
        <v/>
      </c>
      <c r="CX35" s="2186" t="str">
        <f t="shared" ref="CX35:CX51" si="101">IF(AN35&lt;AO35,CONCATENATE("* El total de procesados debe ser mayor o igual al total de Reactivos en el grupo de edad ",$AN$32),"")</f>
        <v/>
      </c>
      <c r="CY35" s="2186" t="str">
        <f t="shared" ref="CY35:CY51" si="102">IF(AP35&lt;AQ35,CONCATENATE("* El total de procesados debe ser mayor o igual al total de Reactivos en el grupo de edad ",$AP$32),"")</f>
        <v/>
      </c>
      <c r="CZ35" s="2186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199" t="s">
        <v>2413</v>
      </c>
      <c r="B36" s="1579">
        <f t="shared" si="55"/>
        <v>0</v>
      </c>
      <c r="C36" s="2187">
        <f t="shared" si="55"/>
        <v>0</v>
      </c>
      <c r="D36" s="2178"/>
      <c r="E36" s="2179"/>
      <c r="F36" s="2180"/>
      <c r="G36" s="2179"/>
      <c r="H36" s="2180"/>
      <c r="I36" s="2179"/>
      <c r="J36" s="2180"/>
      <c r="K36" s="2179"/>
      <c r="L36" s="2180"/>
      <c r="M36" s="2181"/>
      <c r="N36" s="2182"/>
      <c r="O36" s="2183"/>
      <c r="P36" s="2148"/>
      <c r="Q36" s="2183"/>
      <c r="R36" s="2148"/>
      <c r="S36" s="2183"/>
      <c r="T36" s="2148"/>
      <c r="U36" s="2183"/>
      <c r="V36" s="2148"/>
      <c r="W36" s="2183"/>
      <c r="X36" s="2148"/>
      <c r="Y36" s="2183"/>
      <c r="Z36" s="2148"/>
      <c r="AA36" s="2183"/>
      <c r="AB36" s="2148"/>
      <c r="AC36" s="2183"/>
      <c r="AD36" s="2148"/>
      <c r="AE36" s="2183"/>
      <c r="AF36" s="2148"/>
      <c r="AG36" s="2183"/>
      <c r="AH36" s="2148"/>
      <c r="AI36" s="2183"/>
      <c r="AJ36" s="2148"/>
      <c r="AK36" s="2183"/>
      <c r="AL36" s="2148"/>
      <c r="AM36" s="2183"/>
      <c r="AN36" s="2148"/>
      <c r="AO36" s="2183"/>
      <c r="AP36" s="2148"/>
      <c r="AQ36" s="2184"/>
      <c r="AR36" s="2185"/>
      <c r="AS36" s="2184"/>
      <c r="AT36" s="2182"/>
      <c r="AU36" s="2183"/>
      <c r="AV36" s="2148"/>
      <c r="AW36" s="2155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6"/>
      <c r="BV36" s="1546"/>
      <c r="BW36" s="1546"/>
      <c r="CA36" s="2186" t="str">
        <f t="shared" si="57"/>
        <v/>
      </c>
      <c r="CB36" s="2186" t="str">
        <f t="shared" si="58"/>
        <v/>
      </c>
      <c r="CC36" s="2186" t="str">
        <f t="shared" si="59"/>
        <v/>
      </c>
      <c r="CD36" s="2186" t="str">
        <f t="shared" si="60"/>
        <v/>
      </c>
      <c r="CE36" s="2186" t="str">
        <f t="shared" si="61"/>
        <v/>
      </c>
      <c r="CF36" s="2186" t="str">
        <f t="shared" si="83"/>
        <v/>
      </c>
      <c r="CG36" s="2186" t="str">
        <f t="shared" si="84"/>
        <v/>
      </c>
      <c r="CH36" s="2186" t="str">
        <f t="shared" si="85"/>
        <v/>
      </c>
      <c r="CI36" s="2186" t="str">
        <f t="shared" si="86"/>
        <v/>
      </c>
      <c r="CJ36" s="2186" t="str">
        <f t="shared" si="87"/>
        <v/>
      </c>
      <c r="CK36" s="2186" t="str">
        <f t="shared" si="88"/>
        <v/>
      </c>
      <c r="CL36" s="2186" t="str">
        <f t="shared" si="89"/>
        <v/>
      </c>
      <c r="CM36" s="2186" t="str">
        <f t="shared" si="90"/>
        <v/>
      </c>
      <c r="CN36" s="2186" t="str">
        <f t="shared" si="91"/>
        <v/>
      </c>
      <c r="CO36" s="2186" t="str">
        <f t="shared" si="92"/>
        <v/>
      </c>
      <c r="CP36" s="2186" t="str">
        <f t="shared" si="93"/>
        <v/>
      </c>
      <c r="CQ36" s="2186" t="str">
        <f t="shared" si="94"/>
        <v/>
      </c>
      <c r="CR36" s="2186" t="str">
        <f t="shared" si="95"/>
        <v/>
      </c>
      <c r="CS36" s="2186" t="str">
        <f t="shared" si="96"/>
        <v/>
      </c>
      <c r="CT36" s="2186" t="str">
        <f t="shared" si="97"/>
        <v/>
      </c>
      <c r="CU36" s="2186" t="str">
        <f t="shared" si="98"/>
        <v/>
      </c>
      <c r="CV36" s="2186" t="str">
        <f t="shared" si="99"/>
        <v/>
      </c>
      <c r="CW36" s="2186" t="str">
        <f t="shared" si="100"/>
        <v/>
      </c>
      <c r="CX36" s="2186" t="str">
        <f t="shared" si="101"/>
        <v/>
      </c>
      <c r="CY36" s="2186" t="str">
        <f t="shared" si="102"/>
        <v/>
      </c>
      <c r="CZ36" s="2186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199" t="s">
        <v>2414</v>
      </c>
      <c r="B37" s="1579">
        <f t="shared" si="55"/>
        <v>0</v>
      </c>
      <c r="C37" s="2187">
        <f t="shared" si="55"/>
        <v>0</v>
      </c>
      <c r="D37" s="2178"/>
      <c r="E37" s="2179"/>
      <c r="F37" s="2180"/>
      <c r="G37" s="2179"/>
      <c r="H37" s="2180"/>
      <c r="I37" s="2179"/>
      <c r="J37" s="2180"/>
      <c r="K37" s="2179"/>
      <c r="L37" s="2180"/>
      <c r="M37" s="2181"/>
      <c r="N37" s="2182"/>
      <c r="O37" s="2183"/>
      <c r="P37" s="2148"/>
      <c r="Q37" s="2183"/>
      <c r="R37" s="2148"/>
      <c r="S37" s="2183"/>
      <c r="T37" s="2148"/>
      <c r="U37" s="2183"/>
      <c r="V37" s="2148"/>
      <c r="W37" s="2183"/>
      <c r="X37" s="2148"/>
      <c r="Y37" s="2183"/>
      <c r="Z37" s="2148"/>
      <c r="AA37" s="2183"/>
      <c r="AB37" s="2148"/>
      <c r="AC37" s="2183"/>
      <c r="AD37" s="2148"/>
      <c r="AE37" s="2183"/>
      <c r="AF37" s="2148"/>
      <c r="AG37" s="2183"/>
      <c r="AH37" s="2148"/>
      <c r="AI37" s="2183"/>
      <c r="AJ37" s="2148"/>
      <c r="AK37" s="2183"/>
      <c r="AL37" s="2148"/>
      <c r="AM37" s="2183"/>
      <c r="AN37" s="2148"/>
      <c r="AO37" s="2183"/>
      <c r="AP37" s="2148"/>
      <c r="AQ37" s="2184"/>
      <c r="AR37" s="2185"/>
      <c r="AS37" s="2184"/>
      <c r="AT37" s="2182"/>
      <c r="AU37" s="2183"/>
      <c r="AV37" s="2148"/>
      <c r="AW37" s="2155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6"/>
      <c r="BV37" s="1546"/>
      <c r="BW37" s="1546"/>
      <c r="CA37" s="2186" t="str">
        <f t="shared" si="57"/>
        <v/>
      </c>
      <c r="CB37" s="2186" t="str">
        <f t="shared" si="58"/>
        <v/>
      </c>
      <c r="CC37" s="2186" t="str">
        <f t="shared" si="59"/>
        <v/>
      </c>
      <c r="CD37" s="2186" t="str">
        <f t="shared" si="60"/>
        <v/>
      </c>
      <c r="CE37" s="2186" t="str">
        <f t="shared" si="61"/>
        <v/>
      </c>
      <c r="CF37" s="2186" t="str">
        <f t="shared" si="83"/>
        <v/>
      </c>
      <c r="CG37" s="2186" t="str">
        <f t="shared" si="84"/>
        <v/>
      </c>
      <c r="CH37" s="2186" t="str">
        <f t="shared" si="85"/>
        <v/>
      </c>
      <c r="CI37" s="2186" t="str">
        <f t="shared" si="86"/>
        <v/>
      </c>
      <c r="CJ37" s="2186" t="str">
        <f t="shared" si="87"/>
        <v/>
      </c>
      <c r="CK37" s="2186" t="str">
        <f t="shared" si="88"/>
        <v/>
      </c>
      <c r="CL37" s="2186" t="str">
        <f t="shared" si="89"/>
        <v/>
      </c>
      <c r="CM37" s="2186" t="str">
        <f t="shared" si="90"/>
        <v/>
      </c>
      <c r="CN37" s="2186" t="str">
        <f t="shared" si="91"/>
        <v/>
      </c>
      <c r="CO37" s="2186" t="str">
        <f t="shared" si="92"/>
        <v/>
      </c>
      <c r="CP37" s="2186" t="str">
        <f t="shared" si="93"/>
        <v/>
      </c>
      <c r="CQ37" s="2186" t="str">
        <f t="shared" si="94"/>
        <v/>
      </c>
      <c r="CR37" s="2186" t="str">
        <f t="shared" si="95"/>
        <v/>
      </c>
      <c r="CS37" s="2186" t="str">
        <f t="shared" si="96"/>
        <v/>
      </c>
      <c r="CT37" s="2186" t="str">
        <f t="shared" si="97"/>
        <v/>
      </c>
      <c r="CU37" s="2186" t="str">
        <f t="shared" si="98"/>
        <v/>
      </c>
      <c r="CV37" s="2186" t="str">
        <f t="shared" si="99"/>
        <v/>
      </c>
      <c r="CW37" s="2186" t="str">
        <f t="shared" si="100"/>
        <v/>
      </c>
      <c r="CX37" s="2186" t="str">
        <f t="shared" si="101"/>
        <v/>
      </c>
      <c r="CY37" s="2186" t="str">
        <f t="shared" si="102"/>
        <v/>
      </c>
      <c r="CZ37" s="2186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0" t="s">
        <v>2415</v>
      </c>
      <c r="B38" s="1579">
        <f t="shared" si="55"/>
        <v>0</v>
      </c>
      <c r="C38" s="2187">
        <f t="shared" si="55"/>
        <v>0</v>
      </c>
      <c r="D38" s="2178"/>
      <c r="E38" s="2179"/>
      <c r="F38" s="2180"/>
      <c r="G38" s="2179"/>
      <c r="H38" s="2180"/>
      <c r="I38" s="2179"/>
      <c r="J38" s="2180"/>
      <c r="K38" s="2179"/>
      <c r="L38" s="2180"/>
      <c r="M38" s="2181"/>
      <c r="N38" s="2182"/>
      <c r="O38" s="2183"/>
      <c r="P38" s="2148"/>
      <c r="Q38" s="2183"/>
      <c r="R38" s="2148"/>
      <c r="S38" s="2183"/>
      <c r="T38" s="2148"/>
      <c r="U38" s="2183"/>
      <c r="V38" s="2148"/>
      <c r="W38" s="2183"/>
      <c r="X38" s="2148"/>
      <c r="Y38" s="2183"/>
      <c r="Z38" s="2148"/>
      <c r="AA38" s="2183"/>
      <c r="AB38" s="2148"/>
      <c r="AC38" s="2183"/>
      <c r="AD38" s="2148"/>
      <c r="AE38" s="2183"/>
      <c r="AF38" s="2148"/>
      <c r="AG38" s="2183"/>
      <c r="AH38" s="2148"/>
      <c r="AI38" s="2183"/>
      <c r="AJ38" s="2148"/>
      <c r="AK38" s="2183"/>
      <c r="AL38" s="2148"/>
      <c r="AM38" s="2183"/>
      <c r="AN38" s="2148"/>
      <c r="AO38" s="2183"/>
      <c r="AP38" s="2148"/>
      <c r="AQ38" s="2184"/>
      <c r="AR38" s="2185"/>
      <c r="AS38" s="2184"/>
      <c r="AT38" s="2182"/>
      <c r="AU38" s="2183"/>
      <c r="AV38" s="2148"/>
      <c r="AW38" s="2155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6"/>
      <c r="BV38" s="1546"/>
      <c r="BW38" s="1546"/>
      <c r="CA38" s="2186" t="str">
        <f t="shared" si="57"/>
        <v/>
      </c>
      <c r="CB38" s="2186" t="str">
        <f t="shared" si="58"/>
        <v/>
      </c>
      <c r="CC38" s="2186" t="str">
        <f t="shared" si="59"/>
        <v/>
      </c>
      <c r="CD38" s="2186" t="str">
        <f t="shared" si="60"/>
        <v/>
      </c>
      <c r="CE38" s="2186" t="str">
        <f t="shared" si="61"/>
        <v/>
      </c>
      <c r="CF38" s="2186" t="str">
        <f t="shared" si="83"/>
        <v/>
      </c>
      <c r="CG38" s="2186" t="str">
        <f t="shared" si="84"/>
        <v/>
      </c>
      <c r="CH38" s="2186" t="str">
        <f t="shared" si="85"/>
        <v/>
      </c>
      <c r="CI38" s="2186" t="str">
        <f t="shared" si="86"/>
        <v/>
      </c>
      <c r="CJ38" s="2186" t="str">
        <f t="shared" si="87"/>
        <v/>
      </c>
      <c r="CK38" s="2186" t="str">
        <f t="shared" si="88"/>
        <v/>
      </c>
      <c r="CL38" s="2186" t="str">
        <f t="shared" si="89"/>
        <v/>
      </c>
      <c r="CM38" s="2186" t="str">
        <f t="shared" si="90"/>
        <v/>
      </c>
      <c r="CN38" s="2186" t="str">
        <f t="shared" si="91"/>
        <v/>
      </c>
      <c r="CO38" s="2186" t="str">
        <f t="shared" si="92"/>
        <v/>
      </c>
      <c r="CP38" s="2186" t="str">
        <f t="shared" si="93"/>
        <v/>
      </c>
      <c r="CQ38" s="2186" t="str">
        <f t="shared" si="94"/>
        <v/>
      </c>
      <c r="CR38" s="2186" t="str">
        <f t="shared" si="95"/>
        <v/>
      </c>
      <c r="CS38" s="2186" t="str">
        <f t="shared" si="96"/>
        <v/>
      </c>
      <c r="CT38" s="2186" t="str">
        <f t="shared" si="97"/>
        <v/>
      </c>
      <c r="CU38" s="2186" t="str">
        <f t="shared" si="98"/>
        <v/>
      </c>
      <c r="CV38" s="2186" t="str">
        <f t="shared" si="99"/>
        <v/>
      </c>
      <c r="CW38" s="2186" t="str">
        <f t="shared" si="100"/>
        <v/>
      </c>
      <c r="CX38" s="2186" t="str">
        <f t="shared" si="101"/>
        <v/>
      </c>
      <c r="CY38" s="2186" t="str">
        <f t="shared" si="102"/>
        <v/>
      </c>
      <c r="CZ38" s="2186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0" t="s">
        <v>2416</v>
      </c>
      <c r="B39" s="1579">
        <f t="shared" si="55"/>
        <v>0</v>
      </c>
      <c r="C39" s="2187">
        <f t="shared" si="55"/>
        <v>0</v>
      </c>
      <c r="D39" s="2178"/>
      <c r="E39" s="2179"/>
      <c r="F39" s="2180"/>
      <c r="G39" s="2179"/>
      <c r="H39" s="2180"/>
      <c r="I39" s="2179"/>
      <c r="J39" s="2180"/>
      <c r="K39" s="2179"/>
      <c r="L39" s="2180"/>
      <c r="M39" s="2181"/>
      <c r="N39" s="2182"/>
      <c r="O39" s="2183"/>
      <c r="P39" s="2148"/>
      <c r="Q39" s="2183"/>
      <c r="R39" s="2148"/>
      <c r="S39" s="2183"/>
      <c r="T39" s="2148"/>
      <c r="U39" s="2183"/>
      <c r="V39" s="2148"/>
      <c r="W39" s="2183"/>
      <c r="X39" s="2148"/>
      <c r="Y39" s="2183"/>
      <c r="Z39" s="2148"/>
      <c r="AA39" s="2183"/>
      <c r="AB39" s="2148"/>
      <c r="AC39" s="2183"/>
      <c r="AD39" s="2148"/>
      <c r="AE39" s="2183"/>
      <c r="AF39" s="2148"/>
      <c r="AG39" s="2183"/>
      <c r="AH39" s="2148"/>
      <c r="AI39" s="2183"/>
      <c r="AJ39" s="2148"/>
      <c r="AK39" s="2183"/>
      <c r="AL39" s="2148"/>
      <c r="AM39" s="2183"/>
      <c r="AN39" s="2148"/>
      <c r="AO39" s="2183"/>
      <c r="AP39" s="2148"/>
      <c r="AQ39" s="2184"/>
      <c r="AR39" s="2182"/>
      <c r="AS39" s="2184"/>
      <c r="AT39" s="2182"/>
      <c r="AU39" s="2183"/>
      <c r="AV39" s="2148"/>
      <c r="AW39" s="2155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6"/>
      <c r="BV39" s="1546"/>
      <c r="BW39" s="1546"/>
      <c r="CA39" s="2186" t="str">
        <f t="shared" si="57"/>
        <v/>
      </c>
      <c r="CB39" s="2186" t="str">
        <f t="shared" si="58"/>
        <v/>
      </c>
      <c r="CC39" s="2186" t="str">
        <f t="shared" si="59"/>
        <v/>
      </c>
      <c r="CD39" s="2186" t="str">
        <f t="shared" si="60"/>
        <v/>
      </c>
      <c r="CE39" s="2186" t="str">
        <f t="shared" si="61"/>
        <v/>
      </c>
      <c r="CF39" s="2186" t="str">
        <f t="shared" si="83"/>
        <v/>
      </c>
      <c r="CG39" s="2186" t="str">
        <f t="shared" si="84"/>
        <v/>
      </c>
      <c r="CH39" s="2186" t="str">
        <f t="shared" si="85"/>
        <v/>
      </c>
      <c r="CI39" s="2186" t="str">
        <f t="shared" si="86"/>
        <v/>
      </c>
      <c r="CJ39" s="2186" t="str">
        <f t="shared" si="87"/>
        <v/>
      </c>
      <c r="CK39" s="2186" t="str">
        <f t="shared" si="88"/>
        <v/>
      </c>
      <c r="CL39" s="2186" t="str">
        <f t="shared" si="89"/>
        <v/>
      </c>
      <c r="CM39" s="2186" t="str">
        <f t="shared" si="90"/>
        <v/>
      </c>
      <c r="CN39" s="2186" t="str">
        <f t="shared" si="91"/>
        <v/>
      </c>
      <c r="CO39" s="2186" t="str">
        <f t="shared" si="92"/>
        <v/>
      </c>
      <c r="CP39" s="2186" t="str">
        <f t="shared" si="93"/>
        <v/>
      </c>
      <c r="CQ39" s="2186" t="str">
        <f t="shared" si="94"/>
        <v/>
      </c>
      <c r="CR39" s="2186" t="str">
        <f t="shared" si="95"/>
        <v/>
      </c>
      <c r="CS39" s="2186" t="str">
        <f t="shared" si="96"/>
        <v/>
      </c>
      <c r="CT39" s="2186" t="str">
        <f t="shared" si="97"/>
        <v/>
      </c>
      <c r="CU39" s="2186" t="str">
        <f t="shared" si="98"/>
        <v/>
      </c>
      <c r="CV39" s="2186" t="str">
        <f t="shared" si="99"/>
        <v/>
      </c>
      <c r="CW39" s="2186" t="str">
        <f t="shared" si="100"/>
        <v/>
      </c>
      <c r="CX39" s="2186" t="str">
        <f t="shared" si="101"/>
        <v/>
      </c>
      <c r="CY39" s="2186" t="str">
        <f t="shared" si="102"/>
        <v/>
      </c>
      <c r="CZ39" s="2186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0" t="s">
        <v>2417</v>
      </c>
      <c r="B40" s="1579">
        <f t="shared" si="55"/>
        <v>0</v>
      </c>
      <c r="C40" s="2187">
        <f t="shared" si="55"/>
        <v>0</v>
      </c>
      <c r="D40" s="2178"/>
      <c r="E40" s="2179"/>
      <c r="F40" s="2180"/>
      <c r="G40" s="2179"/>
      <c r="H40" s="2180"/>
      <c r="I40" s="2179"/>
      <c r="J40" s="2180"/>
      <c r="K40" s="2179"/>
      <c r="L40" s="2180"/>
      <c r="M40" s="2181"/>
      <c r="N40" s="2182"/>
      <c r="O40" s="2183"/>
      <c r="P40" s="2148"/>
      <c r="Q40" s="2183"/>
      <c r="R40" s="2148"/>
      <c r="S40" s="2183"/>
      <c r="T40" s="2148"/>
      <c r="U40" s="2183"/>
      <c r="V40" s="2148"/>
      <c r="W40" s="2183"/>
      <c r="X40" s="2148"/>
      <c r="Y40" s="2183"/>
      <c r="Z40" s="2148"/>
      <c r="AA40" s="2183"/>
      <c r="AB40" s="2148"/>
      <c r="AC40" s="2183"/>
      <c r="AD40" s="2148"/>
      <c r="AE40" s="2183"/>
      <c r="AF40" s="2148"/>
      <c r="AG40" s="2183"/>
      <c r="AH40" s="2148"/>
      <c r="AI40" s="2183"/>
      <c r="AJ40" s="2148"/>
      <c r="AK40" s="2183"/>
      <c r="AL40" s="2148"/>
      <c r="AM40" s="2183"/>
      <c r="AN40" s="2148"/>
      <c r="AO40" s="2183"/>
      <c r="AP40" s="2148"/>
      <c r="AQ40" s="2184"/>
      <c r="AR40" s="2185"/>
      <c r="AS40" s="2184"/>
      <c r="AT40" s="2182"/>
      <c r="AU40" s="2183"/>
      <c r="AV40" s="2148"/>
      <c r="AW40" s="2155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6"/>
      <c r="BV40" s="1546"/>
      <c r="BW40" s="1546"/>
      <c r="CA40" s="2186" t="str">
        <f t="shared" si="57"/>
        <v/>
      </c>
      <c r="CB40" s="2186" t="str">
        <f t="shared" si="58"/>
        <v/>
      </c>
      <c r="CC40" s="2186" t="str">
        <f t="shared" si="59"/>
        <v/>
      </c>
      <c r="CD40" s="2186" t="str">
        <f t="shared" si="60"/>
        <v/>
      </c>
      <c r="CE40" s="2186" t="str">
        <f t="shared" si="61"/>
        <v/>
      </c>
      <c r="CF40" s="2186" t="str">
        <f t="shared" si="83"/>
        <v/>
      </c>
      <c r="CG40" s="2186" t="str">
        <f t="shared" si="84"/>
        <v/>
      </c>
      <c r="CH40" s="2186" t="str">
        <f t="shared" si="85"/>
        <v/>
      </c>
      <c r="CI40" s="2186" t="str">
        <f t="shared" si="86"/>
        <v/>
      </c>
      <c r="CJ40" s="2186" t="str">
        <f t="shared" si="87"/>
        <v/>
      </c>
      <c r="CK40" s="2186" t="str">
        <f t="shared" si="88"/>
        <v/>
      </c>
      <c r="CL40" s="2186" t="str">
        <f t="shared" si="89"/>
        <v/>
      </c>
      <c r="CM40" s="2186" t="str">
        <f t="shared" si="90"/>
        <v/>
      </c>
      <c r="CN40" s="2186" t="str">
        <f t="shared" si="91"/>
        <v/>
      </c>
      <c r="CO40" s="2186" t="str">
        <f t="shared" si="92"/>
        <v/>
      </c>
      <c r="CP40" s="2186" t="str">
        <f t="shared" si="93"/>
        <v/>
      </c>
      <c r="CQ40" s="2186" t="str">
        <f t="shared" si="94"/>
        <v/>
      </c>
      <c r="CR40" s="2186" t="str">
        <f t="shared" si="95"/>
        <v/>
      </c>
      <c r="CS40" s="2186" t="str">
        <f t="shared" si="96"/>
        <v/>
      </c>
      <c r="CT40" s="2186" t="str">
        <f t="shared" si="97"/>
        <v/>
      </c>
      <c r="CU40" s="2186" t="str">
        <f t="shared" si="98"/>
        <v/>
      </c>
      <c r="CV40" s="2186" t="str">
        <f t="shared" si="99"/>
        <v/>
      </c>
      <c r="CW40" s="2186" t="str">
        <f t="shared" si="100"/>
        <v/>
      </c>
      <c r="CX40" s="2186" t="str">
        <f t="shared" si="101"/>
        <v/>
      </c>
      <c r="CY40" s="2186" t="str">
        <f t="shared" si="102"/>
        <v/>
      </c>
      <c r="CZ40" s="2186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6" t="s">
        <v>2418</v>
      </c>
      <c r="B41" s="1579">
        <f t="shared" si="55"/>
        <v>0</v>
      </c>
      <c r="C41" s="2187">
        <f t="shared" si="55"/>
        <v>0</v>
      </c>
      <c r="D41" s="2178"/>
      <c r="E41" s="2179"/>
      <c r="F41" s="2180"/>
      <c r="G41" s="2179"/>
      <c r="H41" s="2180"/>
      <c r="I41" s="2179"/>
      <c r="J41" s="2180"/>
      <c r="K41" s="2179"/>
      <c r="L41" s="2180"/>
      <c r="M41" s="2181"/>
      <c r="N41" s="2182"/>
      <c r="O41" s="2183"/>
      <c r="P41" s="2148"/>
      <c r="Q41" s="2183"/>
      <c r="R41" s="2148"/>
      <c r="S41" s="2183"/>
      <c r="T41" s="2148"/>
      <c r="U41" s="2183"/>
      <c r="V41" s="2148"/>
      <c r="W41" s="2183"/>
      <c r="X41" s="2148"/>
      <c r="Y41" s="2183"/>
      <c r="Z41" s="2148"/>
      <c r="AA41" s="2183"/>
      <c r="AB41" s="2148"/>
      <c r="AC41" s="2183"/>
      <c r="AD41" s="2148"/>
      <c r="AE41" s="2183"/>
      <c r="AF41" s="2148"/>
      <c r="AG41" s="2183"/>
      <c r="AH41" s="2148"/>
      <c r="AI41" s="2183"/>
      <c r="AJ41" s="2148"/>
      <c r="AK41" s="2183"/>
      <c r="AL41" s="2148"/>
      <c r="AM41" s="2183"/>
      <c r="AN41" s="2148"/>
      <c r="AO41" s="2183"/>
      <c r="AP41" s="2148"/>
      <c r="AQ41" s="2184"/>
      <c r="AR41" s="2185"/>
      <c r="AS41" s="2184"/>
      <c r="AT41" s="2182"/>
      <c r="AU41" s="2183"/>
      <c r="AV41" s="2148"/>
      <c r="AW41" s="2155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6"/>
      <c r="BV41" s="1546"/>
      <c r="BW41" s="1546"/>
      <c r="CA41" s="2186" t="str">
        <f t="shared" si="57"/>
        <v/>
      </c>
      <c r="CB41" s="2186" t="str">
        <f t="shared" si="58"/>
        <v/>
      </c>
      <c r="CC41" s="2186" t="str">
        <f t="shared" si="59"/>
        <v/>
      </c>
      <c r="CD41" s="2186" t="str">
        <f t="shared" si="60"/>
        <v/>
      </c>
      <c r="CE41" s="2186" t="str">
        <f t="shared" si="61"/>
        <v/>
      </c>
      <c r="CF41" s="2186" t="str">
        <f t="shared" si="83"/>
        <v/>
      </c>
      <c r="CG41" s="2186" t="str">
        <f t="shared" si="84"/>
        <v/>
      </c>
      <c r="CH41" s="2186" t="str">
        <f t="shared" si="85"/>
        <v/>
      </c>
      <c r="CI41" s="2186" t="str">
        <f t="shared" si="86"/>
        <v/>
      </c>
      <c r="CJ41" s="2186" t="str">
        <f t="shared" si="87"/>
        <v/>
      </c>
      <c r="CK41" s="2186" t="str">
        <f t="shared" si="88"/>
        <v/>
      </c>
      <c r="CL41" s="2186" t="str">
        <f t="shared" si="89"/>
        <v/>
      </c>
      <c r="CM41" s="2186" t="str">
        <f t="shared" si="90"/>
        <v/>
      </c>
      <c r="CN41" s="2186" t="str">
        <f t="shared" si="91"/>
        <v/>
      </c>
      <c r="CO41" s="2186" t="str">
        <f t="shared" si="92"/>
        <v/>
      </c>
      <c r="CP41" s="2186" t="str">
        <f t="shared" si="93"/>
        <v/>
      </c>
      <c r="CQ41" s="2186" t="str">
        <f t="shared" si="94"/>
        <v/>
      </c>
      <c r="CR41" s="2186" t="str">
        <f t="shared" si="95"/>
        <v/>
      </c>
      <c r="CS41" s="2186" t="str">
        <f t="shared" si="96"/>
        <v/>
      </c>
      <c r="CT41" s="2186" t="str">
        <f t="shared" si="97"/>
        <v/>
      </c>
      <c r="CU41" s="2186" t="str">
        <f t="shared" si="98"/>
        <v/>
      </c>
      <c r="CV41" s="2186" t="str">
        <f t="shared" si="99"/>
        <v/>
      </c>
      <c r="CW41" s="2186" t="str">
        <f t="shared" si="100"/>
        <v/>
      </c>
      <c r="CX41" s="2186" t="str">
        <f t="shared" si="101"/>
        <v/>
      </c>
      <c r="CY41" s="2186" t="str">
        <f t="shared" si="102"/>
        <v/>
      </c>
      <c r="CZ41" s="2186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6" t="s">
        <v>2419</v>
      </c>
      <c r="B42" s="1579">
        <f>+D42+F42+H42+J42+L42+N42+P42+R42+T42+V42+X42+Z42+AB42+AD42+AF42+AH42+AJ42+AL42+AN42+AP42</f>
        <v>0</v>
      </c>
      <c r="C42" s="2187">
        <f>+E42+G42+I42+K42+M42+O42+Q42+S42+U42+W42+Y42+AA42+AC42+AE42+AG42+AI42+AK42+AM42+AO42+AQ42</f>
        <v>0</v>
      </c>
      <c r="D42" s="2182"/>
      <c r="E42" s="2183"/>
      <c r="F42" s="2148"/>
      <c r="G42" s="2183"/>
      <c r="H42" s="2148"/>
      <c r="I42" s="2155"/>
      <c r="J42" s="2182"/>
      <c r="K42" s="2182"/>
      <c r="L42" s="2148"/>
      <c r="M42" s="2155"/>
      <c r="N42" s="2182"/>
      <c r="O42" s="2183"/>
      <c r="P42" s="2148"/>
      <c r="Q42" s="2183"/>
      <c r="R42" s="2148"/>
      <c r="S42" s="2183"/>
      <c r="T42" s="2148"/>
      <c r="U42" s="2183"/>
      <c r="V42" s="2148"/>
      <c r="W42" s="2183"/>
      <c r="X42" s="2148"/>
      <c r="Y42" s="2183"/>
      <c r="Z42" s="2148"/>
      <c r="AA42" s="2183"/>
      <c r="AB42" s="2148"/>
      <c r="AC42" s="2183"/>
      <c r="AD42" s="2148"/>
      <c r="AE42" s="2183"/>
      <c r="AF42" s="2148"/>
      <c r="AG42" s="2183"/>
      <c r="AH42" s="2148"/>
      <c r="AI42" s="2183"/>
      <c r="AJ42" s="2148"/>
      <c r="AK42" s="2183"/>
      <c r="AL42" s="2148"/>
      <c r="AM42" s="2183"/>
      <c r="AN42" s="2148"/>
      <c r="AO42" s="2183"/>
      <c r="AP42" s="2148"/>
      <c r="AQ42" s="2184"/>
      <c r="AR42" s="2185"/>
      <c r="AS42" s="2184"/>
      <c r="AT42" s="2182"/>
      <c r="AU42" s="2183"/>
      <c r="AV42" s="2148"/>
      <c r="AW42" s="2155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6"/>
      <c r="BV42" s="1546"/>
      <c r="BW42" s="1546"/>
      <c r="CA42" s="2186" t="str">
        <f t="shared" si="57"/>
        <v/>
      </c>
      <c r="CB42" s="2186" t="str">
        <f t="shared" si="58"/>
        <v/>
      </c>
      <c r="CC42" s="2186" t="str">
        <f t="shared" si="59"/>
        <v/>
      </c>
      <c r="CD42" s="2186" t="str">
        <f t="shared" si="60"/>
        <v/>
      </c>
      <c r="CE42" s="2186" t="str">
        <f t="shared" si="61"/>
        <v/>
      </c>
      <c r="CF42" s="2186" t="str">
        <f t="shared" si="83"/>
        <v/>
      </c>
      <c r="CG42" s="2186" t="str">
        <f t="shared" si="84"/>
        <v/>
      </c>
      <c r="CH42" s="2186" t="str">
        <f t="shared" si="85"/>
        <v/>
      </c>
      <c r="CI42" s="2186" t="str">
        <f t="shared" si="86"/>
        <v/>
      </c>
      <c r="CJ42" s="2186" t="str">
        <f t="shared" si="87"/>
        <v/>
      </c>
      <c r="CK42" s="2186" t="str">
        <f t="shared" si="88"/>
        <v/>
      </c>
      <c r="CL42" s="2186" t="str">
        <f t="shared" si="89"/>
        <v/>
      </c>
      <c r="CM42" s="2186" t="str">
        <f t="shared" si="90"/>
        <v/>
      </c>
      <c r="CN42" s="2186" t="str">
        <f t="shared" si="91"/>
        <v/>
      </c>
      <c r="CO42" s="2186" t="str">
        <f t="shared" si="92"/>
        <v/>
      </c>
      <c r="CP42" s="2186" t="str">
        <f t="shared" si="93"/>
        <v/>
      </c>
      <c r="CQ42" s="2186" t="str">
        <f t="shared" si="94"/>
        <v/>
      </c>
      <c r="CR42" s="2186" t="str">
        <f t="shared" si="95"/>
        <v/>
      </c>
      <c r="CS42" s="2186" t="str">
        <f t="shared" si="96"/>
        <v/>
      </c>
      <c r="CT42" s="2186" t="str">
        <f t="shared" si="97"/>
        <v/>
      </c>
      <c r="CU42" s="2186" t="str">
        <f t="shared" si="98"/>
        <v/>
      </c>
      <c r="CV42" s="2186" t="str">
        <f t="shared" si="99"/>
        <v/>
      </c>
      <c r="CW42" s="2186" t="str">
        <f t="shared" si="100"/>
        <v/>
      </c>
      <c r="CX42" s="2186" t="str">
        <f t="shared" si="101"/>
        <v/>
      </c>
      <c r="CY42" s="2186" t="str">
        <f t="shared" si="102"/>
        <v/>
      </c>
      <c r="CZ42" s="2186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0" t="s">
        <v>2420</v>
      </c>
      <c r="B43" s="1579">
        <f>+D43+F43+H43</f>
        <v>0</v>
      </c>
      <c r="C43" s="2187">
        <f>+E43+G43+I43</f>
        <v>0</v>
      </c>
      <c r="D43" s="2182"/>
      <c r="E43" s="2183"/>
      <c r="F43" s="2148"/>
      <c r="G43" s="2183"/>
      <c r="H43" s="2148"/>
      <c r="I43" s="2155"/>
      <c r="J43" s="2190"/>
      <c r="K43" s="2191"/>
      <c r="L43" s="2190"/>
      <c r="M43" s="2191"/>
      <c r="N43" s="2190"/>
      <c r="O43" s="2191"/>
      <c r="P43" s="2190"/>
      <c r="Q43" s="2191"/>
      <c r="R43" s="2190"/>
      <c r="S43" s="2191"/>
      <c r="T43" s="2190"/>
      <c r="U43" s="2191"/>
      <c r="V43" s="2190"/>
      <c r="W43" s="2191"/>
      <c r="X43" s="2190"/>
      <c r="Y43" s="2191"/>
      <c r="Z43" s="2190"/>
      <c r="AA43" s="2191"/>
      <c r="AB43" s="2190"/>
      <c r="AC43" s="2191"/>
      <c r="AD43" s="2190"/>
      <c r="AE43" s="2191"/>
      <c r="AF43" s="2190"/>
      <c r="AG43" s="2191"/>
      <c r="AH43" s="2190"/>
      <c r="AI43" s="2191"/>
      <c r="AJ43" s="2190"/>
      <c r="AK43" s="2191"/>
      <c r="AL43" s="2190"/>
      <c r="AM43" s="2191"/>
      <c r="AN43" s="2190"/>
      <c r="AO43" s="2191"/>
      <c r="AP43" s="2190"/>
      <c r="AQ43" s="2192"/>
      <c r="AR43" s="2182"/>
      <c r="AS43" s="2184"/>
      <c r="AT43" s="2182"/>
      <c r="AU43" s="2183"/>
      <c r="AV43" s="2148"/>
      <c r="AW43" s="2155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6"/>
      <c r="BV43" s="1546"/>
      <c r="BW43" s="1546"/>
      <c r="CA43" s="2186" t="str">
        <f t="shared" si="57"/>
        <v/>
      </c>
      <c r="CB43" s="2186" t="str">
        <f t="shared" si="58"/>
        <v/>
      </c>
      <c r="CC43" s="2186" t="str">
        <f t="shared" si="59"/>
        <v/>
      </c>
      <c r="CD43" s="2186" t="str">
        <f t="shared" si="60"/>
        <v/>
      </c>
      <c r="CE43" s="2186" t="str">
        <f t="shared" si="61"/>
        <v/>
      </c>
      <c r="CF43" s="2186" t="str">
        <f t="shared" si="83"/>
        <v/>
      </c>
      <c r="CG43" s="2186" t="str">
        <f t="shared" si="84"/>
        <v/>
      </c>
      <c r="CH43" s="2186" t="str">
        <f t="shared" si="85"/>
        <v/>
      </c>
      <c r="CI43" s="2186" t="str">
        <f t="shared" si="86"/>
        <v/>
      </c>
      <c r="CJ43" s="2186" t="str">
        <f t="shared" si="87"/>
        <v/>
      </c>
      <c r="CK43" s="2186" t="str">
        <f t="shared" si="88"/>
        <v/>
      </c>
      <c r="CL43" s="2186" t="str">
        <f t="shared" si="89"/>
        <v/>
      </c>
      <c r="CM43" s="2186" t="str">
        <f t="shared" si="90"/>
        <v/>
      </c>
      <c r="CN43" s="2186" t="str">
        <f t="shared" si="91"/>
        <v/>
      </c>
      <c r="CO43" s="2186" t="str">
        <f t="shared" si="92"/>
        <v/>
      </c>
      <c r="CP43" s="2186" t="str">
        <f t="shared" si="93"/>
        <v/>
      </c>
      <c r="CQ43" s="2186" t="str">
        <f t="shared" si="94"/>
        <v/>
      </c>
      <c r="CR43" s="2186" t="str">
        <f t="shared" si="95"/>
        <v/>
      </c>
      <c r="CS43" s="2186" t="str">
        <f t="shared" si="96"/>
        <v/>
      </c>
      <c r="CT43" s="2186" t="str">
        <f t="shared" si="97"/>
        <v/>
      </c>
      <c r="CU43" s="2186" t="str">
        <f t="shared" si="98"/>
        <v/>
      </c>
      <c r="CV43" s="2186" t="str">
        <f t="shared" si="99"/>
        <v/>
      </c>
      <c r="CW43" s="2186" t="str">
        <f t="shared" si="100"/>
        <v/>
      </c>
      <c r="CX43" s="2186" t="str">
        <f t="shared" si="101"/>
        <v/>
      </c>
      <c r="CY43" s="2186" t="str">
        <f t="shared" si="102"/>
        <v/>
      </c>
      <c r="CZ43" s="2186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0" t="s">
        <v>2421</v>
      </c>
      <c r="B44" s="1579">
        <f>+P44+R44+T44+V44+X44+Z44+AB44+AD44+AF44+AH44+AJ44+AL44+AN44+AP44</f>
        <v>0</v>
      </c>
      <c r="C44" s="2187">
        <f>+Q44+S44+U44+W44+Y44+AA44+AC44+AE44+AG44+AI44+AK44+AM44+AO44+AQ44</f>
        <v>0</v>
      </c>
      <c r="D44" s="2178"/>
      <c r="E44" s="2179"/>
      <c r="F44" s="2180"/>
      <c r="G44" s="2179"/>
      <c r="H44" s="2180"/>
      <c r="I44" s="2179"/>
      <c r="J44" s="2180"/>
      <c r="K44" s="2179"/>
      <c r="L44" s="2180"/>
      <c r="M44" s="2181"/>
      <c r="N44" s="2178"/>
      <c r="O44" s="2179"/>
      <c r="P44" s="2148"/>
      <c r="Q44" s="2183"/>
      <c r="R44" s="2148"/>
      <c r="S44" s="2183"/>
      <c r="T44" s="2148"/>
      <c r="U44" s="2183"/>
      <c r="V44" s="2148"/>
      <c r="W44" s="2183"/>
      <c r="X44" s="2148"/>
      <c r="Y44" s="2183"/>
      <c r="Z44" s="2148"/>
      <c r="AA44" s="2183"/>
      <c r="AB44" s="2148"/>
      <c r="AC44" s="2183"/>
      <c r="AD44" s="2148"/>
      <c r="AE44" s="2183"/>
      <c r="AF44" s="2148"/>
      <c r="AG44" s="2183"/>
      <c r="AH44" s="2148"/>
      <c r="AI44" s="2183"/>
      <c r="AJ44" s="2148"/>
      <c r="AK44" s="2183"/>
      <c r="AL44" s="2148"/>
      <c r="AM44" s="2183"/>
      <c r="AN44" s="2148"/>
      <c r="AO44" s="2183"/>
      <c r="AP44" s="2148"/>
      <c r="AQ44" s="2184"/>
      <c r="AR44" s="2182"/>
      <c r="AS44" s="2184"/>
      <c r="AT44" s="2182"/>
      <c r="AU44" s="2183"/>
      <c r="AV44" s="2148"/>
      <c r="AW44" s="2155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6"/>
      <c r="BV44" s="1546"/>
      <c r="BW44" s="1546"/>
      <c r="CA44" s="2186" t="str">
        <f t="shared" si="57"/>
        <v/>
      </c>
      <c r="CB44" s="2186" t="str">
        <f t="shared" si="58"/>
        <v/>
      </c>
      <c r="CC44" s="2186" t="str">
        <f t="shared" si="59"/>
        <v/>
      </c>
      <c r="CD44" s="2186" t="str">
        <f t="shared" si="60"/>
        <v/>
      </c>
      <c r="CE44" s="2186" t="str">
        <f t="shared" si="61"/>
        <v/>
      </c>
      <c r="CF44" s="2186" t="str">
        <f t="shared" si="83"/>
        <v/>
      </c>
      <c r="CG44" s="2186" t="str">
        <f t="shared" si="84"/>
        <v/>
      </c>
      <c r="CH44" s="2186" t="str">
        <f t="shared" si="85"/>
        <v/>
      </c>
      <c r="CI44" s="2186" t="str">
        <f t="shared" si="86"/>
        <v/>
      </c>
      <c r="CJ44" s="2186" t="str">
        <f t="shared" si="87"/>
        <v/>
      </c>
      <c r="CK44" s="2186" t="str">
        <f t="shared" si="88"/>
        <v/>
      </c>
      <c r="CL44" s="2186" t="str">
        <f t="shared" si="89"/>
        <v/>
      </c>
      <c r="CM44" s="2186" t="str">
        <f t="shared" si="90"/>
        <v/>
      </c>
      <c r="CN44" s="2186" t="str">
        <f t="shared" si="91"/>
        <v/>
      </c>
      <c r="CO44" s="2186" t="str">
        <f t="shared" si="92"/>
        <v/>
      </c>
      <c r="CP44" s="2186" t="str">
        <f t="shared" si="93"/>
        <v/>
      </c>
      <c r="CQ44" s="2186" t="str">
        <f t="shared" si="94"/>
        <v/>
      </c>
      <c r="CR44" s="2186" t="str">
        <f t="shared" si="95"/>
        <v/>
      </c>
      <c r="CS44" s="2186" t="str">
        <f t="shared" si="96"/>
        <v/>
      </c>
      <c r="CT44" s="2186" t="str">
        <f t="shared" si="97"/>
        <v/>
      </c>
      <c r="CU44" s="2186" t="str">
        <f t="shared" si="98"/>
        <v/>
      </c>
      <c r="CV44" s="2186" t="str">
        <f t="shared" si="99"/>
        <v/>
      </c>
      <c r="CW44" s="2186" t="str">
        <f t="shared" si="100"/>
        <v/>
      </c>
      <c r="CX44" s="2186" t="str">
        <f t="shared" si="101"/>
        <v/>
      </c>
      <c r="CY44" s="2186" t="str">
        <f t="shared" si="102"/>
        <v/>
      </c>
      <c r="CZ44" s="2186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6" t="s">
        <v>2422</v>
      </c>
      <c r="B45" s="1579">
        <f>+N45+P45+R45+T45+V45+X45+Z45+AB45+AD45+AF45+AH45+AJ45+AL45+AN45+AP45</f>
        <v>0</v>
      </c>
      <c r="C45" s="2187">
        <f>+O45+Q45+S45+U45+W45+Y45+AA45+AC45+AE45+AG45+AI45+AK45+AM45+AO45+AQ45</f>
        <v>0</v>
      </c>
      <c r="D45" s="2185"/>
      <c r="E45" s="2191"/>
      <c r="F45" s="2190"/>
      <c r="G45" s="2191"/>
      <c r="H45" s="2190"/>
      <c r="I45" s="2193"/>
      <c r="J45" s="2185"/>
      <c r="K45" s="2185"/>
      <c r="L45" s="2190"/>
      <c r="M45" s="2193"/>
      <c r="N45" s="2182"/>
      <c r="O45" s="2183"/>
      <c r="P45" s="2148"/>
      <c r="Q45" s="2183"/>
      <c r="R45" s="2148"/>
      <c r="S45" s="2183"/>
      <c r="T45" s="2148"/>
      <c r="U45" s="2183"/>
      <c r="V45" s="2148"/>
      <c r="W45" s="2183"/>
      <c r="X45" s="2148"/>
      <c r="Y45" s="2183"/>
      <c r="Z45" s="2148"/>
      <c r="AA45" s="2183"/>
      <c r="AB45" s="2148"/>
      <c r="AC45" s="2183"/>
      <c r="AD45" s="2148"/>
      <c r="AE45" s="2183"/>
      <c r="AF45" s="2148"/>
      <c r="AG45" s="2183"/>
      <c r="AH45" s="2148"/>
      <c r="AI45" s="2183"/>
      <c r="AJ45" s="2148"/>
      <c r="AK45" s="2183"/>
      <c r="AL45" s="2148"/>
      <c r="AM45" s="2183"/>
      <c r="AN45" s="2148"/>
      <c r="AO45" s="2183"/>
      <c r="AP45" s="2148"/>
      <c r="AQ45" s="2184"/>
      <c r="AR45" s="2182"/>
      <c r="AS45" s="2184"/>
      <c r="AT45" s="2182"/>
      <c r="AU45" s="2183"/>
      <c r="AV45" s="2148"/>
      <c r="AW45" s="2155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6"/>
      <c r="BV45" s="1546"/>
      <c r="BW45" s="1546"/>
      <c r="CA45" s="2186" t="str">
        <f t="shared" si="57"/>
        <v/>
      </c>
      <c r="CB45" s="2186" t="str">
        <f t="shared" si="58"/>
        <v/>
      </c>
      <c r="CC45" s="2186" t="str">
        <f t="shared" si="59"/>
        <v/>
      </c>
      <c r="CD45" s="2186" t="str">
        <f t="shared" si="60"/>
        <v/>
      </c>
      <c r="CE45" s="2186" t="str">
        <f t="shared" si="61"/>
        <v/>
      </c>
      <c r="CF45" s="2186" t="str">
        <f t="shared" si="83"/>
        <v/>
      </c>
      <c r="CG45" s="2186" t="str">
        <f t="shared" si="84"/>
        <v/>
      </c>
      <c r="CH45" s="2186" t="str">
        <f t="shared" si="85"/>
        <v/>
      </c>
      <c r="CI45" s="2186" t="str">
        <f t="shared" si="86"/>
        <v/>
      </c>
      <c r="CJ45" s="2186" t="str">
        <f t="shared" si="87"/>
        <v/>
      </c>
      <c r="CK45" s="2186" t="str">
        <f t="shared" si="88"/>
        <v/>
      </c>
      <c r="CL45" s="2186" t="str">
        <f t="shared" si="89"/>
        <v/>
      </c>
      <c r="CM45" s="2186" t="str">
        <f t="shared" si="90"/>
        <v/>
      </c>
      <c r="CN45" s="2186" t="str">
        <f t="shared" si="91"/>
        <v/>
      </c>
      <c r="CO45" s="2186" t="str">
        <f t="shared" si="92"/>
        <v/>
      </c>
      <c r="CP45" s="2186" t="str">
        <f t="shared" si="93"/>
        <v/>
      </c>
      <c r="CQ45" s="2186" t="str">
        <f t="shared" si="94"/>
        <v/>
      </c>
      <c r="CR45" s="2186" t="str">
        <f t="shared" si="95"/>
        <v/>
      </c>
      <c r="CS45" s="2186" t="str">
        <f t="shared" si="96"/>
        <v/>
      </c>
      <c r="CT45" s="2186" t="str">
        <f t="shared" si="97"/>
        <v/>
      </c>
      <c r="CU45" s="2186" t="str">
        <f t="shared" si="98"/>
        <v/>
      </c>
      <c r="CV45" s="2186" t="str">
        <f t="shared" si="99"/>
        <v/>
      </c>
      <c r="CW45" s="2186" t="str">
        <f t="shared" si="100"/>
        <v/>
      </c>
      <c r="CX45" s="2186" t="str">
        <f t="shared" si="101"/>
        <v/>
      </c>
      <c r="CY45" s="2186" t="str">
        <f t="shared" si="102"/>
        <v/>
      </c>
      <c r="CZ45" s="2186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6" t="s">
        <v>2423</v>
      </c>
      <c r="B46" s="1579">
        <f>+D46+F46+H46+J46+L46+N46+P46+R46+T46+V46+X46+Z46+AB46+AD46+AF46+AH46+AJ46+AL46+AN46+AP46</f>
        <v>0</v>
      </c>
      <c r="C46" s="2187">
        <f>+E46+G46+I46+K46+M46+O46+Q46+S46+U46+W46+Y46+AA46+AC46+AE46+AG46+AI46+AK46+AM46+AO46+AQ46</f>
        <v>0</v>
      </c>
      <c r="D46" s="2182"/>
      <c r="E46" s="2183"/>
      <c r="F46" s="2148"/>
      <c r="G46" s="2183"/>
      <c r="H46" s="2148"/>
      <c r="I46" s="2155"/>
      <c r="J46" s="2182"/>
      <c r="K46" s="2182"/>
      <c r="L46" s="2148"/>
      <c r="M46" s="2155"/>
      <c r="N46" s="2182"/>
      <c r="O46" s="2183"/>
      <c r="P46" s="2148"/>
      <c r="Q46" s="2183"/>
      <c r="R46" s="2148"/>
      <c r="S46" s="2183"/>
      <c r="T46" s="2148"/>
      <c r="U46" s="2183"/>
      <c r="V46" s="2148"/>
      <c r="W46" s="2183"/>
      <c r="X46" s="2148"/>
      <c r="Y46" s="2183"/>
      <c r="Z46" s="2148"/>
      <c r="AA46" s="2183"/>
      <c r="AB46" s="2148"/>
      <c r="AC46" s="2183"/>
      <c r="AD46" s="2148"/>
      <c r="AE46" s="2183"/>
      <c r="AF46" s="2148"/>
      <c r="AG46" s="2183"/>
      <c r="AH46" s="2148"/>
      <c r="AI46" s="2183"/>
      <c r="AJ46" s="2148"/>
      <c r="AK46" s="2183"/>
      <c r="AL46" s="2148"/>
      <c r="AM46" s="2183"/>
      <c r="AN46" s="2148"/>
      <c r="AO46" s="2183"/>
      <c r="AP46" s="2148"/>
      <c r="AQ46" s="2184"/>
      <c r="AR46" s="2182"/>
      <c r="AS46" s="2184"/>
      <c r="AT46" s="2182"/>
      <c r="AU46" s="2183"/>
      <c r="AV46" s="2148"/>
      <c r="AW46" s="2155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6"/>
      <c r="BV46" s="1546"/>
      <c r="BW46" s="1546"/>
      <c r="CA46" s="2186" t="str">
        <f t="shared" si="57"/>
        <v/>
      </c>
      <c r="CB46" s="2186" t="str">
        <f t="shared" si="58"/>
        <v/>
      </c>
      <c r="CC46" s="2186" t="str">
        <f t="shared" si="59"/>
        <v/>
      </c>
      <c r="CD46" s="2186" t="str">
        <f t="shared" si="60"/>
        <v/>
      </c>
      <c r="CE46" s="2186" t="str">
        <f t="shared" si="61"/>
        <v/>
      </c>
      <c r="CF46" s="2186" t="str">
        <f t="shared" si="83"/>
        <v/>
      </c>
      <c r="CG46" s="2186" t="str">
        <f t="shared" si="84"/>
        <v/>
      </c>
      <c r="CH46" s="2186" t="str">
        <f t="shared" si="85"/>
        <v/>
      </c>
      <c r="CI46" s="2186" t="str">
        <f t="shared" si="86"/>
        <v/>
      </c>
      <c r="CJ46" s="2186" t="str">
        <f t="shared" si="87"/>
        <v/>
      </c>
      <c r="CK46" s="2186" t="str">
        <f t="shared" si="88"/>
        <v/>
      </c>
      <c r="CL46" s="2186" t="str">
        <f t="shared" si="89"/>
        <v/>
      </c>
      <c r="CM46" s="2186" t="str">
        <f t="shared" si="90"/>
        <v/>
      </c>
      <c r="CN46" s="2186" t="str">
        <f t="shared" si="91"/>
        <v/>
      </c>
      <c r="CO46" s="2186" t="str">
        <f t="shared" si="92"/>
        <v/>
      </c>
      <c r="CP46" s="2186" t="str">
        <f t="shared" si="93"/>
        <v/>
      </c>
      <c r="CQ46" s="2186" t="str">
        <f t="shared" si="94"/>
        <v/>
      </c>
      <c r="CR46" s="2186" t="str">
        <f t="shared" si="95"/>
        <v/>
      </c>
      <c r="CS46" s="2186" t="str">
        <f t="shared" si="96"/>
        <v/>
      </c>
      <c r="CT46" s="2186" t="str">
        <f t="shared" si="97"/>
        <v/>
      </c>
      <c r="CU46" s="2186" t="str">
        <f t="shared" si="98"/>
        <v/>
      </c>
      <c r="CV46" s="2186" t="str">
        <f t="shared" si="99"/>
        <v/>
      </c>
      <c r="CW46" s="2186" t="str">
        <f t="shared" si="100"/>
        <v/>
      </c>
      <c r="CX46" s="2186" t="str">
        <f t="shared" si="101"/>
        <v/>
      </c>
      <c r="CY46" s="2186" t="str">
        <f t="shared" si="102"/>
        <v/>
      </c>
      <c r="CZ46" s="2186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6" t="s">
        <v>2424</v>
      </c>
      <c r="B47" s="1579">
        <f>+P47+R47+T47+V47+X47+Z47+AB47+AD47+AF47+AH47+AJ47+AL47+AN47+AP47</f>
        <v>0</v>
      </c>
      <c r="C47" s="2187">
        <f>+Q47+S47+U47+W47+Y47+AA47+AC47+AE47+AG47+AI47+AK47+AM47+AO47+AQ47</f>
        <v>0</v>
      </c>
      <c r="D47" s="2178"/>
      <c r="E47" s="2179"/>
      <c r="F47" s="2180"/>
      <c r="G47" s="2179"/>
      <c r="H47" s="2180"/>
      <c r="I47" s="2179"/>
      <c r="J47" s="2180"/>
      <c r="K47" s="2179"/>
      <c r="L47" s="2180"/>
      <c r="M47" s="2181"/>
      <c r="N47" s="2178"/>
      <c r="O47" s="2179"/>
      <c r="P47" s="2148"/>
      <c r="Q47" s="2183"/>
      <c r="R47" s="2148"/>
      <c r="S47" s="2183"/>
      <c r="T47" s="2148"/>
      <c r="U47" s="2183"/>
      <c r="V47" s="2148"/>
      <c r="W47" s="2183"/>
      <c r="X47" s="2148"/>
      <c r="Y47" s="2183"/>
      <c r="Z47" s="2148"/>
      <c r="AA47" s="2183"/>
      <c r="AB47" s="2148"/>
      <c r="AC47" s="2183"/>
      <c r="AD47" s="2148"/>
      <c r="AE47" s="2183"/>
      <c r="AF47" s="2148"/>
      <c r="AG47" s="2183"/>
      <c r="AH47" s="2148"/>
      <c r="AI47" s="2183"/>
      <c r="AJ47" s="2148"/>
      <c r="AK47" s="2183"/>
      <c r="AL47" s="2148"/>
      <c r="AM47" s="2183"/>
      <c r="AN47" s="2148"/>
      <c r="AO47" s="2183"/>
      <c r="AP47" s="2148"/>
      <c r="AQ47" s="2184"/>
      <c r="AR47" s="2182"/>
      <c r="AS47" s="2184"/>
      <c r="AT47" s="2182"/>
      <c r="AU47" s="2183"/>
      <c r="AV47" s="2148"/>
      <c r="AW47" s="2155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6"/>
      <c r="BV47" s="1546"/>
      <c r="BW47" s="1546"/>
      <c r="CA47" s="2186" t="str">
        <f t="shared" si="57"/>
        <v/>
      </c>
      <c r="CB47" s="2186" t="str">
        <f t="shared" si="58"/>
        <v/>
      </c>
      <c r="CC47" s="2186" t="str">
        <f t="shared" si="59"/>
        <v/>
      </c>
      <c r="CD47" s="2186" t="str">
        <f t="shared" si="60"/>
        <v/>
      </c>
      <c r="CE47" s="2186" t="str">
        <f t="shared" si="61"/>
        <v/>
      </c>
      <c r="CF47" s="2186" t="str">
        <f t="shared" si="83"/>
        <v/>
      </c>
      <c r="CG47" s="2186" t="str">
        <f t="shared" si="84"/>
        <v/>
      </c>
      <c r="CH47" s="2186" t="str">
        <f t="shared" si="85"/>
        <v/>
      </c>
      <c r="CI47" s="2186" t="str">
        <f t="shared" si="86"/>
        <v/>
      </c>
      <c r="CJ47" s="2186" t="str">
        <f t="shared" si="87"/>
        <v/>
      </c>
      <c r="CK47" s="2186" t="str">
        <f t="shared" si="88"/>
        <v/>
      </c>
      <c r="CL47" s="2186" t="str">
        <f t="shared" si="89"/>
        <v/>
      </c>
      <c r="CM47" s="2186" t="str">
        <f t="shared" si="90"/>
        <v/>
      </c>
      <c r="CN47" s="2186" t="str">
        <f t="shared" si="91"/>
        <v/>
      </c>
      <c r="CO47" s="2186" t="str">
        <f t="shared" si="92"/>
        <v/>
      </c>
      <c r="CP47" s="2186" t="str">
        <f t="shared" si="93"/>
        <v/>
      </c>
      <c r="CQ47" s="2186" t="str">
        <f t="shared" si="94"/>
        <v/>
      </c>
      <c r="CR47" s="2186" t="str">
        <f t="shared" si="95"/>
        <v/>
      </c>
      <c r="CS47" s="2186" t="str">
        <f t="shared" si="96"/>
        <v/>
      </c>
      <c r="CT47" s="2186" t="str">
        <f t="shared" si="97"/>
        <v/>
      </c>
      <c r="CU47" s="2186" t="str">
        <f t="shared" si="98"/>
        <v/>
      </c>
      <c r="CV47" s="2186" t="str">
        <f t="shared" si="99"/>
        <v/>
      </c>
      <c r="CW47" s="2186" t="str">
        <f t="shared" si="100"/>
        <v/>
      </c>
      <c r="CX47" s="2186" t="str">
        <f t="shared" si="101"/>
        <v/>
      </c>
      <c r="CY47" s="2186" t="str">
        <f t="shared" si="102"/>
        <v/>
      </c>
      <c r="CZ47" s="2186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6" t="s">
        <v>2425</v>
      </c>
      <c r="B48" s="1579">
        <f>+P48+R48+T48+V48+X48+Z48+AB48+AD48+AF48+AH48</f>
        <v>0</v>
      </c>
      <c r="C48" s="2187">
        <f>+Q48+S48+U48+W48+Y48+AA48+AC48+AE48+AG48+AI48</f>
        <v>0</v>
      </c>
      <c r="D48" s="2178"/>
      <c r="E48" s="2179"/>
      <c r="F48" s="2180"/>
      <c r="G48" s="2179"/>
      <c r="H48" s="2180"/>
      <c r="I48" s="2179"/>
      <c r="J48" s="2180"/>
      <c r="K48" s="2179"/>
      <c r="L48" s="2180"/>
      <c r="M48" s="2181"/>
      <c r="N48" s="2178"/>
      <c r="O48" s="2179"/>
      <c r="P48" s="2148"/>
      <c r="Q48" s="2183"/>
      <c r="R48" s="2148"/>
      <c r="S48" s="2183"/>
      <c r="T48" s="2148"/>
      <c r="U48" s="2183"/>
      <c r="V48" s="2148"/>
      <c r="W48" s="2183"/>
      <c r="X48" s="2148"/>
      <c r="Y48" s="2183"/>
      <c r="Z48" s="2148"/>
      <c r="AA48" s="2183"/>
      <c r="AB48" s="2148"/>
      <c r="AC48" s="2183"/>
      <c r="AD48" s="2148"/>
      <c r="AE48" s="2183"/>
      <c r="AF48" s="2148"/>
      <c r="AG48" s="2183"/>
      <c r="AH48" s="2148"/>
      <c r="AI48" s="2183"/>
      <c r="AJ48" s="2180"/>
      <c r="AK48" s="2179"/>
      <c r="AL48" s="2180"/>
      <c r="AM48" s="2179"/>
      <c r="AN48" s="2180"/>
      <c r="AO48" s="2179"/>
      <c r="AP48" s="2180"/>
      <c r="AQ48" s="2194"/>
      <c r="AR48" s="2182"/>
      <c r="AS48" s="2184"/>
      <c r="AT48" s="2182"/>
      <c r="AU48" s="2183"/>
      <c r="AV48" s="2148"/>
      <c r="AW48" s="2155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6"/>
      <c r="BV48" s="1546"/>
      <c r="BW48" s="1546"/>
      <c r="CA48" s="2186" t="str">
        <f t="shared" si="57"/>
        <v/>
      </c>
      <c r="CB48" s="2186" t="str">
        <f t="shared" si="58"/>
        <v/>
      </c>
      <c r="CC48" s="2186" t="str">
        <f t="shared" si="59"/>
        <v/>
      </c>
      <c r="CD48" s="2186" t="str">
        <f t="shared" si="60"/>
        <v/>
      </c>
      <c r="CE48" s="2186" t="str">
        <f t="shared" si="61"/>
        <v/>
      </c>
      <c r="CF48" s="2186" t="str">
        <f t="shared" si="83"/>
        <v/>
      </c>
      <c r="CG48" s="2186" t="str">
        <f t="shared" si="84"/>
        <v/>
      </c>
      <c r="CH48" s="2186" t="str">
        <f t="shared" si="85"/>
        <v/>
      </c>
      <c r="CI48" s="2186" t="str">
        <f t="shared" si="86"/>
        <v/>
      </c>
      <c r="CJ48" s="2186" t="str">
        <f t="shared" si="87"/>
        <v/>
      </c>
      <c r="CK48" s="2186" t="str">
        <f t="shared" si="88"/>
        <v/>
      </c>
      <c r="CL48" s="2186" t="str">
        <f t="shared" si="89"/>
        <v/>
      </c>
      <c r="CM48" s="2186" t="str">
        <f t="shared" si="90"/>
        <v/>
      </c>
      <c r="CN48" s="2186" t="str">
        <f t="shared" si="91"/>
        <v/>
      </c>
      <c r="CO48" s="2186" t="str">
        <f t="shared" si="92"/>
        <v/>
      </c>
      <c r="CP48" s="2186" t="str">
        <f t="shared" si="93"/>
        <v/>
      </c>
      <c r="CQ48" s="2186" t="str">
        <f t="shared" si="94"/>
        <v/>
      </c>
      <c r="CR48" s="2186" t="str">
        <f t="shared" si="95"/>
        <v/>
      </c>
      <c r="CS48" s="2186" t="str">
        <f t="shared" si="96"/>
        <v/>
      </c>
      <c r="CT48" s="2186" t="str">
        <f t="shared" si="97"/>
        <v/>
      </c>
      <c r="CU48" s="2186" t="str">
        <f t="shared" si="98"/>
        <v/>
      </c>
      <c r="CV48" s="2186" t="str">
        <f t="shared" si="99"/>
        <v/>
      </c>
      <c r="CW48" s="2186" t="str">
        <f t="shared" si="100"/>
        <v/>
      </c>
      <c r="CX48" s="2186" t="str">
        <f t="shared" si="101"/>
        <v/>
      </c>
      <c r="CY48" s="2186" t="str">
        <f t="shared" si="102"/>
        <v/>
      </c>
      <c r="CZ48" s="2186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6" t="s">
        <v>2426</v>
      </c>
      <c r="B49" s="1579">
        <f t="shared" ref="B49:C51" si="109">+D49+F49+H49+J49+L49+N49+P49+R49+T49+V49+X49+Z49+AB49+AD49+AF49+AH49+AJ49+AL49+AN49+AP49</f>
        <v>0</v>
      </c>
      <c r="C49" s="2187">
        <f t="shared" si="109"/>
        <v>0</v>
      </c>
      <c r="D49" s="2182"/>
      <c r="E49" s="2183"/>
      <c r="F49" s="2148"/>
      <c r="G49" s="2183"/>
      <c r="H49" s="2148"/>
      <c r="I49" s="2155"/>
      <c r="J49" s="2182"/>
      <c r="K49" s="2182"/>
      <c r="L49" s="2148"/>
      <c r="M49" s="2155"/>
      <c r="N49" s="2182"/>
      <c r="O49" s="2183"/>
      <c r="P49" s="2148"/>
      <c r="Q49" s="2183"/>
      <c r="R49" s="2148"/>
      <c r="S49" s="2183"/>
      <c r="T49" s="2148"/>
      <c r="U49" s="2183"/>
      <c r="V49" s="2148"/>
      <c r="W49" s="2183"/>
      <c r="X49" s="2148"/>
      <c r="Y49" s="2183"/>
      <c r="Z49" s="2148"/>
      <c r="AA49" s="2183"/>
      <c r="AB49" s="2148"/>
      <c r="AC49" s="2183"/>
      <c r="AD49" s="2148"/>
      <c r="AE49" s="2183"/>
      <c r="AF49" s="2148"/>
      <c r="AG49" s="2183"/>
      <c r="AH49" s="2148"/>
      <c r="AI49" s="2183"/>
      <c r="AJ49" s="2148"/>
      <c r="AK49" s="2183"/>
      <c r="AL49" s="2148"/>
      <c r="AM49" s="2183"/>
      <c r="AN49" s="2148"/>
      <c r="AO49" s="2183"/>
      <c r="AP49" s="2148"/>
      <c r="AQ49" s="2184"/>
      <c r="AR49" s="2182"/>
      <c r="AS49" s="2184"/>
      <c r="AT49" s="2182"/>
      <c r="AU49" s="2183"/>
      <c r="AV49" s="2148"/>
      <c r="AW49" s="2155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6"/>
      <c r="BV49" s="1546"/>
      <c r="BW49" s="1546"/>
      <c r="CA49" s="2186" t="str">
        <f t="shared" si="57"/>
        <v/>
      </c>
      <c r="CB49" s="2186" t="str">
        <f t="shared" si="58"/>
        <v/>
      </c>
      <c r="CC49" s="2186" t="str">
        <f t="shared" si="59"/>
        <v/>
      </c>
      <c r="CD49" s="2186" t="str">
        <f t="shared" si="60"/>
        <v/>
      </c>
      <c r="CE49" s="2186" t="str">
        <f t="shared" si="61"/>
        <v/>
      </c>
      <c r="CF49" s="2186" t="str">
        <f t="shared" si="83"/>
        <v/>
      </c>
      <c r="CG49" s="2186" t="str">
        <f t="shared" si="84"/>
        <v/>
      </c>
      <c r="CH49" s="2186" t="str">
        <f t="shared" si="85"/>
        <v/>
      </c>
      <c r="CI49" s="2186" t="str">
        <f t="shared" si="86"/>
        <v/>
      </c>
      <c r="CJ49" s="2186" t="str">
        <f t="shared" si="87"/>
        <v/>
      </c>
      <c r="CK49" s="2186" t="str">
        <f t="shared" si="88"/>
        <v/>
      </c>
      <c r="CL49" s="2186" t="str">
        <f t="shared" si="89"/>
        <v/>
      </c>
      <c r="CM49" s="2186" t="str">
        <f t="shared" si="90"/>
        <v/>
      </c>
      <c r="CN49" s="2186" t="str">
        <f t="shared" si="91"/>
        <v/>
      </c>
      <c r="CO49" s="2186" t="str">
        <f t="shared" si="92"/>
        <v/>
      </c>
      <c r="CP49" s="2186" t="str">
        <f t="shared" si="93"/>
        <v/>
      </c>
      <c r="CQ49" s="2186" t="str">
        <f t="shared" si="94"/>
        <v/>
      </c>
      <c r="CR49" s="2186" t="str">
        <f t="shared" si="95"/>
        <v/>
      </c>
      <c r="CS49" s="2186" t="str">
        <f t="shared" si="96"/>
        <v/>
      </c>
      <c r="CT49" s="2186" t="str">
        <f t="shared" si="97"/>
        <v/>
      </c>
      <c r="CU49" s="2186" t="str">
        <f t="shared" si="98"/>
        <v/>
      </c>
      <c r="CV49" s="2186" t="str">
        <f t="shared" si="99"/>
        <v/>
      </c>
      <c r="CW49" s="2186" t="str">
        <f t="shared" si="100"/>
        <v/>
      </c>
      <c r="CX49" s="2186" t="str">
        <f t="shared" si="101"/>
        <v/>
      </c>
      <c r="CY49" s="2186" t="str">
        <f t="shared" si="102"/>
        <v/>
      </c>
      <c r="CZ49" s="2186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6" t="s">
        <v>2427</v>
      </c>
      <c r="B50" s="1579">
        <f t="shared" si="109"/>
        <v>0</v>
      </c>
      <c r="C50" s="2187">
        <f t="shared" si="109"/>
        <v>0</v>
      </c>
      <c r="D50" s="2182"/>
      <c r="E50" s="2183"/>
      <c r="F50" s="2148"/>
      <c r="G50" s="2183"/>
      <c r="H50" s="2148"/>
      <c r="I50" s="2155"/>
      <c r="J50" s="2182"/>
      <c r="K50" s="2182"/>
      <c r="L50" s="2148"/>
      <c r="M50" s="2155"/>
      <c r="N50" s="2182"/>
      <c r="O50" s="2183"/>
      <c r="P50" s="2148"/>
      <c r="Q50" s="2183"/>
      <c r="R50" s="2148"/>
      <c r="S50" s="2183"/>
      <c r="T50" s="2148"/>
      <c r="U50" s="2183"/>
      <c r="V50" s="2148"/>
      <c r="W50" s="2183"/>
      <c r="X50" s="2148"/>
      <c r="Y50" s="2183"/>
      <c r="Z50" s="2148"/>
      <c r="AA50" s="2183"/>
      <c r="AB50" s="2148"/>
      <c r="AC50" s="2183"/>
      <c r="AD50" s="2148"/>
      <c r="AE50" s="2183"/>
      <c r="AF50" s="2148"/>
      <c r="AG50" s="2183"/>
      <c r="AH50" s="2148"/>
      <c r="AI50" s="2183"/>
      <c r="AJ50" s="2148"/>
      <c r="AK50" s="2183"/>
      <c r="AL50" s="2148"/>
      <c r="AM50" s="2183"/>
      <c r="AN50" s="2148"/>
      <c r="AO50" s="2183"/>
      <c r="AP50" s="2148"/>
      <c r="AQ50" s="2184"/>
      <c r="AR50" s="2182"/>
      <c r="AS50" s="2184"/>
      <c r="AT50" s="2182"/>
      <c r="AU50" s="2183"/>
      <c r="AV50" s="2148"/>
      <c r="AW50" s="2155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6"/>
      <c r="BV50" s="1546"/>
      <c r="BW50" s="1546"/>
      <c r="CA50" s="2186" t="str">
        <f t="shared" si="57"/>
        <v/>
      </c>
      <c r="CB50" s="2186" t="str">
        <f t="shared" si="58"/>
        <v/>
      </c>
      <c r="CC50" s="2186" t="str">
        <f t="shared" si="59"/>
        <v/>
      </c>
      <c r="CD50" s="2186" t="str">
        <f t="shared" si="60"/>
        <v/>
      </c>
      <c r="CE50" s="2186" t="str">
        <f t="shared" si="61"/>
        <v/>
      </c>
      <c r="CF50" s="2186" t="str">
        <f t="shared" si="83"/>
        <v/>
      </c>
      <c r="CG50" s="2186" t="str">
        <f t="shared" si="84"/>
        <v/>
      </c>
      <c r="CH50" s="2186" t="str">
        <f t="shared" si="85"/>
        <v/>
      </c>
      <c r="CI50" s="2186" t="str">
        <f t="shared" si="86"/>
        <v/>
      </c>
      <c r="CJ50" s="2186" t="str">
        <f t="shared" si="87"/>
        <v/>
      </c>
      <c r="CK50" s="2186" t="str">
        <f t="shared" si="88"/>
        <v/>
      </c>
      <c r="CL50" s="2186" t="str">
        <f t="shared" si="89"/>
        <v/>
      </c>
      <c r="CM50" s="2186" t="str">
        <f t="shared" si="90"/>
        <v/>
      </c>
      <c r="CN50" s="2186" t="str">
        <f t="shared" si="91"/>
        <v/>
      </c>
      <c r="CO50" s="2186" t="str">
        <f t="shared" si="92"/>
        <v/>
      </c>
      <c r="CP50" s="2186" t="str">
        <f t="shared" si="93"/>
        <v/>
      </c>
      <c r="CQ50" s="2186" t="str">
        <f t="shared" si="94"/>
        <v/>
      </c>
      <c r="CR50" s="2186" t="str">
        <f t="shared" si="95"/>
        <v/>
      </c>
      <c r="CS50" s="2186" t="str">
        <f t="shared" si="96"/>
        <v/>
      </c>
      <c r="CT50" s="2186" t="str">
        <f t="shared" si="97"/>
        <v/>
      </c>
      <c r="CU50" s="2186" t="str">
        <f t="shared" si="98"/>
        <v/>
      </c>
      <c r="CV50" s="2186" t="str">
        <f t="shared" si="99"/>
        <v/>
      </c>
      <c r="CW50" s="2186" t="str">
        <f t="shared" si="100"/>
        <v/>
      </c>
      <c r="CX50" s="2186" t="str">
        <f t="shared" si="101"/>
        <v/>
      </c>
      <c r="CY50" s="2186" t="str">
        <f t="shared" si="102"/>
        <v/>
      </c>
      <c r="CZ50" s="2186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2428</v>
      </c>
      <c r="B51" s="2195">
        <f t="shared" si="109"/>
        <v>0</v>
      </c>
      <c r="C51" s="2196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6"/>
      <c r="BV51" s="1546"/>
      <c r="BW51" s="1546"/>
      <c r="CA51" s="2186" t="str">
        <f t="shared" si="57"/>
        <v/>
      </c>
      <c r="CB51" s="2186" t="str">
        <f t="shared" si="58"/>
        <v/>
      </c>
      <c r="CC51" s="2186" t="str">
        <f t="shared" si="59"/>
        <v/>
      </c>
      <c r="CD51" s="2186" t="str">
        <f t="shared" si="60"/>
        <v/>
      </c>
      <c r="CE51" s="2186" t="str">
        <f t="shared" si="61"/>
        <v/>
      </c>
      <c r="CF51" s="2186" t="str">
        <f t="shared" si="83"/>
        <v/>
      </c>
      <c r="CG51" s="2186" t="str">
        <f t="shared" si="84"/>
        <v/>
      </c>
      <c r="CH51" s="2186" t="str">
        <f t="shared" si="85"/>
        <v/>
      </c>
      <c r="CI51" s="2186" t="str">
        <f t="shared" si="86"/>
        <v/>
      </c>
      <c r="CJ51" s="2186" t="str">
        <f t="shared" si="87"/>
        <v/>
      </c>
      <c r="CK51" s="2186" t="str">
        <f t="shared" si="88"/>
        <v/>
      </c>
      <c r="CL51" s="2186" t="str">
        <f t="shared" si="89"/>
        <v/>
      </c>
      <c r="CM51" s="2186" t="str">
        <f t="shared" si="90"/>
        <v/>
      </c>
      <c r="CN51" s="2186" t="str">
        <f t="shared" si="91"/>
        <v/>
      </c>
      <c r="CO51" s="2186" t="str">
        <f t="shared" si="92"/>
        <v/>
      </c>
      <c r="CP51" s="2186" t="str">
        <f t="shared" si="93"/>
        <v/>
      </c>
      <c r="CQ51" s="2186" t="str">
        <f t="shared" si="94"/>
        <v/>
      </c>
      <c r="CR51" s="2186" t="str">
        <f t="shared" si="95"/>
        <v/>
      </c>
      <c r="CS51" s="2186" t="str">
        <f t="shared" si="96"/>
        <v/>
      </c>
      <c r="CT51" s="2186" t="str">
        <f t="shared" si="97"/>
        <v/>
      </c>
      <c r="CU51" s="2186" t="str">
        <f t="shared" si="98"/>
        <v/>
      </c>
      <c r="CV51" s="2186" t="str">
        <f t="shared" si="99"/>
        <v/>
      </c>
      <c r="CW51" s="2186" t="str">
        <f t="shared" si="100"/>
        <v/>
      </c>
      <c r="CX51" s="2186" t="str">
        <f t="shared" si="101"/>
        <v/>
      </c>
      <c r="CY51" s="2186" t="str">
        <f t="shared" si="102"/>
        <v/>
      </c>
      <c r="CZ51" s="2186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67" t="s">
        <v>2430</v>
      </c>
      <c r="B52" s="1760"/>
      <c r="C52" s="1760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198"/>
      <c r="AY52" s="2198"/>
      <c r="AZ52" s="2198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6"/>
      <c r="BW52" s="1546"/>
    </row>
    <row r="53" spans="1:130" ht="31.9" customHeight="1" x14ac:dyDescent="0.25">
      <c r="A53" s="4187" t="s">
        <v>2407</v>
      </c>
      <c r="B53" s="4526" t="s">
        <v>27</v>
      </c>
      <c r="C53" s="4846"/>
      <c r="D53" s="4189" t="s">
        <v>974</v>
      </c>
      <c r="E53" s="4190"/>
      <c r="F53" s="4190"/>
      <c r="G53" s="4190"/>
      <c r="H53" s="4190"/>
      <c r="I53" s="4190"/>
      <c r="J53" s="4190"/>
      <c r="K53" s="4190"/>
      <c r="L53" s="4190"/>
      <c r="M53" s="4190"/>
      <c r="N53" s="4190"/>
      <c r="O53" s="4190"/>
      <c r="P53" s="4190"/>
      <c r="Q53" s="4190"/>
      <c r="R53" s="4190"/>
      <c r="S53" s="4190"/>
      <c r="T53" s="4190"/>
      <c r="U53" s="4190"/>
      <c r="V53" s="4190"/>
      <c r="W53" s="4190"/>
      <c r="X53" s="4190"/>
      <c r="Y53" s="4190"/>
      <c r="Z53" s="4190"/>
      <c r="AA53" s="4190"/>
      <c r="AB53" s="4190"/>
      <c r="AC53" s="4190"/>
      <c r="AD53" s="4190"/>
      <c r="AE53" s="4190"/>
      <c r="AF53" s="4190"/>
      <c r="AG53" s="4190"/>
      <c r="AH53" s="4190"/>
      <c r="AI53" s="4190"/>
      <c r="AJ53" s="4190"/>
      <c r="AK53" s="4190"/>
      <c r="AL53" s="4190"/>
      <c r="AM53" s="4190"/>
      <c r="AN53" s="4190"/>
      <c r="AO53" s="4190"/>
      <c r="AP53" s="4190"/>
      <c r="AQ53" s="4881"/>
      <c r="AR53" s="4483" t="s">
        <v>2408</v>
      </c>
      <c r="AS53" s="4818"/>
      <c r="AT53" s="4500" t="s">
        <v>960</v>
      </c>
      <c r="AU53" s="4733"/>
      <c r="AV53" s="4821" t="s">
        <v>430</v>
      </c>
      <c r="AW53" s="4739" t="s">
        <v>429</v>
      </c>
      <c r="AX53" s="2198"/>
      <c r="AY53" s="2198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6"/>
      <c r="BW53" s="1546"/>
    </row>
    <row r="54" spans="1:130" ht="16.149999999999999" customHeight="1" x14ac:dyDescent="0.25">
      <c r="A54" s="4229"/>
      <c r="B54" s="4795"/>
      <c r="C54" s="4796"/>
      <c r="D54" s="4185" t="s">
        <v>972</v>
      </c>
      <c r="E54" s="4483"/>
      <c r="F54" s="4185" t="s">
        <v>971</v>
      </c>
      <c r="G54" s="4483"/>
      <c r="H54" s="4185" t="s">
        <v>970</v>
      </c>
      <c r="I54" s="4186"/>
      <c r="J54" s="4483" t="s">
        <v>969</v>
      </c>
      <c r="K54" s="4483"/>
      <c r="L54" s="4185" t="s">
        <v>61</v>
      </c>
      <c r="M54" s="4483"/>
      <c r="N54" s="4185" t="s">
        <v>85</v>
      </c>
      <c r="O54" s="4483"/>
      <c r="P54" s="4185" t="s">
        <v>79</v>
      </c>
      <c r="Q54" s="4483"/>
      <c r="R54" s="4185" t="s">
        <v>6</v>
      </c>
      <c r="S54" s="4483"/>
      <c r="T54" s="4185" t="s">
        <v>953</v>
      </c>
      <c r="U54" s="4186"/>
      <c r="V54" s="4185" t="s">
        <v>952</v>
      </c>
      <c r="W54" s="4186"/>
      <c r="X54" s="4185" t="s">
        <v>951</v>
      </c>
      <c r="Y54" s="4186"/>
      <c r="Z54" s="4185" t="s">
        <v>950</v>
      </c>
      <c r="AA54" s="4186"/>
      <c r="AB54" s="4185" t="s">
        <v>949</v>
      </c>
      <c r="AC54" s="4186"/>
      <c r="AD54" s="4185" t="s">
        <v>948</v>
      </c>
      <c r="AE54" s="4186"/>
      <c r="AF54" s="4185" t="s">
        <v>947</v>
      </c>
      <c r="AG54" s="4186"/>
      <c r="AH54" s="4185" t="s">
        <v>946</v>
      </c>
      <c r="AI54" s="4186"/>
      <c r="AJ54" s="4185" t="s">
        <v>945</v>
      </c>
      <c r="AK54" s="4186"/>
      <c r="AL54" s="4185" t="s">
        <v>944</v>
      </c>
      <c r="AM54" s="4186"/>
      <c r="AN54" s="4185" t="s">
        <v>943</v>
      </c>
      <c r="AO54" s="4186"/>
      <c r="AP54" s="4185" t="s">
        <v>942</v>
      </c>
      <c r="AQ54" s="4818"/>
      <c r="AR54" s="4498" t="s">
        <v>20</v>
      </c>
      <c r="AS54" s="5001" t="s">
        <v>21</v>
      </c>
      <c r="AT54" s="4735"/>
      <c r="AU54" s="4736"/>
      <c r="AV54" s="4174"/>
      <c r="AW54" s="4176"/>
      <c r="AX54" s="2198"/>
      <c r="AY54" s="2198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8"/>
      <c r="B55" s="2172" t="s">
        <v>2409</v>
      </c>
      <c r="C55" s="1756" t="s">
        <v>2410</v>
      </c>
      <c r="D55" s="2168" t="s">
        <v>2409</v>
      </c>
      <c r="E55" s="1709" t="s">
        <v>2410</v>
      </c>
      <c r="F55" s="2168" t="s">
        <v>2409</v>
      </c>
      <c r="G55" s="1709" t="s">
        <v>2410</v>
      </c>
      <c r="H55" s="2168" t="s">
        <v>2409</v>
      </c>
      <c r="I55" s="1756" t="s">
        <v>2410</v>
      </c>
      <c r="J55" s="2172" t="s">
        <v>2409</v>
      </c>
      <c r="K55" s="1709" t="s">
        <v>2410</v>
      </c>
      <c r="L55" s="2168" t="s">
        <v>2409</v>
      </c>
      <c r="M55" s="1709" t="s">
        <v>2410</v>
      </c>
      <c r="N55" s="2168" t="s">
        <v>2409</v>
      </c>
      <c r="O55" s="1709" t="s">
        <v>2410</v>
      </c>
      <c r="P55" s="2168" t="s">
        <v>2409</v>
      </c>
      <c r="Q55" s="1709" t="s">
        <v>2410</v>
      </c>
      <c r="R55" s="2168" t="s">
        <v>2409</v>
      </c>
      <c r="S55" s="1709" t="s">
        <v>2410</v>
      </c>
      <c r="T55" s="2168" t="s">
        <v>2409</v>
      </c>
      <c r="U55" s="1709" t="s">
        <v>2410</v>
      </c>
      <c r="V55" s="2168" t="s">
        <v>2409</v>
      </c>
      <c r="W55" s="1709" t="s">
        <v>2410</v>
      </c>
      <c r="X55" s="2168" t="s">
        <v>2409</v>
      </c>
      <c r="Y55" s="1709" t="s">
        <v>2410</v>
      </c>
      <c r="Z55" s="2168" t="s">
        <v>2409</v>
      </c>
      <c r="AA55" s="1709" t="s">
        <v>2410</v>
      </c>
      <c r="AB55" s="2168" t="s">
        <v>2409</v>
      </c>
      <c r="AC55" s="1709" t="s">
        <v>2410</v>
      </c>
      <c r="AD55" s="2168" t="s">
        <v>2409</v>
      </c>
      <c r="AE55" s="1709" t="s">
        <v>2410</v>
      </c>
      <c r="AF55" s="2168" t="s">
        <v>2409</v>
      </c>
      <c r="AG55" s="1709" t="s">
        <v>2410</v>
      </c>
      <c r="AH55" s="2168" t="s">
        <v>2409</v>
      </c>
      <c r="AI55" s="1709" t="s">
        <v>2410</v>
      </c>
      <c r="AJ55" s="2168" t="s">
        <v>2409</v>
      </c>
      <c r="AK55" s="1709" t="s">
        <v>2410</v>
      </c>
      <c r="AL55" s="2168" t="s">
        <v>2409</v>
      </c>
      <c r="AM55" s="1709" t="s">
        <v>2410</v>
      </c>
      <c r="AN55" s="2168" t="s">
        <v>2409</v>
      </c>
      <c r="AO55" s="1709" t="s">
        <v>2410</v>
      </c>
      <c r="AP55" s="2168" t="s">
        <v>2409</v>
      </c>
      <c r="AQ55" s="2173" t="s">
        <v>2410</v>
      </c>
      <c r="AR55" s="4967"/>
      <c r="AS55" s="5002"/>
      <c r="AT55" s="2174" t="s">
        <v>426</v>
      </c>
      <c r="AU55" s="2123" t="s">
        <v>427</v>
      </c>
      <c r="AV55" s="4589"/>
      <c r="AW55" s="4180"/>
      <c r="AX55" s="2198"/>
      <c r="AY55" s="2198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199" t="s">
        <v>2411</v>
      </c>
      <c r="B56" s="2176">
        <f t="shared" ref="B56:C63" si="110">+N56+P56+R56+T56+V56+X56+Z56+AB56+AD56+AF56+AH56+AJ56+AL56+AN56+AP56</f>
        <v>0</v>
      </c>
      <c r="C56" s="2177">
        <f t="shared" si="110"/>
        <v>0</v>
      </c>
      <c r="D56" s="2178"/>
      <c r="E56" s="2179"/>
      <c r="F56" s="2180"/>
      <c r="G56" s="2179"/>
      <c r="H56" s="2180"/>
      <c r="I56" s="2179"/>
      <c r="J56" s="2180"/>
      <c r="K56" s="2179"/>
      <c r="L56" s="2180"/>
      <c r="M56" s="2181"/>
      <c r="N56" s="2182"/>
      <c r="O56" s="2183"/>
      <c r="P56" s="2148"/>
      <c r="Q56" s="2183"/>
      <c r="R56" s="2148"/>
      <c r="S56" s="2183"/>
      <c r="T56" s="2148"/>
      <c r="U56" s="2183"/>
      <c r="V56" s="2148"/>
      <c r="W56" s="2183"/>
      <c r="X56" s="2148"/>
      <c r="Y56" s="2183"/>
      <c r="Z56" s="2148"/>
      <c r="AA56" s="2183"/>
      <c r="AB56" s="2148"/>
      <c r="AC56" s="2183"/>
      <c r="AD56" s="2148"/>
      <c r="AE56" s="2183"/>
      <c r="AF56" s="2148"/>
      <c r="AG56" s="2183"/>
      <c r="AH56" s="2148"/>
      <c r="AI56" s="2183"/>
      <c r="AJ56" s="2148"/>
      <c r="AK56" s="2183"/>
      <c r="AL56" s="2148"/>
      <c r="AM56" s="2183"/>
      <c r="AN56" s="2148"/>
      <c r="AO56" s="2183"/>
      <c r="AP56" s="2148"/>
      <c r="AQ56" s="2184"/>
      <c r="AR56" s="2185"/>
      <c r="AS56" s="2184"/>
      <c r="AT56" s="2182"/>
      <c r="AU56" s="2183"/>
      <c r="AV56" s="2148"/>
      <c r="AW56" s="2155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6"/>
      <c r="CA56" s="2186" t="str">
        <f t="shared" ref="CA56:CA73" si="112">IF(B56&lt;C56,"* El total de Reactivos NO DEBE ser superior al total de Procesados. ","")</f>
        <v/>
      </c>
      <c r="CB56" s="2186" t="str">
        <f t="shared" ref="CB56:CB73" si="113">IF(B56&lt;&gt;(AR56+ AS56),"* La suma de las columnas Sexo DEBE SER IGUAL a los Procesados. ","")</f>
        <v/>
      </c>
      <c r="CC56" s="2186" t="str">
        <f t="shared" ref="CC56:CC73" si="114">IF(B56&lt;(AT56+ AU56),"* La suma de las columna Trans NO DEBE ser superior al total de Procesados. ","")</f>
        <v/>
      </c>
      <c r="CD56" s="2186" t="str">
        <f t="shared" ref="CD56:CD73" si="115">IF(B56&lt;AV56,"* La columna Pueblos Originarios NO DEBE ser superior al total de Procesados. ","")</f>
        <v/>
      </c>
      <c r="CE56" s="2186" t="str">
        <f t="shared" ref="CE56:CE73" si="116">IF(B56&lt;AW56,"* La columna Migrantes NO DEBE ser superior al total de Procesados. ","")</f>
        <v/>
      </c>
      <c r="CF56" s="2186" t="str">
        <f>IF(D56&lt;E56,CONCATENATE("* El total de procesados debe ser mayor o igual al total de Reactivos en el grupo de edad ",$D$54),"")</f>
        <v/>
      </c>
      <c r="CG56" s="2186" t="str">
        <f>IF(F56&lt;G56,CONCATENATE("* El total de procesados debe ser mayor o igual al total de Reactivos en el grupo de edad ",$F$54),"")</f>
        <v/>
      </c>
      <c r="CH56" s="2186" t="str">
        <f>IF(H56&lt;I56,CONCATENATE("* El total de procesados debe ser mayor o igual al total de Reactivos en el grupo de edad ",$H$54),"")</f>
        <v/>
      </c>
      <c r="CI56" s="2186" t="str">
        <f>IF(J56&lt;K56,CONCATENATE("* El total de procesados debe ser mayor o igual al total de Reactivos en el grupo de edad ",$J$54),"")</f>
        <v/>
      </c>
      <c r="CJ56" s="2186" t="str">
        <f>IF(L56&lt;M56,CONCATENATE("* El total de procesados debe ser mayor o igual al total de Reactivos en el grupo de edad ",$L$54),"")</f>
        <v/>
      </c>
      <c r="CK56" s="2186" t="str">
        <f>IF(N56&lt;O56,CONCATENATE("* El total de procesados debe ser mayor o igual al total de Reactivos en el grupo de edad ",$N$54),"")</f>
        <v/>
      </c>
      <c r="CL56" s="2186" t="str">
        <f>IF(P56&lt;Q56,CONCATENATE("* El total de procesados debe ser mayor o igual al total de Reactivos en el grupo de edad ",$P$54),"")</f>
        <v/>
      </c>
      <c r="CM56" s="2186" t="str">
        <f>IF(R56&lt;S56,CONCATENATE("* El total de procesados debe ser mayor o igual al total de Reactivos en el grupo de edad ",$R$54),"")</f>
        <v/>
      </c>
      <c r="CN56" s="2186" t="str">
        <f>IF(T56&lt;U56,CONCATENATE("* El total de procesados debe ser mayor o igual al total de Reactivos en el grupo de edad ",$T$54),"")</f>
        <v/>
      </c>
      <c r="CO56" s="2186" t="str">
        <f>IF(V56&lt;W56,CONCATENATE("* El total de procesados debe ser mayor o igual al total de Reactivos en el grupo de edad ",$V$54),"")</f>
        <v/>
      </c>
      <c r="CP56" s="2186" t="str">
        <f>IF(X56&lt;Y56,CONCATENATE("* El total de procesados debe ser mayor o igual al total de Reactivos en el grupo de edad ",$X$54),"")</f>
        <v/>
      </c>
      <c r="CQ56" s="2186" t="str">
        <f>IF(Z56&lt;AA56,CONCATENATE("* El total de procesados debe ser mayor o igual al total de Reactivos en el grupo de edad ",$Z$54),"")</f>
        <v/>
      </c>
      <c r="CR56" s="2186" t="str">
        <f>IF(AB56&lt;AC56,CONCATENATE("* El total de procesados debe ser mayor o igual al total de Reactivos en el grupo de edad ",$AB$54),"")</f>
        <v/>
      </c>
      <c r="CS56" s="2186" t="str">
        <f>IF(AD56&lt;AE56,CONCATENATE("* El total de procesados debe ser mayor o igual al total de Reactivos en el grupo de edad ",$AD$54),"")</f>
        <v/>
      </c>
      <c r="CT56" s="2186" t="str">
        <f>IF(AF56&lt;AG56,CONCATENATE("* El total de procesados debe ser mayor o igual al total de Reactivos en el grupo de edad ",$AF$54),"")</f>
        <v/>
      </c>
      <c r="CU56" s="2186" t="str">
        <f>IF(AH56&lt;AI56,CONCATENATE("* El total de procesados debe ser mayor o igual al total de Reactivos en el grupo de edad ",$AH$54),"")</f>
        <v/>
      </c>
      <c r="CV56" s="2186" t="str">
        <f>IF(AJ56&lt;AK56,CONCATENATE("* El total de procesados debe ser mayor o igual al total de Reactivos en el grupo de edad ",$AJ$54),"")</f>
        <v/>
      </c>
      <c r="CW56" s="2186" t="str">
        <f>IF(AL56&lt;AM56,CONCATENATE("* El total de procesados debe ser mayor o igual al total de Reactivos en el grupo de edad ",$AL$54),"")</f>
        <v/>
      </c>
      <c r="CX56" s="2186" t="str">
        <f>IF(AN56&lt;AO56,CONCATENATE("* El total de procesados debe ser mayor o igual al total de Reactivos en el grupo de edad ",$AN$54),"")</f>
        <v/>
      </c>
      <c r="CY56" s="2186" t="str">
        <f>IF(AP56&lt;AQ56,CONCATENATE("* El total de procesados debe ser mayor o igual al total de Reactivos en el grupo de edad ",$AP$54),"")</f>
        <v/>
      </c>
      <c r="CZ56" s="2186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199" t="s">
        <v>2412</v>
      </c>
      <c r="B57" s="1579">
        <f t="shared" si="110"/>
        <v>0</v>
      </c>
      <c r="C57" s="2187">
        <f t="shared" si="110"/>
        <v>0</v>
      </c>
      <c r="D57" s="2178"/>
      <c r="E57" s="2179"/>
      <c r="F57" s="2180"/>
      <c r="G57" s="2179"/>
      <c r="H57" s="2180"/>
      <c r="I57" s="2179"/>
      <c r="J57" s="2180"/>
      <c r="K57" s="2179"/>
      <c r="L57" s="2180"/>
      <c r="M57" s="2181"/>
      <c r="N57" s="2182"/>
      <c r="O57" s="2183"/>
      <c r="P57" s="2148"/>
      <c r="Q57" s="2183"/>
      <c r="R57" s="2148"/>
      <c r="S57" s="2183"/>
      <c r="T57" s="2148"/>
      <c r="U57" s="2183"/>
      <c r="V57" s="2148"/>
      <c r="W57" s="2183"/>
      <c r="X57" s="2148"/>
      <c r="Y57" s="2183"/>
      <c r="Z57" s="2148"/>
      <c r="AA57" s="2183"/>
      <c r="AB57" s="2148"/>
      <c r="AC57" s="2183"/>
      <c r="AD57" s="2148"/>
      <c r="AE57" s="2183"/>
      <c r="AF57" s="2148"/>
      <c r="AG57" s="2183"/>
      <c r="AH57" s="2148"/>
      <c r="AI57" s="2183"/>
      <c r="AJ57" s="2148"/>
      <c r="AK57" s="2183"/>
      <c r="AL57" s="2148"/>
      <c r="AM57" s="2183"/>
      <c r="AN57" s="2148"/>
      <c r="AO57" s="2183"/>
      <c r="AP57" s="2148"/>
      <c r="AQ57" s="2184"/>
      <c r="AR57" s="2185"/>
      <c r="AS57" s="2184"/>
      <c r="AT57" s="2182"/>
      <c r="AU57" s="2183"/>
      <c r="AV57" s="2148"/>
      <c r="AW57" s="2155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6"/>
      <c r="CA57" s="2186" t="str">
        <f t="shared" si="112"/>
        <v/>
      </c>
      <c r="CB57" s="2186" t="str">
        <f t="shared" si="113"/>
        <v/>
      </c>
      <c r="CC57" s="2186" t="str">
        <f t="shared" si="114"/>
        <v/>
      </c>
      <c r="CD57" s="2186" t="str">
        <f t="shared" si="115"/>
        <v/>
      </c>
      <c r="CE57" s="2186" t="str">
        <f t="shared" si="116"/>
        <v/>
      </c>
      <c r="CF57" s="2186" t="str">
        <f t="shared" ref="CF57:CF73" si="144">IF(D57&lt;E57,CONCATENATE("* El total de procesados debe ser mayor o igual al total de Reactivos en el grupo de edad ",$D$54),"")</f>
        <v/>
      </c>
      <c r="CG57" s="2186" t="str">
        <f t="shared" ref="CG57:CG73" si="145">IF(F57&lt;G57,CONCATENATE("* El total de procesados debe ser mayor o igual al total de Reactivos en el grupo de edad ",$F$54),"")</f>
        <v/>
      </c>
      <c r="CH57" s="2186" t="str">
        <f t="shared" ref="CH57:CH73" si="146">IF(H57&lt;I57,CONCATENATE("* El total de procesados debe ser mayor o igual al total de Reactivos en el grupo de edad ",$H$54),"")</f>
        <v/>
      </c>
      <c r="CI57" s="2186" t="str">
        <f t="shared" ref="CI57:CI73" si="147">IF(J57&lt;K57,CONCATENATE("* El total de procesados debe ser mayor o igual al total de Reactivos en el grupo de edad ",$J$54),"")</f>
        <v/>
      </c>
      <c r="CJ57" s="2186" t="str">
        <f t="shared" ref="CJ57:CJ73" si="148">IF(L57&lt;M57,CONCATENATE("* El total de procesados debe ser mayor o igual al total de Reactivos en el grupo de edad ",$L$54),"")</f>
        <v/>
      </c>
      <c r="CK57" s="2186" t="str">
        <f t="shared" ref="CK57:CK73" si="149">IF(N57&lt;O57,CONCATENATE("* El total de procesados debe ser mayor o igual al total de Reactivos en el grupo de edad ",$N$54),"")</f>
        <v/>
      </c>
      <c r="CL57" s="2186" t="str">
        <f t="shared" ref="CL57:CL73" si="150">IF(P57&lt;Q57,CONCATENATE("* El total de procesados debe ser mayor o igual al total de Reactivos en el grupo de edad ",$P$54),"")</f>
        <v/>
      </c>
      <c r="CM57" s="2186" t="str">
        <f t="shared" ref="CM57:CM73" si="151">IF(R57&lt;S57,CONCATENATE("* El total de procesados debe ser mayor o igual al total de Reactivos en el grupo de edad ",$R$54),"")</f>
        <v/>
      </c>
      <c r="CN57" s="2186" t="str">
        <f t="shared" ref="CN57:CN73" si="152">IF(T57&lt;U57,CONCATENATE("* El total de procesados debe ser mayor o igual al total de Reactivos en el grupo de edad ",$T$54),"")</f>
        <v/>
      </c>
      <c r="CO57" s="2186" t="str">
        <f t="shared" ref="CO57:CO73" si="153">IF(V57&lt;W57,CONCATENATE("* El total de procesados debe ser mayor o igual al total de Reactivos en el grupo de edad ",$V$54),"")</f>
        <v/>
      </c>
      <c r="CP57" s="2186" t="str">
        <f t="shared" ref="CP57:CP73" si="154">IF(X57&lt;Y57,CONCATENATE("* El total de procesados debe ser mayor o igual al total de Reactivos en el grupo de edad ",$X$54),"")</f>
        <v/>
      </c>
      <c r="CQ57" s="2186" t="str">
        <f t="shared" ref="CQ57:CQ73" si="155">IF(Z57&lt;AA57,CONCATENATE("* El total de procesados debe ser mayor o igual al total de Reactivos en el grupo de edad ",$Z$54),"")</f>
        <v/>
      </c>
      <c r="CR57" s="2186" t="str">
        <f t="shared" ref="CR57:CR73" si="156">IF(AB57&lt;AC57,CONCATENATE("* El total de procesados debe ser mayor o igual al total de Reactivos en el grupo de edad ",$AB$54),"")</f>
        <v/>
      </c>
      <c r="CS57" s="2186" t="str">
        <f t="shared" ref="CS57:CS73" si="157">IF(AD57&lt;AE57,CONCATENATE("* El total de procesados debe ser mayor o igual al total de Reactivos en el grupo de edad ",$AD$54),"")</f>
        <v/>
      </c>
      <c r="CT57" s="2186" t="str">
        <f t="shared" ref="CT57:CT73" si="158">IF(AF57&lt;AG57,CONCATENATE("* El total de procesados debe ser mayor o igual al total de Reactivos en el grupo de edad ",$AF$54),"")</f>
        <v/>
      </c>
      <c r="CU57" s="2186" t="str">
        <f t="shared" ref="CU57:CU73" si="159">IF(AH57&lt;AI57,CONCATENATE("* El total de procesados debe ser mayor o igual al total de Reactivos en el grupo de edad ",$AH$54),"")</f>
        <v/>
      </c>
      <c r="CV57" s="2186" t="str">
        <f t="shared" ref="CV57:CV73" si="160">IF(AJ57&lt;AK57,CONCATENATE("* El total de procesados debe ser mayor o igual al total de Reactivos en el grupo de edad ",$AJ$54),"")</f>
        <v/>
      </c>
      <c r="CW57" s="2186" t="str">
        <f t="shared" ref="CW57:CW73" si="161">IF(AL57&lt;AM57,CONCATENATE("* El total de procesados debe ser mayor o igual al total de Reactivos en el grupo de edad ",$AL$54),"")</f>
        <v/>
      </c>
      <c r="CX57" s="2186" t="str">
        <f t="shared" ref="CX57:CX73" si="162">IF(AN57&lt;AO57,CONCATENATE("* El total de procesados debe ser mayor o igual al total de Reactivos en el grupo de edad ",$AN$54),"")</f>
        <v/>
      </c>
      <c r="CY57" s="2186" t="str">
        <f t="shared" ref="CY57:CY73" si="163">IF(AP57&lt;AQ57,CONCATENATE("* El total de procesados debe ser mayor o igual al total de Reactivos en el grupo de edad ",$AP$54),"")</f>
        <v/>
      </c>
      <c r="CZ57" s="2186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199" t="s">
        <v>2413</v>
      </c>
      <c r="B58" s="1579">
        <f t="shared" si="110"/>
        <v>0</v>
      </c>
      <c r="C58" s="2187">
        <f t="shared" si="110"/>
        <v>0</v>
      </c>
      <c r="D58" s="2178"/>
      <c r="E58" s="2179"/>
      <c r="F58" s="2180"/>
      <c r="G58" s="2179"/>
      <c r="H58" s="2180"/>
      <c r="I58" s="2179"/>
      <c r="J58" s="2180"/>
      <c r="K58" s="2179"/>
      <c r="L58" s="2180"/>
      <c r="M58" s="2181"/>
      <c r="N58" s="2182"/>
      <c r="O58" s="2183"/>
      <c r="P58" s="2148"/>
      <c r="Q58" s="2183"/>
      <c r="R58" s="2148"/>
      <c r="S58" s="2183"/>
      <c r="T58" s="2148"/>
      <c r="U58" s="2183"/>
      <c r="V58" s="2148"/>
      <c r="W58" s="2183"/>
      <c r="X58" s="2148"/>
      <c r="Y58" s="2183"/>
      <c r="Z58" s="2148"/>
      <c r="AA58" s="2183"/>
      <c r="AB58" s="2148"/>
      <c r="AC58" s="2183"/>
      <c r="AD58" s="2148"/>
      <c r="AE58" s="2183"/>
      <c r="AF58" s="2148"/>
      <c r="AG58" s="2183"/>
      <c r="AH58" s="2148"/>
      <c r="AI58" s="2183"/>
      <c r="AJ58" s="2148"/>
      <c r="AK58" s="2183"/>
      <c r="AL58" s="2148"/>
      <c r="AM58" s="2183"/>
      <c r="AN58" s="2148"/>
      <c r="AO58" s="2183"/>
      <c r="AP58" s="2148"/>
      <c r="AQ58" s="2184"/>
      <c r="AR58" s="2185"/>
      <c r="AS58" s="2184"/>
      <c r="AT58" s="2182"/>
      <c r="AU58" s="2183"/>
      <c r="AV58" s="2148"/>
      <c r="AW58" s="2155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6"/>
      <c r="CA58" s="2186" t="str">
        <f t="shared" si="112"/>
        <v/>
      </c>
      <c r="CB58" s="2186" t="str">
        <f t="shared" si="113"/>
        <v/>
      </c>
      <c r="CC58" s="2186" t="str">
        <f t="shared" si="114"/>
        <v/>
      </c>
      <c r="CD58" s="2186" t="str">
        <f t="shared" si="115"/>
        <v/>
      </c>
      <c r="CE58" s="2186" t="str">
        <f t="shared" si="116"/>
        <v/>
      </c>
      <c r="CF58" s="2186" t="str">
        <f t="shared" si="144"/>
        <v/>
      </c>
      <c r="CG58" s="2186" t="str">
        <f t="shared" si="145"/>
        <v/>
      </c>
      <c r="CH58" s="2186" t="str">
        <f t="shared" si="146"/>
        <v/>
      </c>
      <c r="CI58" s="2186" t="str">
        <f t="shared" si="147"/>
        <v/>
      </c>
      <c r="CJ58" s="2186" t="str">
        <f t="shared" si="148"/>
        <v/>
      </c>
      <c r="CK58" s="2186" t="str">
        <f t="shared" si="149"/>
        <v/>
      </c>
      <c r="CL58" s="2186" t="str">
        <f t="shared" si="150"/>
        <v/>
      </c>
      <c r="CM58" s="2186" t="str">
        <f t="shared" si="151"/>
        <v/>
      </c>
      <c r="CN58" s="2186" t="str">
        <f t="shared" si="152"/>
        <v/>
      </c>
      <c r="CO58" s="2186" t="str">
        <f t="shared" si="153"/>
        <v/>
      </c>
      <c r="CP58" s="2186" t="str">
        <f t="shared" si="154"/>
        <v/>
      </c>
      <c r="CQ58" s="2186" t="str">
        <f t="shared" si="155"/>
        <v/>
      </c>
      <c r="CR58" s="2186" t="str">
        <f t="shared" si="156"/>
        <v/>
      </c>
      <c r="CS58" s="2186" t="str">
        <f t="shared" si="157"/>
        <v/>
      </c>
      <c r="CT58" s="2186" t="str">
        <f t="shared" si="158"/>
        <v/>
      </c>
      <c r="CU58" s="2186" t="str">
        <f t="shared" si="159"/>
        <v/>
      </c>
      <c r="CV58" s="2186" t="str">
        <f t="shared" si="160"/>
        <v/>
      </c>
      <c r="CW58" s="2186" t="str">
        <f t="shared" si="161"/>
        <v/>
      </c>
      <c r="CX58" s="2186" t="str">
        <f t="shared" si="162"/>
        <v/>
      </c>
      <c r="CY58" s="2186" t="str">
        <f t="shared" si="163"/>
        <v/>
      </c>
      <c r="CZ58" s="2186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199" t="s">
        <v>2414</v>
      </c>
      <c r="B59" s="1579">
        <f t="shared" si="110"/>
        <v>0</v>
      </c>
      <c r="C59" s="2187">
        <f t="shared" si="110"/>
        <v>0</v>
      </c>
      <c r="D59" s="2178"/>
      <c r="E59" s="2179"/>
      <c r="F59" s="2180"/>
      <c r="G59" s="2179"/>
      <c r="H59" s="2180"/>
      <c r="I59" s="2179"/>
      <c r="J59" s="2180"/>
      <c r="K59" s="2179"/>
      <c r="L59" s="2180"/>
      <c r="M59" s="2181"/>
      <c r="N59" s="2182"/>
      <c r="O59" s="2183"/>
      <c r="P59" s="2148"/>
      <c r="Q59" s="2183"/>
      <c r="R59" s="2148"/>
      <c r="S59" s="2183"/>
      <c r="T59" s="2148"/>
      <c r="U59" s="2183"/>
      <c r="V59" s="2148"/>
      <c r="W59" s="2183"/>
      <c r="X59" s="2148"/>
      <c r="Y59" s="2183"/>
      <c r="Z59" s="2148"/>
      <c r="AA59" s="2183"/>
      <c r="AB59" s="2148"/>
      <c r="AC59" s="2183"/>
      <c r="AD59" s="2148"/>
      <c r="AE59" s="2183"/>
      <c r="AF59" s="2148"/>
      <c r="AG59" s="2183"/>
      <c r="AH59" s="2148"/>
      <c r="AI59" s="2183"/>
      <c r="AJ59" s="2148"/>
      <c r="AK59" s="2183"/>
      <c r="AL59" s="2148"/>
      <c r="AM59" s="2183"/>
      <c r="AN59" s="2148"/>
      <c r="AO59" s="2183"/>
      <c r="AP59" s="2148"/>
      <c r="AQ59" s="2184"/>
      <c r="AR59" s="2185"/>
      <c r="AS59" s="2184"/>
      <c r="AT59" s="2182"/>
      <c r="AU59" s="2183"/>
      <c r="AV59" s="2148"/>
      <c r="AW59" s="2155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6"/>
      <c r="CA59" s="2186" t="str">
        <f t="shared" si="112"/>
        <v/>
      </c>
      <c r="CB59" s="2186" t="str">
        <f t="shared" si="113"/>
        <v/>
      </c>
      <c r="CC59" s="2186" t="str">
        <f t="shared" si="114"/>
        <v/>
      </c>
      <c r="CD59" s="2186" t="str">
        <f t="shared" si="115"/>
        <v/>
      </c>
      <c r="CE59" s="2186" t="str">
        <f t="shared" si="116"/>
        <v/>
      </c>
      <c r="CF59" s="2186" t="str">
        <f t="shared" si="144"/>
        <v/>
      </c>
      <c r="CG59" s="2186" t="str">
        <f t="shared" si="145"/>
        <v/>
      </c>
      <c r="CH59" s="2186" t="str">
        <f t="shared" si="146"/>
        <v/>
      </c>
      <c r="CI59" s="2186" t="str">
        <f t="shared" si="147"/>
        <v/>
      </c>
      <c r="CJ59" s="2186" t="str">
        <f t="shared" si="148"/>
        <v/>
      </c>
      <c r="CK59" s="2186" t="str">
        <f t="shared" si="149"/>
        <v/>
      </c>
      <c r="CL59" s="2186" t="str">
        <f t="shared" si="150"/>
        <v/>
      </c>
      <c r="CM59" s="2186" t="str">
        <f t="shared" si="151"/>
        <v/>
      </c>
      <c r="CN59" s="2186" t="str">
        <f t="shared" si="152"/>
        <v/>
      </c>
      <c r="CO59" s="2186" t="str">
        <f t="shared" si="153"/>
        <v/>
      </c>
      <c r="CP59" s="2186" t="str">
        <f t="shared" si="154"/>
        <v/>
      </c>
      <c r="CQ59" s="2186" t="str">
        <f t="shared" si="155"/>
        <v/>
      </c>
      <c r="CR59" s="2186" t="str">
        <f t="shared" si="156"/>
        <v/>
      </c>
      <c r="CS59" s="2186" t="str">
        <f t="shared" si="157"/>
        <v/>
      </c>
      <c r="CT59" s="2186" t="str">
        <f t="shared" si="158"/>
        <v/>
      </c>
      <c r="CU59" s="2186" t="str">
        <f t="shared" si="159"/>
        <v/>
      </c>
      <c r="CV59" s="2186" t="str">
        <f t="shared" si="160"/>
        <v/>
      </c>
      <c r="CW59" s="2186" t="str">
        <f t="shared" si="161"/>
        <v/>
      </c>
      <c r="CX59" s="2186" t="str">
        <f t="shared" si="162"/>
        <v/>
      </c>
      <c r="CY59" s="2186" t="str">
        <f t="shared" si="163"/>
        <v/>
      </c>
      <c r="CZ59" s="2186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0" t="s">
        <v>2415</v>
      </c>
      <c r="B60" s="1579">
        <f t="shared" si="110"/>
        <v>0</v>
      </c>
      <c r="C60" s="2187">
        <f t="shared" si="110"/>
        <v>0</v>
      </c>
      <c r="D60" s="2178"/>
      <c r="E60" s="2179"/>
      <c r="F60" s="2180"/>
      <c r="G60" s="2179"/>
      <c r="H60" s="2180"/>
      <c r="I60" s="2179"/>
      <c r="J60" s="2180"/>
      <c r="K60" s="2179"/>
      <c r="L60" s="2180"/>
      <c r="M60" s="2181"/>
      <c r="N60" s="2182"/>
      <c r="O60" s="2183"/>
      <c r="P60" s="2148"/>
      <c r="Q60" s="2183"/>
      <c r="R60" s="2148"/>
      <c r="S60" s="2183"/>
      <c r="T60" s="2148"/>
      <c r="U60" s="2183"/>
      <c r="V60" s="2148"/>
      <c r="W60" s="2183"/>
      <c r="X60" s="2148"/>
      <c r="Y60" s="2183"/>
      <c r="Z60" s="2148"/>
      <c r="AA60" s="2183"/>
      <c r="AB60" s="2148"/>
      <c r="AC60" s="2183"/>
      <c r="AD60" s="2148"/>
      <c r="AE60" s="2183"/>
      <c r="AF60" s="2148"/>
      <c r="AG60" s="2183"/>
      <c r="AH60" s="2148"/>
      <c r="AI60" s="2183"/>
      <c r="AJ60" s="2148"/>
      <c r="AK60" s="2183"/>
      <c r="AL60" s="2148"/>
      <c r="AM60" s="2183"/>
      <c r="AN60" s="2148"/>
      <c r="AO60" s="2183"/>
      <c r="AP60" s="2148"/>
      <c r="AQ60" s="2184"/>
      <c r="AR60" s="2185"/>
      <c r="AS60" s="2184"/>
      <c r="AT60" s="2182"/>
      <c r="AU60" s="2183"/>
      <c r="AV60" s="2148"/>
      <c r="AW60" s="2155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6"/>
      <c r="CA60" s="2186" t="str">
        <f t="shared" si="112"/>
        <v/>
      </c>
      <c r="CB60" s="2186" t="str">
        <f t="shared" si="113"/>
        <v/>
      </c>
      <c r="CC60" s="2186" t="str">
        <f t="shared" si="114"/>
        <v/>
      </c>
      <c r="CD60" s="2186" t="str">
        <f t="shared" si="115"/>
        <v/>
      </c>
      <c r="CE60" s="2186" t="str">
        <f t="shared" si="116"/>
        <v/>
      </c>
      <c r="CF60" s="2186" t="str">
        <f t="shared" si="144"/>
        <v/>
      </c>
      <c r="CG60" s="2186" t="str">
        <f t="shared" si="145"/>
        <v/>
      </c>
      <c r="CH60" s="2186" t="str">
        <f t="shared" si="146"/>
        <v/>
      </c>
      <c r="CI60" s="2186" t="str">
        <f t="shared" si="147"/>
        <v/>
      </c>
      <c r="CJ60" s="2186" t="str">
        <f t="shared" si="148"/>
        <v/>
      </c>
      <c r="CK60" s="2186" t="str">
        <f t="shared" si="149"/>
        <v/>
      </c>
      <c r="CL60" s="2186" t="str">
        <f t="shared" si="150"/>
        <v/>
      </c>
      <c r="CM60" s="2186" t="str">
        <f t="shared" si="151"/>
        <v/>
      </c>
      <c r="CN60" s="2186" t="str">
        <f t="shared" si="152"/>
        <v/>
      </c>
      <c r="CO60" s="2186" t="str">
        <f t="shared" si="153"/>
        <v/>
      </c>
      <c r="CP60" s="2186" t="str">
        <f t="shared" si="154"/>
        <v/>
      </c>
      <c r="CQ60" s="2186" t="str">
        <f t="shared" si="155"/>
        <v/>
      </c>
      <c r="CR60" s="2186" t="str">
        <f t="shared" si="156"/>
        <v/>
      </c>
      <c r="CS60" s="2186" t="str">
        <f t="shared" si="157"/>
        <v/>
      </c>
      <c r="CT60" s="2186" t="str">
        <f t="shared" si="158"/>
        <v/>
      </c>
      <c r="CU60" s="2186" t="str">
        <f t="shared" si="159"/>
        <v/>
      </c>
      <c r="CV60" s="2186" t="str">
        <f t="shared" si="160"/>
        <v/>
      </c>
      <c r="CW60" s="2186" t="str">
        <f t="shared" si="161"/>
        <v/>
      </c>
      <c r="CX60" s="2186" t="str">
        <f t="shared" si="162"/>
        <v/>
      </c>
      <c r="CY60" s="2186" t="str">
        <f t="shared" si="163"/>
        <v/>
      </c>
      <c r="CZ60" s="2186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0" t="s">
        <v>2416</v>
      </c>
      <c r="B61" s="1579">
        <f t="shared" si="110"/>
        <v>0</v>
      </c>
      <c r="C61" s="2187">
        <f t="shared" si="110"/>
        <v>0</v>
      </c>
      <c r="D61" s="2178"/>
      <c r="E61" s="2179"/>
      <c r="F61" s="2180"/>
      <c r="G61" s="2179"/>
      <c r="H61" s="2180"/>
      <c r="I61" s="2179"/>
      <c r="J61" s="2180"/>
      <c r="K61" s="2179"/>
      <c r="L61" s="2180"/>
      <c r="M61" s="2181"/>
      <c r="N61" s="2182"/>
      <c r="O61" s="2183"/>
      <c r="P61" s="2148"/>
      <c r="Q61" s="2183"/>
      <c r="R61" s="2148"/>
      <c r="S61" s="2183"/>
      <c r="T61" s="2148"/>
      <c r="U61" s="2183"/>
      <c r="V61" s="2148"/>
      <c r="W61" s="2183"/>
      <c r="X61" s="2148"/>
      <c r="Y61" s="2183"/>
      <c r="Z61" s="2148"/>
      <c r="AA61" s="2183"/>
      <c r="AB61" s="2148"/>
      <c r="AC61" s="2183"/>
      <c r="AD61" s="2148"/>
      <c r="AE61" s="2183"/>
      <c r="AF61" s="2148"/>
      <c r="AG61" s="2183"/>
      <c r="AH61" s="2148"/>
      <c r="AI61" s="2183"/>
      <c r="AJ61" s="2148"/>
      <c r="AK61" s="2183"/>
      <c r="AL61" s="2148"/>
      <c r="AM61" s="2183"/>
      <c r="AN61" s="2148"/>
      <c r="AO61" s="2183"/>
      <c r="AP61" s="2148"/>
      <c r="AQ61" s="2184"/>
      <c r="AR61" s="2182"/>
      <c r="AS61" s="2184"/>
      <c r="AT61" s="2182"/>
      <c r="AU61" s="2183"/>
      <c r="AV61" s="2148"/>
      <c r="AW61" s="2155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6"/>
      <c r="CA61" s="2186" t="str">
        <f t="shared" si="112"/>
        <v/>
      </c>
      <c r="CB61" s="2186" t="str">
        <f t="shared" si="113"/>
        <v/>
      </c>
      <c r="CC61" s="2186" t="str">
        <f t="shared" si="114"/>
        <v/>
      </c>
      <c r="CD61" s="2186" t="str">
        <f t="shared" si="115"/>
        <v/>
      </c>
      <c r="CE61" s="2186" t="str">
        <f t="shared" si="116"/>
        <v/>
      </c>
      <c r="CF61" s="2186" t="str">
        <f t="shared" si="144"/>
        <v/>
      </c>
      <c r="CG61" s="2186" t="str">
        <f t="shared" si="145"/>
        <v/>
      </c>
      <c r="CH61" s="2186" t="str">
        <f t="shared" si="146"/>
        <v/>
      </c>
      <c r="CI61" s="2186" t="str">
        <f t="shared" si="147"/>
        <v/>
      </c>
      <c r="CJ61" s="2186" t="str">
        <f t="shared" si="148"/>
        <v/>
      </c>
      <c r="CK61" s="2186" t="str">
        <f t="shared" si="149"/>
        <v/>
      </c>
      <c r="CL61" s="2186" t="str">
        <f t="shared" si="150"/>
        <v/>
      </c>
      <c r="CM61" s="2186" t="str">
        <f t="shared" si="151"/>
        <v/>
      </c>
      <c r="CN61" s="2186" t="str">
        <f t="shared" si="152"/>
        <v/>
      </c>
      <c r="CO61" s="2186" t="str">
        <f t="shared" si="153"/>
        <v/>
      </c>
      <c r="CP61" s="2186" t="str">
        <f t="shared" si="154"/>
        <v/>
      </c>
      <c r="CQ61" s="2186" t="str">
        <f t="shared" si="155"/>
        <v/>
      </c>
      <c r="CR61" s="2186" t="str">
        <f t="shared" si="156"/>
        <v/>
      </c>
      <c r="CS61" s="2186" t="str">
        <f t="shared" si="157"/>
        <v/>
      </c>
      <c r="CT61" s="2186" t="str">
        <f t="shared" si="158"/>
        <v/>
      </c>
      <c r="CU61" s="2186" t="str">
        <f t="shared" si="159"/>
        <v/>
      </c>
      <c r="CV61" s="2186" t="str">
        <f t="shared" si="160"/>
        <v/>
      </c>
      <c r="CW61" s="2186" t="str">
        <f t="shared" si="161"/>
        <v/>
      </c>
      <c r="CX61" s="2186" t="str">
        <f t="shared" si="162"/>
        <v/>
      </c>
      <c r="CY61" s="2186" t="str">
        <f t="shared" si="163"/>
        <v/>
      </c>
      <c r="CZ61" s="2186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0" t="s">
        <v>2417</v>
      </c>
      <c r="B62" s="1579">
        <f t="shared" si="110"/>
        <v>0</v>
      </c>
      <c r="C62" s="2187">
        <f t="shared" si="110"/>
        <v>0</v>
      </c>
      <c r="D62" s="2178"/>
      <c r="E62" s="2179"/>
      <c r="F62" s="2180"/>
      <c r="G62" s="2179"/>
      <c r="H62" s="2180"/>
      <c r="I62" s="2179"/>
      <c r="J62" s="2180"/>
      <c r="K62" s="2179"/>
      <c r="L62" s="2180"/>
      <c r="M62" s="2181"/>
      <c r="N62" s="2182"/>
      <c r="O62" s="2183"/>
      <c r="P62" s="2148"/>
      <c r="Q62" s="2183"/>
      <c r="R62" s="2148"/>
      <c r="S62" s="2183"/>
      <c r="T62" s="2148"/>
      <c r="U62" s="2183"/>
      <c r="V62" s="2148"/>
      <c r="W62" s="2183"/>
      <c r="X62" s="2148"/>
      <c r="Y62" s="2183"/>
      <c r="Z62" s="2148"/>
      <c r="AA62" s="2183"/>
      <c r="AB62" s="2148"/>
      <c r="AC62" s="2183"/>
      <c r="AD62" s="2148"/>
      <c r="AE62" s="2183"/>
      <c r="AF62" s="2148"/>
      <c r="AG62" s="2183"/>
      <c r="AH62" s="2148"/>
      <c r="AI62" s="2183"/>
      <c r="AJ62" s="2148"/>
      <c r="AK62" s="2183"/>
      <c r="AL62" s="2148"/>
      <c r="AM62" s="2183"/>
      <c r="AN62" s="2148"/>
      <c r="AO62" s="2183"/>
      <c r="AP62" s="2148"/>
      <c r="AQ62" s="2184"/>
      <c r="AR62" s="2185"/>
      <c r="AS62" s="2184"/>
      <c r="AT62" s="2182"/>
      <c r="AU62" s="2183"/>
      <c r="AV62" s="2148"/>
      <c r="AW62" s="2155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6"/>
      <c r="CA62" s="2186" t="str">
        <f t="shared" si="112"/>
        <v/>
      </c>
      <c r="CB62" s="2186" t="str">
        <f t="shared" si="113"/>
        <v/>
      </c>
      <c r="CC62" s="2186" t="str">
        <f t="shared" si="114"/>
        <v/>
      </c>
      <c r="CD62" s="2186" t="str">
        <f t="shared" si="115"/>
        <v/>
      </c>
      <c r="CE62" s="2186" t="str">
        <f t="shared" si="116"/>
        <v/>
      </c>
      <c r="CF62" s="2186" t="str">
        <f t="shared" si="144"/>
        <v/>
      </c>
      <c r="CG62" s="2186" t="str">
        <f t="shared" si="145"/>
        <v/>
      </c>
      <c r="CH62" s="2186" t="str">
        <f t="shared" si="146"/>
        <v/>
      </c>
      <c r="CI62" s="2186" t="str">
        <f t="shared" si="147"/>
        <v/>
      </c>
      <c r="CJ62" s="2186" t="str">
        <f t="shared" si="148"/>
        <v/>
      </c>
      <c r="CK62" s="2186" t="str">
        <f t="shared" si="149"/>
        <v/>
      </c>
      <c r="CL62" s="2186" t="str">
        <f t="shared" si="150"/>
        <v/>
      </c>
      <c r="CM62" s="2186" t="str">
        <f t="shared" si="151"/>
        <v/>
      </c>
      <c r="CN62" s="2186" t="str">
        <f t="shared" si="152"/>
        <v/>
      </c>
      <c r="CO62" s="2186" t="str">
        <f t="shared" si="153"/>
        <v/>
      </c>
      <c r="CP62" s="2186" t="str">
        <f t="shared" si="154"/>
        <v/>
      </c>
      <c r="CQ62" s="2186" t="str">
        <f t="shared" si="155"/>
        <v/>
      </c>
      <c r="CR62" s="2186" t="str">
        <f t="shared" si="156"/>
        <v/>
      </c>
      <c r="CS62" s="2186" t="str">
        <f t="shared" si="157"/>
        <v/>
      </c>
      <c r="CT62" s="2186" t="str">
        <f t="shared" si="158"/>
        <v/>
      </c>
      <c r="CU62" s="2186" t="str">
        <f t="shared" si="159"/>
        <v/>
      </c>
      <c r="CV62" s="2186" t="str">
        <f t="shared" si="160"/>
        <v/>
      </c>
      <c r="CW62" s="2186" t="str">
        <f t="shared" si="161"/>
        <v/>
      </c>
      <c r="CX62" s="2186" t="str">
        <f t="shared" si="162"/>
        <v/>
      </c>
      <c r="CY62" s="2186" t="str">
        <f t="shared" si="163"/>
        <v/>
      </c>
      <c r="CZ62" s="2186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6" t="s">
        <v>2418</v>
      </c>
      <c r="B63" s="1579">
        <f t="shared" si="110"/>
        <v>0</v>
      </c>
      <c r="C63" s="2187">
        <f t="shared" si="110"/>
        <v>0</v>
      </c>
      <c r="D63" s="2178"/>
      <c r="E63" s="2179"/>
      <c r="F63" s="2180"/>
      <c r="G63" s="2179"/>
      <c r="H63" s="2180"/>
      <c r="I63" s="2179"/>
      <c r="J63" s="2180"/>
      <c r="K63" s="2179"/>
      <c r="L63" s="2180"/>
      <c r="M63" s="2181"/>
      <c r="N63" s="2182"/>
      <c r="O63" s="2183"/>
      <c r="P63" s="2148"/>
      <c r="Q63" s="2183"/>
      <c r="R63" s="2148"/>
      <c r="S63" s="2183"/>
      <c r="T63" s="2148"/>
      <c r="U63" s="2183"/>
      <c r="V63" s="2148"/>
      <c r="W63" s="2183"/>
      <c r="X63" s="2148"/>
      <c r="Y63" s="2183"/>
      <c r="Z63" s="2148"/>
      <c r="AA63" s="2183"/>
      <c r="AB63" s="2148"/>
      <c r="AC63" s="2183"/>
      <c r="AD63" s="2148"/>
      <c r="AE63" s="2183"/>
      <c r="AF63" s="2148"/>
      <c r="AG63" s="2183"/>
      <c r="AH63" s="2148"/>
      <c r="AI63" s="2183"/>
      <c r="AJ63" s="2148"/>
      <c r="AK63" s="2183"/>
      <c r="AL63" s="2148"/>
      <c r="AM63" s="2183"/>
      <c r="AN63" s="2148"/>
      <c r="AO63" s="2183"/>
      <c r="AP63" s="2148"/>
      <c r="AQ63" s="2184"/>
      <c r="AR63" s="2185"/>
      <c r="AS63" s="2184"/>
      <c r="AT63" s="2182"/>
      <c r="AU63" s="2183"/>
      <c r="AV63" s="2148"/>
      <c r="AW63" s="2155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6"/>
      <c r="CA63" s="2186" t="str">
        <f t="shared" si="112"/>
        <v/>
      </c>
      <c r="CB63" s="2186" t="str">
        <f t="shared" si="113"/>
        <v/>
      </c>
      <c r="CC63" s="2186" t="str">
        <f t="shared" si="114"/>
        <v/>
      </c>
      <c r="CD63" s="2186" t="str">
        <f t="shared" si="115"/>
        <v/>
      </c>
      <c r="CE63" s="2186" t="str">
        <f t="shared" si="116"/>
        <v/>
      </c>
      <c r="CF63" s="2186" t="str">
        <f t="shared" si="144"/>
        <v/>
      </c>
      <c r="CG63" s="2186" t="str">
        <f t="shared" si="145"/>
        <v/>
      </c>
      <c r="CH63" s="2186" t="str">
        <f t="shared" si="146"/>
        <v/>
      </c>
      <c r="CI63" s="2186" t="str">
        <f t="shared" si="147"/>
        <v/>
      </c>
      <c r="CJ63" s="2186" t="str">
        <f t="shared" si="148"/>
        <v/>
      </c>
      <c r="CK63" s="2186" t="str">
        <f t="shared" si="149"/>
        <v/>
      </c>
      <c r="CL63" s="2186" t="str">
        <f t="shared" si="150"/>
        <v/>
      </c>
      <c r="CM63" s="2186" t="str">
        <f t="shared" si="151"/>
        <v/>
      </c>
      <c r="CN63" s="2186" t="str">
        <f t="shared" si="152"/>
        <v/>
      </c>
      <c r="CO63" s="2186" t="str">
        <f t="shared" si="153"/>
        <v/>
      </c>
      <c r="CP63" s="2186" t="str">
        <f t="shared" si="154"/>
        <v/>
      </c>
      <c r="CQ63" s="2186" t="str">
        <f t="shared" si="155"/>
        <v/>
      </c>
      <c r="CR63" s="2186" t="str">
        <f t="shared" si="156"/>
        <v/>
      </c>
      <c r="CS63" s="2186" t="str">
        <f t="shared" si="157"/>
        <v/>
      </c>
      <c r="CT63" s="2186" t="str">
        <f t="shared" si="158"/>
        <v/>
      </c>
      <c r="CU63" s="2186" t="str">
        <f t="shared" si="159"/>
        <v/>
      </c>
      <c r="CV63" s="2186" t="str">
        <f t="shared" si="160"/>
        <v/>
      </c>
      <c r="CW63" s="2186" t="str">
        <f t="shared" si="161"/>
        <v/>
      </c>
      <c r="CX63" s="2186" t="str">
        <f t="shared" si="162"/>
        <v/>
      </c>
      <c r="CY63" s="2186" t="str">
        <f t="shared" si="163"/>
        <v/>
      </c>
      <c r="CZ63" s="2186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6" t="s">
        <v>2419</v>
      </c>
      <c r="B64" s="1579">
        <f>+D64+F64+H64+J64+L64+N64+P64+R64+T64+V64+X64+Z64+AB64+AD64+AF64+AH64+AJ64+AL64+AN64+AP64</f>
        <v>0</v>
      </c>
      <c r="C64" s="2187">
        <f>+E64+G64+I64+K64+M64+O64+Q64+S64+U64+W64+Y64+AA64+AC64+AE64+AG64+AI64+AK64+AM64+AO64+AQ64</f>
        <v>0</v>
      </c>
      <c r="D64" s="2182"/>
      <c r="E64" s="2183"/>
      <c r="F64" s="2148"/>
      <c r="G64" s="2183"/>
      <c r="H64" s="2148"/>
      <c r="I64" s="2155"/>
      <c r="J64" s="2182"/>
      <c r="K64" s="2182"/>
      <c r="L64" s="2148"/>
      <c r="M64" s="2155"/>
      <c r="N64" s="2182"/>
      <c r="O64" s="2183"/>
      <c r="P64" s="2148"/>
      <c r="Q64" s="2183"/>
      <c r="R64" s="2148"/>
      <c r="S64" s="2183"/>
      <c r="T64" s="2148"/>
      <c r="U64" s="2183"/>
      <c r="V64" s="2148"/>
      <c r="W64" s="2183"/>
      <c r="X64" s="2148"/>
      <c r="Y64" s="2183"/>
      <c r="Z64" s="2148"/>
      <c r="AA64" s="2183"/>
      <c r="AB64" s="2148"/>
      <c r="AC64" s="2183"/>
      <c r="AD64" s="2148"/>
      <c r="AE64" s="2183"/>
      <c r="AF64" s="2148"/>
      <c r="AG64" s="2183"/>
      <c r="AH64" s="2148"/>
      <c r="AI64" s="2183"/>
      <c r="AJ64" s="2148"/>
      <c r="AK64" s="2183"/>
      <c r="AL64" s="2148"/>
      <c r="AM64" s="2183"/>
      <c r="AN64" s="2148"/>
      <c r="AO64" s="2183"/>
      <c r="AP64" s="2148"/>
      <c r="AQ64" s="2184"/>
      <c r="AR64" s="2185"/>
      <c r="AS64" s="2184"/>
      <c r="AT64" s="2182"/>
      <c r="AU64" s="2183"/>
      <c r="AV64" s="2148"/>
      <c r="AW64" s="2155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6"/>
      <c r="CA64" s="2186" t="str">
        <f t="shared" si="112"/>
        <v/>
      </c>
      <c r="CB64" s="2186" t="str">
        <f t="shared" si="113"/>
        <v/>
      </c>
      <c r="CC64" s="2186" t="str">
        <f t="shared" si="114"/>
        <v/>
      </c>
      <c r="CD64" s="2186" t="str">
        <f t="shared" si="115"/>
        <v/>
      </c>
      <c r="CE64" s="2186" t="str">
        <f t="shared" si="116"/>
        <v/>
      </c>
      <c r="CF64" s="2186" t="str">
        <f t="shared" si="144"/>
        <v/>
      </c>
      <c r="CG64" s="2186" t="str">
        <f t="shared" si="145"/>
        <v/>
      </c>
      <c r="CH64" s="2186" t="str">
        <f t="shared" si="146"/>
        <v/>
      </c>
      <c r="CI64" s="2186" t="str">
        <f t="shared" si="147"/>
        <v/>
      </c>
      <c r="CJ64" s="2186" t="str">
        <f t="shared" si="148"/>
        <v/>
      </c>
      <c r="CK64" s="2186" t="str">
        <f t="shared" si="149"/>
        <v/>
      </c>
      <c r="CL64" s="2186" t="str">
        <f t="shared" si="150"/>
        <v/>
      </c>
      <c r="CM64" s="2186" t="str">
        <f t="shared" si="151"/>
        <v/>
      </c>
      <c r="CN64" s="2186" t="str">
        <f t="shared" si="152"/>
        <v/>
      </c>
      <c r="CO64" s="2186" t="str">
        <f t="shared" si="153"/>
        <v/>
      </c>
      <c r="CP64" s="2186" t="str">
        <f t="shared" si="154"/>
        <v/>
      </c>
      <c r="CQ64" s="2186" t="str">
        <f t="shared" si="155"/>
        <v/>
      </c>
      <c r="CR64" s="2186" t="str">
        <f t="shared" si="156"/>
        <v/>
      </c>
      <c r="CS64" s="2186" t="str">
        <f t="shared" si="157"/>
        <v/>
      </c>
      <c r="CT64" s="2186" t="str">
        <f t="shared" si="158"/>
        <v/>
      </c>
      <c r="CU64" s="2186" t="str">
        <f t="shared" si="159"/>
        <v/>
      </c>
      <c r="CV64" s="2186" t="str">
        <f t="shared" si="160"/>
        <v/>
      </c>
      <c r="CW64" s="2186" t="str">
        <f t="shared" si="161"/>
        <v/>
      </c>
      <c r="CX64" s="2186" t="str">
        <f t="shared" si="162"/>
        <v/>
      </c>
      <c r="CY64" s="2186" t="str">
        <f t="shared" si="163"/>
        <v/>
      </c>
      <c r="CZ64" s="2186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0" t="s">
        <v>2420</v>
      </c>
      <c r="B65" s="1579">
        <f>+D65+F65+H65</f>
        <v>0</v>
      </c>
      <c r="C65" s="2187">
        <f>+E65+G65+I65</f>
        <v>0</v>
      </c>
      <c r="D65" s="2182"/>
      <c r="E65" s="2183"/>
      <c r="F65" s="2148"/>
      <c r="G65" s="2183"/>
      <c r="H65" s="2148"/>
      <c r="I65" s="2155"/>
      <c r="J65" s="2190"/>
      <c r="K65" s="2191"/>
      <c r="L65" s="2190"/>
      <c r="M65" s="2191"/>
      <c r="N65" s="2190"/>
      <c r="O65" s="2191"/>
      <c r="P65" s="2190"/>
      <c r="Q65" s="2191"/>
      <c r="R65" s="2190"/>
      <c r="S65" s="2191"/>
      <c r="T65" s="2190"/>
      <c r="U65" s="2191"/>
      <c r="V65" s="2190"/>
      <c r="W65" s="2191"/>
      <c r="X65" s="2190"/>
      <c r="Y65" s="2191"/>
      <c r="Z65" s="2190"/>
      <c r="AA65" s="2191"/>
      <c r="AB65" s="2190"/>
      <c r="AC65" s="2191"/>
      <c r="AD65" s="2190"/>
      <c r="AE65" s="2191"/>
      <c r="AF65" s="2190"/>
      <c r="AG65" s="2191"/>
      <c r="AH65" s="2190"/>
      <c r="AI65" s="2191"/>
      <c r="AJ65" s="2190"/>
      <c r="AK65" s="2191"/>
      <c r="AL65" s="2190"/>
      <c r="AM65" s="2191"/>
      <c r="AN65" s="2190"/>
      <c r="AO65" s="2191"/>
      <c r="AP65" s="2190"/>
      <c r="AQ65" s="2192"/>
      <c r="AR65" s="2182"/>
      <c r="AS65" s="2184"/>
      <c r="AT65" s="2182"/>
      <c r="AU65" s="2183"/>
      <c r="AV65" s="2148"/>
      <c r="AW65" s="2155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6"/>
      <c r="CA65" s="2186" t="str">
        <f t="shared" si="112"/>
        <v/>
      </c>
      <c r="CB65" s="2186" t="str">
        <f t="shared" si="113"/>
        <v/>
      </c>
      <c r="CC65" s="2186" t="str">
        <f t="shared" si="114"/>
        <v/>
      </c>
      <c r="CD65" s="2186" t="str">
        <f t="shared" si="115"/>
        <v/>
      </c>
      <c r="CE65" s="2186" t="str">
        <f t="shared" si="116"/>
        <v/>
      </c>
      <c r="CF65" s="2186" t="str">
        <f t="shared" si="144"/>
        <v/>
      </c>
      <c r="CG65" s="2186" t="str">
        <f t="shared" si="145"/>
        <v/>
      </c>
      <c r="CH65" s="2186" t="str">
        <f t="shared" si="146"/>
        <v/>
      </c>
      <c r="CI65" s="2186" t="str">
        <f t="shared" si="147"/>
        <v/>
      </c>
      <c r="CJ65" s="2186" t="str">
        <f t="shared" si="148"/>
        <v/>
      </c>
      <c r="CK65" s="2186" t="str">
        <f t="shared" si="149"/>
        <v/>
      </c>
      <c r="CL65" s="2186" t="str">
        <f t="shared" si="150"/>
        <v/>
      </c>
      <c r="CM65" s="2186" t="str">
        <f t="shared" si="151"/>
        <v/>
      </c>
      <c r="CN65" s="2186" t="str">
        <f t="shared" si="152"/>
        <v/>
      </c>
      <c r="CO65" s="2186" t="str">
        <f t="shared" si="153"/>
        <v/>
      </c>
      <c r="CP65" s="2186" t="str">
        <f t="shared" si="154"/>
        <v/>
      </c>
      <c r="CQ65" s="2186" t="str">
        <f t="shared" si="155"/>
        <v/>
      </c>
      <c r="CR65" s="2186" t="str">
        <f t="shared" si="156"/>
        <v/>
      </c>
      <c r="CS65" s="2186" t="str">
        <f t="shared" si="157"/>
        <v/>
      </c>
      <c r="CT65" s="2186" t="str">
        <f t="shared" si="158"/>
        <v/>
      </c>
      <c r="CU65" s="2186" t="str">
        <f t="shared" si="159"/>
        <v/>
      </c>
      <c r="CV65" s="2186" t="str">
        <f t="shared" si="160"/>
        <v/>
      </c>
      <c r="CW65" s="2186" t="str">
        <f t="shared" si="161"/>
        <v/>
      </c>
      <c r="CX65" s="2186" t="str">
        <f t="shared" si="162"/>
        <v/>
      </c>
      <c r="CY65" s="2186" t="str">
        <f t="shared" si="163"/>
        <v/>
      </c>
      <c r="CZ65" s="2186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0" t="s">
        <v>2421</v>
      </c>
      <c r="B66" s="1579">
        <f>+P66+R66+T66+V66+X66+Z66+AB66+AD66+AF66+AH66+AJ66+AL66+AN66+AP66</f>
        <v>0</v>
      </c>
      <c r="C66" s="2187">
        <f>+Q66+S66+U66+W66+Y66+AA66+AC66+AE66+AG66+AI66+AK66+AM66+AO66+AQ66</f>
        <v>0</v>
      </c>
      <c r="D66" s="2178"/>
      <c r="E66" s="2179"/>
      <c r="F66" s="2180"/>
      <c r="G66" s="2179"/>
      <c r="H66" s="2180"/>
      <c r="I66" s="2179"/>
      <c r="J66" s="2180"/>
      <c r="K66" s="2179"/>
      <c r="L66" s="2180"/>
      <c r="M66" s="2181"/>
      <c r="N66" s="2178"/>
      <c r="O66" s="2179"/>
      <c r="P66" s="2148"/>
      <c r="Q66" s="2183"/>
      <c r="R66" s="2148"/>
      <c r="S66" s="2183"/>
      <c r="T66" s="2148"/>
      <c r="U66" s="2183"/>
      <c r="V66" s="2148"/>
      <c r="W66" s="2183"/>
      <c r="X66" s="2148"/>
      <c r="Y66" s="2183"/>
      <c r="Z66" s="2148"/>
      <c r="AA66" s="2183"/>
      <c r="AB66" s="2148"/>
      <c r="AC66" s="2183"/>
      <c r="AD66" s="2148"/>
      <c r="AE66" s="2183"/>
      <c r="AF66" s="2148"/>
      <c r="AG66" s="2183"/>
      <c r="AH66" s="2148"/>
      <c r="AI66" s="2183"/>
      <c r="AJ66" s="2148"/>
      <c r="AK66" s="2183"/>
      <c r="AL66" s="2148"/>
      <c r="AM66" s="2183"/>
      <c r="AN66" s="2148"/>
      <c r="AO66" s="2183"/>
      <c r="AP66" s="2148"/>
      <c r="AQ66" s="2184"/>
      <c r="AR66" s="2182"/>
      <c r="AS66" s="2184"/>
      <c r="AT66" s="2182"/>
      <c r="AU66" s="2183"/>
      <c r="AV66" s="2148"/>
      <c r="AW66" s="2155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6"/>
      <c r="CA66" s="2186" t="str">
        <f t="shared" si="112"/>
        <v/>
      </c>
      <c r="CB66" s="2186" t="str">
        <f t="shared" si="113"/>
        <v/>
      </c>
      <c r="CC66" s="2186" t="str">
        <f t="shared" si="114"/>
        <v/>
      </c>
      <c r="CD66" s="2186" t="str">
        <f t="shared" si="115"/>
        <v/>
      </c>
      <c r="CE66" s="2186" t="str">
        <f t="shared" si="116"/>
        <v/>
      </c>
      <c r="CF66" s="2186" t="str">
        <f t="shared" si="144"/>
        <v/>
      </c>
      <c r="CG66" s="2186" t="str">
        <f t="shared" si="145"/>
        <v/>
      </c>
      <c r="CH66" s="2186" t="str">
        <f t="shared" si="146"/>
        <v/>
      </c>
      <c r="CI66" s="2186" t="str">
        <f t="shared" si="147"/>
        <v/>
      </c>
      <c r="CJ66" s="2186" t="str">
        <f t="shared" si="148"/>
        <v/>
      </c>
      <c r="CK66" s="2186" t="str">
        <f t="shared" si="149"/>
        <v/>
      </c>
      <c r="CL66" s="2186" t="str">
        <f t="shared" si="150"/>
        <v/>
      </c>
      <c r="CM66" s="2186" t="str">
        <f t="shared" si="151"/>
        <v/>
      </c>
      <c r="CN66" s="2186" t="str">
        <f t="shared" si="152"/>
        <v/>
      </c>
      <c r="CO66" s="2186" t="str">
        <f t="shared" si="153"/>
        <v/>
      </c>
      <c r="CP66" s="2186" t="str">
        <f t="shared" si="154"/>
        <v/>
      </c>
      <c r="CQ66" s="2186" t="str">
        <f t="shared" si="155"/>
        <v/>
      </c>
      <c r="CR66" s="2186" t="str">
        <f t="shared" si="156"/>
        <v/>
      </c>
      <c r="CS66" s="2186" t="str">
        <f t="shared" si="157"/>
        <v/>
      </c>
      <c r="CT66" s="2186" t="str">
        <f t="shared" si="158"/>
        <v/>
      </c>
      <c r="CU66" s="2186" t="str">
        <f t="shared" si="159"/>
        <v/>
      </c>
      <c r="CV66" s="2186" t="str">
        <f t="shared" si="160"/>
        <v/>
      </c>
      <c r="CW66" s="2186" t="str">
        <f t="shared" si="161"/>
        <v/>
      </c>
      <c r="CX66" s="2186" t="str">
        <f t="shared" si="162"/>
        <v/>
      </c>
      <c r="CY66" s="2186" t="str">
        <f t="shared" si="163"/>
        <v/>
      </c>
      <c r="CZ66" s="2186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6" t="s">
        <v>2422</v>
      </c>
      <c r="B67" s="1579">
        <f>+N67+P67+R67+T67+V67+X67+Z67+AB67+AD67+AF67+AH67+AJ67+AL67+AN67+AP67</f>
        <v>0</v>
      </c>
      <c r="C67" s="2187">
        <f>+O67+Q67+S67+U67+W67+Y67+AA67+AC67+AE67+AG67+AI67+AK67+AM67+AO67+AQ67</f>
        <v>0</v>
      </c>
      <c r="D67" s="2185"/>
      <c r="E67" s="2191"/>
      <c r="F67" s="2190"/>
      <c r="G67" s="2191"/>
      <c r="H67" s="2190"/>
      <c r="I67" s="2193"/>
      <c r="J67" s="2185"/>
      <c r="K67" s="2185"/>
      <c r="L67" s="2190"/>
      <c r="M67" s="2193"/>
      <c r="N67" s="2182"/>
      <c r="O67" s="2183"/>
      <c r="P67" s="2148"/>
      <c r="Q67" s="2183"/>
      <c r="R67" s="2148"/>
      <c r="S67" s="2183"/>
      <c r="T67" s="2148"/>
      <c r="U67" s="2183"/>
      <c r="V67" s="2148"/>
      <c r="W67" s="2183"/>
      <c r="X67" s="2148"/>
      <c r="Y67" s="2183"/>
      <c r="Z67" s="2148"/>
      <c r="AA67" s="2183"/>
      <c r="AB67" s="2148"/>
      <c r="AC67" s="2183"/>
      <c r="AD67" s="2148"/>
      <c r="AE67" s="2183"/>
      <c r="AF67" s="2148"/>
      <c r="AG67" s="2183"/>
      <c r="AH67" s="2148"/>
      <c r="AI67" s="2183"/>
      <c r="AJ67" s="2148"/>
      <c r="AK67" s="2183"/>
      <c r="AL67" s="2148"/>
      <c r="AM67" s="2183"/>
      <c r="AN67" s="2148"/>
      <c r="AO67" s="2183"/>
      <c r="AP67" s="2148"/>
      <c r="AQ67" s="2184"/>
      <c r="AR67" s="2182"/>
      <c r="AS67" s="2184"/>
      <c r="AT67" s="2182"/>
      <c r="AU67" s="2183"/>
      <c r="AV67" s="2148"/>
      <c r="AW67" s="2155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6"/>
      <c r="CA67" s="2186" t="str">
        <f t="shared" si="112"/>
        <v/>
      </c>
      <c r="CB67" s="2186" t="str">
        <f t="shared" si="113"/>
        <v/>
      </c>
      <c r="CC67" s="2186" t="str">
        <f t="shared" si="114"/>
        <v/>
      </c>
      <c r="CD67" s="2186" t="str">
        <f t="shared" si="115"/>
        <v/>
      </c>
      <c r="CE67" s="2186" t="str">
        <f t="shared" si="116"/>
        <v/>
      </c>
      <c r="CF67" s="2186" t="str">
        <f t="shared" si="144"/>
        <v/>
      </c>
      <c r="CG67" s="2186" t="str">
        <f t="shared" si="145"/>
        <v/>
      </c>
      <c r="CH67" s="2186" t="str">
        <f t="shared" si="146"/>
        <v/>
      </c>
      <c r="CI67" s="2186" t="str">
        <f t="shared" si="147"/>
        <v/>
      </c>
      <c r="CJ67" s="2186" t="str">
        <f t="shared" si="148"/>
        <v/>
      </c>
      <c r="CK67" s="2186" t="str">
        <f t="shared" si="149"/>
        <v/>
      </c>
      <c r="CL67" s="2186" t="str">
        <f t="shared" si="150"/>
        <v/>
      </c>
      <c r="CM67" s="2186" t="str">
        <f t="shared" si="151"/>
        <v/>
      </c>
      <c r="CN67" s="2186" t="str">
        <f t="shared" si="152"/>
        <v/>
      </c>
      <c r="CO67" s="2186" t="str">
        <f t="shared" si="153"/>
        <v/>
      </c>
      <c r="CP67" s="2186" t="str">
        <f t="shared" si="154"/>
        <v/>
      </c>
      <c r="CQ67" s="2186" t="str">
        <f t="shared" si="155"/>
        <v/>
      </c>
      <c r="CR67" s="2186" t="str">
        <f t="shared" si="156"/>
        <v/>
      </c>
      <c r="CS67" s="2186" t="str">
        <f t="shared" si="157"/>
        <v/>
      </c>
      <c r="CT67" s="2186" t="str">
        <f t="shared" si="158"/>
        <v/>
      </c>
      <c r="CU67" s="2186" t="str">
        <f t="shared" si="159"/>
        <v/>
      </c>
      <c r="CV67" s="2186" t="str">
        <f t="shared" si="160"/>
        <v/>
      </c>
      <c r="CW67" s="2186" t="str">
        <f t="shared" si="161"/>
        <v/>
      </c>
      <c r="CX67" s="2186" t="str">
        <f t="shared" si="162"/>
        <v/>
      </c>
      <c r="CY67" s="2186" t="str">
        <f t="shared" si="163"/>
        <v/>
      </c>
      <c r="CZ67" s="2186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6" t="s">
        <v>2423</v>
      </c>
      <c r="B68" s="1579">
        <f>+D68+F68+H68+J68+L68+N68+P68+R68+T68+V68+X68+Z68+AB68+AD68+AF68+AH68+AJ68+AL68+AN68+AP68</f>
        <v>0</v>
      </c>
      <c r="C68" s="2187">
        <f>+E68+G68+I68+K68+M68+O68+Q68+S68+U68+W68+Y68+AA68+AC68+AE68+AG68+AI68+AK68+AM68+AO68+AQ68</f>
        <v>0</v>
      </c>
      <c r="D68" s="2182"/>
      <c r="E68" s="2183"/>
      <c r="F68" s="2148"/>
      <c r="G68" s="2183"/>
      <c r="H68" s="2148"/>
      <c r="I68" s="2155"/>
      <c r="J68" s="2182"/>
      <c r="K68" s="2182"/>
      <c r="L68" s="2148"/>
      <c r="M68" s="2155"/>
      <c r="N68" s="2182"/>
      <c r="O68" s="2183"/>
      <c r="P68" s="2148"/>
      <c r="Q68" s="2183"/>
      <c r="R68" s="2148"/>
      <c r="S68" s="2183"/>
      <c r="T68" s="2148"/>
      <c r="U68" s="2183"/>
      <c r="V68" s="2148"/>
      <c r="W68" s="2183"/>
      <c r="X68" s="2148"/>
      <c r="Y68" s="2183"/>
      <c r="Z68" s="2148"/>
      <c r="AA68" s="2183"/>
      <c r="AB68" s="2148"/>
      <c r="AC68" s="2183"/>
      <c r="AD68" s="2148"/>
      <c r="AE68" s="2183"/>
      <c r="AF68" s="2148"/>
      <c r="AG68" s="2183"/>
      <c r="AH68" s="2148"/>
      <c r="AI68" s="2183"/>
      <c r="AJ68" s="2148"/>
      <c r="AK68" s="2183"/>
      <c r="AL68" s="2148"/>
      <c r="AM68" s="2183"/>
      <c r="AN68" s="2148"/>
      <c r="AO68" s="2183"/>
      <c r="AP68" s="2148"/>
      <c r="AQ68" s="2184"/>
      <c r="AR68" s="2182"/>
      <c r="AS68" s="2184"/>
      <c r="AT68" s="2182"/>
      <c r="AU68" s="2183"/>
      <c r="AV68" s="2148"/>
      <c r="AW68" s="2155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6"/>
      <c r="CA68" s="2186" t="str">
        <f t="shared" si="112"/>
        <v/>
      </c>
      <c r="CB68" s="2186" t="str">
        <f t="shared" si="113"/>
        <v/>
      </c>
      <c r="CC68" s="2186" t="str">
        <f t="shared" si="114"/>
        <v/>
      </c>
      <c r="CD68" s="2186" t="str">
        <f t="shared" si="115"/>
        <v/>
      </c>
      <c r="CE68" s="2186" t="str">
        <f t="shared" si="116"/>
        <v/>
      </c>
      <c r="CF68" s="2186" t="str">
        <f t="shared" si="144"/>
        <v/>
      </c>
      <c r="CG68" s="2186" t="str">
        <f t="shared" si="145"/>
        <v/>
      </c>
      <c r="CH68" s="2186" t="str">
        <f t="shared" si="146"/>
        <v/>
      </c>
      <c r="CI68" s="2186" t="str">
        <f t="shared" si="147"/>
        <v/>
      </c>
      <c r="CJ68" s="2186" t="str">
        <f t="shared" si="148"/>
        <v/>
      </c>
      <c r="CK68" s="2186" t="str">
        <f t="shared" si="149"/>
        <v/>
      </c>
      <c r="CL68" s="2186" t="str">
        <f t="shared" si="150"/>
        <v/>
      </c>
      <c r="CM68" s="2186" t="str">
        <f t="shared" si="151"/>
        <v/>
      </c>
      <c r="CN68" s="2186" t="str">
        <f t="shared" si="152"/>
        <v/>
      </c>
      <c r="CO68" s="2186" t="str">
        <f t="shared" si="153"/>
        <v/>
      </c>
      <c r="CP68" s="2186" t="str">
        <f t="shared" si="154"/>
        <v/>
      </c>
      <c r="CQ68" s="2186" t="str">
        <f t="shared" si="155"/>
        <v/>
      </c>
      <c r="CR68" s="2186" t="str">
        <f t="shared" si="156"/>
        <v/>
      </c>
      <c r="CS68" s="2186" t="str">
        <f t="shared" si="157"/>
        <v/>
      </c>
      <c r="CT68" s="2186" t="str">
        <f t="shared" si="158"/>
        <v/>
      </c>
      <c r="CU68" s="2186" t="str">
        <f t="shared" si="159"/>
        <v/>
      </c>
      <c r="CV68" s="2186" t="str">
        <f t="shared" si="160"/>
        <v/>
      </c>
      <c r="CW68" s="2186" t="str">
        <f t="shared" si="161"/>
        <v/>
      </c>
      <c r="CX68" s="2186" t="str">
        <f t="shared" si="162"/>
        <v/>
      </c>
      <c r="CY68" s="2186" t="str">
        <f t="shared" si="163"/>
        <v/>
      </c>
      <c r="CZ68" s="2186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6" t="s">
        <v>2424</v>
      </c>
      <c r="B69" s="1579">
        <f>+P69+R69+T69+V69+X69+Z69+AB69+AD69+AF69+AH69+AJ69+AL69+AN69+AP69</f>
        <v>0</v>
      </c>
      <c r="C69" s="2187">
        <f>+Q69+S69+U69+W69+Y69+AA69+AC69+AE69+AG69+AI69+AK69+AM69+AO69+AQ69</f>
        <v>0</v>
      </c>
      <c r="D69" s="2178"/>
      <c r="E69" s="2179"/>
      <c r="F69" s="2180"/>
      <c r="G69" s="2179"/>
      <c r="H69" s="2180"/>
      <c r="I69" s="2179"/>
      <c r="J69" s="2180"/>
      <c r="K69" s="2179"/>
      <c r="L69" s="2180"/>
      <c r="M69" s="2181"/>
      <c r="N69" s="2178"/>
      <c r="O69" s="2179"/>
      <c r="P69" s="2148"/>
      <c r="Q69" s="2183"/>
      <c r="R69" s="2148"/>
      <c r="S69" s="2183"/>
      <c r="T69" s="2148"/>
      <c r="U69" s="2183"/>
      <c r="V69" s="2148"/>
      <c r="W69" s="2183"/>
      <c r="X69" s="2148"/>
      <c r="Y69" s="2183"/>
      <c r="Z69" s="2148"/>
      <c r="AA69" s="2183"/>
      <c r="AB69" s="2148"/>
      <c r="AC69" s="2183"/>
      <c r="AD69" s="2148"/>
      <c r="AE69" s="2183"/>
      <c r="AF69" s="2148"/>
      <c r="AG69" s="2183"/>
      <c r="AH69" s="2148"/>
      <c r="AI69" s="2183"/>
      <c r="AJ69" s="2148"/>
      <c r="AK69" s="2183"/>
      <c r="AL69" s="2148"/>
      <c r="AM69" s="2183"/>
      <c r="AN69" s="2148"/>
      <c r="AO69" s="2183"/>
      <c r="AP69" s="2148"/>
      <c r="AQ69" s="2184"/>
      <c r="AR69" s="2182"/>
      <c r="AS69" s="2184"/>
      <c r="AT69" s="2182"/>
      <c r="AU69" s="2183"/>
      <c r="AV69" s="2148"/>
      <c r="AW69" s="2155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6"/>
      <c r="CA69" s="2186" t="str">
        <f t="shared" si="112"/>
        <v/>
      </c>
      <c r="CB69" s="2186" t="str">
        <f t="shared" si="113"/>
        <v/>
      </c>
      <c r="CC69" s="2186" t="str">
        <f t="shared" si="114"/>
        <v/>
      </c>
      <c r="CD69" s="2186" t="str">
        <f t="shared" si="115"/>
        <v/>
      </c>
      <c r="CE69" s="2186" t="str">
        <f t="shared" si="116"/>
        <v/>
      </c>
      <c r="CF69" s="2186" t="str">
        <f t="shared" si="144"/>
        <v/>
      </c>
      <c r="CG69" s="2186" t="str">
        <f t="shared" si="145"/>
        <v/>
      </c>
      <c r="CH69" s="2186" t="str">
        <f t="shared" si="146"/>
        <v/>
      </c>
      <c r="CI69" s="2186" t="str">
        <f t="shared" si="147"/>
        <v/>
      </c>
      <c r="CJ69" s="2186" t="str">
        <f t="shared" si="148"/>
        <v/>
      </c>
      <c r="CK69" s="2186" t="str">
        <f t="shared" si="149"/>
        <v/>
      </c>
      <c r="CL69" s="2186" t="str">
        <f t="shared" si="150"/>
        <v/>
      </c>
      <c r="CM69" s="2186" t="str">
        <f t="shared" si="151"/>
        <v/>
      </c>
      <c r="CN69" s="2186" t="str">
        <f t="shared" si="152"/>
        <v/>
      </c>
      <c r="CO69" s="2186" t="str">
        <f t="shared" si="153"/>
        <v/>
      </c>
      <c r="CP69" s="2186" t="str">
        <f t="shared" si="154"/>
        <v/>
      </c>
      <c r="CQ69" s="2186" t="str">
        <f t="shared" si="155"/>
        <v/>
      </c>
      <c r="CR69" s="2186" t="str">
        <f t="shared" si="156"/>
        <v/>
      </c>
      <c r="CS69" s="2186" t="str">
        <f t="shared" si="157"/>
        <v/>
      </c>
      <c r="CT69" s="2186" t="str">
        <f t="shared" si="158"/>
        <v/>
      </c>
      <c r="CU69" s="2186" t="str">
        <f t="shared" si="159"/>
        <v/>
      </c>
      <c r="CV69" s="2186" t="str">
        <f t="shared" si="160"/>
        <v/>
      </c>
      <c r="CW69" s="2186" t="str">
        <f t="shared" si="161"/>
        <v/>
      </c>
      <c r="CX69" s="2186" t="str">
        <f t="shared" si="162"/>
        <v/>
      </c>
      <c r="CY69" s="2186" t="str">
        <f t="shared" si="163"/>
        <v/>
      </c>
      <c r="CZ69" s="2186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6" t="s">
        <v>2425</v>
      </c>
      <c r="B70" s="1579">
        <f>+P70+R70+T70+V70+X70+Z70+AB70+AD70+AF70+AH70</f>
        <v>0</v>
      </c>
      <c r="C70" s="2187">
        <f>+Q70+S70+U70+W70+Y70+AA70+AC70+AE70+AG70+AI70</f>
        <v>0</v>
      </c>
      <c r="D70" s="2178"/>
      <c r="E70" s="2179"/>
      <c r="F70" s="2180"/>
      <c r="G70" s="2179"/>
      <c r="H70" s="2180"/>
      <c r="I70" s="2179"/>
      <c r="J70" s="2180"/>
      <c r="K70" s="2179"/>
      <c r="L70" s="2180"/>
      <c r="M70" s="2181"/>
      <c r="N70" s="2178"/>
      <c r="O70" s="2179"/>
      <c r="P70" s="2148"/>
      <c r="Q70" s="2183"/>
      <c r="R70" s="2148"/>
      <c r="S70" s="2183"/>
      <c r="T70" s="2148"/>
      <c r="U70" s="2183"/>
      <c r="V70" s="2148"/>
      <c r="W70" s="2183"/>
      <c r="X70" s="2148"/>
      <c r="Y70" s="2183"/>
      <c r="Z70" s="2148"/>
      <c r="AA70" s="2183"/>
      <c r="AB70" s="2148"/>
      <c r="AC70" s="2183"/>
      <c r="AD70" s="2148"/>
      <c r="AE70" s="2183"/>
      <c r="AF70" s="2148"/>
      <c r="AG70" s="2183"/>
      <c r="AH70" s="2148"/>
      <c r="AI70" s="2183"/>
      <c r="AJ70" s="2180"/>
      <c r="AK70" s="2179"/>
      <c r="AL70" s="2180"/>
      <c r="AM70" s="2179"/>
      <c r="AN70" s="2180"/>
      <c r="AO70" s="2179"/>
      <c r="AP70" s="2180"/>
      <c r="AQ70" s="2194"/>
      <c r="AR70" s="2182"/>
      <c r="AS70" s="2184"/>
      <c r="AT70" s="2182"/>
      <c r="AU70" s="2183"/>
      <c r="AV70" s="2148"/>
      <c r="AW70" s="2155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6"/>
      <c r="CA70" s="2186" t="str">
        <f t="shared" si="112"/>
        <v/>
      </c>
      <c r="CB70" s="2186" t="str">
        <f t="shared" si="113"/>
        <v/>
      </c>
      <c r="CC70" s="2186" t="str">
        <f t="shared" si="114"/>
        <v/>
      </c>
      <c r="CD70" s="2186" t="str">
        <f t="shared" si="115"/>
        <v/>
      </c>
      <c r="CE70" s="2186" t="str">
        <f t="shared" si="116"/>
        <v/>
      </c>
      <c r="CF70" s="2186" t="str">
        <f t="shared" si="144"/>
        <v/>
      </c>
      <c r="CG70" s="2186" t="str">
        <f t="shared" si="145"/>
        <v/>
      </c>
      <c r="CH70" s="2186" t="str">
        <f t="shared" si="146"/>
        <v/>
      </c>
      <c r="CI70" s="2186" t="str">
        <f t="shared" si="147"/>
        <v/>
      </c>
      <c r="CJ70" s="2186" t="str">
        <f t="shared" si="148"/>
        <v/>
      </c>
      <c r="CK70" s="2186" t="str">
        <f t="shared" si="149"/>
        <v/>
      </c>
      <c r="CL70" s="2186" t="str">
        <f t="shared" si="150"/>
        <v/>
      </c>
      <c r="CM70" s="2186" t="str">
        <f t="shared" si="151"/>
        <v/>
      </c>
      <c r="CN70" s="2186" t="str">
        <f t="shared" si="152"/>
        <v/>
      </c>
      <c r="CO70" s="2186" t="str">
        <f t="shared" si="153"/>
        <v/>
      </c>
      <c r="CP70" s="2186" t="str">
        <f t="shared" si="154"/>
        <v/>
      </c>
      <c r="CQ70" s="2186" t="str">
        <f t="shared" si="155"/>
        <v/>
      </c>
      <c r="CR70" s="2186" t="str">
        <f t="shared" si="156"/>
        <v/>
      </c>
      <c r="CS70" s="2186" t="str">
        <f t="shared" si="157"/>
        <v/>
      </c>
      <c r="CT70" s="2186" t="str">
        <f t="shared" si="158"/>
        <v/>
      </c>
      <c r="CU70" s="2186" t="str">
        <f t="shared" si="159"/>
        <v/>
      </c>
      <c r="CV70" s="2186" t="str">
        <f t="shared" si="160"/>
        <v/>
      </c>
      <c r="CW70" s="2186" t="str">
        <f t="shared" si="161"/>
        <v/>
      </c>
      <c r="CX70" s="2186" t="str">
        <f t="shared" si="162"/>
        <v/>
      </c>
      <c r="CY70" s="2186" t="str">
        <f t="shared" si="163"/>
        <v/>
      </c>
      <c r="CZ70" s="2186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6" t="s">
        <v>2426</v>
      </c>
      <c r="B71" s="1579">
        <f t="shared" ref="B71:C73" si="164">+D71+F71+H71+J71+L71+N71+P71+R71+T71+V71+X71+Z71+AB71+AD71+AF71+AH71+AJ71+AL71+AN71+AP71</f>
        <v>0</v>
      </c>
      <c r="C71" s="2187">
        <f t="shared" si="164"/>
        <v>0</v>
      </c>
      <c r="D71" s="2182"/>
      <c r="E71" s="2183"/>
      <c r="F71" s="2148"/>
      <c r="G71" s="2183"/>
      <c r="H71" s="2148"/>
      <c r="I71" s="2155"/>
      <c r="J71" s="2182"/>
      <c r="K71" s="2182"/>
      <c r="L71" s="2148"/>
      <c r="M71" s="2155"/>
      <c r="N71" s="2182"/>
      <c r="O71" s="2183"/>
      <c r="P71" s="2148"/>
      <c r="Q71" s="2183"/>
      <c r="R71" s="2148"/>
      <c r="S71" s="2183"/>
      <c r="T71" s="2148"/>
      <c r="U71" s="2183"/>
      <c r="V71" s="2148"/>
      <c r="W71" s="2183"/>
      <c r="X71" s="2148"/>
      <c r="Y71" s="2183"/>
      <c r="Z71" s="2148"/>
      <c r="AA71" s="2183"/>
      <c r="AB71" s="2148"/>
      <c r="AC71" s="2183"/>
      <c r="AD71" s="2148"/>
      <c r="AE71" s="2183"/>
      <c r="AF71" s="2148"/>
      <c r="AG71" s="2183"/>
      <c r="AH71" s="2148"/>
      <c r="AI71" s="2183"/>
      <c r="AJ71" s="2148"/>
      <c r="AK71" s="2183"/>
      <c r="AL71" s="2148"/>
      <c r="AM71" s="2183"/>
      <c r="AN71" s="2148"/>
      <c r="AO71" s="2183"/>
      <c r="AP71" s="2148"/>
      <c r="AQ71" s="2184"/>
      <c r="AR71" s="2182"/>
      <c r="AS71" s="2184"/>
      <c r="AT71" s="2182"/>
      <c r="AU71" s="2183"/>
      <c r="AV71" s="2148"/>
      <c r="AW71" s="2155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6"/>
      <c r="CA71" s="2186" t="str">
        <f t="shared" si="112"/>
        <v/>
      </c>
      <c r="CB71" s="2186" t="str">
        <f t="shared" si="113"/>
        <v/>
      </c>
      <c r="CC71" s="2186" t="str">
        <f t="shared" si="114"/>
        <v/>
      </c>
      <c r="CD71" s="2186" t="str">
        <f t="shared" si="115"/>
        <v/>
      </c>
      <c r="CE71" s="2186" t="str">
        <f t="shared" si="116"/>
        <v/>
      </c>
      <c r="CF71" s="2186" t="str">
        <f t="shared" si="144"/>
        <v/>
      </c>
      <c r="CG71" s="2186" t="str">
        <f t="shared" si="145"/>
        <v/>
      </c>
      <c r="CH71" s="2186" t="str">
        <f t="shared" si="146"/>
        <v/>
      </c>
      <c r="CI71" s="2186" t="str">
        <f t="shared" si="147"/>
        <v/>
      </c>
      <c r="CJ71" s="2186" t="str">
        <f t="shared" si="148"/>
        <v/>
      </c>
      <c r="CK71" s="2186" t="str">
        <f t="shared" si="149"/>
        <v/>
      </c>
      <c r="CL71" s="2186" t="str">
        <f t="shared" si="150"/>
        <v/>
      </c>
      <c r="CM71" s="2186" t="str">
        <f t="shared" si="151"/>
        <v/>
      </c>
      <c r="CN71" s="2186" t="str">
        <f t="shared" si="152"/>
        <v/>
      </c>
      <c r="CO71" s="2186" t="str">
        <f t="shared" si="153"/>
        <v/>
      </c>
      <c r="CP71" s="2186" t="str">
        <f t="shared" si="154"/>
        <v/>
      </c>
      <c r="CQ71" s="2186" t="str">
        <f t="shared" si="155"/>
        <v/>
      </c>
      <c r="CR71" s="2186" t="str">
        <f t="shared" si="156"/>
        <v/>
      </c>
      <c r="CS71" s="2186" t="str">
        <f t="shared" si="157"/>
        <v/>
      </c>
      <c r="CT71" s="2186" t="str">
        <f t="shared" si="158"/>
        <v/>
      </c>
      <c r="CU71" s="2186" t="str">
        <f t="shared" si="159"/>
        <v/>
      </c>
      <c r="CV71" s="2186" t="str">
        <f t="shared" si="160"/>
        <v/>
      </c>
      <c r="CW71" s="2186" t="str">
        <f t="shared" si="161"/>
        <v/>
      </c>
      <c r="CX71" s="2186" t="str">
        <f t="shared" si="162"/>
        <v/>
      </c>
      <c r="CY71" s="2186" t="str">
        <f t="shared" si="163"/>
        <v/>
      </c>
      <c r="CZ71" s="2186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6" t="s">
        <v>2427</v>
      </c>
      <c r="B72" s="1579">
        <f t="shared" si="164"/>
        <v>0</v>
      </c>
      <c r="C72" s="2187">
        <f t="shared" si="164"/>
        <v>0</v>
      </c>
      <c r="D72" s="2182"/>
      <c r="E72" s="2183"/>
      <c r="F72" s="2148"/>
      <c r="G72" s="2183"/>
      <c r="H72" s="2148"/>
      <c r="I72" s="2155"/>
      <c r="J72" s="2182"/>
      <c r="K72" s="2182"/>
      <c r="L72" s="2148"/>
      <c r="M72" s="2155"/>
      <c r="N72" s="2182"/>
      <c r="O72" s="2183"/>
      <c r="P72" s="2148"/>
      <c r="Q72" s="2183"/>
      <c r="R72" s="2148"/>
      <c r="S72" s="2183"/>
      <c r="T72" s="2148"/>
      <c r="U72" s="2183"/>
      <c r="V72" s="2148"/>
      <c r="W72" s="2183"/>
      <c r="X72" s="2148"/>
      <c r="Y72" s="2183"/>
      <c r="Z72" s="2148"/>
      <c r="AA72" s="2183"/>
      <c r="AB72" s="2148"/>
      <c r="AC72" s="2183"/>
      <c r="AD72" s="2148"/>
      <c r="AE72" s="2183"/>
      <c r="AF72" s="2148"/>
      <c r="AG72" s="2183"/>
      <c r="AH72" s="2148"/>
      <c r="AI72" s="2183"/>
      <c r="AJ72" s="2148"/>
      <c r="AK72" s="2183"/>
      <c r="AL72" s="2148"/>
      <c r="AM72" s="2183"/>
      <c r="AN72" s="2148"/>
      <c r="AO72" s="2183"/>
      <c r="AP72" s="2148"/>
      <c r="AQ72" s="2184"/>
      <c r="AR72" s="2182"/>
      <c r="AS72" s="2184"/>
      <c r="AT72" s="2182"/>
      <c r="AU72" s="2183"/>
      <c r="AV72" s="2148"/>
      <c r="AW72" s="2155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6"/>
      <c r="CA72" s="2186" t="str">
        <f t="shared" si="112"/>
        <v/>
      </c>
      <c r="CB72" s="2186" t="str">
        <f t="shared" si="113"/>
        <v/>
      </c>
      <c r="CC72" s="2186" t="str">
        <f t="shared" si="114"/>
        <v/>
      </c>
      <c r="CD72" s="2186" t="str">
        <f t="shared" si="115"/>
        <v/>
      </c>
      <c r="CE72" s="2186" t="str">
        <f t="shared" si="116"/>
        <v/>
      </c>
      <c r="CF72" s="2186" t="str">
        <f t="shared" si="144"/>
        <v/>
      </c>
      <c r="CG72" s="2186" t="str">
        <f t="shared" si="145"/>
        <v/>
      </c>
      <c r="CH72" s="2186" t="str">
        <f t="shared" si="146"/>
        <v/>
      </c>
      <c r="CI72" s="2186" t="str">
        <f t="shared" si="147"/>
        <v/>
      </c>
      <c r="CJ72" s="2186" t="str">
        <f t="shared" si="148"/>
        <v/>
      </c>
      <c r="CK72" s="2186" t="str">
        <f t="shared" si="149"/>
        <v/>
      </c>
      <c r="CL72" s="2186" t="str">
        <f t="shared" si="150"/>
        <v/>
      </c>
      <c r="CM72" s="2186" t="str">
        <f t="shared" si="151"/>
        <v/>
      </c>
      <c r="CN72" s="2186" t="str">
        <f t="shared" si="152"/>
        <v/>
      </c>
      <c r="CO72" s="2186" t="str">
        <f t="shared" si="153"/>
        <v/>
      </c>
      <c r="CP72" s="2186" t="str">
        <f t="shared" si="154"/>
        <v/>
      </c>
      <c r="CQ72" s="2186" t="str">
        <f t="shared" si="155"/>
        <v/>
      </c>
      <c r="CR72" s="2186" t="str">
        <f t="shared" si="156"/>
        <v/>
      </c>
      <c r="CS72" s="2186" t="str">
        <f t="shared" si="157"/>
        <v/>
      </c>
      <c r="CT72" s="2186" t="str">
        <f t="shared" si="158"/>
        <v/>
      </c>
      <c r="CU72" s="2186" t="str">
        <f t="shared" si="159"/>
        <v/>
      </c>
      <c r="CV72" s="2186" t="str">
        <f t="shared" si="160"/>
        <v/>
      </c>
      <c r="CW72" s="2186" t="str">
        <f t="shared" si="161"/>
        <v/>
      </c>
      <c r="CX72" s="2186" t="str">
        <f t="shared" si="162"/>
        <v/>
      </c>
      <c r="CY72" s="2186" t="str">
        <f t="shared" si="163"/>
        <v/>
      </c>
      <c r="CZ72" s="2186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2428</v>
      </c>
      <c r="B73" s="2195">
        <f t="shared" si="164"/>
        <v>0</v>
      </c>
      <c r="C73" s="2196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6"/>
      <c r="CA73" s="2186" t="str">
        <f t="shared" si="112"/>
        <v/>
      </c>
      <c r="CB73" s="2186" t="str">
        <f t="shared" si="113"/>
        <v/>
      </c>
      <c r="CC73" s="2186" t="str">
        <f t="shared" si="114"/>
        <v/>
      </c>
      <c r="CD73" s="2186" t="str">
        <f t="shared" si="115"/>
        <v/>
      </c>
      <c r="CE73" s="2186" t="str">
        <f t="shared" si="116"/>
        <v/>
      </c>
      <c r="CF73" s="2186" t="str">
        <f t="shared" si="144"/>
        <v/>
      </c>
      <c r="CG73" s="2186" t="str">
        <f t="shared" si="145"/>
        <v/>
      </c>
      <c r="CH73" s="2186" t="str">
        <f t="shared" si="146"/>
        <v/>
      </c>
      <c r="CI73" s="2186" t="str">
        <f t="shared" si="147"/>
        <v/>
      </c>
      <c r="CJ73" s="2186" t="str">
        <f t="shared" si="148"/>
        <v/>
      </c>
      <c r="CK73" s="2186" t="str">
        <f t="shared" si="149"/>
        <v/>
      </c>
      <c r="CL73" s="2186" t="str">
        <f t="shared" si="150"/>
        <v/>
      </c>
      <c r="CM73" s="2186" t="str">
        <f t="shared" si="151"/>
        <v/>
      </c>
      <c r="CN73" s="2186" t="str">
        <f t="shared" si="152"/>
        <v/>
      </c>
      <c r="CO73" s="2186" t="str">
        <f t="shared" si="153"/>
        <v/>
      </c>
      <c r="CP73" s="2186" t="str">
        <f t="shared" si="154"/>
        <v/>
      </c>
      <c r="CQ73" s="2186" t="str">
        <f t="shared" si="155"/>
        <v/>
      </c>
      <c r="CR73" s="2186" t="str">
        <f t="shared" si="156"/>
        <v/>
      </c>
      <c r="CS73" s="2186" t="str">
        <f t="shared" si="157"/>
        <v/>
      </c>
      <c r="CT73" s="2186" t="str">
        <f t="shared" si="158"/>
        <v/>
      </c>
      <c r="CU73" s="2186" t="str">
        <f t="shared" si="159"/>
        <v/>
      </c>
      <c r="CV73" s="2186" t="str">
        <f t="shared" si="160"/>
        <v/>
      </c>
      <c r="CW73" s="2186" t="str">
        <f t="shared" si="161"/>
        <v/>
      </c>
      <c r="CX73" s="2186" t="str">
        <f t="shared" si="162"/>
        <v/>
      </c>
      <c r="CY73" s="2186" t="str">
        <f t="shared" si="163"/>
        <v/>
      </c>
      <c r="CZ73" s="2186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67" t="s">
        <v>2431</v>
      </c>
      <c r="B74" s="1760"/>
      <c r="C74" s="1760"/>
      <c r="D74" s="1760"/>
      <c r="E74" s="1760"/>
      <c r="F74" s="1760"/>
      <c r="G74" s="1760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2432</v>
      </c>
      <c r="AX74" s="2198"/>
      <c r="AY74" s="2198"/>
      <c r="AZ74" s="2198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6"/>
      <c r="BW74" s="1546"/>
    </row>
    <row r="75" spans="1:130" ht="31.9" customHeight="1" x14ac:dyDescent="0.25">
      <c r="A75" s="4187" t="s">
        <v>2407</v>
      </c>
      <c r="B75" s="4526" t="s">
        <v>27</v>
      </c>
      <c r="C75" s="4846"/>
      <c r="D75" s="4189" t="s">
        <v>974</v>
      </c>
      <c r="E75" s="4190"/>
      <c r="F75" s="4190"/>
      <c r="G75" s="4190"/>
      <c r="H75" s="4190"/>
      <c r="I75" s="4190"/>
      <c r="J75" s="4190"/>
      <c r="K75" s="4190"/>
      <c r="L75" s="4190"/>
      <c r="M75" s="4190"/>
      <c r="N75" s="4190"/>
      <c r="O75" s="4190"/>
      <c r="P75" s="4190"/>
      <c r="Q75" s="4190"/>
      <c r="R75" s="4190"/>
      <c r="S75" s="4190"/>
      <c r="T75" s="4190"/>
      <c r="U75" s="4190"/>
      <c r="V75" s="4190"/>
      <c r="W75" s="4190"/>
      <c r="X75" s="4190"/>
      <c r="Y75" s="4190"/>
      <c r="Z75" s="4190"/>
      <c r="AA75" s="4190"/>
      <c r="AB75" s="4190"/>
      <c r="AC75" s="4190"/>
      <c r="AD75" s="4190"/>
      <c r="AE75" s="4190"/>
      <c r="AF75" s="4190"/>
      <c r="AG75" s="4190"/>
      <c r="AH75" s="4190"/>
      <c r="AI75" s="4190"/>
      <c r="AJ75" s="4190"/>
      <c r="AK75" s="4190"/>
      <c r="AL75" s="4190"/>
      <c r="AM75" s="4190"/>
      <c r="AN75" s="4190"/>
      <c r="AO75" s="4190"/>
      <c r="AP75" s="4190"/>
      <c r="AQ75" s="4881"/>
      <c r="AR75" s="4483" t="s">
        <v>2408</v>
      </c>
      <c r="AS75" s="4818"/>
      <c r="AT75" s="4500" t="s">
        <v>960</v>
      </c>
      <c r="AU75" s="4733"/>
      <c r="AV75" s="4821" t="s">
        <v>430</v>
      </c>
      <c r="AW75" s="4739" t="s">
        <v>429</v>
      </c>
      <c r="AX75" s="2198"/>
      <c r="AY75" s="2198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6"/>
      <c r="BW75" s="1546"/>
    </row>
    <row r="76" spans="1:130" ht="16.149999999999999" customHeight="1" x14ac:dyDescent="0.25">
      <c r="A76" s="4229"/>
      <c r="B76" s="4795"/>
      <c r="C76" s="4796"/>
      <c r="D76" s="4185" t="s">
        <v>972</v>
      </c>
      <c r="E76" s="4483"/>
      <c r="F76" s="4185" t="s">
        <v>971</v>
      </c>
      <c r="G76" s="4483"/>
      <c r="H76" s="4185" t="s">
        <v>970</v>
      </c>
      <c r="I76" s="4186"/>
      <c r="J76" s="4483" t="s">
        <v>969</v>
      </c>
      <c r="K76" s="4483"/>
      <c r="L76" s="4185" t="s">
        <v>61</v>
      </c>
      <c r="M76" s="4483"/>
      <c r="N76" s="4185" t="s">
        <v>85</v>
      </c>
      <c r="O76" s="4483"/>
      <c r="P76" s="4185" t="s">
        <v>79</v>
      </c>
      <c r="Q76" s="4483"/>
      <c r="R76" s="4185" t="s">
        <v>6</v>
      </c>
      <c r="S76" s="4483"/>
      <c r="T76" s="4185" t="s">
        <v>953</v>
      </c>
      <c r="U76" s="4186"/>
      <c r="V76" s="4185" t="s">
        <v>952</v>
      </c>
      <c r="W76" s="4186"/>
      <c r="X76" s="4185" t="s">
        <v>951</v>
      </c>
      <c r="Y76" s="4186"/>
      <c r="Z76" s="4185" t="s">
        <v>950</v>
      </c>
      <c r="AA76" s="4186"/>
      <c r="AB76" s="4185" t="s">
        <v>949</v>
      </c>
      <c r="AC76" s="4186"/>
      <c r="AD76" s="4185" t="s">
        <v>948</v>
      </c>
      <c r="AE76" s="4186"/>
      <c r="AF76" s="4185" t="s">
        <v>947</v>
      </c>
      <c r="AG76" s="4186"/>
      <c r="AH76" s="4185" t="s">
        <v>946</v>
      </c>
      <c r="AI76" s="4186"/>
      <c r="AJ76" s="4185" t="s">
        <v>945</v>
      </c>
      <c r="AK76" s="4186"/>
      <c r="AL76" s="4185" t="s">
        <v>944</v>
      </c>
      <c r="AM76" s="4186"/>
      <c r="AN76" s="4185" t="s">
        <v>943</v>
      </c>
      <c r="AO76" s="4186"/>
      <c r="AP76" s="4185" t="s">
        <v>942</v>
      </c>
      <c r="AQ76" s="4818"/>
      <c r="AR76" s="4498" t="s">
        <v>20</v>
      </c>
      <c r="AS76" s="5001" t="s">
        <v>21</v>
      </c>
      <c r="AT76" s="4735"/>
      <c r="AU76" s="4736"/>
      <c r="AV76" s="4174"/>
      <c r="AW76" s="4176"/>
      <c r="AX76" s="2198"/>
      <c r="AY76" s="2198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6"/>
      <c r="BW76" s="1546"/>
    </row>
    <row r="77" spans="1:130" ht="16.149999999999999" customHeight="1" x14ac:dyDescent="0.25">
      <c r="A77" s="4188"/>
      <c r="B77" s="2172" t="s">
        <v>2409</v>
      </c>
      <c r="C77" s="1756" t="s">
        <v>2410</v>
      </c>
      <c r="D77" s="2168" t="s">
        <v>2409</v>
      </c>
      <c r="E77" s="1709" t="s">
        <v>2410</v>
      </c>
      <c r="F77" s="2168" t="s">
        <v>2409</v>
      </c>
      <c r="G77" s="1709" t="s">
        <v>2410</v>
      </c>
      <c r="H77" s="2168" t="s">
        <v>2409</v>
      </c>
      <c r="I77" s="1756" t="s">
        <v>2410</v>
      </c>
      <c r="J77" s="2172" t="s">
        <v>2409</v>
      </c>
      <c r="K77" s="1709" t="s">
        <v>2410</v>
      </c>
      <c r="L77" s="2168" t="s">
        <v>2409</v>
      </c>
      <c r="M77" s="1709" t="s">
        <v>2410</v>
      </c>
      <c r="N77" s="2168" t="s">
        <v>2409</v>
      </c>
      <c r="O77" s="1709" t="s">
        <v>2410</v>
      </c>
      <c r="P77" s="2168" t="s">
        <v>2409</v>
      </c>
      <c r="Q77" s="1709" t="s">
        <v>2410</v>
      </c>
      <c r="R77" s="2168" t="s">
        <v>2409</v>
      </c>
      <c r="S77" s="1709" t="s">
        <v>2410</v>
      </c>
      <c r="T77" s="2168" t="s">
        <v>2409</v>
      </c>
      <c r="U77" s="1709" t="s">
        <v>2410</v>
      </c>
      <c r="V77" s="2168" t="s">
        <v>2409</v>
      </c>
      <c r="W77" s="1709" t="s">
        <v>2410</v>
      </c>
      <c r="X77" s="2168" t="s">
        <v>2409</v>
      </c>
      <c r="Y77" s="1709" t="s">
        <v>2410</v>
      </c>
      <c r="Z77" s="2168" t="s">
        <v>2409</v>
      </c>
      <c r="AA77" s="1709" t="s">
        <v>2410</v>
      </c>
      <c r="AB77" s="2168" t="s">
        <v>2409</v>
      </c>
      <c r="AC77" s="1709" t="s">
        <v>2410</v>
      </c>
      <c r="AD77" s="2168" t="s">
        <v>2409</v>
      </c>
      <c r="AE77" s="1709" t="s">
        <v>2410</v>
      </c>
      <c r="AF77" s="2168" t="s">
        <v>2409</v>
      </c>
      <c r="AG77" s="1709" t="s">
        <v>2410</v>
      </c>
      <c r="AH77" s="2168" t="s">
        <v>2409</v>
      </c>
      <c r="AI77" s="1709" t="s">
        <v>2410</v>
      </c>
      <c r="AJ77" s="2168" t="s">
        <v>2409</v>
      </c>
      <c r="AK77" s="1709" t="s">
        <v>2410</v>
      </c>
      <c r="AL77" s="2168" t="s">
        <v>2409</v>
      </c>
      <c r="AM77" s="1709" t="s">
        <v>2410</v>
      </c>
      <c r="AN77" s="2168" t="s">
        <v>2409</v>
      </c>
      <c r="AO77" s="1709" t="s">
        <v>2410</v>
      </c>
      <c r="AP77" s="2168" t="s">
        <v>2409</v>
      </c>
      <c r="AQ77" s="2173" t="s">
        <v>2410</v>
      </c>
      <c r="AR77" s="4967"/>
      <c r="AS77" s="5002"/>
      <c r="AT77" s="2174" t="s">
        <v>426</v>
      </c>
      <c r="AU77" s="2123" t="s">
        <v>427</v>
      </c>
      <c r="AV77" s="4589"/>
      <c r="AW77" s="4180"/>
      <c r="AX77" s="2198"/>
      <c r="AY77" s="2198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6"/>
      <c r="BW77" s="1546"/>
    </row>
    <row r="78" spans="1:130" ht="16.149999999999999" customHeight="1" x14ac:dyDescent="0.25">
      <c r="A78" s="2199" t="s">
        <v>2411</v>
      </c>
      <c r="B78" s="2176">
        <f t="shared" ref="B78:C85" si="165">+N78+P78+R78+T78+V78+X78+Z78+AB78+AD78+AF78+AH78+AJ78+AL78+AN78+AP78</f>
        <v>0</v>
      </c>
      <c r="C78" s="2177">
        <f t="shared" si="165"/>
        <v>0</v>
      </c>
      <c r="D78" s="2178"/>
      <c r="E78" s="2179"/>
      <c r="F78" s="2180"/>
      <c r="G78" s="2179"/>
      <c r="H78" s="2180"/>
      <c r="I78" s="2179"/>
      <c r="J78" s="2180"/>
      <c r="K78" s="2179"/>
      <c r="L78" s="2180"/>
      <c r="M78" s="2181"/>
      <c r="N78" s="2182"/>
      <c r="O78" s="2183"/>
      <c r="P78" s="2148"/>
      <c r="Q78" s="2183"/>
      <c r="R78" s="2148"/>
      <c r="S78" s="2183"/>
      <c r="T78" s="2148"/>
      <c r="U78" s="2183"/>
      <c r="V78" s="2148"/>
      <c r="W78" s="2183"/>
      <c r="X78" s="2148"/>
      <c r="Y78" s="2183"/>
      <c r="Z78" s="2148"/>
      <c r="AA78" s="2183"/>
      <c r="AB78" s="2148"/>
      <c r="AC78" s="2183"/>
      <c r="AD78" s="2148"/>
      <c r="AE78" s="2183"/>
      <c r="AF78" s="2148"/>
      <c r="AG78" s="2183"/>
      <c r="AH78" s="2148"/>
      <c r="AI78" s="2183"/>
      <c r="AJ78" s="2148"/>
      <c r="AK78" s="2183"/>
      <c r="AL78" s="2148"/>
      <c r="AM78" s="2183"/>
      <c r="AN78" s="2148"/>
      <c r="AO78" s="2183"/>
      <c r="AP78" s="2148"/>
      <c r="AQ78" s="2184"/>
      <c r="AR78" s="2185"/>
      <c r="AS78" s="2184"/>
      <c r="AT78" s="2182"/>
      <c r="AU78" s="2183"/>
      <c r="AV78" s="2148"/>
      <c r="AW78" s="2155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6"/>
      <c r="BV78" s="1546"/>
      <c r="BW78" s="1546"/>
      <c r="CA78" s="2186" t="str">
        <f t="shared" ref="CA78:CA95" si="167">IF(B78&lt;C78,"* El total de Reactivos NO DEBE ser superior al total de Procesados. ","")</f>
        <v/>
      </c>
      <c r="CB78" s="2186" t="str">
        <f t="shared" ref="CB78:CB95" si="168">IF(B78&lt;&gt;(AR78+ AS78),"* La suma de las columnas Sexo DEBE SER IGUAL a los Procesados. ","")</f>
        <v/>
      </c>
      <c r="CC78" s="2186" t="str">
        <f t="shared" ref="CC78:CC95" si="169">IF(B78&lt;(AT78+ AU78),"* La suma de las columna Trans NO DEBE ser superior al total de Procesados. ","")</f>
        <v/>
      </c>
      <c r="CD78" s="2186" t="str">
        <f t="shared" ref="CD78:CD95" si="170">IF(B78&lt;AV78,"* La columna Pueblos Originarios NO DEBE ser superior al total de Procesados. ","")</f>
        <v/>
      </c>
      <c r="CE78" s="2186" t="str">
        <f t="shared" ref="CE78:CE95" si="171">IF(B78&lt;AW78,"* La columna Migrantes NO DEBE ser superior al total de Procesados. ","")</f>
        <v/>
      </c>
      <c r="CF78" s="2186" t="str">
        <f>IF(D78&lt;E78,CONCATENATE("* El total de procesados debe ser mayor o igual al total de Reactivos en el grupo de edad ",$D$76),"")</f>
        <v/>
      </c>
      <c r="CG78" s="2186" t="str">
        <f>IF(F78&lt;G78,CONCATENATE("* El total de procesados debe ser mayor o igual al total de Reactivos en el grupo de edad ",$F$76),"")</f>
        <v/>
      </c>
      <c r="CH78" s="2186" t="str">
        <f>IF(H78&lt;I78,CONCATENATE("* El total de procesados debe ser mayor o igual al total de Reactivos en el grupo de edad ",$H$76),"")</f>
        <v/>
      </c>
      <c r="CI78" s="2186" t="str">
        <f>IF(J78&lt;K78,CONCATENATE("* El total de procesados debe ser mayor o igual al total de Reactivos en el grupo de edad ",$J$76),"")</f>
        <v/>
      </c>
      <c r="CJ78" s="2186" t="str">
        <f>IF(L78&lt;M78,CONCATENATE("* El total de procesados debe ser mayor o igual al total de Reactivos en el grupo de edad ",$L$76),"")</f>
        <v/>
      </c>
      <c r="CK78" s="2186" t="str">
        <f>IF(N78&lt;O78,CONCATENATE("* El total de procesados debe ser mayor o igual al total de Reactivos en el grupo de edad ",$N$76),"")</f>
        <v/>
      </c>
      <c r="CL78" s="2186" t="str">
        <f>IF(P78&lt;Q78,CONCATENATE("* El total de procesados debe ser mayor o igual al total de Reactivos en el grupo de edad ",$P$76),"")</f>
        <v/>
      </c>
      <c r="CM78" s="2186" t="str">
        <f>IF(R78&lt;S78,CONCATENATE("* El total de procesados debe ser mayor o igual al total de Reactivos en el grupo de edad ",$R$76),"")</f>
        <v/>
      </c>
      <c r="CN78" s="2186" t="str">
        <f>IF(T78&lt;U78,CONCATENATE("* El total de procesados debe ser mayor o igual al total de Reactivos en el grupo de edad ",$T$76),"")</f>
        <v/>
      </c>
      <c r="CO78" s="2186" t="str">
        <f>IF(V78&lt;W78,CONCATENATE("* El total de procesados debe ser mayor o igual al total de Reactivos en el grupo de edad ",$V$76),"")</f>
        <v/>
      </c>
      <c r="CP78" s="2186" t="str">
        <f>IF(X78&lt;Y78,CONCATENATE("* El total de procesados debe ser mayor o igual al total de Reactivos en el grupo de edad ",$X$76),"")</f>
        <v/>
      </c>
      <c r="CQ78" s="2186" t="str">
        <f>IF(Z78&lt;AA78,CONCATENATE("* El total de procesados debe ser mayor o igual al total de Reactivos en el grupo de edad ",$Z$76),"")</f>
        <v/>
      </c>
      <c r="CR78" s="2186" t="str">
        <f>IF(AB78&lt;AC78,CONCATENATE("* El total de procesados debe ser mayor o igual al total de Reactivos en el grupo de edad ",$AB$76),"")</f>
        <v/>
      </c>
      <c r="CS78" s="2186" t="str">
        <f>IF(AD78&lt;AE78,CONCATENATE("* El total de procesados debe ser mayor o igual al total de Reactivos en el grupo de edad ",$AD$76),"")</f>
        <v/>
      </c>
      <c r="CT78" s="2186" t="str">
        <f>IF(AF78&lt;AG78,CONCATENATE("* El total de procesados debe ser mayor o igual al total de Reactivos en el grupo de edad ",$AF$76),"")</f>
        <v/>
      </c>
      <c r="CU78" s="2186" t="str">
        <f>IF(AH78&lt;AI78,CONCATENATE("* El total de procesados debe ser mayor o igual al total de Reactivos en el grupo de edad ",$AH$76),"")</f>
        <v/>
      </c>
      <c r="CV78" s="2186" t="str">
        <f>IF(AJ78&lt;AK78,CONCATENATE("* El total de procesados debe ser mayor o igual al total de Reactivos en el grupo de edad ",$AJ$76),"")</f>
        <v/>
      </c>
      <c r="CW78" s="2186" t="str">
        <f>IF(AL78&lt;AM78,CONCATENATE("* El total de procesados debe ser mayor o igual al total de Reactivos en el grupo de edad ",$AL$76),"")</f>
        <v/>
      </c>
      <c r="CX78" s="2186" t="str">
        <f>IF(AN78&lt;AO78,CONCATENATE("* El total de procesados debe ser mayor o igual al total de Reactivos en el grupo de edad ",$AN$76),"")</f>
        <v/>
      </c>
      <c r="CY78" s="2186" t="str">
        <f>IF(AP78&lt;AQ78,CONCATENATE("* El total de procesados debe ser mayor o igual al total de Reactivos en el grupo de edad ",$AP$76),"")</f>
        <v/>
      </c>
      <c r="CZ78" s="2186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199" t="s">
        <v>2412</v>
      </c>
      <c r="B79" s="1579">
        <f t="shared" si="165"/>
        <v>0</v>
      </c>
      <c r="C79" s="2187">
        <f t="shared" si="165"/>
        <v>0</v>
      </c>
      <c r="D79" s="2178"/>
      <c r="E79" s="2179"/>
      <c r="F79" s="2180"/>
      <c r="G79" s="2179"/>
      <c r="H79" s="2180"/>
      <c r="I79" s="2179"/>
      <c r="J79" s="2180"/>
      <c r="K79" s="2179"/>
      <c r="L79" s="2180"/>
      <c r="M79" s="2181"/>
      <c r="N79" s="2182"/>
      <c r="O79" s="2183"/>
      <c r="P79" s="2148"/>
      <c r="Q79" s="2183"/>
      <c r="R79" s="2148"/>
      <c r="S79" s="2183"/>
      <c r="T79" s="2148"/>
      <c r="U79" s="2183"/>
      <c r="V79" s="2148"/>
      <c r="W79" s="2183"/>
      <c r="X79" s="2148"/>
      <c r="Y79" s="2183"/>
      <c r="Z79" s="2148"/>
      <c r="AA79" s="2183"/>
      <c r="AB79" s="2148"/>
      <c r="AC79" s="2183"/>
      <c r="AD79" s="2148"/>
      <c r="AE79" s="2183"/>
      <c r="AF79" s="2148"/>
      <c r="AG79" s="2183"/>
      <c r="AH79" s="2148"/>
      <c r="AI79" s="2183"/>
      <c r="AJ79" s="2148"/>
      <c r="AK79" s="2183"/>
      <c r="AL79" s="2148"/>
      <c r="AM79" s="2183"/>
      <c r="AN79" s="2148"/>
      <c r="AO79" s="2183"/>
      <c r="AP79" s="2148"/>
      <c r="AQ79" s="2184"/>
      <c r="AR79" s="2185"/>
      <c r="AS79" s="2184"/>
      <c r="AT79" s="2182"/>
      <c r="AU79" s="2183"/>
      <c r="AV79" s="2148"/>
      <c r="AW79" s="2155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6"/>
      <c r="BV79" s="1546"/>
      <c r="BW79" s="1546"/>
      <c r="CA79" s="2186" t="str">
        <f t="shared" si="167"/>
        <v/>
      </c>
      <c r="CB79" s="2186" t="str">
        <f t="shared" si="168"/>
        <v/>
      </c>
      <c r="CC79" s="2186" t="str">
        <f t="shared" si="169"/>
        <v/>
      </c>
      <c r="CD79" s="2186" t="str">
        <f t="shared" si="170"/>
        <v/>
      </c>
      <c r="CE79" s="2186" t="str">
        <f t="shared" si="171"/>
        <v/>
      </c>
      <c r="CF79" s="2186" t="str">
        <f t="shared" ref="CF79:CF95" si="199">IF(D79&lt;E79,CONCATENATE("* El total de procesados debe ser mayor o igual al total de Reactivos en el grupo de edad ",$D$76),"")</f>
        <v/>
      </c>
      <c r="CG79" s="2186" t="str">
        <f t="shared" ref="CG79:CG95" si="200">IF(F79&lt;G79,CONCATENATE("* El total de procesados debe ser mayor o igual al total de Reactivos en el grupo de edad ",$F$76),"")</f>
        <v/>
      </c>
      <c r="CH79" s="2186" t="str">
        <f t="shared" ref="CH79:CH95" si="201">IF(H79&lt;I79,CONCATENATE("* El total de procesados debe ser mayor o igual al total de Reactivos en el grupo de edad ",$H$76),"")</f>
        <v/>
      </c>
      <c r="CI79" s="2186" t="str">
        <f t="shared" ref="CI79:CI95" si="202">IF(J79&lt;K79,CONCATENATE("* El total de procesados debe ser mayor o igual al total de Reactivos en el grupo de edad ",$J$76),"")</f>
        <v/>
      </c>
      <c r="CJ79" s="2186" t="str">
        <f t="shared" ref="CJ79:CJ95" si="203">IF(L79&lt;M79,CONCATENATE("* El total de procesados debe ser mayor o igual al total de Reactivos en el grupo de edad ",$L$76),"")</f>
        <v/>
      </c>
      <c r="CK79" s="2186" t="str">
        <f t="shared" ref="CK79:CK95" si="204">IF(N79&lt;O79,CONCATENATE("* El total de procesados debe ser mayor o igual al total de Reactivos en el grupo de edad ",$N$76),"")</f>
        <v/>
      </c>
      <c r="CL79" s="2186" t="str">
        <f t="shared" ref="CL79:CL95" si="205">IF(P79&lt;Q79,CONCATENATE("* El total de procesados debe ser mayor o igual al total de Reactivos en el grupo de edad ",$P$76),"")</f>
        <v/>
      </c>
      <c r="CM79" s="2186" t="str">
        <f t="shared" ref="CM79:CM95" si="206">IF(R79&lt;S79,CONCATENATE("* El total de procesados debe ser mayor o igual al total de Reactivos en el grupo de edad ",$R$76),"")</f>
        <v/>
      </c>
      <c r="CN79" s="2186" t="str">
        <f t="shared" ref="CN79:CN95" si="207">IF(T79&lt;U79,CONCATENATE("* El total de procesados debe ser mayor o igual al total de Reactivos en el grupo de edad ",$T$76),"")</f>
        <v/>
      </c>
      <c r="CO79" s="2186" t="str">
        <f t="shared" ref="CO79:CO95" si="208">IF(V79&lt;W79,CONCATENATE("* El total de procesados debe ser mayor o igual al total de Reactivos en el grupo de edad ",$V$76),"")</f>
        <v/>
      </c>
      <c r="CP79" s="2186" t="str">
        <f t="shared" ref="CP79:CP95" si="209">IF(X79&lt;Y79,CONCATENATE("* El total de procesados debe ser mayor o igual al total de Reactivos en el grupo de edad ",$X$76),"")</f>
        <v/>
      </c>
      <c r="CQ79" s="2186" t="str">
        <f t="shared" ref="CQ79:CQ95" si="210">IF(Z79&lt;AA79,CONCATENATE("* El total de procesados debe ser mayor o igual al total de Reactivos en el grupo de edad ",$Z$76),"")</f>
        <v/>
      </c>
      <c r="CR79" s="2186" t="str">
        <f t="shared" ref="CR79:CR95" si="211">IF(AB79&lt;AC79,CONCATENATE("* El total de procesados debe ser mayor o igual al total de Reactivos en el grupo de edad ",$AB$76),"")</f>
        <v/>
      </c>
      <c r="CS79" s="2186" t="str">
        <f t="shared" ref="CS79:CS95" si="212">IF(AD79&lt;AE79,CONCATENATE("* El total de procesados debe ser mayor o igual al total de Reactivos en el grupo de edad ",$AD$76),"")</f>
        <v/>
      </c>
      <c r="CT79" s="2186" t="str">
        <f t="shared" ref="CT79:CT95" si="213">IF(AF79&lt;AG79,CONCATENATE("* El total de procesados debe ser mayor o igual al total de Reactivos en el grupo de edad ",$AF$76),"")</f>
        <v/>
      </c>
      <c r="CU79" s="2186" t="str">
        <f t="shared" ref="CU79:CU95" si="214">IF(AH79&lt;AI79,CONCATENATE("* El total de procesados debe ser mayor o igual al total de Reactivos en el grupo de edad ",$AH$76),"")</f>
        <v/>
      </c>
      <c r="CV79" s="2186" t="str">
        <f t="shared" ref="CV79:CV95" si="215">IF(AJ79&lt;AK79,CONCATENATE("* El total de procesados debe ser mayor o igual al total de Reactivos en el grupo de edad ",$AJ$76),"")</f>
        <v/>
      </c>
      <c r="CW79" s="2186" t="str">
        <f t="shared" ref="CW79:CW95" si="216">IF(AL79&lt;AM79,CONCATENATE("* El total de procesados debe ser mayor o igual al total de Reactivos en el grupo de edad ",$AL$76),"")</f>
        <v/>
      </c>
      <c r="CX79" s="2186" t="str">
        <f t="shared" ref="CX79:CX95" si="217">IF(AN79&lt;AO79,CONCATENATE("* El total de procesados debe ser mayor o igual al total de Reactivos en el grupo de edad ",$AN$76),"")</f>
        <v/>
      </c>
      <c r="CY79" s="2186" t="str">
        <f t="shared" ref="CY79:CY95" si="218">IF(AP79&lt;AQ79,CONCATENATE("* El total de procesados debe ser mayor o igual al total de Reactivos en el grupo de edad ",$AP$76),"")</f>
        <v/>
      </c>
      <c r="CZ79" s="2186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199" t="s">
        <v>2413</v>
      </c>
      <c r="B80" s="1579">
        <f t="shared" si="165"/>
        <v>0</v>
      </c>
      <c r="C80" s="2187">
        <f t="shared" si="165"/>
        <v>0</v>
      </c>
      <c r="D80" s="2178"/>
      <c r="E80" s="2179"/>
      <c r="F80" s="2180"/>
      <c r="G80" s="2179"/>
      <c r="H80" s="2180"/>
      <c r="I80" s="2179"/>
      <c r="J80" s="2180"/>
      <c r="K80" s="2179"/>
      <c r="L80" s="2180"/>
      <c r="M80" s="2181"/>
      <c r="N80" s="2182"/>
      <c r="O80" s="2183"/>
      <c r="P80" s="2148"/>
      <c r="Q80" s="2183"/>
      <c r="R80" s="2148"/>
      <c r="S80" s="2183"/>
      <c r="T80" s="2148"/>
      <c r="U80" s="2183"/>
      <c r="V80" s="2148"/>
      <c r="W80" s="2183"/>
      <c r="X80" s="2148"/>
      <c r="Y80" s="2183"/>
      <c r="Z80" s="2148"/>
      <c r="AA80" s="2183"/>
      <c r="AB80" s="2148"/>
      <c r="AC80" s="2183"/>
      <c r="AD80" s="2148"/>
      <c r="AE80" s="2183"/>
      <c r="AF80" s="2148"/>
      <c r="AG80" s="2183"/>
      <c r="AH80" s="2148"/>
      <c r="AI80" s="2183"/>
      <c r="AJ80" s="2148"/>
      <c r="AK80" s="2183"/>
      <c r="AL80" s="2148"/>
      <c r="AM80" s="2183"/>
      <c r="AN80" s="2148"/>
      <c r="AO80" s="2183"/>
      <c r="AP80" s="2148"/>
      <c r="AQ80" s="2184"/>
      <c r="AR80" s="2185"/>
      <c r="AS80" s="2184"/>
      <c r="AT80" s="2182"/>
      <c r="AU80" s="2183"/>
      <c r="AV80" s="2148"/>
      <c r="AW80" s="2155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6"/>
      <c r="BV80" s="1546"/>
      <c r="BW80" s="1546"/>
      <c r="CA80" s="2186" t="str">
        <f t="shared" si="167"/>
        <v/>
      </c>
      <c r="CB80" s="2186" t="str">
        <f t="shared" si="168"/>
        <v/>
      </c>
      <c r="CC80" s="2186" t="str">
        <f t="shared" si="169"/>
        <v/>
      </c>
      <c r="CD80" s="2186" t="str">
        <f t="shared" si="170"/>
        <v/>
      </c>
      <c r="CE80" s="2186" t="str">
        <f t="shared" si="171"/>
        <v/>
      </c>
      <c r="CF80" s="2186" t="str">
        <f t="shared" si="199"/>
        <v/>
      </c>
      <c r="CG80" s="2186" t="str">
        <f t="shared" si="200"/>
        <v/>
      </c>
      <c r="CH80" s="2186" t="str">
        <f t="shared" si="201"/>
        <v/>
      </c>
      <c r="CI80" s="2186" t="str">
        <f t="shared" si="202"/>
        <v/>
      </c>
      <c r="CJ80" s="2186" t="str">
        <f t="shared" si="203"/>
        <v/>
      </c>
      <c r="CK80" s="2186" t="str">
        <f t="shared" si="204"/>
        <v/>
      </c>
      <c r="CL80" s="2186" t="str">
        <f t="shared" si="205"/>
        <v/>
      </c>
      <c r="CM80" s="2186" t="str">
        <f t="shared" si="206"/>
        <v/>
      </c>
      <c r="CN80" s="2186" t="str">
        <f t="shared" si="207"/>
        <v/>
      </c>
      <c r="CO80" s="2186" t="str">
        <f t="shared" si="208"/>
        <v/>
      </c>
      <c r="CP80" s="2186" t="str">
        <f t="shared" si="209"/>
        <v/>
      </c>
      <c r="CQ80" s="2186" t="str">
        <f t="shared" si="210"/>
        <v/>
      </c>
      <c r="CR80" s="2186" t="str">
        <f t="shared" si="211"/>
        <v/>
      </c>
      <c r="CS80" s="2186" t="str">
        <f t="shared" si="212"/>
        <v/>
      </c>
      <c r="CT80" s="2186" t="str">
        <f t="shared" si="213"/>
        <v/>
      </c>
      <c r="CU80" s="2186" t="str">
        <f t="shared" si="214"/>
        <v/>
      </c>
      <c r="CV80" s="2186" t="str">
        <f t="shared" si="215"/>
        <v/>
      </c>
      <c r="CW80" s="2186" t="str">
        <f t="shared" si="216"/>
        <v/>
      </c>
      <c r="CX80" s="2186" t="str">
        <f t="shared" si="217"/>
        <v/>
      </c>
      <c r="CY80" s="2186" t="str">
        <f t="shared" si="218"/>
        <v/>
      </c>
      <c r="CZ80" s="2186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199" t="s">
        <v>2414</v>
      </c>
      <c r="B81" s="1579">
        <f t="shared" si="165"/>
        <v>0</v>
      </c>
      <c r="C81" s="2187">
        <f t="shared" si="165"/>
        <v>0</v>
      </c>
      <c r="D81" s="2178"/>
      <c r="E81" s="2179"/>
      <c r="F81" s="2180"/>
      <c r="G81" s="2179"/>
      <c r="H81" s="2180"/>
      <c r="I81" s="2179"/>
      <c r="J81" s="2180"/>
      <c r="K81" s="2179"/>
      <c r="L81" s="2180"/>
      <c r="M81" s="2181"/>
      <c r="N81" s="2182"/>
      <c r="O81" s="2183"/>
      <c r="P81" s="2148"/>
      <c r="Q81" s="2183"/>
      <c r="R81" s="2148"/>
      <c r="S81" s="2183"/>
      <c r="T81" s="2148"/>
      <c r="U81" s="2183"/>
      <c r="V81" s="2148"/>
      <c r="W81" s="2183"/>
      <c r="X81" s="2148"/>
      <c r="Y81" s="2183"/>
      <c r="Z81" s="2148"/>
      <c r="AA81" s="2183"/>
      <c r="AB81" s="2148"/>
      <c r="AC81" s="2183"/>
      <c r="AD81" s="2148"/>
      <c r="AE81" s="2183"/>
      <c r="AF81" s="2148"/>
      <c r="AG81" s="2183"/>
      <c r="AH81" s="2148"/>
      <c r="AI81" s="2183"/>
      <c r="AJ81" s="2148"/>
      <c r="AK81" s="2183"/>
      <c r="AL81" s="2148"/>
      <c r="AM81" s="2183"/>
      <c r="AN81" s="2148"/>
      <c r="AO81" s="2183"/>
      <c r="AP81" s="2148"/>
      <c r="AQ81" s="2184"/>
      <c r="AR81" s="2185"/>
      <c r="AS81" s="2184"/>
      <c r="AT81" s="2182"/>
      <c r="AU81" s="2183"/>
      <c r="AV81" s="2148"/>
      <c r="AW81" s="2155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6"/>
      <c r="BV81" s="1546"/>
      <c r="BW81" s="1546"/>
      <c r="CA81" s="2186" t="str">
        <f t="shared" si="167"/>
        <v/>
      </c>
      <c r="CB81" s="2186" t="str">
        <f t="shared" si="168"/>
        <v/>
      </c>
      <c r="CC81" s="2186" t="str">
        <f t="shared" si="169"/>
        <v/>
      </c>
      <c r="CD81" s="2186" t="str">
        <f t="shared" si="170"/>
        <v/>
      </c>
      <c r="CE81" s="2186" t="str">
        <f t="shared" si="171"/>
        <v/>
      </c>
      <c r="CF81" s="2186" t="str">
        <f t="shared" si="199"/>
        <v/>
      </c>
      <c r="CG81" s="2186" t="str">
        <f t="shared" si="200"/>
        <v/>
      </c>
      <c r="CH81" s="2186" t="str">
        <f t="shared" si="201"/>
        <v/>
      </c>
      <c r="CI81" s="2186" t="str">
        <f t="shared" si="202"/>
        <v/>
      </c>
      <c r="CJ81" s="2186" t="str">
        <f t="shared" si="203"/>
        <v/>
      </c>
      <c r="CK81" s="2186" t="str">
        <f t="shared" si="204"/>
        <v/>
      </c>
      <c r="CL81" s="2186" t="str">
        <f t="shared" si="205"/>
        <v/>
      </c>
      <c r="CM81" s="2186" t="str">
        <f t="shared" si="206"/>
        <v/>
      </c>
      <c r="CN81" s="2186" t="str">
        <f t="shared" si="207"/>
        <v/>
      </c>
      <c r="CO81" s="2186" t="str">
        <f t="shared" si="208"/>
        <v/>
      </c>
      <c r="CP81" s="2186" t="str">
        <f t="shared" si="209"/>
        <v/>
      </c>
      <c r="CQ81" s="2186" t="str">
        <f t="shared" si="210"/>
        <v/>
      </c>
      <c r="CR81" s="2186" t="str">
        <f t="shared" si="211"/>
        <v/>
      </c>
      <c r="CS81" s="2186" t="str">
        <f t="shared" si="212"/>
        <v/>
      </c>
      <c r="CT81" s="2186" t="str">
        <f t="shared" si="213"/>
        <v/>
      </c>
      <c r="CU81" s="2186" t="str">
        <f t="shared" si="214"/>
        <v/>
      </c>
      <c r="CV81" s="2186" t="str">
        <f t="shared" si="215"/>
        <v/>
      </c>
      <c r="CW81" s="2186" t="str">
        <f t="shared" si="216"/>
        <v/>
      </c>
      <c r="CX81" s="2186" t="str">
        <f t="shared" si="217"/>
        <v/>
      </c>
      <c r="CY81" s="2186" t="str">
        <f t="shared" si="218"/>
        <v/>
      </c>
      <c r="CZ81" s="2186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0" t="s">
        <v>2415</v>
      </c>
      <c r="B82" s="1579">
        <f t="shared" si="165"/>
        <v>0</v>
      </c>
      <c r="C82" s="2187">
        <f t="shared" si="165"/>
        <v>0</v>
      </c>
      <c r="D82" s="2178"/>
      <c r="E82" s="2179"/>
      <c r="F82" s="2180"/>
      <c r="G82" s="2179"/>
      <c r="H82" s="2180"/>
      <c r="I82" s="2179"/>
      <c r="J82" s="2180"/>
      <c r="K82" s="2179"/>
      <c r="L82" s="2180"/>
      <c r="M82" s="2181"/>
      <c r="N82" s="2182"/>
      <c r="O82" s="2183"/>
      <c r="P82" s="2148"/>
      <c r="Q82" s="2183"/>
      <c r="R82" s="2148"/>
      <c r="S82" s="2183"/>
      <c r="T82" s="2148"/>
      <c r="U82" s="2183"/>
      <c r="V82" s="2148"/>
      <c r="W82" s="2183"/>
      <c r="X82" s="2148"/>
      <c r="Y82" s="2183"/>
      <c r="Z82" s="2148"/>
      <c r="AA82" s="2183"/>
      <c r="AB82" s="2148"/>
      <c r="AC82" s="2183"/>
      <c r="AD82" s="2148"/>
      <c r="AE82" s="2183"/>
      <c r="AF82" s="2148"/>
      <c r="AG82" s="2183"/>
      <c r="AH82" s="2148"/>
      <c r="AI82" s="2183"/>
      <c r="AJ82" s="2148"/>
      <c r="AK82" s="2183"/>
      <c r="AL82" s="2148"/>
      <c r="AM82" s="2183"/>
      <c r="AN82" s="2148"/>
      <c r="AO82" s="2183"/>
      <c r="AP82" s="2148"/>
      <c r="AQ82" s="2184"/>
      <c r="AR82" s="2185"/>
      <c r="AS82" s="2184"/>
      <c r="AT82" s="2182"/>
      <c r="AU82" s="2183"/>
      <c r="AV82" s="2148"/>
      <c r="AW82" s="2155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6"/>
      <c r="BV82" s="1546"/>
      <c r="BW82" s="1546"/>
      <c r="CA82" s="2186" t="str">
        <f t="shared" si="167"/>
        <v/>
      </c>
      <c r="CB82" s="2186" t="str">
        <f t="shared" si="168"/>
        <v/>
      </c>
      <c r="CC82" s="2186" t="str">
        <f t="shared" si="169"/>
        <v/>
      </c>
      <c r="CD82" s="2186" t="str">
        <f t="shared" si="170"/>
        <v/>
      </c>
      <c r="CE82" s="2186" t="str">
        <f t="shared" si="171"/>
        <v/>
      </c>
      <c r="CF82" s="2186" t="str">
        <f t="shared" si="199"/>
        <v/>
      </c>
      <c r="CG82" s="2186" t="str">
        <f t="shared" si="200"/>
        <v/>
      </c>
      <c r="CH82" s="2186" t="str">
        <f t="shared" si="201"/>
        <v/>
      </c>
      <c r="CI82" s="2186" t="str">
        <f t="shared" si="202"/>
        <v/>
      </c>
      <c r="CJ82" s="2186" t="str">
        <f t="shared" si="203"/>
        <v/>
      </c>
      <c r="CK82" s="2186" t="str">
        <f t="shared" si="204"/>
        <v/>
      </c>
      <c r="CL82" s="2186" t="str">
        <f t="shared" si="205"/>
        <v/>
      </c>
      <c r="CM82" s="2186" t="str">
        <f t="shared" si="206"/>
        <v/>
      </c>
      <c r="CN82" s="2186" t="str">
        <f t="shared" si="207"/>
        <v/>
      </c>
      <c r="CO82" s="2186" t="str">
        <f t="shared" si="208"/>
        <v/>
      </c>
      <c r="CP82" s="2186" t="str">
        <f t="shared" si="209"/>
        <v/>
      </c>
      <c r="CQ82" s="2186" t="str">
        <f t="shared" si="210"/>
        <v/>
      </c>
      <c r="CR82" s="2186" t="str">
        <f t="shared" si="211"/>
        <v/>
      </c>
      <c r="CS82" s="2186" t="str">
        <f t="shared" si="212"/>
        <v/>
      </c>
      <c r="CT82" s="2186" t="str">
        <f t="shared" si="213"/>
        <v/>
      </c>
      <c r="CU82" s="2186" t="str">
        <f t="shared" si="214"/>
        <v/>
      </c>
      <c r="CV82" s="2186" t="str">
        <f t="shared" si="215"/>
        <v/>
      </c>
      <c r="CW82" s="2186" t="str">
        <f t="shared" si="216"/>
        <v/>
      </c>
      <c r="CX82" s="2186" t="str">
        <f t="shared" si="217"/>
        <v/>
      </c>
      <c r="CY82" s="2186" t="str">
        <f t="shared" si="218"/>
        <v/>
      </c>
      <c r="CZ82" s="2186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0" t="s">
        <v>2416</v>
      </c>
      <c r="B83" s="1579">
        <f t="shared" si="165"/>
        <v>0</v>
      </c>
      <c r="C83" s="2187">
        <f t="shared" si="165"/>
        <v>0</v>
      </c>
      <c r="D83" s="2178"/>
      <c r="E83" s="2179"/>
      <c r="F83" s="2180"/>
      <c r="G83" s="2179"/>
      <c r="H83" s="2180"/>
      <c r="I83" s="2179"/>
      <c r="J83" s="2180"/>
      <c r="K83" s="2179"/>
      <c r="L83" s="2180"/>
      <c r="M83" s="2181"/>
      <c r="N83" s="2182"/>
      <c r="O83" s="2183"/>
      <c r="P83" s="2148"/>
      <c r="Q83" s="2183"/>
      <c r="R83" s="2148"/>
      <c r="S83" s="2183"/>
      <c r="T83" s="2148"/>
      <c r="U83" s="2183"/>
      <c r="V83" s="2148"/>
      <c r="W83" s="2183"/>
      <c r="X83" s="2148"/>
      <c r="Y83" s="2183"/>
      <c r="Z83" s="2148"/>
      <c r="AA83" s="2183"/>
      <c r="AB83" s="2148"/>
      <c r="AC83" s="2183"/>
      <c r="AD83" s="2148"/>
      <c r="AE83" s="2183"/>
      <c r="AF83" s="2148"/>
      <c r="AG83" s="2183"/>
      <c r="AH83" s="2148"/>
      <c r="AI83" s="2183"/>
      <c r="AJ83" s="2148"/>
      <c r="AK83" s="2183"/>
      <c r="AL83" s="2148"/>
      <c r="AM83" s="2183"/>
      <c r="AN83" s="2148"/>
      <c r="AO83" s="2183"/>
      <c r="AP83" s="2148"/>
      <c r="AQ83" s="2184"/>
      <c r="AR83" s="2182"/>
      <c r="AS83" s="2184"/>
      <c r="AT83" s="2182"/>
      <c r="AU83" s="2183"/>
      <c r="AV83" s="2148"/>
      <c r="AW83" s="2155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6"/>
      <c r="BV83" s="1546"/>
      <c r="BW83" s="1546"/>
      <c r="CA83" s="2186" t="str">
        <f t="shared" si="167"/>
        <v/>
      </c>
      <c r="CB83" s="2186" t="str">
        <f t="shared" si="168"/>
        <v/>
      </c>
      <c r="CC83" s="2186" t="str">
        <f t="shared" si="169"/>
        <v/>
      </c>
      <c r="CD83" s="2186" t="str">
        <f t="shared" si="170"/>
        <v/>
      </c>
      <c r="CE83" s="2186" t="str">
        <f t="shared" si="171"/>
        <v/>
      </c>
      <c r="CF83" s="2186" t="str">
        <f t="shared" si="199"/>
        <v/>
      </c>
      <c r="CG83" s="2186" t="str">
        <f t="shared" si="200"/>
        <v/>
      </c>
      <c r="CH83" s="2186" t="str">
        <f t="shared" si="201"/>
        <v/>
      </c>
      <c r="CI83" s="2186" t="str">
        <f t="shared" si="202"/>
        <v/>
      </c>
      <c r="CJ83" s="2186" t="str">
        <f t="shared" si="203"/>
        <v/>
      </c>
      <c r="CK83" s="2186" t="str">
        <f t="shared" si="204"/>
        <v/>
      </c>
      <c r="CL83" s="2186" t="str">
        <f t="shared" si="205"/>
        <v/>
      </c>
      <c r="CM83" s="2186" t="str">
        <f t="shared" si="206"/>
        <v/>
      </c>
      <c r="CN83" s="2186" t="str">
        <f t="shared" si="207"/>
        <v/>
      </c>
      <c r="CO83" s="2186" t="str">
        <f t="shared" si="208"/>
        <v/>
      </c>
      <c r="CP83" s="2186" t="str">
        <f t="shared" si="209"/>
        <v/>
      </c>
      <c r="CQ83" s="2186" t="str">
        <f t="shared" si="210"/>
        <v/>
      </c>
      <c r="CR83" s="2186" t="str">
        <f t="shared" si="211"/>
        <v/>
      </c>
      <c r="CS83" s="2186" t="str">
        <f t="shared" si="212"/>
        <v/>
      </c>
      <c r="CT83" s="2186" t="str">
        <f t="shared" si="213"/>
        <v/>
      </c>
      <c r="CU83" s="2186" t="str">
        <f t="shared" si="214"/>
        <v/>
      </c>
      <c r="CV83" s="2186" t="str">
        <f t="shared" si="215"/>
        <v/>
      </c>
      <c r="CW83" s="2186" t="str">
        <f t="shared" si="216"/>
        <v/>
      </c>
      <c r="CX83" s="2186" t="str">
        <f t="shared" si="217"/>
        <v/>
      </c>
      <c r="CY83" s="2186" t="str">
        <f t="shared" si="218"/>
        <v/>
      </c>
      <c r="CZ83" s="2186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0" t="s">
        <v>2417</v>
      </c>
      <c r="B84" s="1579">
        <f t="shared" si="165"/>
        <v>0</v>
      </c>
      <c r="C84" s="2187">
        <f t="shared" si="165"/>
        <v>0</v>
      </c>
      <c r="D84" s="2178"/>
      <c r="E84" s="2179"/>
      <c r="F84" s="2180"/>
      <c r="G84" s="2179"/>
      <c r="H84" s="2180"/>
      <c r="I84" s="2179"/>
      <c r="J84" s="2180"/>
      <c r="K84" s="2179"/>
      <c r="L84" s="2180"/>
      <c r="M84" s="2181"/>
      <c r="N84" s="2182"/>
      <c r="O84" s="2183"/>
      <c r="P84" s="2148"/>
      <c r="Q84" s="2183"/>
      <c r="R84" s="2148"/>
      <c r="S84" s="2183"/>
      <c r="T84" s="2148"/>
      <c r="U84" s="2183"/>
      <c r="V84" s="2148"/>
      <c r="W84" s="2183"/>
      <c r="X84" s="2148"/>
      <c r="Y84" s="2183"/>
      <c r="Z84" s="2148"/>
      <c r="AA84" s="2183"/>
      <c r="AB84" s="2148"/>
      <c r="AC84" s="2183"/>
      <c r="AD84" s="2148"/>
      <c r="AE84" s="2183"/>
      <c r="AF84" s="2148"/>
      <c r="AG84" s="2183"/>
      <c r="AH84" s="2148"/>
      <c r="AI84" s="2183"/>
      <c r="AJ84" s="2148"/>
      <c r="AK84" s="2183"/>
      <c r="AL84" s="2148"/>
      <c r="AM84" s="2183"/>
      <c r="AN84" s="2148"/>
      <c r="AO84" s="2183"/>
      <c r="AP84" s="2148"/>
      <c r="AQ84" s="2184"/>
      <c r="AR84" s="2185"/>
      <c r="AS84" s="2184"/>
      <c r="AT84" s="2182"/>
      <c r="AU84" s="2183"/>
      <c r="AV84" s="2148"/>
      <c r="AW84" s="2155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6"/>
      <c r="BV84" s="1546"/>
      <c r="BW84" s="1546"/>
      <c r="CA84" s="2186" t="str">
        <f t="shared" si="167"/>
        <v/>
      </c>
      <c r="CB84" s="2186" t="str">
        <f t="shared" si="168"/>
        <v/>
      </c>
      <c r="CC84" s="2186" t="str">
        <f t="shared" si="169"/>
        <v/>
      </c>
      <c r="CD84" s="2186" t="str">
        <f t="shared" si="170"/>
        <v/>
      </c>
      <c r="CE84" s="2186" t="str">
        <f t="shared" si="171"/>
        <v/>
      </c>
      <c r="CF84" s="2186" t="str">
        <f t="shared" si="199"/>
        <v/>
      </c>
      <c r="CG84" s="2186" t="str">
        <f t="shared" si="200"/>
        <v/>
      </c>
      <c r="CH84" s="2186" t="str">
        <f t="shared" si="201"/>
        <v/>
      </c>
      <c r="CI84" s="2186" t="str">
        <f t="shared" si="202"/>
        <v/>
      </c>
      <c r="CJ84" s="2186" t="str">
        <f t="shared" si="203"/>
        <v/>
      </c>
      <c r="CK84" s="2186" t="str">
        <f t="shared" si="204"/>
        <v/>
      </c>
      <c r="CL84" s="2186" t="str">
        <f t="shared" si="205"/>
        <v/>
      </c>
      <c r="CM84" s="2186" t="str">
        <f t="shared" si="206"/>
        <v/>
      </c>
      <c r="CN84" s="2186" t="str">
        <f t="shared" si="207"/>
        <v/>
      </c>
      <c r="CO84" s="2186" t="str">
        <f t="shared" si="208"/>
        <v/>
      </c>
      <c r="CP84" s="2186" t="str">
        <f t="shared" si="209"/>
        <v/>
      </c>
      <c r="CQ84" s="2186" t="str">
        <f t="shared" si="210"/>
        <v/>
      </c>
      <c r="CR84" s="2186" t="str">
        <f t="shared" si="211"/>
        <v/>
      </c>
      <c r="CS84" s="2186" t="str">
        <f t="shared" si="212"/>
        <v/>
      </c>
      <c r="CT84" s="2186" t="str">
        <f t="shared" si="213"/>
        <v/>
      </c>
      <c r="CU84" s="2186" t="str">
        <f t="shared" si="214"/>
        <v/>
      </c>
      <c r="CV84" s="2186" t="str">
        <f t="shared" si="215"/>
        <v/>
      </c>
      <c r="CW84" s="2186" t="str">
        <f t="shared" si="216"/>
        <v/>
      </c>
      <c r="CX84" s="2186" t="str">
        <f t="shared" si="217"/>
        <v/>
      </c>
      <c r="CY84" s="2186" t="str">
        <f t="shared" si="218"/>
        <v/>
      </c>
      <c r="CZ84" s="2186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6" t="s">
        <v>2418</v>
      </c>
      <c r="B85" s="1579">
        <f t="shared" si="165"/>
        <v>0</v>
      </c>
      <c r="C85" s="2187">
        <f t="shared" si="165"/>
        <v>0</v>
      </c>
      <c r="D85" s="2178"/>
      <c r="E85" s="2179"/>
      <c r="F85" s="2180"/>
      <c r="G85" s="2179"/>
      <c r="H85" s="2180"/>
      <c r="I85" s="2179"/>
      <c r="J85" s="2180"/>
      <c r="K85" s="2179"/>
      <c r="L85" s="2180"/>
      <c r="M85" s="2181"/>
      <c r="N85" s="2182"/>
      <c r="O85" s="2183"/>
      <c r="P85" s="2148"/>
      <c r="Q85" s="2183"/>
      <c r="R85" s="2148"/>
      <c r="S85" s="2183"/>
      <c r="T85" s="2148"/>
      <c r="U85" s="2183"/>
      <c r="V85" s="2148"/>
      <c r="W85" s="2183"/>
      <c r="X85" s="2148"/>
      <c r="Y85" s="2183"/>
      <c r="Z85" s="2148"/>
      <c r="AA85" s="2183"/>
      <c r="AB85" s="2148"/>
      <c r="AC85" s="2183"/>
      <c r="AD85" s="2148"/>
      <c r="AE85" s="2183"/>
      <c r="AF85" s="2148"/>
      <c r="AG85" s="2183"/>
      <c r="AH85" s="2148"/>
      <c r="AI85" s="2183"/>
      <c r="AJ85" s="2148"/>
      <c r="AK85" s="2183"/>
      <c r="AL85" s="2148"/>
      <c r="AM85" s="2183"/>
      <c r="AN85" s="2148"/>
      <c r="AO85" s="2183"/>
      <c r="AP85" s="2148"/>
      <c r="AQ85" s="2184"/>
      <c r="AR85" s="2185"/>
      <c r="AS85" s="2184"/>
      <c r="AT85" s="2182"/>
      <c r="AU85" s="2183"/>
      <c r="AV85" s="2148"/>
      <c r="AW85" s="2155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6"/>
      <c r="BV85" s="1546"/>
      <c r="BW85" s="1546"/>
      <c r="CA85" s="2186" t="str">
        <f t="shared" si="167"/>
        <v/>
      </c>
      <c r="CB85" s="2186" t="str">
        <f t="shared" si="168"/>
        <v/>
      </c>
      <c r="CC85" s="2186" t="str">
        <f t="shared" si="169"/>
        <v/>
      </c>
      <c r="CD85" s="2186" t="str">
        <f t="shared" si="170"/>
        <v/>
      </c>
      <c r="CE85" s="2186" t="str">
        <f t="shared" si="171"/>
        <v/>
      </c>
      <c r="CF85" s="2186" t="str">
        <f t="shared" si="199"/>
        <v/>
      </c>
      <c r="CG85" s="2186" t="str">
        <f t="shared" si="200"/>
        <v/>
      </c>
      <c r="CH85" s="2186" t="str">
        <f t="shared" si="201"/>
        <v/>
      </c>
      <c r="CI85" s="2186" t="str">
        <f t="shared" si="202"/>
        <v/>
      </c>
      <c r="CJ85" s="2186" t="str">
        <f t="shared" si="203"/>
        <v/>
      </c>
      <c r="CK85" s="2186" t="str">
        <f t="shared" si="204"/>
        <v/>
      </c>
      <c r="CL85" s="2186" t="str">
        <f t="shared" si="205"/>
        <v/>
      </c>
      <c r="CM85" s="2186" t="str">
        <f t="shared" si="206"/>
        <v/>
      </c>
      <c r="CN85" s="2186" t="str">
        <f t="shared" si="207"/>
        <v/>
      </c>
      <c r="CO85" s="2186" t="str">
        <f t="shared" si="208"/>
        <v/>
      </c>
      <c r="CP85" s="2186" t="str">
        <f t="shared" si="209"/>
        <v/>
      </c>
      <c r="CQ85" s="2186" t="str">
        <f t="shared" si="210"/>
        <v/>
      </c>
      <c r="CR85" s="2186" t="str">
        <f t="shared" si="211"/>
        <v/>
      </c>
      <c r="CS85" s="2186" t="str">
        <f t="shared" si="212"/>
        <v/>
      </c>
      <c r="CT85" s="2186" t="str">
        <f t="shared" si="213"/>
        <v/>
      </c>
      <c r="CU85" s="2186" t="str">
        <f t="shared" si="214"/>
        <v/>
      </c>
      <c r="CV85" s="2186" t="str">
        <f t="shared" si="215"/>
        <v/>
      </c>
      <c r="CW85" s="2186" t="str">
        <f t="shared" si="216"/>
        <v/>
      </c>
      <c r="CX85" s="2186" t="str">
        <f t="shared" si="217"/>
        <v/>
      </c>
      <c r="CY85" s="2186" t="str">
        <f t="shared" si="218"/>
        <v/>
      </c>
      <c r="CZ85" s="2186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6" t="s">
        <v>2419</v>
      </c>
      <c r="B86" s="1579">
        <f>+D86+F86+H86+J86+L86+N86+P86+R86+T86+V86+X86+Z86+AB86+AD86+AF86+AH86+AJ86+AL86+AN86+AP86</f>
        <v>0</v>
      </c>
      <c r="C86" s="2187">
        <f>+E86+G86+I86+K86+M86+O86+Q86+S86+U86+W86+Y86+AA86+AC86+AE86+AG86+AI86+AK86+AM86+AO86+AQ86</f>
        <v>0</v>
      </c>
      <c r="D86" s="2182"/>
      <c r="E86" s="2183"/>
      <c r="F86" s="2148"/>
      <c r="G86" s="2183"/>
      <c r="H86" s="2148"/>
      <c r="I86" s="2155"/>
      <c r="J86" s="2182"/>
      <c r="K86" s="2182"/>
      <c r="L86" s="2148"/>
      <c r="M86" s="2155"/>
      <c r="N86" s="2182"/>
      <c r="O86" s="2183"/>
      <c r="P86" s="2148"/>
      <c r="Q86" s="2183"/>
      <c r="R86" s="2148"/>
      <c r="S86" s="2183"/>
      <c r="T86" s="2148"/>
      <c r="U86" s="2183"/>
      <c r="V86" s="2148"/>
      <c r="W86" s="2183"/>
      <c r="X86" s="2148"/>
      <c r="Y86" s="2183"/>
      <c r="Z86" s="2148"/>
      <c r="AA86" s="2183"/>
      <c r="AB86" s="2148"/>
      <c r="AC86" s="2183"/>
      <c r="AD86" s="2148"/>
      <c r="AE86" s="2183"/>
      <c r="AF86" s="2148"/>
      <c r="AG86" s="2183"/>
      <c r="AH86" s="2148"/>
      <c r="AI86" s="2183"/>
      <c r="AJ86" s="2148"/>
      <c r="AK86" s="2183"/>
      <c r="AL86" s="2148"/>
      <c r="AM86" s="2183"/>
      <c r="AN86" s="2148"/>
      <c r="AO86" s="2183"/>
      <c r="AP86" s="2148"/>
      <c r="AQ86" s="2184"/>
      <c r="AR86" s="2185"/>
      <c r="AS86" s="2184"/>
      <c r="AT86" s="2182"/>
      <c r="AU86" s="2183"/>
      <c r="AV86" s="2148"/>
      <c r="AW86" s="2155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6"/>
      <c r="BV86" s="1546"/>
      <c r="BW86" s="1546"/>
      <c r="CA86" s="2186" t="str">
        <f t="shared" si="167"/>
        <v/>
      </c>
      <c r="CB86" s="2186" t="str">
        <f t="shared" si="168"/>
        <v/>
      </c>
      <c r="CC86" s="2186" t="str">
        <f t="shared" si="169"/>
        <v/>
      </c>
      <c r="CD86" s="2186" t="str">
        <f t="shared" si="170"/>
        <v/>
      </c>
      <c r="CE86" s="2186" t="str">
        <f t="shared" si="171"/>
        <v/>
      </c>
      <c r="CF86" s="2186" t="str">
        <f t="shared" si="199"/>
        <v/>
      </c>
      <c r="CG86" s="2186" t="str">
        <f t="shared" si="200"/>
        <v/>
      </c>
      <c r="CH86" s="2186" t="str">
        <f t="shared" si="201"/>
        <v/>
      </c>
      <c r="CI86" s="2186" t="str">
        <f t="shared" si="202"/>
        <v/>
      </c>
      <c r="CJ86" s="2186" t="str">
        <f t="shared" si="203"/>
        <v/>
      </c>
      <c r="CK86" s="2186" t="str">
        <f t="shared" si="204"/>
        <v/>
      </c>
      <c r="CL86" s="2186" t="str">
        <f t="shared" si="205"/>
        <v/>
      </c>
      <c r="CM86" s="2186" t="str">
        <f t="shared" si="206"/>
        <v/>
      </c>
      <c r="CN86" s="2186" t="str">
        <f t="shared" si="207"/>
        <v/>
      </c>
      <c r="CO86" s="2186" t="str">
        <f t="shared" si="208"/>
        <v/>
      </c>
      <c r="CP86" s="2186" t="str">
        <f t="shared" si="209"/>
        <v/>
      </c>
      <c r="CQ86" s="2186" t="str">
        <f t="shared" si="210"/>
        <v/>
      </c>
      <c r="CR86" s="2186" t="str">
        <f t="shared" si="211"/>
        <v/>
      </c>
      <c r="CS86" s="2186" t="str">
        <f t="shared" si="212"/>
        <v/>
      </c>
      <c r="CT86" s="2186" t="str">
        <f t="shared" si="213"/>
        <v/>
      </c>
      <c r="CU86" s="2186" t="str">
        <f t="shared" si="214"/>
        <v/>
      </c>
      <c r="CV86" s="2186" t="str">
        <f t="shared" si="215"/>
        <v/>
      </c>
      <c r="CW86" s="2186" t="str">
        <f t="shared" si="216"/>
        <v/>
      </c>
      <c r="CX86" s="2186" t="str">
        <f t="shared" si="217"/>
        <v/>
      </c>
      <c r="CY86" s="2186" t="str">
        <f t="shared" si="218"/>
        <v/>
      </c>
      <c r="CZ86" s="2186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0" t="s">
        <v>2420</v>
      </c>
      <c r="B87" s="1579">
        <f>+D87+F87+H87</f>
        <v>0</v>
      </c>
      <c r="C87" s="2187">
        <f>+E87+G87+I87</f>
        <v>0</v>
      </c>
      <c r="D87" s="2182"/>
      <c r="E87" s="2183"/>
      <c r="F87" s="2148"/>
      <c r="G87" s="2183"/>
      <c r="H87" s="2148"/>
      <c r="I87" s="2155"/>
      <c r="J87" s="2190"/>
      <c r="K87" s="2191"/>
      <c r="L87" s="2190"/>
      <c r="M87" s="2191"/>
      <c r="N87" s="2190"/>
      <c r="O87" s="2191"/>
      <c r="P87" s="2190"/>
      <c r="Q87" s="2191"/>
      <c r="R87" s="2190"/>
      <c r="S87" s="2191"/>
      <c r="T87" s="2190"/>
      <c r="U87" s="2191"/>
      <c r="V87" s="2190"/>
      <c r="W87" s="2191"/>
      <c r="X87" s="2190"/>
      <c r="Y87" s="2191"/>
      <c r="Z87" s="2190"/>
      <c r="AA87" s="2191"/>
      <c r="AB87" s="2190"/>
      <c r="AC87" s="2191"/>
      <c r="AD87" s="2190"/>
      <c r="AE87" s="2191"/>
      <c r="AF87" s="2190"/>
      <c r="AG87" s="2191"/>
      <c r="AH87" s="2190"/>
      <c r="AI87" s="2191"/>
      <c r="AJ87" s="2190"/>
      <c r="AK87" s="2191"/>
      <c r="AL87" s="2190"/>
      <c r="AM87" s="2191"/>
      <c r="AN87" s="2190"/>
      <c r="AO87" s="2191"/>
      <c r="AP87" s="2190"/>
      <c r="AQ87" s="2192"/>
      <c r="AR87" s="2182"/>
      <c r="AS87" s="2184"/>
      <c r="AT87" s="2182"/>
      <c r="AU87" s="2183"/>
      <c r="AV87" s="2148"/>
      <c r="AW87" s="2155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6"/>
      <c r="BV87" s="1546"/>
      <c r="BW87" s="1546"/>
      <c r="CA87" s="2186" t="str">
        <f t="shared" si="167"/>
        <v/>
      </c>
      <c r="CB87" s="2186" t="str">
        <f t="shared" si="168"/>
        <v/>
      </c>
      <c r="CC87" s="2186" t="str">
        <f t="shared" si="169"/>
        <v/>
      </c>
      <c r="CD87" s="2186" t="str">
        <f t="shared" si="170"/>
        <v/>
      </c>
      <c r="CE87" s="2186" t="str">
        <f t="shared" si="171"/>
        <v/>
      </c>
      <c r="CF87" s="2186" t="str">
        <f t="shared" si="199"/>
        <v/>
      </c>
      <c r="CG87" s="2186" t="str">
        <f t="shared" si="200"/>
        <v/>
      </c>
      <c r="CH87" s="2186" t="str">
        <f t="shared" si="201"/>
        <v/>
      </c>
      <c r="CI87" s="2186" t="str">
        <f t="shared" si="202"/>
        <v/>
      </c>
      <c r="CJ87" s="2186" t="str">
        <f t="shared" si="203"/>
        <v/>
      </c>
      <c r="CK87" s="2186" t="str">
        <f t="shared" si="204"/>
        <v/>
      </c>
      <c r="CL87" s="2186" t="str">
        <f t="shared" si="205"/>
        <v/>
      </c>
      <c r="CM87" s="2186" t="str">
        <f t="shared" si="206"/>
        <v/>
      </c>
      <c r="CN87" s="2186" t="str">
        <f t="shared" si="207"/>
        <v/>
      </c>
      <c r="CO87" s="2186" t="str">
        <f t="shared" si="208"/>
        <v/>
      </c>
      <c r="CP87" s="2186" t="str">
        <f t="shared" si="209"/>
        <v/>
      </c>
      <c r="CQ87" s="2186" t="str">
        <f t="shared" si="210"/>
        <v/>
      </c>
      <c r="CR87" s="2186" t="str">
        <f t="shared" si="211"/>
        <v/>
      </c>
      <c r="CS87" s="2186" t="str">
        <f t="shared" si="212"/>
        <v/>
      </c>
      <c r="CT87" s="2186" t="str">
        <f t="shared" si="213"/>
        <v/>
      </c>
      <c r="CU87" s="2186" t="str">
        <f t="shared" si="214"/>
        <v/>
      </c>
      <c r="CV87" s="2186" t="str">
        <f t="shared" si="215"/>
        <v/>
      </c>
      <c r="CW87" s="2186" t="str">
        <f t="shared" si="216"/>
        <v/>
      </c>
      <c r="CX87" s="2186" t="str">
        <f t="shared" si="217"/>
        <v/>
      </c>
      <c r="CY87" s="2186" t="str">
        <f t="shared" si="218"/>
        <v/>
      </c>
      <c r="CZ87" s="2186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0" t="s">
        <v>2421</v>
      </c>
      <c r="B88" s="1579">
        <f>+P88+R88+T88+V88+X88+Z88+AB88+AD88+AF88+AH88+AJ88+AL88+AN88+AP88</f>
        <v>0</v>
      </c>
      <c r="C88" s="2187">
        <f>+Q88+S88+U88+W88+Y88+AA88+AC88+AE88+AG88+AI88+AK88+AM88+AO88+AQ88</f>
        <v>0</v>
      </c>
      <c r="D88" s="2178"/>
      <c r="E88" s="2179"/>
      <c r="F88" s="2180"/>
      <c r="G88" s="2179"/>
      <c r="H88" s="2180"/>
      <c r="I88" s="2179"/>
      <c r="J88" s="2180"/>
      <c r="K88" s="2179"/>
      <c r="L88" s="2180"/>
      <c r="M88" s="2181"/>
      <c r="N88" s="2178"/>
      <c r="O88" s="2179"/>
      <c r="P88" s="2148"/>
      <c r="Q88" s="2183"/>
      <c r="R88" s="2148"/>
      <c r="S88" s="2183"/>
      <c r="T88" s="2148"/>
      <c r="U88" s="2183"/>
      <c r="V88" s="2148"/>
      <c r="W88" s="2183"/>
      <c r="X88" s="2148"/>
      <c r="Y88" s="2183"/>
      <c r="Z88" s="2148"/>
      <c r="AA88" s="2183"/>
      <c r="AB88" s="2148"/>
      <c r="AC88" s="2183"/>
      <c r="AD88" s="2148"/>
      <c r="AE88" s="2183"/>
      <c r="AF88" s="2148"/>
      <c r="AG88" s="2183"/>
      <c r="AH88" s="2148"/>
      <c r="AI88" s="2183"/>
      <c r="AJ88" s="2148"/>
      <c r="AK88" s="2183"/>
      <c r="AL88" s="2148"/>
      <c r="AM88" s="2183"/>
      <c r="AN88" s="2148"/>
      <c r="AO88" s="2183"/>
      <c r="AP88" s="2148"/>
      <c r="AQ88" s="2184"/>
      <c r="AR88" s="2182"/>
      <c r="AS88" s="2184"/>
      <c r="AT88" s="2182"/>
      <c r="AU88" s="2183"/>
      <c r="AV88" s="2148"/>
      <c r="AW88" s="2155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6"/>
      <c r="BV88" s="1546"/>
      <c r="BW88" s="1546"/>
      <c r="CA88" s="2186" t="str">
        <f t="shared" si="167"/>
        <v/>
      </c>
      <c r="CB88" s="2186" t="str">
        <f t="shared" si="168"/>
        <v/>
      </c>
      <c r="CC88" s="2186" t="str">
        <f t="shared" si="169"/>
        <v/>
      </c>
      <c r="CD88" s="2186" t="str">
        <f t="shared" si="170"/>
        <v/>
      </c>
      <c r="CE88" s="2186" t="str">
        <f t="shared" si="171"/>
        <v/>
      </c>
      <c r="CF88" s="2186" t="str">
        <f t="shared" si="199"/>
        <v/>
      </c>
      <c r="CG88" s="2186" t="str">
        <f t="shared" si="200"/>
        <v/>
      </c>
      <c r="CH88" s="2186" t="str">
        <f t="shared" si="201"/>
        <v/>
      </c>
      <c r="CI88" s="2186" t="str">
        <f t="shared" si="202"/>
        <v/>
      </c>
      <c r="CJ88" s="2186" t="str">
        <f t="shared" si="203"/>
        <v/>
      </c>
      <c r="CK88" s="2186" t="str">
        <f t="shared" si="204"/>
        <v/>
      </c>
      <c r="CL88" s="2186" t="str">
        <f t="shared" si="205"/>
        <v/>
      </c>
      <c r="CM88" s="2186" t="str">
        <f t="shared" si="206"/>
        <v/>
      </c>
      <c r="CN88" s="2186" t="str">
        <f t="shared" si="207"/>
        <v/>
      </c>
      <c r="CO88" s="2186" t="str">
        <f t="shared" si="208"/>
        <v/>
      </c>
      <c r="CP88" s="2186" t="str">
        <f t="shared" si="209"/>
        <v/>
      </c>
      <c r="CQ88" s="2186" t="str">
        <f t="shared" si="210"/>
        <v/>
      </c>
      <c r="CR88" s="2186" t="str">
        <f t="shared" si="211"/>
        <v/>
      </c>
      <c r="CS88" s="2186" t="str">
        <f t="shared" si="212"/>
        <v/>
      </c>
      <c r="CT88" s="2186" t="str">
        <f t="shared" si="213"/>
        <v/>
      </c>
      <c r="CU88" s="2186" t="str">
        <f t="shared" si="214"/>
        <v/>
      </c>
      <c r="CV88" s="2186" t="str">
        <f t="shared" si="215"/>
        <v/>
      </c>
      <c r="CW88" s="2186" t="str">
        <f t="shared" si="216"/>
        <v/>
      </c>
      <c r="CX88" s="2186" t="str">
        <f t="shared" si="217"/>
        <v/>
      </c>
      <c r="CY88" s="2186" t="str">
        <f t="shared" si="218"/>
        <v/>
      </c>
      <c r="CZ88" s="2186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6" t="s">
        <v>2422</v>
      </c>
      <c r="B89" s="1579">
        <f>+N89+P89+R89+T89+V89+X89+Z89+AB89+AD89+AF89+AH89+AJ89+AL89+AN89+AP89</f>
        <v>0</v>
      </c>
      <c r="C89" s="2187">
        <f>+O89+Q89+S89+U89+W89+Y89+AA89+AC89+AE89+AG89+AI89+AK89+AM89+AO89+AQ89</f>
        <v>0</v>
      </c>
      <c r="D89" s="2185"/>
      <c r="E89" s="2191"/>
      <c r="F89" s="2190"/>
      <c r="G89" s="2191"/>
      <c r="H89" s="2190"/>
      <c r="I89" s="2193"/>
      <c r="J89" s="2185"/>
      <c r="K89" s="2185"/>
      <c r="L89" s="2190"/>
      <c r="M89" s="2193"/>
      <c r="N89" s="2182"/>
      <c r="O89" s="2183"/>
      <c r="P89" s="2148"/>
      <c r="Q89" s="2183"/>
      <c r="R89" s="2148"/>
      <c r="S89" s="2183"/>
      <c r="T89" s="2148"/>
      <c r="U89" s="2183"/>
      <c r="V89" s="2148"/>
      <c r="W89" s="2183"/>
      <c r="X89" s="2148"/>
      <c r="Y89" s="2183"/>
      <c r="Z89" s="2148"/>
      <c r="AA89" s="2183"/>
      <c r="AB89" s="2148"/>
      <c r="AC89" s="2183"/>
      <c r="AD89" s="2148"/>
      <c r="AE89" s="2183"/>
      <c r="AF89" s="2148"/>
      <c r="AG89" s="2183"/>
      <c r="AH89" s="2148"/>
      <c r="AI89" s="2183"/>
      <c r="AJ89" s="2148"/>
      <c r="AK89" s="2183"/>
      <c r="AL89" s="2148"/>
      <c r="AM89" s="2183"/>
      <c r="AN89" s="2148"/>
      <c r="AO89" s="2183"/>
      <c r="AP89" s="2148"/>
      <c r="AQ89" s="2184"/>
      <c r="AR89" s="2182"/>
      <c r="AS89" s="2184"/>
      <c r="AT89" s="2182"/>
      <c r="AU89" s="2183"/>
      <c r="AV89" s="2148"/>
      <c r="AW89" s="2155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6"/>
      <c r="BV89" s="1546"/>
      <c r="BW89" s="1546"/>
      <c r="CA89" s="2186" t="str">
        <f t="shared" si="167"/>
        <v/>
      </c>
      <c r="CB89" s="2186" t="str">
        <f t="shared" si="168"/>
        <v/>
      </c>
      <c r="CC89" s="2186" t="str">
        <f t="shared" si="169"/>
        <v/>
      </c>
      <c r="CD89" s="2186" t="str">
        <f t="shared" si="170"/>
        <v/>
      </c>
      <c r="CE89" s="2186" t="str">
        <f t="shared" si="171"/>
        <v/>
      </c>
      <c r="CF89" s="2186" t="str">
        <f t="shared" si="199"/>
        <v/>
      </c>
      <c r="CG89" s="2186" t="str">
        <f t="shared" si="200"/>
        <v/>
      </c>
      <c r="CH89" s="2186" t="str">
        <f t="shared" si="201"/>
        <v/>
      </c>
      <c r="CI89" s="2186" t="str">
        <f t="shared" si="202"/>
        <v/>
      </c>
      <c r="CJ89" s="2186" t="str">
        <f t="shared" si="203"/>
        <v/>
      </c>
      <c r="CK89" s="2186" t="str">
        <f t="shared" si="204"/>
        <v/>
      </c>
      <c r="CL89" s="2186" t="str">
        <f t="shared" si="205"/>
        <v/>
      </c>
      <c r="CM89" s="2186" t="str">
        <f t="shared" si="206"/>
        <v/>
      </c>
      <c r="CN89" s="2186" t="str">
        <f t="shared" si="207"/>
        <v/>
      </c>
      <c r="CO89" s="2186" t="str">
        <f t="shared" si="208"/>
        <v/>
      </c>
      <c r="CP89" s="2186" t="str">
        <f t="shared" si="209"/>
        <v/>
      </c>
      <c r="CQ89" s="2186" t="str">
        <f t="shared" si="210"/>
        <v/>
      </c>
      <c r="CR89" s="2186" t="str">
        <f t="shared" si="211"/>
        <v/>
      </c>
      <c r="CS89" s="2186" t="str">
        <f t="shared" si="212"/>
        <v/>
      </c>
      <c r="CT89" s="2186" t="str">
        <f t="shared" si="213"/>
        <v/>
      </c>
      <c r="CU89" s="2186" t="str">
        <f t="shared" si="214"/>
        <v/>
      </c>
      <c r="CV89" s="2186" t="str">
        <f t="shared" si="215"/>
        <v/>
      </c>
      <c r="CW89" s="2186" t="str">
        <f t="shared" si="216"/>
        <v/>
      </c>
      <c r="CX89" s="2186" t="str">
        <f t="shared" si="217"/>
        <v/>
      </c>
      <c r="CY89" s="2186" t="str">
        <f t="shared" si="218"/>
        <v/>
      </c>
      <c r="CZ89" s="2186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6" t="s">
        <v>2423</v>
      </c>
      <c r="B90" s="1579">
        <f>+D90+F90+H90+J90+L90+N90+P90+R90+T90+V90+X90+Z90+AB90+AD90+AF90+AH90+AJ90+AL90+AN90+AP90</f>
        <v>0</v>
      </c>
      <c r="C90" s="2187">
        <f>+E90+G90+I90+K90+M90+O90+Q90+S90+U90+W90+Y90+AA90+AC90+AE90+AG90+AI90+AK90+AM90+AO90+AQ90</f>
        <v>0</v>
      </c>
      <c r="D90" s="2182"/>
      <c r="E90" s="2183"/>
      <c r="F90" s="2148"/>
      <c r="G90" s="2183"/>
      <c r="H90" s="2148"/>
      <c r="I90" s="2155"/>
      <c r="J90" s="2182"/>
      <c r="K90" s="2182"/>
      <c r="L90" s="2148"/>
      <c r="M90" s="2155"/>
      <c r="N90" s="2182"/>
      <c r="O90" s="2183"/>
      <c r="P90" s="2148"/>
      <c r="Q90" s="2183"/>
      <c r="R90" s="2148"/>
      <c r="S90" s="2183"/>
      <c r="T90" s="2148"/>
      <c r="U90" s="2183"/>
      <c r="V90" s="2148"/>
      <c r="W90" s="2183"/>
      <c r="X90" s="2148"/>
      <c r="Y90" s="2183"/>
      <c r="Z90" s="2148"/>
      <c r="AA90" s="2183"/>
      <c r="AB90" s="2148"/>
      <c r="AC90" s="2183"/>
      <c r="AD90" s="2148"/>
      <c r="AE90" s="2183"/>
      <c r="AF90" s="2148"/>
      <c r="AG90" s="2183"/>
      <c r="AH90" s="2148"/>
      <c r="AI90" s="2183"/>
      <c r="AJ90" s="2148"/>
      <c r="AK90" s="2183"/>
      <c r="AL90" s="2148"/>
      <c r="AM90" s="2183"/>
      <c r="AN90" s="2148"/>
      <c r="AO90" s="2183"/>
      <c r="AP90" s="2148"/>
      <c r="AQ90" s="2184"/>
      <c r="AR90" s="2182"/>
      <c r="AS90" s="2184"/>
      <c r="AT90" s="2182"/>
      <c r="AU90" s="2183"/>
      <c r="AV90" s="2148"/>
      <c r="AW90" s="2155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6"/>
      <c r="BV90" s="1546"/>
      <c r="BW90" s="1546"/>
      <c r="CA90" s="2186" t="str">
        <f t="shared" si="167"/>
        <v/>
      </c>
      <c r="CB90" s="2186" t="str">
        <f t="shared" si="168"/>
        <v/>
      </c>
      <c r="CC90" s="2186" t="str">
        <f t="shared" si="169"/>
        <v/>
      </c>
      <c r="CD90" s="2186" t="str">
        <f t="shared" si="170"/>
        <v/>
      </c>
      <c r="CE90" s="2186" t="str">
        <f t="shared" si="171"/>
        <v/>
      </c>
      <c r="CF90" s="2186" t="str">
        <f t="shared" si="199"/>
        <v/>
      </c>
      <c r="CG90" s="2186" t="str">
        <f t="shared" si="200"/>
        <v/>
      </c>
      <c r="CH90" s="2186" t="str">
        <f t="shared" si="201"/>
        <v/>
      </c>
      <c r="CI90" s="2186" t="str">
        <f t="shared" si="202"/>
        <v/>
      </c>
      <c r="CJ90" s="2186" t="str">
        <f t="shared" si="203"/>
        <v/>
      </c>
      <c r="CK90" s="2186" t="str">
        <f t="shared" si="204"/>
        <v/>
      </c>
      <c r="CL90" s="2186" t="str">
        <f t="shared" si="205"/>
        <v/>
      </c>
      <c r="CM90" s="2186" t="str">
        <f t="shared" si="206"/>
        <v/>
      </c>
      <c r="CN90" s="2186" t="str">
        <f t="shared" si="207"/>
        <v/>
      </c>
      <c r="CO90" s="2186" t="str">
        <f t="shared" si="208"/>
        <v/>
      </c>
      <c r="CP90" s="2186" t="str">
        <f t="shared" si="209"/>
        <v/>
      </c>
      <c r="CQ90" s="2186" t="str">
        <f t="shared" si="210"/>
        <v/>
      </c>
      <c r="CR90" s="2186" t="str">
        <f t="shared" si="211"/>
        <v/>
      </c>
      <c r="CS90" s="2186" t="str">
        <f t="shared" si="212"/>
        <v/>
      </c>
      <c r="CT90" s="2186" t="str">
        <f t="shared" si="213"/>
        <v/>
      </c>
      <c r="CU90" s="2186" t="str">
        <f t="shared" si="214"/>
        <v/>
      </c>
      <c r="CV90" s="2186" t="str">
        <f t="shared" si="215"/>
        <v/>
      </c>
      <c r="CW90" s="2186" t="str">
        <f t="shared" si="216"/>
        <v/>
      </c>
      <c r="CX90" s="2186" t="str">
        <f t="shared" si="217"/>
        <v/>
      </c>
      <c r="CY90" s="2186" t="str">
        <f t="shared" si="218"/>
        <v/>
      </c>
      <c r="CZ90" s="2186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6" t="s">
        <v>2424</v>
      </c>
      <c r="B91" s="1579">
        <f>+P91+R91+T91+V91+X91+Z91+AB91+AD91+AF91+AH91+AJ91+AL91+AN91+AP91</f>
        <v>0</v>
      </c>
      <c r="C91" s="2187">
        <f>+Q91+S91+U91+W91+Y91+AA91+AC91+AE91+AG91+AI91+AK91+AM91+AO91+AQ91</f>
        <v>0</v>
      </c>
      <c r="D91" s="2178"/>
      <c r="E91" s="2179"/>
      <c r="F91" s="2180"/>
      <c r="G91" s="2179"/>
      <c r="H91" s="2180"/>
      <c r="I91" s="2179"/>
      <c r="J91" s="2180"/>
      <c r="K91" s="2179"/>
      <c r="L91" s="2180"/>
      <c r="M91" s="2181"/>
      <c r="N91" s="2178"/>
      <c r="O91" s="2179"/>
      <c r="P91" s="2148"/>
      <c r="Q91" s="2183"/>
      <c r="R91" s="2148"/>
      <c r="S91" s="2183"/>
      <c r="T91" s="2148"/>
      <c r="U91" s="2183"/>
      <c r="V91" s="2148"/>
      <c r="W91" s="2183"/>
      <c r="X91" s="2148"/>
      <c r="Y91" s="2183"/>
      <c r="Z91" s="2148"/>
      <c r="AA91" s="2183"/>
      <c r="AB91" s="2148"/>
      <c r="AC91" s="2183"/>
      <c r="AD91" s="2148"/>
      <c r="AE91" s="2183"/>
      <c r="AF91" s="2148"/>
      <c r="AG91" s="2183"/>
      <c r="AH91" s="2148"/>
      <c r="AI91" s="2183"/>
      <c r="AJ91" s="2148"/>
      <c r="AK91" s="2183"/>
      <c r="AL91" s="2148"/>
      <c r="AM91" s="2183"/>
      <c r="AN91" s="2148"/>
      <c r="AO91" s="2183"/>
      <c r="AP91" s="2148"/>
      <c r="AQ91" s="2184"/>
      <c r="AR91" s="2182"/>
      <c r="AS91" s="2184"/>
      <c r="AT91" s="2182"/>
      <c r="AU91" s="2183"/>
      <c r="AV91" s="2148"/>
      <c r="AW91" s="2155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6"/>
      <c r="BV91" s="1546"/>
      <c r="BW91" s="1546"/>
      <c r="CA91" s="2186" t="str">
        <f t="shared" si="167"/>
        <v/>
      </c>
      <c r="CB91" s="2186" t="str">
        <f t="shared" si="168"/>
        <v/>
      </c>
      <c r="CC91" s="2186" t="str">
        <f t="shared" si="169"/>
        <v/>
      </c>
      <c r="CD91" s="2186" t="str">
        <f t="shared" si="170"/>
        <v/>
      </c>
      <c r="CE91" s="2186" t="str">
        <f t="shared" si="171"/>
        <v/>
      </c>
      <c r="CF91" s="2186" t="str">
        <f t="shared" si="199"/>
        <v/>
      </c>
      <c r="CG91" s="2186" t="str">
        <f t="shared" si="200"/>
        <v/>
      </c>
      <c r="CH91" s="2186" t="str">
        <f t="shared" si="201"/>
        <v/>
      </c>
      <c r="CI91" s="2186" t="str">
        <f t="shared" si="202"/>
        <v/>
      </c>
      <c r="CJ91" s="2186" t="str">
        <f t="shared" si="203"/>
        <v/>
      </c>
      <c r="CK91" s="2186" t="str">
        <f t="shared" si="204"/>
        <v/>
      </c>
      <c r="CL91" s="2186" t="str">
        <f t="shared" si="205"/>
        <v/>
      </c>
      <c r="CM91" s="2186" t="str">
        <f t="shared" si="206"/>
        <v/>
      </c>
      <c r="CN91" s="2186" t="str">
        <f t="shared" si="207"/>
        <v/>
      </c>
      <c r="CO91" s="2186" t="str">
        <f t="shared" si="208"/>
        <v/>
      </c>
      <c r="CP91" s="2186" t="str">
        <f t="shared" si="209"/>
        <v/>
      </c>
      <c r="CQ91" s="2186" t="str">
        <f t="shared" si="210"/>
        <v/>
      </c>
      <c r="CR91" s="2186" t="str">
        <f t="shared" si="211"/>
        <v/>
      </c>
      <c r="CS91" s="2186" t="str">
        <f t="shared" si="212"/>
        <v/>
      </c>
      <c r="CT91" s="2186" t="str">
        <f t="shared" si="213"/>
        <v/>
      </c>
      <c r="CU91" s="2186" t="str">
        <f t="shared" si="214"/>
        <v/>
      </c>
      <c r="CV91" s="2186" t="str">
        <f t="shared" si="215"/>
        <v/>
      </c>
      <c r="CW91" s="2186" t="str">
        <f t="shared" si="216"/>
        <v/>
      </c>
      <c r="CX91" s="2186" t="str">
        <f t="shared" si="217"/>
        <v/>
      </c>
      <c r="CY91" s="2186" t="str">
        <f t="shared" si="218"/>
        <v/>
      </c>
      <c r="CZ91" s="2186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6" t="s">
        <v>2425</v>
      </c>
      <c r="B92" s="1579">
        <f>+P92+R92+T92+V92+X92+Z92+AB92+AD92+AF92+AH92</f>
        <v>0</v>
      </c>
      <c r="C92" s="2187">
        <f>+Q92+S92+U92+W92+Y92+AA92+AC92+AE92+AG92+AI92</f>
        <v>0</v>
      </c>
      <c r="D92" s="2178"/>
      <c r="E92" s="2179"/>
      <c r="F92" s="2180"/>
      <c r="G92" s="2179"/>
      <c r="H92" s="2180"/>
      <c r="I92" s="2179"/>
      <c r="J92" s="2180"/>
      <c r="K92" s="2179"/>
      <c r="L92" s="2180"/>
      <c r="M92" s="2181"/>
      <c r="N92" s="2178"/>
      <c r="O92" s="2179"/>
      <c r="P92" s="2148"/>
      <c r="Q92" s="2183"/>
      <c r="R92" s="2148"/>
      <c r="S92" s="2183"/>
      <c r="T92" s="2148"/>
      <c r="U92" s="2183"/>
      <c r="V92" s="2148"/>
      <c r="W92" s="2183"/>
      <c r="X92" s="2148"/>
      <c r="Y92" s="2183"/>
      <c r="Z92" s="2148"/>
      <c r="AA92" s="2183"/>
      <c r="AB92" s="2148"/>
      <c r="AC92" s="2183"/>
      <c r="AD92" s="2148"/>
      <c r="AE92" s="2183"/>
      <c r="AF92" s="2148"/>
      <c r="AG92" s="2183"/>
      <c r="AH92" s="2148"/>
      <c r="AI92" s="2183"/>
      <c r="AJ92" s="2180"/>
      <c r="AK92" s="2179"/>
      <c r="AL92" s="2180"/>
      <c r="AM92" s="2179"/>
      <c r="AN92" s="2180"/>
      <c r="AO92" s="2179"/>
      <c r="AP92" s="2180"/>
      <c r="AQ92" s="2194"/>
      <c r="AR92" s="2182"/>
      <c r="AS92" s="2184"/>
      <c r="AT92" s="2182"/>
      <c r="AU92" s="2183"/>
      <c r="AV92" s="2148"/>
      <c r="AW92" s="2155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6"/>
      <c r="BV92" s="1546"/>
      <c r="BW92" s="1546"/>
      <c r="CA92" s="2186" t="str">
        <f t="shared" si="167"/>
        <v/>
      </c>
      <c r="CB92" s="2186" t="str">
        <f t="shared" si="168"/>
        <v/>
      </c>
      <c r="CC92" s="2186" t="str">
        <f t="shared" si="169"/>
        <v/>
      </c>
      <c r="CD92" s="2186" t="str">
        <f t="shared" si="170"/>
        <v/>
      </c>
      <c r="CE92" s="2186" t="str">
        <f t="shared" si="171"/>
        <v/>
      </c>
      <c r="CF92" s="2186" t="str">
        <f t="shared" si="199"/>
        <v/>
      </c>
      <c r="CG92" s="2186" t="str">
        <f t="shared" si="200"/>
        <v/>
      </c>
      <c r="CH92" s="2186" t="str">
        <f t="shared" si="201"/>
        <v/>
      </c>
      <c r="CI92" s="2186" t="str">
        <f t="shared" si="202"/>
        <v/>
      </c>
      <c r="CJ92" s="2186" t="str">
        <f t="shared" si="203"/>
        <v/>
      </c>
      <c r="CK92" s="2186" t="str">
        <f t="shared" si="204"/>
        <v/>
      </c>
      <c r="CL92" s="2186" t="str">
        <f t="shared" si="205"/>
        <v/>
      </c>
      <c r="CM92" s="2186" t="str">
        <f t="shared" si="206"/>
        <v/>
      </c>
      <c r="CN92" s="2186" t="str">
        <f t="shared" si="207"/>
        <v/>
      </c>
      <c r="CO92" s="2186" t="str">
        <f t="shared" si="208"/>
        <v/>
      </c>
      <c r="CP92" s="2186" t="str">
        <f t="shared" si="209"/>
        <v/>
      </c>
      <c r="CQ92" s="2186" t="str">
        <f t="shared" si="210"/>
        <v/>
      </c>
      <c r="CR92" s="2186" t="str">
        <f t="shared" si="211"/>
        <v/>
      </c>
      <c r="CS92" s="2186" t="str">
        <f t="shared" si="212"/>
        <v/>
      </c>
      <c r="CT92" s="2186" t="str">
        <f t="shared" si="213"/>
        <v/>
      </c>
      <c r="CU92" s="2186" t="str">
        <f t="shared" si="214"/>
        <v/>
      </c>
      <c r="CV92" s="2186" t="str">
        <f t="shared" si="215"/>
        <v/>
      </c>
      <c r="CW92" s="2186" t="str">
        <f t="shared" si="216"/>
        <v/>
      </c>
      <c r="CX92" s="2186" t="str">
        <f t="shared" si="217"/>
        <v/>
      </c>
      <c r="CY92" s="2186" t="str">
        <f t="shared" si="218"/>
        <v/>
      </c>
      <c r="CZ92" s="2186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6" t="s">
        <v>2426</v>
      </c>
      <c r="B93" s="1579">
        <f t="shared" ref="B93:C95" si="219">+D93+F93+H93+J93+L93+N93+P93+R93+T93+V93+X93+Z93+AB93+AD93+AF93+AH93+AJ93+AL93+AN93+AP93</f>
        <v>0</v>
      </c>
      <c r="C93" s="2187">
        <f t="shared" si="219"/>
        <v>0</v>
      </c>
      <c r="D93" s="2182"/>
      <c r="E93" s="2183"/>
      <c r="F93" s="2148"/>
      <c r="G93" s="2183"/>
      <c r="H93" s="2148"/>
      <c r="I93" s="2155"/>
      <c r="J93" s="2182"/>
      <c r="K93" s="2182"/>
      <c r="L93" s="2148"/>
      <c r="M93" s="2155"/>
      <c r="N93" s="2182"/>
      <c r="O93" s="2183"/>
      <c r="P93" s="2148"/>
      <c r="Q93" s="2183"/>
      <c r="R93" s="2148"/>
      <c r="S93" s="2183"/>
      <c r="T93" s="2148"/>
      <c r="U93" s="2183"/>
      <c r="V93" s="2148"/>
      <c r="W93" s="2183"/>
      <c r="X93" s="2148"/>
      <c r="Y93" s="2183"/>
      <c r="Z93" s="2148"/>
      <c r="AA93" s="2183"/>
      <c r="AB93" s="2148"/>
      <c r="AC93" s="2183"/>
      <c r="AD93" s="2148"/>
      <c r="AE93" s="2183"/>
      <c r="AF93" s="2148"/>
      <c r="AG93" s="2183"/>
      <c r="AH93" s="2148"/>
      <c r="AI93" s="2183"/>
      <c r="AJ93" s="2148"/>
      <c r="AK93" s="2183"/>
      <c r="AL93" s="2148"/>
      <c r="AM93" s="2183"/>
      <c r="AN93" s="2148"/>
      <c r="AO93" s="2183"/>
      <c r="AP93" s="2148"/>
      <c r="AQ93" s="2184"/>
      <c r="AR93" s="2182"/>
      <c r="AS93" s="2184"/>
      <c r="AT93" s="2182"/>
      <c r="AU93" s="2183"/>
      <c r="AV93" s="2148"/>
      <c r="AW93" s="2155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6"/>
      <c r="BV93" s="1546"/>
      <c r="BW93" s="1546"/>
      <c r="CA93" s="2186" t="str">
        <f t="shared" si="167"/>
        <v/>
      </c>
      <c r="CB93" s="2186" t="str">
        <f t="shared" si="168"/>
        <v/>
      </c>
      <c r="CC93" s="2186" t="str">
        <f t="shared" si="169"/>
        <v/>
      </c>
      <c r="CD93" s="2186" t="str">
        <f t="shared" si="170"/>
        <v/>
      </c>
      <c r="CE93" s="2186" t="str">
        <f t="shared" si="171"/>
        <v/>
      </c>
      <c r="CF93" s="2186" t="str">
        <f t="shared" si="199"/>
        <v/>
      </c>
      <c r="CG93" s="2186" t="str">
        <f t="shared" si="200"/>
        <v/>
      </c>
      <c r="CH93" s="2186" t="str">
        <f t="shared" si="201"/>
        <v/>
      </c>
      <c r="CI93" s="2186" t="str">
        <f t="shared" si="202"/>
        <v/>
      </c>
      <c r="CJ93" s="2186" t="str">
        <f t="shared" si="203"/>
        <v/>
      </c>
      <c r="CK93" s="2186" t="str">
        <f t="shared" si="204"/>
        <v/>
      </c>
      <c r="CL93" s="2186" t="str">
        <f t="shared" si="205"/>
        <v/>
      </c>
      <c r="CM93" s="2186" t="str">
        <f t="shared" si="206"/>
        <v/>
      </c>
      <c r="CN93" s="2186" t="str">
        <f t="shared" si="207"/>
        <v/>
      </c>
      <c r="CO93" s="2186" t="str">
        <f t="shared" si="208"/>
        <v/>
      </c>
      <c r="CP93" s="2186" t="str">
        <f t="shared" si="209"/>
        <v/>
      </c>
      <c r="CQ93" s="2186" t="str">
        <f t="shared" si="210"/>
        <v/>
      </c>
      <c r="CR93" s="2186" t="str">
        <f t="shared" si="211"/>
        <v/>
      </c>
      <c r="CS93" s="2186" t="str">
        <f t="shared" si="212"/>
        <v/>
      </c>
      <c r="CT93" s="2186" t="str">
        <f t="shared" si="213"/>
        <v/>
      </c>
      <c r="CU93" s="2186" t="str">
        <f t="shared" si="214"/>
        <v/>
      </c>
      <c r="CV93" s="2186" t="str">
        <f t="shared" si="215"/>
        <v/>
      </c>
      <c r="CW93" s="2186" t="str">
        <f t="shared" si="216"/>
        <v/>
      </c>
      <c r="CX93" s="2186" t="str">
        <f t="shared" si="217"/>
        <v/>
      </c>
      <c r="CY93" s="2186" t="str">
        <f t="shared" si="218"/>
        <v/>
      </c>
      <c r="CZ93" s="2186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6" t="s">
        <v>2427</v>
      </c>
      <c r="B94" s="1579">
        <f t="shared" si="219"/>
        <v>0</v>
      </c>
      <c r="C94" s="2187">
        <f t="shared" si="219"/>
        <v>0</v>
      </c>
      <c r="D94" s="2182"/>
      <c r="E94" s="2183"/>
      <c r="F94" s="2148"/>
      <c r="G94" s="2183"/>
      <c r="H94" s="2148"/>
      <c r="I94" s="2155"/>
      <c r="J94" s="2182"/>
      <c r="K94" s="2182"/>
      <c r="L94" s="2148"/>
      <c r="M94" s="2155"/>
      <c r="N94" s="2182"/>
      <c r="O94" s="2183"/>
      <c r="P94" s="2148"/>
      <c r="Q94" s="2183"/>
      <c r="R94" s="2148"/>
      <c r="S94" s="2183"/>
      <c r="T94" s="2148"/>
      <c r="U94" s="2183"/>
      <c r="V94" s="2148"/>
      <c r="W94" s="2183"/>
      <c r="X94" s="2148"/>
      <c r="Y94" s="2183"/>
      <c r="Z94" s="2148"/>
      <c r="AA94" s="2183"/>
      <c r="AB94" s="2148"/>
      <c r="AC94" s="2183"/>
      <c r="AD94" s="2148"/>
      <c r="AE94" s="2183"/>
      <c r="AF94" s="2148"/>
      <c r="AG94" s="2183"/>
      <c r="AH94" s="2148"/>
      <c r="AI94" s="2183"/>
      <c r="AJ94" s="2148"/>
      <c r="AK94" s="2183"/>
      <c r="AL94" s="2148"/>
      <c r="AM94" s="2183"/>
      <c r="AN94" s="2148"/>
      <c r="AO94" s="2183"/>
      <c r="AP94" s="2148"/>
      <c r="AQ94" s="2184"/>
      <c r="AR94" s="2182"/>
      <c r="AS94" s="2184"/>
      <c r="AT94" s="2182"/>
      <c r="AU94" s="2183"/>
      <c r="AV94" s="2148"/>
      <c r="AW94" s="2155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6"/>
      <c r="BV94" s="1546"/>
      <c r="BW94" s="1546"/>
      <c r="CA94" s="2186" t="str">
        <f t="shared" si="167"/>
        <v/>
      </c>
      <c r="CB94" s="2186" t="str">
        <f t="shared" si="168"/>
        <v/>
      </c>
      <c r="CC94" s="2186" t="str">
        <f t="shared" si="169"/>
        <v/>
      </c>
      <c r="CD94" s="2186" t="str">
        <f t="shared" si="170"/>
        <v/>
      </c>
      <c r="CE94" s="2186" t="str">
        <f t="shared" si="171"/>
        <v/>
      </c>
      <c r="CF94" s="2186" t="str">
        <f t="shared" si="199"/>
        <v/>
      </c>
      <c r="CG94" s="2186" t="str">
        <f t="shared" si="200"/>
        <v/>
      </c>
      <c r="CH94" s="2186" t="str">
        <f t="shared" si="201"/>
        <v/>
      </c>
      <c r="CI94" s="2186" t="str">
        <f t="shared" si="202"/>
        <v/>
      </c>
      <c r="CJ94" s="2186" t="str">
        <f t="shared" si="203"/>
        <v/>
      </c>
      <c r="CK94" s="2186" t="str">
        <f t="shared" si="204"/>
        <v/>
      </c>
      <c r="CL94" s="2186" t="str">
        <f t="shared" si="205"/>
        <v/>
      </c>
      <c r="CM94" s="2186" t="str">
        <f t="shared" si="206"/>
        <v/>
      </c>
      <c r="CN94" s="2186" t="str">
        <f t="shared" si="207"/>
        <v/>
      </c>
      <c r="CO94" s="2186" t="str">
        <f t="shared" si="208"/>
        <v/>
      </c>
      <c r="CP94" s="2186" t="str">
        <f t="shared" si="209"/>
        <v/>
      </c>
      <c r="CQ94" s="2186" t="str">
        <f t="shared" si="210"/>
        <v/>
      </c>
      <c r="CR94" s="2186" t="str">
        <f t="shared" si="211"/>
        <v/>
      </c>
      <c r="CS94" s="2186" t="str">
        <f t="shared" si="212"/>
        <v/>
      </c>
      <c r="CT94" s="2186" t="str">
        <f t="shared" si="213"/>
        <v/>
      </c>
      <c r="CU94" s="2186" t="str">
        <f t="shared" si="214"/>
        <v/>
      </c>
      <c r="CV94" s="2186" t="str">
        <f t="shared" si="215"/>
        <v/>
      </c>
      <c r="CW94" s="2186" t="str">
        <f t="shared" si="216"/>
        <v/>
      </c>
      <c r="CX94" s="2186" t="str">
        <f t="shared" si="217"/>
        <v/>
      </c>
      <c r="CY94" s="2186" t="str">
        <f t="shared" si="218"/>
        <v/>
      </c>
      <c r="CZ94" s="2186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2428</v>
      </c>
      <c r="B95" s="2195">
        <f t="shared" si="219"/>
        <v>0</v>
      </c>
      <c r="C95" s="2196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6"/>
      <c r="BV95" s="1546"/>
      <c r="BW95" s="1546"/>
      <c r="CA95" s="2186" t="str">
        <f t="shared" si="167"/>
        <v/>
      </c>
      <c r="CB95" s="2186" t="str">
        <f t="shared" si="168"/>
        <v/>
      </c>
      <c r="CC95" s="2186" t="str">
        <f t="shared" si="169"/>
        <v/>
      </c>
      <c r="CD95" s="2186" t="str">
        <f t="shared" si="170"/>
        <v/>
      </c>
      <c r="CE95" s="2186" t="str">
        <f t="shared" si="171"/>
        <v/>
      </c>
      <c r="CF95" s="2186" t="str">
        <f t="shared" si="199"/>
        <v/>
      </c>
      <c r="CG95" s="2186" t="str">
        <f t="shared" si="200"/>
        <v/>
      </c>
      <c r="CH95" s="2186" t="str">
        <f t="shared" si="201"/>
        <v/>
      </c>
      <c r="CI95" s="2186" t="str">
        <f t="shared" si="202"/>
        <v/>
      </c>
      <c r="CJ95" s="2186" t="str">
        <f t="shared" si="203"/>
        <v/>
      </c>
      <c r="CK95" s="2186" t="str">
        <f t="shared" si="204"/>
        <v/>
      </c>
      <c r="CL95" s="2186" t="str">
        <f t="shared" si="205"/>
        <v/>
      </c>
      <c r="CM95" s="2186" t="str">
        <f t="shared" si="206"/>
        <v/>
      </c>
      <c r="CN95" s="2186" t="str">
        <f t="shared" si="207"/>
        <v/>
      </c>
      <c r="CO95" s="2186" t="str">
        <f t="shared" si="208"/>
        <v/>
      </c>
      <c r="CP95" s="2186" t="str">
        <f t="shared" si="209"/>
        <v/>
      </c>
      <c r="CQ95" s="2186" t="str">
        <f t="shared" si="210"/>
        <v/>
      </c>
      <c r="CR95" s="2186" t="str">
        <f t="shared" si="211"/>
        <v/>
      </c>
      <c r="CS95" s="2186" t="str">
        <f t="shared" si="212"/>
        <v/>
      </c>
      <c r="CT95" s="2186" t="str">
        <f t="shared" si="213"/>
        <v/>
      </c>
      <c r="CU95" s="2186" t="str">
        <f t="shared" si="214"/>
        <v/>
      </c>
      <c r="CV95" s="2186" t="str">
        <f t="shared" si="215"/>
        <v/>
      </c>
      <c r="CW95" s="2186" t="str">
        <f t="shared" si="216"/>
        <v/>
      </c>
      <c r="CX95" s="2186" t="str">
        <f t="shared" si="217"/>
        <v/>
      </c>
      <c r="CY95" s="2186" t="str">
        <f t="shared" si="218"/>
        <v/>
      </c>
      <c r="CZ95" s="2186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67" t="s">
        <v>2433</v>
      </c>
      <c r="B96" s="1760"/>
      <c r="C96" s="1760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198"/>
      <c r="AY96" s="2198"/>
      <c r="AZ96" s="2198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6"/>
      <c r="BW96" s="1546"/>
    </row>
    <row r="97" spans="1:130" ht="31.9" customHeight="1" x14ac:dyDescent="0.25">
      <c r="A97" s="4187" t="s">
        <v>2407</v>
      </c>
      <c r="B97" s="4526" t="s">
        <v>27</v>
      </c>
      <c r="C97" s="4846"/>
      <c r="D97" s="4189" t="s">
        <v>974</v>
      </c>
      <c r="E97" s="4190"/>
      <c r="F97" s="4190"/>
      <c r="G97" s="4190"/>
      <c r="H97" s="4190"/>
      <c r="I97" s="4190"/>
      <c r="J97" s="4190"/>
      <c r="K97" s="4190"/>
      <c r="L97" s="4190"/>
      <c r="M97" s="4190"/>
      <c r="N97" s="4190"/>
      <c r="O97" s="4190"/>
      <c r="P97" s="4190"/>
      <c r="Q97" s="4190"/>
      <c r="R97" s="4190"/>
      <c r="S97" s="4190"/>
      <c r="T97" s="4190"/>
      <c r="U97" s="4190"/>
      <c r="V97" s="4190"/>
      <c r="W97" s="4190"/>
      <c r="X97" s="4190"/>
      <c r="Y97" s="4190"/>
      <c r="Z97" s="4190"/>
      <c r="AA97" s="4190"/>
      <c r="AB97" s="4190"/>
      <c r="AC97" s="4190"/>
      <c r="AD97" s="4190"/>
      <c r="AE97" s="4190"/>
      <c r="AF97" s="4190"/>
      <c r="AG97" s="4190"/>
      <c r="AH97" s="4190"/>
      <c r="AI97" s="4190"/>
      <c r="AJ97" s="4190"/>
      <c r="AK97" s="4190"/>
      <c r="AL97" s="4190"/>
      <c r="AM97" s="4190"/>
      <c r="AN97" s="4190"/>
      <c r="AO97" s="4190"/>
      <c r="AP97" s="4190"/>
      <c r="AQ97" s="4881"/>
      <c r="AR97" s="4483" t="s">
        <v>2408</v>
      </c>
      <c r="AS97" s="4818"/>
      <c r="AT97" s="4500" t="s">
        <v>960</v>
      </c>
      <c r="AU97" s="4733"/>
      <c r="AV97" s="4821" t="s">
        <v>430</v>
      </c>
      <c r="AW97" s="4739" t="s">
        <v>429</v>
      </c>
      <c r="AX97" s="2198"/>
      <c r="AY97" s="2198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6"/>
      <c r="BW97" s="1546"/>
    </row>
    <row r="98" spans="1:130" ht="16.149999999999999" customHeight="1" x14ac:dyDescent="0.25">
      <c r="A98" s="4229"/>
      <c r="B98" s="4795"/>
      <c r="C98" s="4796"/>
      <c r="D98" s="4185" t="s">
        <v>972</v>
      </c>
      <c r="E98" s="4483"/>
      <c r="F98" s="4185" t="s">
        <v>971</v>
      </c>
      <c r="G98" s="4483"/>
      <c r="H98" s="4185" t="s">
        <v>970</v>
      </c>
      <c r="I98" s="4186"/>
      <c r="J98" s="4483" t="s">
        <v>969</v>
      </c>
      <c r="K98" s="4483"/>
      <c r="L98" s="4185" t="s">
        <v>61</v>
      </c>
      <c r="M98" s="4483"/>
      <c r="N98" s="4185" t="s">
        <v>85</v>
      </c>
      <c r="O98" s="4483"/>
      <c r="P98" s="4185" t="s">
        <v>79</v>
      </c>
      <c r="Q98" s="4483"/>
      <c r="R98" s="4185" t="s">
        <v>6</v>
      </c>
      <c r="S98" s="4483"/>
      <c r="T98" s="4185" t="s">
        <v>953</v>
      </c>
      <c r="U98" s="4186"/>
      <c r="V98" s="4185" t="s">
        <v>952</v>
      </c>
      <c r="W98" s="4186"/>
      <c r="X98" s="4185" t="s">
        <v>951</v>
      </c>
      <c r="Y98" s="4186"/>
      <c r="Z98" s="4185" t="s">
        <v>950</v>
      </c>
      <c r="AA98" s="4186"/>
      <c r="AB98" s="4185" t="s">
        <v>949</v>
      </c>
      <c r="AC98" s="4186"/>
      <c r="AD98" s="4185" t="s">
        <v>948</v>
      </c>
      <c r="AE98" s="4186"/>
      <c r="AF98" s="4185" t="s">
        <v>947</v>
      </c>
      <c r="AG98" s="4186"/>
      <c r="AH98" s="4185" t="s">
        <v>946</v>
      </c>
      <c r="AI98" s="4186"/>
      <c r="AJ98" s="4185" t="s">
        <v>945</v>
      </c>
      <c r="AK98" s="4186"/>
      <c r="AL98" s="4185" t="s">
        <v>944</v>
      </c>
      <c r="AM98" s="4186"/>
      <c r="AN98" s="4185" t="s">
        <v>943</v>
      </c>
      <c r="AO98" s="4186"/>
      <c r="AP98" s="4185" t="s">
        <v>942</v>
      </c>
      <c r="AQ98" s="4818"/>
      <c r="AR98" s="4498" t="s">
        <v>20</v>
      </c>
      <c r="AS98" s="5001" t="s">
        <v>21</v>
      </c>
      <c r="AT98" s="4735"/>
      <c r="AU98" s="4736"/>
      <c r="AV98" s="4174"/>
      <c r="AW98" s="4176"/>
      <c r="AX98" s="2198"/>
      <c r="AY98" s="2198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8"/>
      <c r="B99" s="2172" t="s">
        <v>2409</v>
      </c>
      <c r="C99" s="1756" t="s">
        <v>2410</v>
      </c>
      <c r="D99" s="2168" t="s">
        <v>2409</v>
      </c>
      <c r="E99" s="1709" t="s">
        <v>2410</v>
      </c>
      <c r="F99" s="2168" t="s">
        <v>2409</v>
      </c>
      <c r="G99" s="1709" t="s">
        <v>2410</v>
      </c>
      <c r="H99" s="2168" t="s">
        <v>2409</v>
      </c>
      <c r="I99" s="1756" t="s">
        <v>2410</v>
      </c>
      <c r="J99" s="2172" t="s">
        <v>2409</v>
      </c>
      <c r="K99" s="1709" t="s">
        <v>2410</v>
      </c>
      <c r="L99" s="2168" t="s">
        <v>2409</v>
      </c>
      <c r="M99" s="1709" t="s">
        <v>2410</v>
      </c>
      <c r="N99" s="2168" t="s">
        <v>2409</v>
      </c>
      <c r="O99" s="1709" t="s">
        <v>2410</v>
      </c>
      <c r="P99" s="2168" t="s">
        <v>2409</v>
      </c>
      <c r="Q99" s="1709" t="s">
        <v>2410</v>
      </c>
      <c r="R99" s="2168" t="s">
        <v>2409</v>
      </c>
      <c r="S99" s="1709" t="s">
        <v>2410</v>
      </c>
      <c r="T99" s="2168" t="s">
        <v>2409</v>
      </c>
      <c r="U99" s="1709" t="s">
        <v>2410</v>
      </c>
      <c r="V99" s="2168" t="s">
        <v>2409</v>
      </c>
      <c r="W99" s="1709" t="s">
        <v>2410</v>
      </c>
      <c r="X99" s="2168" t="s">
        <v>2409</v>
      </c>
      <c r="Y99" s="1709" t="s">
        <v>2410</v>
      </c>
      <c r="Z99" s="2168" t="s">
        <v>2409</v>
      </c>
      <c r="AA99" s="1709" t="s">
        <v>2410</v>
      </c>
      <c r="AB99" s="2168" t="s">
        <v>2409</v>
      </c>
      <c r="AC99" s="1709" t="s">
        <v>2410</v>
      </c>
      <c r="AD99" s="2168" t="s">
        <v>2409</v>
      </c>
      <c r="AE99" s="1709" t="s">
        <v>2410</v>
      </c>
      <c r="AF99" s="2168" t="s">
        <v>2409</v>
      </c>
      <c r="AG99" s="1709" t="s">
        <v>2410</v>
      </c>
      <c r="AH99" s="2168" t="s">
        <v>2409</v>
      </c>
      <c r="AI99" s="1709" t="s">
        <v>2410</v>
      </c>
      <c r="AJ99" s="2168" t="s">
        <v>2409</v>
      </c>
      <c r="AK99" s="1709" t="s">
        <v>2410</v>
      </c>
      <c r="AL99" s="2168" t="s">
        <v>2409</v>
      </c>
      <c r="AM99" s="1709" t="s">
        <v>2410</v>
      </c>
      <c r="AN99" s="2168" t="s">
        <v>2409</v>
      </c>
      <c r="AO99" s="1709" t="s">
        <v>2410</v>
      </c>
      <c r="AP99" s="2168" t="s">
        <v>2409</v>
      </c>
      <c r="AQ99" s="2173" t="s">
        <v>2410</v>
      </c>
      <c r="AR99" s="4967"/>
      <c r="AS99" s="5002"/>
      <c r="AT99" s="2174" t="s">
        <v>426</v>
      </c>
      <c r="AU99" s="2123" t="s">
        <v>427</v>
      </c>
      <c r="AV99" s="4589"/>
      <c r="AW99" s="4180"/>
      <c r="AX99" s="2198"/>
      <c r="AY99" s="2198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199" t="s">
        <v>2411</v>
      </c>
      <c r="B100" s="2176">
        <f t="shared" ref="B100:C107" si="220">+N100+P100+R100+T100+V100+X100+Z100+AB100+AD100+AF100+AH100+AJ100+AL100+AN100+AP100</f>
        <v>0</v>
      </c>
      <c r="C100" s="2177">
        <f t="shared" si="220"/>
        <v>0</v>
      </c>
      <c r="D100" s="2178"/>
      <c r="E100" s="2179"/>
      <c r="F100" s="2180"/>
      <c r="G100" s="2179"/>
      <c r="H100" s="2180"/>
      <c r="I100" s="2179"/>
      <c r="J100" s="2180"/>
      <c r="K100" s="2179"/>
      <c r="L100" s="2180"/>
      <c r="M100" s="2181"/>
      <c r="N100" s="2182"/>
      <c r="O100" s="2183"/>
      <c r="P100" s="2148"/>
      <c r="Q100" s="2183"/>
      <c r="R100" s="2148"/>
      <c r="S100" s="2183"/>
      <c r="T100" s="2148"/>
      <c r="U100" s="2183"/>
      <c r="V100" s="2148"/>
      <c r="W100" s="2183"/>
      <c r="X100" s="2148"/>
      <c r="Y100" s="2183"/>
      <c r="Z100" s="2148"/>
      <c r="AA100" s="2183"/>
      <c r="AB100" s="2148"/>
      <c r="AC100" s="2183"/>
      <c r="AD100" s="2148"/>
      <c r="AE100" s="2183"/>
      <c r="AF100" s="2148"/>
      <c r="AG100" s="2183"/>
      <c r="AH100" s="2148"/>
      <c r="AI100" s="2183"/>
      <c r="AJ100" s="2148"/>
      <c r="AK100" s="2183"/>
      <c r="AL100" s="2148"/>
      <c r="AM100" s="2183"/>
      <c r="AN100" s="2148"/>
      <c r="AO100" s="2183"/>
      <c r="AP100" s="2148"/>
      <c r="AQ100" s="2184"/>
      <c r="AR100" s="2185"/>
      <c r="AS100" s="2184"/>
      <c r="AT100" s="2182"/>
      <c r="AU100" s="2183"/>
      <c r="AV100" s="2148"/>
      <c r="AW100" s="2155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6"/>
      <c r="CA100" s="2186" t="str">
        <f t="shared" ref="CA100:CA117" si="222">IF(B100&lt;C100,"* El total de Reactivos NO DEBE ser superior al total de Procesados. ","")</f>
        <v/>
      </c>
      <c r="CB100" s="2186" t="str">
        <f t="shared" ref="CB100:CB117" si="223">IF(B100&lt;&gt;(AR100+ AS100),"* La suma de las columnas Sexo DEBE SER IGUAL a los Procesados. ","")</f>
        <v/>
      </c>
      <c r="CC100" s="2186" t="str">
        <f t="shared" ref="CC100:CC117" si="224">IF(B100&lt;(AT100+ AU100),"* La suma de las columna Trans NO DEBE ser superior al total de Procesados. ","")</f>
        <v/>
      </c>
      <c r="CD100" s="2186" t="str">
        <f t="shared" ref="CD100:CD117" si="225">IF(B100&lt;AV100,"* La columna Pueblos Originarios NO DEBE ser superior al total de Procesados. ","")</f>
        <v/>
      </c>
      <c r="CE100" s="2186" t="str">
        <f t="shared" ref="CE100:CE117" si="226">IF(B100&lt;AW100,"* La columna Migrantes NO DEBE ser superior al total de Procesados. ","")</f>
        <v/>
      </c>
      <c r="CF100" s="2186" t="str">
        <f>IF(D100&lt;E100,CONCATENATE("* El total de procesados debe ser mayor o igual al total de Reactivos en el grupo de edad ",$D$98),"")</f>
        <v/>
      </c>
      <c r="CG100" s="2186" t="str">
        <f>IF(F100&lt;G100,CONCATENATE("* El total de procesados debe ser mayor o igual al total de Reactivos en el grupo de edad ",$F$98),"")</f>
        <v/>
      </c>
      <c r="CH100" s="2186" t="str">
        <f>IF(H100&lt;I100,CONCATENATE("* El total de procesados debe ser mayor o igual al total de Reactivos en el grupo de edad ",$H$98),"")</f>
        <v/>
      </c>
      <c r="CI100" s="2186" t="str">
        <f>IF(J100&lt;K100,CONCATENATE("* El total de procesados debe ser mayor o igual al total de Reactivos en el grupo de edad ",$J$98),"")</f>
        <v/>
      </c>
      <c r="CJ100" s="2186" t="str">
        <f>IF(L100&lt;M100,CONCATENATE("* El total de procesados debe ser mayor o igual al total de Reactivos en el grupo de edad ",$L$98),"")</f>
        <v/>
      </c>
      <c r="CK100" s="2186" t="str">
        <f>IF(N100&lt;O100,CONCATENATE("* El total de procesados debe ser mayor o igual al total de Reactivos en el grupo de edad ",$N$98),"")</f>
        <v/>
      </c>
      <c r="CL100" s="2186" t="str">
        <f>IF(P100&lt;Q100,CONCATENATE("* El total de procesados debe ser mayor o igual al total de Reactivos en el grupo de edad ",$P$98),"")</f>
        <v/>
      </c>
      <c r="CM100" s="2186" t="str">
        <f>IF(R100&lt;S100,CONCATENATE("* El total de procesados debe ser mayor o igual al total de Reactivos en el grupo de edad ",$R$98),"")</f>
        <v/>
      </c>
      <c r="CN100" s="2186" t="str">
        <f>IF(T100&lt;U100,CONCATENATE("* El total de procesados debe ser mayor o igual al total de Reactivos en el grupo de edad ",$T$98),"")</f>
        <v/>
      </c>
      <c r="CO100" s="2186" t="str">
        <f>IF(V100&lt;W100,CONCATENATE("* El total de procesados debe ser mayor o igual al total de Reactivos en el grupo de edad ",$V$98),"")</f>
        <v/>
      </c>
      <c r="CP100" s="2186" t="str">
        <f>IF(X100&lt;Y100,CONCATENATE("* El total de procesados debe ser mayor o igual al total de Reactivos en el grupo de edad ",$X$98),"")</f>
        <v/>
      </c>
      <c r="CQ100" s="2186" t="str">
        <f>IF(Z100&lt;AA100,CONCATENATE("* El total de procesados debe ser mayor o igual al total de Reactivos en el grupo de edad ",$Z$98),"")</f>
        <v/>
      </c>
      <c r="CR100" s="2186" t="str">
        <f>IF(AB100&lt;AC100,CONCATENATE("* El total de procesados debe ser mayor o igual al total de Reactivos en el grupo de edad ",$AB$98),"")</f>
        <v/>
      </c>
      <c r="CS100" s="2186" t="str">
        <f>IF(AD100&lt;AE100,CONCATENATE("* El total de procesados debe ser mayor o igual al total de Reactivos en el grupo de edad ",$AD$98),"")</f>
        <v/>
      </c>
      <c r="CT100" s="2186" t="str">
        <f>IF(AF100&lt;AG100,CONCATENATE("* El total de procesados debe ser mayor o igual al total de Reactivos en el grupo de edad ",$AF$98),"")</f>
        <v/>
      </c>
      <c r="CU100" s="2186" t="str">
        <f>IF(AH100&lt;AI100,CONCATENATE("* El total de procesados debe ser mayor o igual al total de Reactivos en el grupo de edad ",$AH$98),"")</f>
        <v/>
      </c>
      <c r="CV100" s="2186" t="str">
        <f>IF(AJ100&lt;AK100,CONCATENATE("* El total de procesados debe ser mayor o igual al total de Reactivos en el grupo de edad ",$AJ$98),"")</f>
        <v/>
      </c>
      <c r="CW100" s="2186" t="str">
        <f>IF(AL100&lt;AM100,CONCATENATE("* El total de procesados debe ser mayor o igual al total de Reactivos en el grupo de edad ",$AL$98),"")</f>
        <v/>
      </c>
      <c r="CX100" s="2186" t="str">
        <f>IF(AN100&lt;AO100,CONCATENATE("* El total de procesados debe ser mayor o igual al total de Reactivos en el grupo de edad ",$AN$98),"")</f>
        <v/>
      </c>
      <c r="CY100" s="2186" t="str">
        <f>IF(AP100&lt;AQ100,CONCATENATE("* El total de procesados debe ser mayor o igual al total de Reactivos en el grupo de edad ",$AP$98),"")</f>
        <v/>
      </c>
      <c r="CZ100" s="2186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99" t="s">
        <v>2412</v>
      </c>
      <c r="B101" s="1579">
        <f t="shared" si="220"/>
        <v>0</v>
      </c>
      <c r="C101" s="2187">
        <f t="shared" si="220"/>
        <v>0</v>
      </c>
      <c r="D101" s="2178"/>
      <c r="E101" s="2179"/>
      <c r="F101" s="2180"/>
      <c r="G101" s="2179"/>
      <c r="H101" s="2180"/>
      <c r="I101" s="2179"/>
      <c r="J101" s="2180"/>
      <c r="K101" s="2179"/>
      <c r="L101" s="2180"/>
      <c r="M101" s="2181"/>
      <c r="N101" s="2182"/>
      <c r="O101" s="2183"/>
      <c r="P101" s="2148"/>
      <c r="Q101" s="2183"/>
      <c r="R101" s="2148"/>
      <c r="S101" s="2183"/>
      <c r="T101" s="2148"/>
      <c r="U101" s="2183"/>
      <c r="V101" s="2148"/>
      <c r="W101" s="2183"/>
      <c r="X101" s="2148"/>
      <c r="Y101" s="2183"/>
      <c r="Z101" s="2148"/>
      <c r="AA101" s="2183"/>
      <c r="AB101" s="2148"/>
      <c r="AC101" s="2183"/>
      <c r="AD101" s="2148"/>
      <c r="AE101" s="2183"/>
      <c r="AF101" s="2148"/>
      <c r="AG101" s="2183"/>
      <c r="AH101" s="2148"/>
      <c r="AI101" s="2183"/>
      <c r="AJ101" s="2148"/>
      <c r="AK101" s="2183"/>
      <c r="AL101" s="2148"/>
      <c r="AM101" s="2183"/>
      <c r="AN101" s="2148"/>
      <c r="AO101" s="2183"/>
      <c r="AP101" s="2148"/>
      <c r="AQ101" s="2184"/>
      <c r="AR101" s="2185"/>
      <c r="AS101" s="2184"/>
      <c r="AT101" s="2182"/>
      <c r="AU101" s="2183"/>
      <c r="AV101" s="2148"/>
      <c r="AW101" s="2155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6"/>
      <c r="CA101" s="2186" t="str">
        <f t="shared" si="222"/>
        <v/>
      </c>
      <c r="CB101" s="2186" t="str">
        <f t="shared" si="223"/>
        <v/>
      </c>
      <c r="CC101" s="2186" t="str">
        <f t="shared" si="224"/>
        <v/>
      </c>
      <c r="CD101" s="2186" t="str">
        <f t="shared" si="225"/>
        <v/>
      </c>
      <c r="CE101" s="2186" t="str">
        <f t="shared" si="226"/>
        <v/>
      </c>
      <c r="CF101" s="2186" t="str">
        <f t="shared" ref="CF101:CF117" si="254">IF(D101&lt;E101,CONCATENATE("* El total de procesados debe ser mayor o igual al total de Reactivos en el grupo de edad ",$D$98),"")</f>
        <v/>
      </c>
      <c r="CG101" s="2186" t="str">
        <f t="shared" ref="CG101:CG117" si="255">IF(F101&lt;G101,CONCATENATE("* El total de procesados debe ser mayor o igual al total de Reactivos en el grupo de edad ",$F$98),"")</f>
        <v/>
      </c>
      <c r="CH101" s="2186" t="str">
        <f t="shared" ref="CH101:CH117" si="256">IF(H101&lt;I101,CONCATENATE("* El total de procesados debe ser mayor o igual al total de Reactivos en el grupo de edad ",$H$98),"")</f>
        <v/>
      </c>
      <c r="CI101" s="2186" t="str">
        <f t="shared" ref="CI101:CI117" si="257">IF(J101&lt;K101,CONCATENATE("* El total de procesados debe ser mayor o igual al total de Reactivos en el grupo de edad ",$J$98),"")</f>
        <v/>
      </c>
      <c r="CJ101" s="2186" t="str">
        <f t="shared" ref="CJ101:CJ117" si="258">IF(L101&lt;M101,CONCATENATE("* El total de procesados debe ser mayor o igual al total de Reactivos en el grupo de edad ",$L$98),"")</f>
        <v/>
      </c>
      <c r="CK101" s="2186" t="str">
        <f t="shared" ref="CK101:CK117" si="259">IF(N101&lt;O101,CONCATENATE("* El total de procesados debe ser mayor o igual al total de Reactivos en el grupo de edad ",$N$98),"")</f>
        <v/>
      </c>
      <c r="CL101" s="2186" t="str">
        <f t="shared" ref="CL101:CL117" si="260">IF(P101&lt;Q101,CONCATENATE("* El total de procesados debe ser mayor o igual al total de Reactivos en el grupo de edad ",$P$98),"")</f>
        <v/>
      </c>
      <c r="CM101" s="2186" t="str">
        <f t="shared" ref="CM101:CM117" si="261">IF(R101&lt;S101,CONCATENATE("* El total de procesados debe ser mayor o igual al total de Reactivos en el grupo de edad ",$R$98),"")</f>
        <v/>
      </c>
      <c r="CN101" s="2186" t="str">
        <f t="shared" ref="CN101:CN117" si="262">IF(T101&lt;U101,CONCATENATE("* El total de procesados debe ser mayor o igual al total de Reactivos en el grupo de edad ",$T$98),"")</f>
        <v/>
      </c>
      <c r="CO101" s="2186" t="str">
        <f t="shared" ref="CO101:CO117" si="263">IF(V101&lt;W101,CONCATENATE("* El total de procesados debe ser mayor o igual al total de Reactivos en el grupo de edad ",$V$98),"")</f>
        <v/>
      </c>
      <c r="CP101" s="2186" t="str">
        <f t="shared" ref="CP101:CP117" si="264">IF(X101&lt;Y101,CONCATENATE("* El total de procesados debe ser mayor o igual al total de Reactivos en el grupo de edad ",$X$98),"")</f>
        <v/>
      </c>
      <c r="CQ101" s="2186" t="str">
        <f t="shared" ref="CQ101:CQ117" si="265">IF(Z101&lt;AA101,CONCATENATE("* El total de procesados debe ser mayor o igual al total de Reactivos en el grupo de edad ",$Z$98),"")</f>
        <v/>
      </c>
      <c r="CR101" s="2186" t="str">
        <f t="shared" ref="CR101:CR117" si="266">IF(AB101&lt;AC101,CONCATENATE("* El total de procesados debe ser mayor o igual al total de Reactivos en el grupo de edad ",$AB$98),"")</f>
        <v/>
      </c>
      <c r="CS101" s="2186" t="str">
        <f t="shared" ref="CS101:CS117" si="267">IF(AD101&lt;AE101,CONCATENATE("* El total de procesados debe ser mayor o igual al total de Reactivos en el grupo de edad ",$AD$98),"")</f>
        <v/>
      </c>
      <c r="CT101" s="2186" t="str">
        <f t="shared" ref="CT101:CT117" si="268">IF(AF101&lt;AG101,CONCATENATE("* El total de procesados debe ser mayor o igual al total de Reactivos en el grupo de edad ",$AF$98),"")</f>
        <v/>
      </c>
      <c r="CU101" s="2186" t="str">
        <f t="shared" ref="CU101:CU117" si="269">IF(AH101&lt;AI101,CONCATENATE("* El total de procesados debe ser mayor o igual al total de Reactivos en el grupo de edad ",$AH$98),"")</f>
        <v/>
      </c>
      <c r="CV101" s="2186" t="str">
        <f t="shared" ref="CV101:CV117" si="270">IF(AJ101&lt;AK101,CONCATENATE("* El total de procesados debe ser mayor o igual al total de Reactivos en el grupo de edad ",$AJ$98),"")</f>
        <v/>
      </c>
      <c r="CW101" s="2186" t="str">
        <f t="shared" ref="CW101:CW117" si="271">IF(AL101&lt;AM101,CONCATENATE("* El total de procesados debe ser mayor o igual al total de Reactivos en el grupo de edad ",$AL$98),"")</f>
        <v/>
      </c>
      <c r="CX101" s="2186" t="str">
        <f t="shared" ref="CX101:CX117" si="272">IF(AN101&lt;AO101,CONCATENATE("* El total de procesados debe ser mayor o igual al total de Reactivos en el grupo de edad ",$AN$98),"")</f>
        <v/>
      </c>
      <c r="CY101" s="2186" t="str">
        <f t="shared" ref="CY101:CY117" si="273">IF(AP101&lt;AQ101,CONCATENATE("* El total de procesados debe ser mayor o igual al total de Reactivos en el grupo de edad ",$AP$98),"")</f>
        <v/>
      </c>
      <c r="CZ101" s="2186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199" t="s">
        <v>2413</v>
      </c>
      <c r="B102" s="1579">
        <f t="shared" si="220"/>
        <v>0</v>
      </c>
      <c r="C102" s="2187">
        <f t="shared" si="220"/>
        <v>0</v>
      </c>
      <c r="D102" s="2178"/>
      <c r="E102" s="2179"/>
      <c r="F102" s="2180"/>
      <c r="G102" s="2179"/>
      <c r="H102" s="2180"/>
      <c r="I102" s="2179"/>
      <c r="J102" s="2180"/>
      <c r="K102" s="2179"/>
      <c r="L102" s="2180"/>
      <c r="M102" s="2181"/>
      <c r="N102" s="2182"/>
      <c r="O102" s="2183"/>
      <c r="P102" s="2148"/>
      <c r="Q102" s="2183"/>
      <c r="R102" s="2148"/>
      <c r="S102" s="2183"/>
      <c r="T102" s="2148"/>
      <c r="U102" s="2183"/>
      <c r="V102" s="2148"/>
      <c r="W102" s="2183"/>
      <c r="X102" s="2148"/>
      <c r="Y102" s="2183"/>
      <c r="Z102" s="2148"/>
      <c r="AA102" s="2183"/>
      <c r="AB102" s="2148"/>
      <c r="AC102" s="2183"/>
      <c r="AD102" s="2148"/>
      <c r="AE102" s="2183"/>
      <c r="AF102" s="2148"/>
      <c r="AG102" s="2183"/>
      <c r="AH102" s="2148"/>
      <c r="AI102" s="2183"/>
      <c r="AJ102" s="2148"/>
      <c r="AK102" s="2183"/>
      <c r="AL102" s="2148"/>
      <c r="AM102" s="2183"/>
      <c r="AN102" s="2148"/>
      <c r="AO102" s="2183"/>
      <c r="AP102" s="2148"/>
      <c r="AQ102" s="2184"/>
      <c r="AR102" s="2185"/>
      <c r="AS102" s="2184"/>
      <c r="AT102" s="2182"/>
      <c r="AU102" s="2183"/>
      <c r="AV102" s="2148"/>
      <c r="AW102" s="2155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6"/>
      <c r="CA102" s="2186" t="str">
        <f t="shared" si="222"/>
        <v/>
      </c>
      <c r="CB102" s="2186" t="str">
        <f t="shared" si="223"/>
        <v/>
      </c>
      <c r="CC102" s="2186" t="str">
        <f t="shared" si="224"/>
        <v/>
      </c>
      <c r="CD102" s="2186" t="str">
        <f t="shared" si="225"/>
        <v/>
      </c>
      <c r="CE102" s="2186" t="str">
        <f t="shared" si="226"/>
        <v/>
      </c>
      <c r="CF102" s="2186" t="str">
        <f t="shared" si="254"/>
        <v/>
      </c>
      <c r="CG102" s="2186" t="str">
        <f t="shared" si="255"/>
        <v/>
      </c>
      <c r="CH102" s="2186" t="str">
        <f t="shared" si="256"/>
        <v/>
      </c>
      <c r="CI102" s="2186" t="str">
        <f t="shared" si="257"/>
        <v/>
      </c>
      <c r="CJ102" s="2186" t="str">
        <f t="shared" si="258"/>
        <v/>
      </c>
      <c r="CK102" s="2186" t="str">
        <f t="shared" si="259"/>
        <v/>
      </c>
      <c r="CL102" s="2186" t="str">
        <f t="shared" si="260"/>
        <v/>
      </c>
      <c r="CM102" s="2186" t="str">
        <f t="shared" si="261"/>
        <v/>
      </c>
      <c r="CN102" s="2186" t="str">
        <f t="shared" si="262"/>
        <v/>
      </c>
      <c r="CO102" s="2186" t="str">
        <f t="shared" si="263"/>
        <v/>
      </c>
      <c r="CP102" s="2186" t="str">
        <f t="shared" si="264"/>
        <v/>
      </c>
      <c r="CQ102" s="2186" t="str">
        <f t="shared" si="265"/>
        <v/>
      </c>
      <c r="CR102" s="2186" t="str">
        <f t="shared" si="266"/>
        <v/>
      </c>
      <c r="CS102" s="2186" t="str">
        <f t="shared" si="267"/>
        <v/>
      </c>
      <c r="CT102" s="2186" t="str">
        <f t="shared" si="268"/>
        <v/>
      </c>
      <c r="CU102" s="2186" t="str">
        <f t="shared" si="269"/>
        <v/>
      </c>
      <c r="CV102" s="2186" t="str">
        <f t="shared" si="270"/>
        <v/>
      </c>
      <c r="CW102" s="2186" t="str">
        <f t="shared" si="271"/>
        <v/>
      </c>
      <c r="CX102" s="2186" t="str">
        <f t="shared" si="272"/>
        <v/>
      </c>
      <c r="CY102" s="2186" t="str">
        <f t="shared" si="273"/>
        <v/>
      </c>
      <c r="CZ102" s="2186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199" t="s">
        <v>2414</v>
      </c>
      <c r="B103" s="1579">
        <f t="shared" si="220"/>
        <v>0</v>
      </c>
      <c r="C103" s="2187">
        <f t="shared" si="220"/>
        <v>0</v>
      </c>
      <c r="D103" s="2178"/>
      <c r="E103" s="2179"/>
      <c r="F103" s="2180"/>
      <c r="G103" s="2179"/>
      <c r="H103" s="2180"/>
      <c r="I103" s="2179"/>
      <c r="J103" s="2180"/>
      <c r="K103" s="2179"/>
      <c r="L103" s="2180"/>
      <c r="M103" s="2181"/>
      <c r="N103" s="2182"/>
      <c r="O103" s="2183"/>
      <c r="P103" s="2148"/>
      <c r="Q103" s="2183"/>
      <c r="R103" s="2148"/>
      <c r="S103" s="2183"/>
      <c r="T103" s="2148"/>
      <c r="U103" s="2183"/>
      <c r="V103" s="2148"/>
      <c r="W103" s="2183"/>
      <c r="X103" s="2148"/>
      <c r="Y103" s="2183"/>
      <c r="Z103" s="2148"/>
      <c r="AA103" s="2183"/>
      <c r="AB103" s="2148"/>
      <c r="AC103" s="2183"/>
      <c r="AD103" s="2148"/>
      <c r="AE103" s="2183"/>
      <c r="AF103" s="2148"/>
      <c r="AG103" s="2183"/>
      <c r="AH103" s="2148"/>
      <c r="AI103" s="2183"/>
      <c r="AJ103" s="2148"/>
      <c r="AK103" s="2183"/>
      <c r="AL103" s="2148"/>
      <c r="AM103" s="2183"/>
      <c r="AN103" s="2148"/>
      <c r="AO103" s="2183"/>
      <c r="AP103" s="2148"/>
      <c r="AQ103" s="2184"/>
      <c r="AR103" s="2185"/>
      <c r="AS103" s="2184"/>
      <c r="AT103" s="2182"/>
      <c r="AU103" s="2183"/>
      <c r="AV103" s="2148"/>
      <c r="AW103" s="2155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6"/>
      <c r="CA103" s="2186" t="str">
        <f t="shared" si="222"/>
        <v/>
      </c>
      <c r="CB103" s="2186" t="str">
        <f t="shared" si="223"/>
        <v/>
      </c>
      <c r="CC103" s="2186" t="str">
        <f t="shared" si="224"/>
        <v/>
      </c>
      <c r="CD103" s="2186" t="str">
        <f t="shared" si="225"/>
        <v/>
      </c>
      <c r="CE103" s="2186" t="str">
        <f t="shared" si="226"/>
        <v/>
      </c>
      <c r="CF103" s="2186" t="str">
        <f t="shared" si="254"/>
        <v/>
      </c>
      <c r="CG103" s="2186" t="str">
        <f t="shared" si="255"/>
        <v/>
      </c>
      <c r="CH103" s="2186" t="str">
        <f t="shared" si="256"/>
        <v/>
      </c>
      <c r="CI103" s="2186" t="str">
        <f t="shared" si="257"/>
        <v/>
      </c>
      <c r="CJ103" s="2186" t="str">
        <f t="shared" si="258"/>
        <v/>
      </c>
      <c r="CK103" s="2186" t="str">
        <f t="shared" si="259"/>
        <v/>
      </c>
      <c r="CL103" s="2186" t="str">
        <f t="shared" si="260"/>
        <v/>
      </c>
      <c r="CM103" s="2186" t="str">
        <f t="shared" si="261"/>
        <v/>
      </c>
      <c r="CN103" s="2186" t="str">
        <f t="shared" si="262"/>
        <v/>
      </c>
      <c r="CO103" s="2186" t="str">
        <f t="shared" si="263"/>
        <v/>
      </c>
      <c r="CP103" s="2186" t="str">
        <f t="shared" si="264"/>
        <v/>
      </c>
      <c r="CQ103" s="2186" t="str">
        <f t="shared" si="265"/>
        <v/>
      </c>
      <c r="CR103" s="2186" t="str">
        <f t="shared" si="266"/>
        <v/>
      </c>
      <c r="CS103" s="2186" t="str">
        <f t="shared" si="267"/>
        <v/>
      </c>
      <c r="CT103" s="2186" t="str">
        <f t="shared" si="268"/>
        <v/>
      </c>
      <c r="CU103" s="2186" t="str">
        <f t="shared" si="269"/>
        <v/>
      </c>
      <c r="CV103" s="2186" t="str">
        <f t="shared" si="270"/>
        <v/>
      </c>
      <c r="CW103" s="2186" t="str">
        <f t="shared" si="271"/>
        <v/>
      </c>
      <c r="CX103" s="2186" t="str">
        <f t="shared" si="272"/>
        <v/>
      </c>
      <c r="CY103" s="2186" t="str">
        <f t="shared" si="273"/>
        <v/>
      </c>
      <c r="CZ103" s="2186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0" t="s">
        <v>2415</v>
      </c>
      <c r="B104" s="1579">
        <f t="shared" si="220"/>
        <v>0</v>
      </c>
      <c r="C104" s="2187">
        <f t="shared" si="220"/>
        <v>0</v>
      </c>
      <c r="D104" s="2178"/>
      <c r="E104" s="2179"/>
      <c r="F104" s="2180"/>
      <c r="G104" s="2179"/>
      <c r="H104" s="2180"/>
      <c r="I104" s="2179"/>
      <c r="J104" s="2180"/>
      <c r="K104" s="2179"/>
      <c r="L104" s="2180"/>
      <c r="M104" s="2181"/>
      <c r="N104" s="2182"/>
      <c r="O104" s="2183"/>
      <c r="P104" s="2148"/>
      <c r="Q104" s="2183"/>
      <c r="R104" s="2148"/>
      <c r="S104" s="2183"/>
      <c r="T104" s="2148"/>
      <c r="U104" s="2183"/>
      <c r="V104" s="2148"/>
      <c r="W104" s="2183"/>
      <c r="X104" s="2148"/>
      <c r="Y104" s="2183"/>
      <c r="Z104" s="2148"/>
      <c r="AA104" s="2183"/>
      <c r="AB104" s="2148"/>
      <c r="AC104" s="2183"/>
      <c r="AD104" s="2148"/>
      <c r="AE104" s="2183"/>
      <c r="AF104" s="2148"/>
      <c r="AG104" s="2183"/>
      <c r="AH104" s="2148"/>
      <c r="AI104" s="2183"/>
      <c r="AJ104" s="2148"/>
      <c r="AK104" s="2183"/>
      <c r="AL104" s="2148"/>
      <c r="AM104" s="2183"/>
      <c r="AN104" s="2148"/>
      <c r="AO104" s="2183"/>
      <c r="AP104" s="2148"/>
      <c r="AQ104" s="2184"/>
      <c r="AR104" s="2185"/>
      <c r="AS104" s="2184"/>
      <c r="AT104" s="2182"/>
      <c r="AU104" s="2183"/>
      <c r="AV104" s="2148"/>
      <c r="AW104" s="2155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6"/>
      <c r="CA104" s="2186" t="str">
        <f t="shared" si="222"/>
        <v/>
      </c>
      <c r="CB104" s="2186" t="str">
        <f t="shared" si="223"/>
        <v/>
      </c>
      <c r="CC104" s="2186" t="str">
        <f t="shared" si="224"/>
        <v/>
      </c>
      <c r="CD104" s="2186" t="str">
        <f t="shared" si="225"/>
        <v/>
      </c>
      <c r="CE104" s="2186" t="str">
        <f t="shared" si="226"/>
        <v/>
      </c>
      <c r="CF104" s="2186" t="str">
        <f t="shared" si="254"/>
        <v/>
      </c>
      <c r="CG104" s="2186" t="str">
        <f t="shared" si="255"/>
        <v/>
      </c>
      <c r="CH104" s="2186" t="str">
        <f t="shared" si="256"/>
        <v/>
      </c>
      <c r="CI104" s="2186" t="str">
        <f t="shared" si="257"/>
        <v/>
      </c>
      <c r="CJ104" s="2186" t="str">
        <f t="shared" si="258"/>
        <v/>
      </c>
      <c r="CK104" s="2186" t="str">
        <f t="shared" si="259"/>
        <v/>
      </c>
      <c r="CL104" s="2186" t="str">
        <f t="shared" si="260"/>
        <v/>
      </c>
      <c r="CM104" s="2186" t="str">
        <f t="shared" si="261"/>
        <v/>
      </c>
      <c r="CN104" s="2186" t="str">
        <f t="shared" si="262"/>
        <v/>
      </c>
      <c r="CO104" s="2186" t="str">
        <f t="shared" si="263"/>
        <v/>
      </c>
      <c r="CP104" s="2186" t="str">
        <f t="shared" si="264"/>
        <v/>
      </c>
      <c r="CQ104" s="2186" t="str">
        <f t="shared" si="265"/>
        <v/>
      </c>
      <c r="CR104" s="2186" t="str">
        <f t="shared" si="266"/>
        <v/>
      </c>
      <c r="CS104" s="2186" t="str">
        <f t="shared" si="267"/>
        <v/>
      </c>
      <c r="CT104" s="2186" t="str">
        <f t="shared" si="268"/>
        <v/>
      </c>
      <c r="CU104" s="2186" t="str">
        <f t="shared" si="269"/>
        <v/>
      </c>
      <c r="CV104" s="2186" t="str">
        <f t="shared" si="270"/>
        <v/>
      </c>
      <c r="CW104" s="2186" t="str">
        <f t="shared" si="271"/>
        <v/>
      </c>
      <c r="CX104" s="2186" t="str">
        <f t="shared" si="272"/>
        <v/>
      </c>
      <c r="CY104" s="2186" t="str">
        <f t="shared" si="273"/>
        <v/>
      </c>
      <c r="CZ104" s="2186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0" t="s">
        <v>2416</v>
      </c>
      <c r="B105" s="1579">
        <f t="shared" si="220"/>
        <v>0</v>
      </c>
      <c r="C105" s="2187">
        <f t="shared" si="220"/>
        <v>0</v>
      </c>
      <c r="D105" s="2178"/>
      <c r="E105" s="2179"/>
      <c r="F105" s="2180"/>
      <c r="G105" s="2179"/>
      <c r="H105" s="2180"/>
      <c r="I105" s="2179"/>
      <c r="J105" s="2180"/>
      <c r="K105" s="2179"/>
      <c r="L105" s="2180"/>
      <c r="M105" s="2181"/>
      <c r="N105" s="2182"/>
      <c r="O105" s="2183"/>
      <c r="P105" s="2148"/>
      <c r="Q105" s="2183"/>
      <c r="R105" s="2148"/>
      <c r="S105" s="2183"/>
      <c r="T105" s="2148"/>
      <c r="U105" s="2183"/>
      <c r="V105" s="2148"/>
      <c r="W105" s="2183"/>
      <c r="X105" s="2148"/>
      <c r="Y105" s="2183"/>
      <c r="Z105" s="2148"/>
      <c r="AA105" s="2183"/>
      <c r="AB105" s="2148"/>
      <c r="AC105" s="2183"/>
      <c r="AD105" s="2148"/>
      <c r="AE105" s="2183"/>
      <c r="AF105" s="2148"/>
      <c r="AG105" s="2183"/>
      <c r="AH105" s="2148"/>
      <c r="AI105" s="2183"/>
      <c r="AJ105" s="2148"/>
      <c r="AK105" s="2183"/>
      <c r="AL105" s="2148"/>
      <c r="AM105" s="2183"/>
      <c r="AN105" s="2148"/>
      <c r="AO105" s="2183"/>
      <c r="AP105" s="2148"/>
      <c r="AQ105" s="2184"/>
      <c r="AR105" s="2182"/>
      <c r="AS105" s="2184"/>
      <c r="AT105" s="2182"/>
      <c r="AU105" s="2183"/>
      <c r="AV105" s="2148"/>
      <c r="AW105" s="2155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6"/>
      <c r="CA105" s="2186" t="str">
        <f t="shared" si="222"/>
        <v/>
      </c>
      <c r="CB105" s="2186" t="str">
        <f t="shared" si="223"/>
        <v/>
      </c>
      <c r="CC105" s="2186" t="str">
        <f t="shared" si="224"/>
        <v/>
      </c>
      <c r="CD105" s="2186" t="str">
        <f t="shared" si="225"/>
        <v/>
      </c>
      <c r="CE105" s="2186" t="str">
        <f t="shared" si="226"/>
        <v/>
      </c>
      <c r="CF105" s="2186" t="str">
        <f t="shared" si="254"/>
        <v/>
      </c>
      <c r="CG105" s="2186" t="str">
        <f t="shared" si="255"/>
        <v/>
      </c>
      <c r="CH105" s="2186" t="str">
        <f t="shared" si="256"/>
        <v/>
      </c>
      <c r="CI105" s="2186" t="str">
        <f t="shared" si="257"/>
        <v/>
      </c>
      <c r="CJ105" s="2186" t="str">
        <f t="shared" si="258"/>
        <v/>
      </c>
      <c r="CK105" s="2186" t="str">
        <f t="shared" si="259"/>
        <v/>
      </c>
      <c r="CL105" s="2186" t="str">
        <f t="shared" si="260"/>
        <v/>
      </c>
      <c r="CM105" s="2186" t="str">
        <f t="shared" si="261"/>
        <v/>
      </c>
      <c r="CN105" s="2186" t="str">
        <f t="shared" si="262"/>
        <v/>
      </c>
      <c r="CO105" s="2186" t="str">
        <f t="shared" si="263"/>
        <v/>
      </c>
      <c r="CP105" s="2186" t="str">
        <f t="shared" si="264"/>
        <v/>
      </c>
      <c r="CQ105" s="2186" t="str">
        <f t="shared" si="265"/>
        <v/>
      </c>
      <c r="CR105" s="2186" t="str">
        <f t="shared" si="266"/>
        <v/>
      </c>
      <c r="CS105" s="2186" t="str">
        <f t="shared" si="267"/>
        <v/>
      </c>
      <c r="CT105" s="2186" t="str">
        <f t="shared" si="268"/>
        <v/>
      </c>
      <c r="CU105" s="2186" t="str">
        <f t="shared" si="269"/>
        <v/>
      </c>
      <c r="CV105" s="2186" t="str">
        <f t="shared" si="270"/>
        <v/>
      </c>
      <c r="CW105" s="2186" t="str">
        <f t="shared" si="271"/>
        <v/>
      </c>
      <c r="CX105" s="2186" t="str">
        <f t="shared" si="272"/>
        <v/>
      </c>
      <c r="CY105" s="2186" t="str">
        <f t="shared" si="273"/>
        <v/>
      </c>
      <c r="CZ105" s="2186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0" t="s">
        <v>2417</v>
      </c>
      <c r="B106" s="1579">
        <f t="shared" si="220"/>
        <v>0</v>
      </c>
      <c r="C106" s="2187">
        <f t="shared" si="220"/>
        <v>0</v>
      </c>
      <c r="D106" s="2178"/>
      <c r="E106" s="2179"/>
      <c r="F106" s="2180"/>
      <c r="G106" s="2179"/>
      <c r="H106" s="2180"/>
      <c r="I106" s="2179"/>
      <c r="J106" s="2180"/>
      <c r="K106" s="2179"/>
      <c r="L106" s="2180"/>
      <c r="M106" s="2181"/>
      <c r="N106" s="2182"/>
      <c r="O106" s="2183"/>
      <c r="P106" s="2148"/>
      <c r="Q106" s="2183"/>
      <c r="R106" s="2148"/>
      <c r="S106" s="2183"/>
      <c r="T106" s="2148"/>
      <c r="U106" s="2183"/>
      <c r="V106" s="2148"/>
      <c r="W106" s="2183"/>
      <c r="X106" s="2148"/>
      <c r="Y106" s="2183"/>
      <c r="Z106" s="2148"/>
      <c r="AA106" s="2183"/>
      <c r="AB106" s="2148"/>
      <c r="AC106" s="2183"/>
      <c r="AD106" s="2148"/>
      <c r="AE106" s="2183"/>
      <c r="AF106" s="2148"/>
      <c r="AG106" s="2183"/>
      <c r="AH106" s="2148"/>
      <c r="AI106" s="2183"/>
      <c r="AJ106" s="2148"/>
      <c r="AK106" s="2183"/>
      <c r="AL106" s="2148"/>
      <c r="AM106" s="2183"/>
      <c r="AN106" s="2148"/>
      <c r="AO106" s="2183"/>
      <c r="AP106" s="2148"/>
      <c r="AQ106" s="2184"/>
      <c r="AR106" s="2185"/>
      <c r="AS106" s="2184"/>
      <c r="AT106" s="2182"/>
      <c r="AU106" s="2183"/>
      <c r="AV106" s="2148"/>
      <c r="AW106" s="2155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6"/>
      <c r="CA106" s="2186" t="str">
        <f t="shared" si="222"/>
        <v/>
      </c>
      <c r="CB106" s="2186" t="str">
        <f t="shared" si="223"/>
        <v/>
      </c>
      <c r="CC106" s="2186" t="str">
        <f t="shared" si="224"/>
        <v/>
      </c>
      <c r="CD106" s="2186" t="str">
        <f t="shared" si="225"/>
        <v/>
      </c>
      <c r="CE106" s="2186" t="str">
        <f t="shared" si="226"/>
        <v/>
      </c>
      <c r="CF106" s="2186" t="str">
        <f t="shared" si="254"/>
        <v/>
      </c>
      <c r="CG106" s="2186" t="str">
        <f t="shared" si="255"/>
        <v/>
      </c>
      <c r="CH106" s="2186" t="str">
        <f t="shared" si="256"/>
        <v/>
      </c>
      <c r="CI106" s="2186" t="str">
        <f t="shared" si="257"/>
        <v/>
      </c>
      <c r="CJ106" s="2186" t="str">
        <f t="shared" si="258"/>
        <v/>
      </c>
      <c r="CK106" s="2186" t="str">
        <f t="shared" si="259"/>
        <v/>
      </c>
      <c r="CL106" s="2186" t="str">
        <f t="shared" si="260"/>
        <v/>
      </c>
      <c r="CM106" s="2186" t="str">
        <f t="shared" si="261"/>
        <v/>
      </c>
      <c r="CN106" s="2186" t="str">
        <f t="shared" si="262"/>
        <v/>
      </c>
      <c r="CO106" s="2186" t="str">
        <f t="shared" si="263"/>
        <v/>
      </c>
      <c r="CP106" s="2186" t="str">
        <f t="shared" si="264"/>
        <v/>
      </c>
      <c r="CQ106" s="2186" t="str">
        <f t="shared" si="265"/>
        <v/>
      </c>
      <c r="CR106" s="2186" t="str">
        <f t="shared" si="266"/>
        <v/>
      </c>
      <c r="CS106" s="2186" t="str">
        <f t="shared" si="267"/>
        <v/>
      </c>
      <c r="CT106" s="2186" t="str">
        <f t="shared" si="268"/>
        <v/>
      </c>
      <c r="CU106" s="2186" t="str">
        <f t="shared" si="269"/>
        <v/>
      </c>
      <c r="CV106" s="2186" t="str">
        <f t="shared" si="270"/>
        <v/>
      </c>
      <c r="CW106" s="2186" t="str">
        <f t="shared" si="271"/>
        <v/>
      </c>
      <c r="CX106" s="2186" t="str">
        <f t="shared" si="272"/>
        <v/>
      </c>
      <c r="CY106" s="2186" t="str">
        <f t="shared" si="273"/>
        <v/>
      </c>
      <c r="CZ106" s="2186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6" t="s">
        <v>2418</v>
      </c>
      <c r="B107" s="1579">
        <f t="shared" si="220"/>
        <v>0</v>
      </c>
      <c r="C107" s="2187">
        <f t="shared" si="220"/>
        <v>0</v>
      </c>
      <c r="D107" s="2178"/>
      <c r="E107" s="2179"/>
      <c r="F107" s="2180"/>
      <c r="G107" s="2179"/>
      <c r="H107" s="2180"/>
      <c r="I107" s="2179"/>
      <c r="J107" s="2180"/>
      <c r="K107" s="2179"/>
      <c r="L107" s="2180"/>
      <c r="M107" s="2181"/>
      <c r="N107" s="2182"/>
      <c r="O107" s="2183"/>
      <c r="P107" s="2148"/>
      <c r="Q107" s="2183"/>
      <c r="R107" s="2148"/>
      <c r="S107" s="2183"/>
      <c r="T107" s="2148"/>
      <c r="U107" s="2183"/>
      <c r="V107" s="2148"/>
      <c r="W107" s="2183"/>
      <c r="X107" s="2148"/>
      <c r="Y107" s="2183"/>
      <c r="Z107" s="2148"/>
      <c r="AA107" s="2183"/>
      <c r="AB107" s="2148"/>
      <c r="AC107" s="2183"/>
      <c r="AD107" s="2148"/>
      <c r="AE107" s="2183"/>
      <c r="AF107" s="2148"/>
      <c r="AG107" s="2183"/>
      <c r="AH107" s="2148"/>
      <c r="AI107" s="2183"/>
      <c r="AJ107" s="2148"/>
      <c r="AK107" s="2183"/>
      <c r="AL107" s="2148"/>
      <c r="AM107" s="2183"/>
      <c r="AN107" s="2148"/>
      <c r="AO107" s="2183"/>
      <c r="AP107" s="2148"/>
      <c r="AQ107" s="2184"/>
      <c r="AR107" s="2185"/>
      <c r="AS107" s="2184"/>
      <c r="AT107" s="2182"/>
      <c r="AU107" s="2183"/>
      <c r="AV107" s="2148"/>
      <c r="AW107" s="2155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6"/>
      <c r="CA107" s="2186" t="str">
        <f t="shared" si="222"/>
        <v/>
      </c>
      <c r="CB107" s="2186" t="str">
        <f t="shared" si="223"/>
        <v/>
      </c>
      <c r="CC107" s="2186" t="str">
        <f t="shared" si="224"/>
        <v/>
      </c>
      <c r="CD107" s="2186" t="str">
        <f t="shared" si="225"/>
        <v/>
      </c>
      <c r="CE107" s="2186" t="str">
        <f t="shared" si="226"/>
        <v/>
      </c>
      <c r="CF107" s="2186" t="str">
        <f t="shared" si="254"/>
        <v/>
      </c>
      <c r="CG107" s="2186" t="str">
        <f t="shared" si="255"/>
        <v/>
      </c>
      <c r="CH107" s="2186" t="str">
        <f t="shared" si="256"/>
        <v/>
      </c>
      <c r="CI107" s="2186" t="str">
        <f t="shared" si="257"/>
        <v/>
      </c>
      <c r="CJ107" s="2186" t="str">
        <f t="shared" si="258"/>
        <v/>
      </c>
      <c r="CK107" s="2186" t="str">
        <f t="shared" si="259"/>
        <v/>
      </c>
      <c r="CL107" s="2186" t="str">
        <f t="shared" si="260"/>
        <v/>
      </c>
      <c r="CM107" s="2186" t="str">
        <f t="shared" si="261"/>
        <v/>
      </c>
      <c r="CN107" s="2186" t="str">
        <f t="shared" si="262"/>
        <v/>
      </c>
      <c r="CO107" s="2186" t="str">
        <f t="shared" si="263"/>
        <v/>
      </c>
      <c r="CP107" s="2186" t="str">
        <f t="shared" si="264"/>
        <v/>
      </c>
      <c r="CQ107" s="2186" t="str">
        <f t="shared" si="265"/>
        <v/>
      </c>
      <c r="CR107" s="2186" t="str">
        <f t="shared" si="266"/>
        <v/>
      </c>
      <c r="CS107" s="2186" t="str">
        <f t="shared" si="267"/>
        <v/>
      </c>
      <c r="CT107" s="2186" t="str">
        <f t="shared" si="268"/>
        <v/>
      </c>
      <c r="CU107" s="2186" t="str">
        <f t="shared" si="269"/>
        <v/>
      </c>
      <c r="CV107" s="2186" t="str">
        <f t="shared" si="270"/>
        <v/>
      </c>
      <c r="CW107" s="2186" t="str">
        <f t="shared" si="271"/>
        <v/>
      </c>
      <c r="CX107" s="2186" t="str">
        <f t="shared" si="272"/>
        <v/>
      </c>
      <c r="CY107" s="2186" t="str">
        <f t="shared" si="273"/>
        <v/>
      </c>
      <c r="CZ107" s="2186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6" t="s">
        <v>2419</v>
      </c>
      <c r="B108" s="1579">
        <f>+D108+F108+H108+J108+L108+N108+P108+R108+T108+V108+X108+Z108+AB108+AD108+AF108+AH108+AJ108+AL108+AN108+AP108</f>
        <v>0</v>
      </c>
      <c r="C108" s="2187">
        <f>+E108+G108+I108+K108+M108+O108+Q108+S108+U108+W108+Y108+AA108+AC108+AE108+AG108+AI108+AK108+AM108+AO108+AQ108</f>
        <v>0</v>
      </c>
      <c r="D108" s="2182"/>
      <c r="E108" s="2183"/>
      <c r="F108" s="2148"/>
      <c r="G108" s="2183"/>
      <c r="H108" s="2148"/>
      <c r="I108" s="2155"/>
      <c r="J108" s="2182"/>
      <c r="K108" s="2182"/>
      <c r="L108" s="2148"/>
      <c r="M108" s="2155"/>
      <c r="N108" s="2182"/>
      <c r="O108" s="2183"/>
      <c r="P108" s="2148"/>
      <c r="Q108" s="2183"/>
      <c r="R108" s="2148"/>
      <c r="S108" s="2183"/>
      <c r="T108" s="2148"/>
      <c r="U108" s="2183"/>
      <c r="V108" s="2148"/>
      <c r="W108" s="2183"/>
      <c r="X108" s="2148"/>
      <c r="Y108" s="2183"/>
      <c r="Z108" s="2148"/>
      <c r="AA108" s="2183"/>
      <c r="AB108" s="2148"/>
      <c r="AC108" s="2183"/>
      <c r="AD108" s="2148"/>
      <c r="AE108" s="2183"/>
      <c r="AF108" s="2148"/>
      <c r="AG108" s="2183"/>
      <c r="AH108" s="2148"/>
      <c r="AI108" s="2183"/>
      <c r="AJ108" s="2148"/>
      <c r="AK108" s="2183"/>
      <c r="AL108" s="2148"/>
      <c r="AM108" s="2183"/>
      <c r="AN108" s="2148"/>
      <c r="AO108" s="2183"/>
      <c r="AP108" s="2148"/>
      <c r="AQ108" s="2184"/>
      <c r="AR108" s="2185"/>
      <c r="AS108" s="2184"/>
      <c r="AT108" s="2182"/>
      <c r="AU108" s="2183"/>
      <c r="AV108" s="2148"/>
      <c r="AW108" s="2155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6"/>
      <c r="CA108" s="2186" t="str">
        <f t="shared" si="222"/>
        <v/>
      </c>
      <c r="CB108" s="2186" t="str">
        <f t="shared" si="223"/>
        <v/>
      </c>
      <c r="CC108" s="2186" t="str">
        <f t="shared" si="224"/>
        <v/>
      </c>
      <c r="CD108" s="2186" t="str">
        <f t="shared" si="225"/>
        <v/>
      </c>
      <c r="CE108" s="2186" t="str">
        <f t="shared" si="226"/>
        <v/>
      </c>
      <c r="CF108" s="2186" t="str">
        <f t="shared" si="254"/>
        <v/>
      </c>
      <c r="CG108" s="2186" t="str">
        <f t="shared" si="255"/>
        <v/>
      </c>
      <c r="CH108" s="2186" t="str">
        <f t="shared" si="256"/>
        <v/>
      </c>
      <c r="CI108" s="2186" t="str">
        <f t="shared" si="257"/>
        <v/>
      </c>
      <c r="CJ108" s="2186" t="str">
        <f t="shared" si="258"/>
        <v/>
      </c>
      <c r="CK108" s="2186" t="str">
        <f t="shared" si="259"/>
        <v/>
      </c>
      <c r="CL108" s="2186" t="str">
        <f t="shared" si="260"/>
        <v/>
      </c>
      <c r="CM108" s="2186" t="str">
        <f t="shared" si="261"/>
        <v/>
      </c>
      <c r="CN108" s="2186" t="str">
        <f t="shared" si="262"/>
        <v/>
      </c>
      <c r="CO108" s="2186" t="str">
        <f t="shared" si="263"/>
        <v/>
      </c>
      <c r="CP108" s="2186" t="str">
        <f t="shared" si="264"/>
        <v/>
      </c>
      <c r="CQ108" s="2186" t="str">
        <f t="shared" si="265"/>
        <v/>
      </c>
      <c r="CR108" s="2186" t="str">
        <f t="shared" si="266"/>
        <v/>
      </c>
      <c r="CS108" s="2186" t="str">
        <f t="shared" si="267"/>
        <v/>
      </c>
      <c r="CT108" s="2186" t="str">
        <f t="shared" si="268"/>
        <v/>
      </c>
      <c r="CU108" s="2186" t="str">
        <f t="shared" si="269"/>
        <v/>
      </c>
      <c r="CV108" s="2186" t="str">
        <f t="shared" si="270"/>
        <v/>
      </c>
      <c r="CW108" s="2186" t="str">
        <f t="shared" si="271"/>
        <v/>
      </c>
      <c r="CX108" s="2186" t="str">
        <f t="shared" si="272"/>
        <v/>
      </c>
      <c r="CY108" s="2186" t="str">
        <f t="shared" si="273"/>
        <v/>
      </c>
      <c r="CZ108" s="2186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0" t="s">
        <v>2420</v>
      </c>
      <c r="B109" s="1579">
        <f>+D109+F109+H109</f>
        <v>0</v>
      </c>
      <c r="C109" s="2187">
        <f>+E109+G109+I109</f>
        <v>0</v>
      </c>
      <c r="D109" s="2182"/>
      <c r="E109" s="2183"/>
      <c r="F109" s="2148"/>
      <c r="G109" s="2183"/>
      <c r="H109" s="2148"/>
      <c r="I109" s="2155"/>
      <c r="J109" s="2190"/>
      <c r="K109" s="2191"/>
      <c r="L109" s="2190"/>
      <c r="M109" s="2191"/>
      <c r="N109" s="2190"/>
      <c r="O109" s="2191"/>
      <c r="P109" s="2190"/>
      <c r="Q109" s="2191"/>
      <c r="R109" s="2190"/>
      <c r="S109" s="2191"/>
      <c r="T109" s="2190"/>
      <c r="U109" s="2191"/>
      <c r="V109" s="2190"/>
      <c r="W109" s="2191"/>
      <c r="X109" s="2190"/>
      <c r="Y109" s="2191"/>
      <c r="Z109" s="2190"/>
      <c r="AA109" s="2191"/>
      <c r="AB109" s="2190"/>
      <c r="AC109" s="2191"/>
      <c r="AD109" s="2190"/>
      <c r="AE109" s="2191"/>
      <c r="AF109" s="2190"/>
      <c r="AG109" s="2191"/>
      <c r="AH109" s="2190"/>
      <c r="AI109" s="2191"/>
      <c r="AJ109" s="2190"/>
      <c r="AK109" s="2191"/>
      <c r="AL109" s="2190"/>
      <c r="AM109" s="2191"/>
      <c r="AN109" s="2190"/>
      <c r="AO109" s="2191"/>
      <c r="AP109" s="2190"/>
      <c r="AQ109" s="2192"/>
      <c r="AR109" s="2182"/>
      <c r="AS109" s="2184"/>
      <c r="AT109" s="2182"/>
      <c r="AU109" s="2183"/>
      <c r="AV109" s="2148"/>
      <c r="AW109" s="2155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6"/>
      <c r="CA109" s="2186" t="str">
        <f t="shared" si="222"/>
        <v/>
      </c>
      <c r="CB109" s="2186" t="str">
        <f t="shared" si="223"/>
        <v/>
      </c>
      <c r="CC109" s="2186" t="str">
        <f t="shared" si="224"/>
        <v/>
      </c>
      <c r="CD109" s="2186" t="str">
        <f t="shared" si="225"/>
        <v/>
      </c>
      <c r="CE109" s="2186" t="str">
        <f t="shared" si="226"/>
        <v/>
      </c>
      <c r="CF109" s="2186" t="str">
        <f t="shared" si="254"/>
        <v/>
      </c>
      <c r="CG109" s="2186" t="str">
        <f t="shared" si="255"/>
        <v/>
      </c>
      <c r="CH109" s="2186" t="str">
        <f t="shared" si="256"/>
        <v/>
      </c>
      <c r="CI109" s="2186" t="str">
        <f t="shared" si="257"/>
        <v/>
      </c>
      <c r="CJ109" s="2186" t="str">
        <f t="shared" si="258"/>
        <v/>
      </c>
      <c r="CK109" s="2186" t="str">
        <f t="shared" si="259"/>
        <v/>
      </c>
      <c r="CL109" s="2186" t="str">
        <f t="shared" si="260"/>
        <v/>
      </c>
      <c r="CM109" s="2186" t="str">
        <f t="shared" si="261"/>
        <v/>
      </c>
      <c r="CN109" s="2186" t="str">
        <f t="shared" si="262"/>
        <v/>
      </c>
      <c r="CO109" s="2186" t="str">
        <f t="shared" si="263"/>
        <v/>
      </c>
      <c r="CP109" s="2186" t="str">
        <f t="shared" si="264"/>
        <v/>
      </c>
      <c r="CQ109" s="2186" t="str">
        <f t="shared" si="265"/>
        <v/>
      </c>
      <c r="CR109" s="2186" t="str">
        <f t="shared" si="266"/>
        <v/>
      </c>
      <c r="CS109" s="2186" t="str">
        <f t="shared" si="267"/>
        <v/>
      </c>
      <c r="CT109" s="2186" t="str">
        <f t="shared" si="268"/>
        <v/>
      </c>
      <c r="CU109" s="2186" t="str">
        <f t="shared" si="269"/>
        <v/>
      </c>
      <c r="CV109" s="2186" t="str">
        <f t="shared" si="270"/>
        <v/>
      </c>
      <c r="CW109" s="2186" t="str">
        <f t="shared" si="271"/>
        <v/>
      </c>
      <c r="CX109" s="2186" t="str">
        <f t="shared" si="272"/>
        <v/>
      </c>
      <c r="CY109" s="2186" t="str">
        <f t="shared" si="273"/>
        <v/>
      </c>
      <c r="CZ109" s="2186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0" t="s">
        <v>2421</v>
      </c>
      <c r="B110" s="1579">
        <f>+P110+R110+T110+V110+X110+Z110+AB110+AD110+AF110+AH110+AJ110+AL110+AN110+AP110</f>
        <v>0</v>
      </c>
      <c r="C110" s="2187">
        <f>+Q110+S110+U110+W110+Y110+AA110+AC110+AE110+AG110+AI110+AK110+AM110+AO110+AQ110</f>
        <v>0</v>
      </c>
      <c r="D110" s="2178"/>
      <c r="E110" s="2179"/>
      <c r="F110" s="2180"/>
      <c r="G110" s="2179"/>
      <c r="H110" s="2180"/>
      <c r="I110" s="2179"/>
      <c r="J110" s="2180"/>
      <c r="K110" s="2179"/>
      <c r="L110" s="2180"/>
      <c r="M110" s="2181"/>
      <c r="N110" s="2178"/>
      <c r="O110" s="2179"/>
      <c r="P110" s="2148"/>
      <c r="Q110" s="2183"/>
      <c r="R110" s="2148"/>
      <c r="S110" s="2183"/>
      <c r="T110" s="2148"/>
      <c r="U110" s="2183"/>
      <c r="V110" s="2148"/>
      <c r="W110" s="2183"/>
      <c r="X110" s="2148"/>
      <c r="Y110" s="2183"/>
      <c r="Z110" s="2148"/>
      <c r="AA110" s="2183"/>
      <c r="AB110" s="2148"/>
      <c r="AC110" s="2183"/>
      <c r="AD110" s="2148"/>
      <c r="AE110" s="2183"/>
      <c r="AF110" s="2148"/>
      <c r="AG110" s="2183"/>
      <c r="AH110" s="2148"/>
      <c r="AI110" s="2183"/>
      <c r="AJ110" s="2148"/>
      <c r="AK110" s="2183"/>
      <c r="AL110" s="2148"/>
      <c r="AM110" s="2183"/>
      <c r="AN110" s="2148"/>
      <c r="AO110" s="2183"/>
      <c r="AP110" s="2148"/>
      <c r="AQ110" s="2184"/>
      <c r="AR110" s="2182"/>
      <c r="AS110" s="2184"/>
      <c r="AT110" s="2182"/>
      <c r="AU110" s="2183"/>
      <c r="AV110" s="2148"/>
      <c r="AW110" s="2155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6"/>
      <c r="CA110" s="2186" t="str">
        <f t="shared" si="222"/>
        <v/>
      </c>
      <c r="CB110" s="2186" t="str">
        <f t="shared" si="223"/>
        <v/>
      </c>
      <c r="CC110" s="2186" t="str">
        <f t="shared" si="224"/>
        <v/>
      </c>
      <c r="CD110" s="2186" t="str">
        <f t="shared" si="225"/>
        <v/>
      </c>
      <c r="CE110" s="2186" t="str">
        <f t="shared" si="226"/>
        <v/>
      </c>
      <c r="CF110" s="2186" t="str">
        <f t="shared" si="254"/>
        <v/>
      </c>
      <c r="CG110" s="2186" t="str">
        <f t="shared" si="255"/>
        <v/>
      </c>
      <c r="CH110" s="2186" t="str">
        <f t="shared" si="256"/>
        <v/>
      </c>
      <c r="CI110" s="2186" t="str">
        <f t="shared" si="257"/>
        <v/>
      </c>
      <c r="CJ110" s="2186" t="str">
        <f t="shared" si="258"/>
        <v/>
      </c>
      <c r="CK110" s="2186" t="str">
        <f t="shared" si="259"/>
        <v/>
      </c>
      <c r="CL110" s="2186" t="str">
        <f t="shared" si="260"/>
        <v/>
      </c>
      <c r="CM110" s="2186" t="str">
        <f t="shared" si="261"/>
        <v/>
      </c>
      <c r="CN110" s="2186" t="str">
        <f t="shared" si="262"/>
        <v/>
      </c>
      <c r="CO110" s="2186" t="str">
        <f t="shared" si="263"/>
        <v/>
      </c>
      <c r="CP110" s="2186" t="str">
        <f t="shared" si="264"/>
        <v/>
      </c>
      <c r="CQ110" s="2186" t="str">
        <f t="shared" si="265"/>
        <v/>
      </c>
      <c r="CR110" s="2186" t="str">
        <f t="shared" si="266"/>
        <v/>
      </c>
      <c r="CS110" s="2186" t="str">
        <f t="shared" si="267"/>
        <v/>
      </c>
      <c r="CT110" s="2186" t="str">
        <f t="shared" si="268"/>
        <v/>
      </c>
      <c r="CU110" s="2186" t="str">
        <f t="shared" si="269"/>
        <v/>
      </c>
      <c r="CV110" s="2186" t="str">
        <f t="shared" si="270"/>
        <v/>
      </c>
      <c r="CW110" s="2186" t="str">
        <f t="shared" si="271"/>
        <v/>
      </c>
      <c r="CX110" s="2186" t="str">
        <f t="shared" si="272"/>
        <v/>
      </c>
      <c r="CY110" s="2186" t="str">
        <f t="shared" si="273"/>
        <v/>
      </c>
      <c r="CZ110" s="2186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6" t="s">
        <v>2422</v>
      </c>
      <c r="B111" s="1579">
        <f>+N111+P111+R111+T111+V111+X111+Z111+AB111+AD111+AF111+AH111+AJ111+AL111+AN111+AP111</f>
        <v>0</v>
      </c>
      <c r="C111" s="2187">
        <f>+O111+Q111+S111+U111+W111+Y111+AA111+AC111+AE111+AG111+AI111+AK111+AM111+AO111+AQ111</f>
        <v>0</v>
      </c>
      <c r="D111" s="2185"/>
      <c r="E111" s="2191"/>
      <c r="F111" s="2190"/>
      <c r="G111" s="2191"/>
      <c r="H111" s="2190"/>
      <c r="I111" s="2193"/>
      <c r="J111" s="2185"/>
      <c r="K111" s="2185"/>
      <c r="L111" s="2190"/>
      <c r="M111" s="2193"/>
      <c r="N111" s="2182"/>
      <c r="O111" s="2183"/>
      <c r="P111" s="2148"/>
      <c r="Q111" s="2183"/>
      <c r="R111" s="2148"/>
      <c r="S111" s="2183"/>
      <c r="T111" s="2148"/>
      <c r="U111" s="2183"/>
      <c r="V111" s="2148"/>
      <c r="W111" s="2183"/>
      <c r="X111" s="2148"/>
      <c r="Y111" s="2183"/>
      <c r="Z111" s="2148"/>
      <c r="AA111" s="2183"/>
      <c r="AB111" s="2148"/>
      <c r="AC111" s="2183"/>
      <c r="AD111" s="2148"/>
      <c r="AE111" s="2183"/>
      <c r="AF111" s="2148"/>
      <c r="AG111" s="2183"/>
      <c r="AH111" s="2148"/>
      <c r="AI111" s="2183"/>
      <c r="AJ111" s="2148"/>
      <c r="AK111" s="2183"/>
      <c r="AL111" s="2148"/>
      <c r="AM111" s="2183"/>
      <c r="AN111" s="2148"/>
      <c r="AO111" s="2183"/>
      <c r="AP111" s="2148"/>
      <c r="AQ111" s="2184"/>
      <c r="AR111" s="2182"/>
      <c r="AS111" s="2184"/>
      <c r="AT111" s="2182"/>
      <c r="AU111" s="2183"/>
      <c r="AV111" s="2148"/>
      <c r="AW111" s="2155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6"/>
      <c r="CA111" s="2186" t="str">
        <f t="shared" si="222"/>
        <v/>
      </c>
      <c r="CB111" s="2186" t="str">
        <f t="shared" si="223"/>
        <v/>
      </c>
      <c r="CC111" s="2186" t="str">
        <f t="shared" si="224"/>
        <v/>
      </c>
      <c r="CD111" s="2186" t="str">
        <f t="shared" si="225"/>
        <v/>
      </c>
      <c r="CE111" s="2186" t="str">
        <f t="shared" si="226"/>
        <v/>
      </c>
      <c r="CF111" s="2186" t="str">
        <f t="shared" si="254"/>
        <v/>
      </c>
      <c r="CG111" s="2186" t="str">
        <f t="shared" si="255"/>
        <v/>
      </c>
      <c r="CH111" s="2186" t="str">
        <f t="shared" si="256"/>
        <v/>
      </c>
      <c r="CI111" s="2186" t="str">
        <f t="shared" si="257"/>
        <v/>
      </c>
      <c r="CJ111" s="2186" t="str">
        <f t="shared" si="258"/>
        <v/>
      </c>
      <c r="CK111" s="2186" t="str">
        <f t="shared" si="259"/>
        <v/>
      </c>
      <c r="CL111" s="2186" t="str">
        <f t="shared" si="260"/>
        <v/>
      </c>
      <c r="CM111" s="2186" t="str">
        <f t="shared" si="261"/>
        <v/>
      </c>
      <c r="CN111" s="2186" t="str">
        <f t="shared" si="262"/>
        <v/>
      </c>
      <c r="CO111" s="2186" t="str">
        <f t="shared" si="263"/>
        <v/>
      </c>
      <c r="CP111" s="2186" t="str">
        <f t="shared" si="264"/>
        <v/>
      </c>
      <c r="CQ111" s="2186" t="str">
        <f t="shared" si="265"/>
        <v/>
      </c>
      <c r="CR111" s="2186" t="str">
        <f t="shared" si="266"/>
        <v/>
      </c>
      <c r="CS111" s="2186" t="str">
        <f t="shared" si="267"/>
        <v/>
      </c>
      <c r="CT111" s="2186" t="str">
        <f t="shared" si="268"/>
        <v/>
      </c>
      <c r="CU111" s="2186" t="str">
        <f t="shared" si="269"/>
        <v/>
      </c>
      <c r="CV111" s="2186" t="str">
        <f t="shared" si="270"/>
        <v/>
      </c>
      <c r="CW111" s="2186" t="str">
        <f t="shared" si="271"/>
        <v/>
      </c>
      <c r="CX111" s="2186" t="str">
        <f t="shared" si="272"/>
        <v/>
      </c>
      <c r="CY111" s="2186" t="str">
        <f t="shared" si="273"/>
        <v/>
      </c>
      <c r="CZ111" s="2186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6" t="s">
        <v>2423</v>
      </c>
      <c r="B112" s="1579">
        <f>+D112+F112+H112+J112+L112+N112+P112+R112+T112+V112+X112+Z112+AB112+AD112+AF112+AH112+AJ112+AL112+AN112+AP112</f>
        <v>0</v>
      </c>
      <c r="C112" s="2187">
        <f>+E112+G112+I112+K112+M112+O112+Q112+S112+U112+W112+Y112+AA112+AC112+AE112+AG112+AI112+AK112+AM112+AO112+AQ112</f>
        <v>0</v>
      </c>
      <c r="D112" s="2182"/>
      <c r="E112" s="2183"/>
      <c r="F112" s="2148"/>
      <c r="G112" s="2183"/>
      <c r="H112" s="2148"/>
      <c r="I112" s="2155"/>
      <c r="J112" s="2182"/>
      <c r="K112" s="2182"/>
      <c r="L112" s="2148"/>
      <c r="M112" s="2155"/>
      <c r="N112" s="2182"/>
      <c r="O112" s="2183"/>
      <c r="P112" s="2148"/>
      <c r="Q112" s="2183"/>
      <c r="R112" s="2148"/>
      <c r="S112" s="2183"/>
      <c r="T112" s="2148"/>
      <c r="U112" s="2183"/>
      <c r="V112" s="2148"/>
      <c r="W112" s="2183"/>
      <c r="X112" s="2148"/>
      <c r="Y112" s="2183"/>
      <c r="Z112" s="2148"/>
      <c r="AA112" s="2183"/>
      <c r="AB112" s="2148"/>
      <c r="AC112" s="2183"/>
      <c r="AD112" s="2148"/>
      <c r="AE112" s="2183"/>
      <c r="AF112" s="2148"/>
      <c r="AG112" s="2183"/>
      <c r="AH112" s="2148"/>
      <c r="AI112" s="2183"/>
      <c r="AJ112" s="2148"/>
      <c r="AK112" s="2183"/>
      <c r="AL112" s="2148"/>
      <c r="AM112" s="2183"/>
      <c r="AN112" s="2148"/>
      <c r="AO112" s="2183"/>
      <c r="AP112" s="2148"/>
      <c r="AQ112" s="2184"/>
      <c r="AR112" s="2182"/>
      <c r="AS112" s="2184"/>
      <c r="AT112" s="2182"/>
      <c r="AU112" s="2183"/>
      <c r="AV112" s="2148"/>
      <c r="AW112" s="2155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6"/>
      <c r="CA112" s="2186" t="str">
        <f t="shared" si="222"/>
        <v/>
      </c>
      <c r="CB112" s="2186" t="str">
        <f t="shared" si="223"/>
        <v/>
      </c>
      <c r="CC112" s="2186" t="str">
        <f t="shared" si="224"/>
        <v/>
      </c>
      <c r="CD112" s="2186" t="str">
        <f t="shared" si="225"/>
        <v/>
      </c>
      <c r="CE112" s="2186" t="str">
        <f t="shared" si="226"/>
        <v/>
      </c>
      <c r="CF112" s="2186" t="str">
        <f t="shared" si="254"/>
        <v/>
      </c>
      <c r="CG112" s="2186" t="str">
        <f t="shared" si="255"/>
        <v/>
      </c>
      <c r="CH112" s="2186" t="str">
        <f t="shared" si="256"/>
        <v/>
      </c>
      <c r="CI112" s="2186" t="str">
        <f t="shared" si="257"/>
        <v/>
      </c>
      <c r="CJ112" s="2186" t="str">
        <f t="shared" si="258"/>
        <v/>
      </c>
      <c r="CK112" s="2186" t="str">
        <f t="shared" si="259"/>
        <v/>
      </c>
      <c r="CL112" s="2186" t="str">
        <f t="shared" si="260"/>
        <v/>
      </c>
      <c r="CM112" s="2186" t="str">
        <f t="shared" si="261"/>
        <v/>
      </c>
      <c r="CN112" s="2186" t="str">
        <f t="shared" si="262"/>
        <v/>
      </c>
      <c r="CO112" s="2186" t="str">
        <f t="shared" si="263"/>
        <v/>
      </c>
      <c r="CP112" s="2186" t="str">
        <f t="shared" si="264"/>
        <v/>
      </c>
      <c r="CQ112" s="2186" t="str">
        <f t="shared" si="265"/>
        <v/>
      </c>
      <c r="CR112" s="2186" t="str">
        <f t="shared" si="266"/>
        <v/>
      </c>
      <c r="CS112" s="2186" t="str">
        <f t="shared" si="267"/>
        <v/>
      </c>
      <c r="CT112" s="2186" t="str">
        <f t="shared" si="268"/>
        <v/>
      </c>
      <c r="CU112" s="2186" t="str">
        <f t="shared" si="269"/>
        <v/>
      </c>
      <c r="CV112" s="2186" t="str">
        <f t="shared" si="270"/>
        <v/>
      </c>
      <c r="CW112" s="2186" t="str">
        <f t="shared" si="271"/>
        <v/>
      </c>
      <c r="CX112" s="2186" t="str">
        <f t="shared" si="272"/>
        <v/>
      </c>
      <c r="CY112" s="2186" t="str">
        <f t="shared" si="273"/>
        <v/>
      </c>
      <c r="CZ112" s="2186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6" t="s">
        <v>2424</v>
      </c>
      <c r="B113" s="1579">
        <f>+P113+R113+T113+V113+X113+Z113+AB113+AD113+AF113+AH113+AJ113+AL113+AN113+AP113</f>
        <v>0</v>
      </c>
      <c r="C113" s="2187">
        <f>+Q113+S113+U113+W113+Y113+AA113+AC113+AE113+AG113+AI113+AK113+AM113+AO113+AQ113</f>
        <v>0</v>
      </c>
      <c r="D113" s="2178"/>
      <c r="E113" s="2179"/>
      <c r="F113" s="2180"/>
      <c r="G113" s="2179"/>
      <c r="H113" s="2180"/>
      <c r="I113" s="2179"/>
      <c r="J113" s="2180"/>
      <c r="K113" s="2179"/>
      <c r="L113" s="2180"/>
      <c r="M113" s="2181"/>
      <c r="N113" s="2178"/>
      <c r="O113" s="2179"/>
      <c r="P113" s="2148"/>
      <c r="Q113" s="2183"/>
      <c r="R113" s="2148"/>
      <c r="S113" s="2183"/>
      <c r="T113" s="2148"/>
      <c r="U113" s="2183"/>
      <c r="V113" s="2148"/>
      <c r="W113" s="2183"/>
      <c r="X113" s="2148"/>
      <c r="Y113" s="2183"/>
      <c r="Z113" s="2148"/>
      <c r="AA113" s="2183"/>
      <c r="AB113" s="2148"/>
      <c r="AC113" s="2183"/>
      <c r="AD113" s="2148"/>
      <c r="AE113" s="2183"/>
      <c r="AF113" s="2148"/>
      <c r="AG113" s="2183"/>
      <c r="AH113" s="2148"/>
      <c r="AI113" s="2183"/>
      <c r="AJ113" s="2148"/>
      <c r="AK113" s="2183"/>
      <c r="AL113" s="2148"/>
      <c r="AM113" s="2183"/>
      <c r="AN113" s="2148"/>
      <c r="AO113" s="2183"/>
      <c r="AP113" s="2148"/>
      <c r="AQ113" s="2184"/>
      <c r="AR113" s="2182"/>
      <c r="AS113" s="2184"/>
      <c r="AT113" s="2182"/>
      <c r="AU113" s="2183"/>
      <c r="AV113" s="2148"/>
      <c r="AW113" s="2155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6"/>
      <c r="CA113" s="2186" t="str">
        <f t="shared" si="222"/>
        <v/>
      </c>
      <c r="CB113" s="2186" t="str">
        <f t="shared" si="223"/>
        <v/>
      </c>
      <c r="CC113" s="2186" t="str">
        <f t="shared" si="224"/>
        <v/>
      </c>
      <c r="CD113" s="2186" t="str">
        <f t="shared" si="225"/>
        <v/>
      </c>
      <c r="CE113" s="2186" t="str">
        <f t="shared" si="226"/>
        <v/>
      </c>
      <c r="CF113" s="2186" t="str">
        <f t="shared" si="254"/>
        <v/>
      </c>
      <c r="CG113" s="2186" t="str">
        <f t="shared" si="255"/>
        <v/>
      </c>
      <c r="CH113" s="2186" t="str">
        <f t="shared" si="256"/>
        <v/>
      </c>
      <c r="CI113" s="2186" t="str">
        <f t="shared" si="257"/>
        <v/>
      </c>
      <c r="CJ113" s="2186" t="str">
        <f t="shared" si="258"/>
        <v/>
      </c>
      <c r="CK113" s="2186" t="str">
        <f t="shared" si="259"/>
        <v/>
      </c>
      <c r="CL113" s="2186" t="str">
        <f t="shared" si="260"/>
        <v/>
      </c>
      <c r="CM113" s="2186" t="str">
        <f t="shared" si="261"/>
        <v/>
      </c>
      <c r="CN113" s="2186" t="str">
        <f t="shared" si="262"/>
        <v/>
      </c>
      <c r="CO113" s="2186" t="str">
        <f t="shared" si="263"/>
        <v/>
      </c>
      <c r="CP113" s="2186" t="str">
        <f t="shared" si="264"/>
        <v/>
      </c>
      <c r="CQ113" s="2186" t="str">
        <f t="shared" si="265"/>
        <v/>
      </c>
      <c r="CR113" s="2186" t="str">
        <f t="shared" si="266"/>
        <v/>
      </c>
      <c r="CS113" s="2186" t="str">
        <f t="shared" si="267"/>
        <v/>
      </c>
      <c r="CT113" s="2186" t="str">
        <f t="shared" si="268"/>
        <v/>
      </c>
      <c r="CU113" s="2186" t="str">
        <f t="shared" si="269"/>
        <v/>
      </c>
      <c r="CV113" s="2186" t="str">
        <f t="shared" si="270"/>
        <v/>
      </c>
      <c r="CW113" s="2186" t="str">
        <f t="shared" si="271"/>
        <v/>
      </c>
      <c r="CX113" s="2186" t="str">
        <f t="shared" si="272"/>
        <v/>
      </c>
      <c r="CY113" s="2186" t="str">
        <f t="shared" si="273"/>
        <v/>
      </c>
      <c r="CZ113" s="2186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6" t="s">
        <v>2425</v>
      </c>
      <c r="B114" s="1579">
        <f>+P114+R114+T114+V114+X114+Z114+AB114+AD114+AF114+AH114</f>
        <v>0</v>
      </c>
      <c r="C114" s="2187">
        <f>+Q114+S114+U114+W114+Y114+AA114+AC114+AE114+AG114+AI114</f>
        <v>0</v>
      </c>
      <c r="D114" s="2178"/>
      <c r="E114" s="2179"/>
      <c r="F114" s="2180"/>
      <c r="G114" s="2179"/>
      <c r="H114" s="2180"/>
      <c r="I114" s="2179"/>
      <c r="J114" s="2180"/>
      <c r="K114" s="2179"/>
      <c r="L114" s="2180"/>
      <c r="M114" s="2181"/>
      <c r="N114" s="2178"/>
      <c r="O114" s="2179"/>
      <c r="P114" s="2148"/>
      <c r="Q114" s="2183"/>
      <c r="R114" s="2148"/>
      <c r="S114" s="2183"/>
      <c r="T114" s="2148"/>
      <c r="U114" s="2183"/>
      <c r="V114" s="2148"/>
      <c r="W114" s="2183"/>
      <c r="X114" s="2148"/>
      <c r="Y114" s="2183"/>
      <c r="Z114" s="2148"/>
      <c r="AA114" s="2183"/>
      <c r="AB114" s="2148"/>
      <c r="AC114" s="2183"/>
      <c r="AD114" s="2148"/>
      <c r="AE114" s="2183"/>
      <c r="AF114" s="2148"/>
      <c r="AG114" s="2183"/>
      <c r="AH114" s="2148"/>
      <c r="AI114" s="2183"/>
      <c r="AJ114" s="2180"/>
      <c r="AK114" s="2179"/>
      <c r="AL114" s="2180"/>
      <c r="AM114" s="2179"/>
      <c r="AN114" s="2180"/>
      <c r="AO114" s="2179"/>
      <c r="AP114" s="2180"/>
      <c r="AQ114" s="2194"/>
      <c r="AR114" s="2182"/>
      <c r="AS114" s="2184"/>
      <c r="AT114" s="2182"/>
      <c r="AU114" s="2183"/>
      <c r="AV114" s="2148"/>
      <c r="AW114" s="2155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6"/>
      <c r="CA114" s="2186" t="str">
        <f t="shared" si="222"/>
        <v/>
      </c>
      <c r="CB114" s="2186" t="str">
        <f t="shared" si="223"/>
        <v/>
      </c>
      <c r="CC114" s="2186" t="str">
        <f t="shared" si="224"/>
        <v/>
      </c>
      <c r="CD114" s="2186" t="str">
        <f t="shared" si="225"/>
        <v/>
      </c>
      <c r="CE114" s="2186" t="str">
        <f t="shared" si="226"/>
        <v/>
      </c>
      <c r="CF114" s="2186" t="str">
        <f t="shared" si="254"/>
        <v/>
      </c>
      <c r="CG114" s="2186" t="str">
        <f t="shared" si="255"/>
        <v/>
      </c>
      <c r="CH114" s="2186" t="str">
        <f t="shared" si="256"/>
        <v/>
      </c>
      <c r="CI114" s="2186" t="str">
        <f t="shared" si="257"/>
        <v/>
      </c>
      <c r="CJ114" s="2186" t="str">
        <f t="shared" si="258"/>
        <v/>
      </c>
      <c r="CK114" s="2186" t="str">
        <f t="shared" si="259"/>
        <v/>
      </c>
      <c r="CL114" s="2186" t="str">
        <f t="shared" si="260"/>
        <v/>
      </c>
      <c r="CM114" s="2186" t="str">
        <f t="shared" si="261"/>
        <v/>
      </c>
      <c r="CN114" s="2186" t="str">
        <f t="shared" si="262"/>
        <v/>
      </c>
      <c r="CO114" s="2186" t="str">
        <f t="shared" si="263"/>
        <v/>
      </c>
      <c r="CP114" s="2186" t="str">
        <f t="shared" si="264"/>
        <v/>
      </c>
      <c r="CQ114" s="2186" t="str">
        <f t="shared" si="265"/>
        <v/>
      </c>
      <c r="CR114" s="2186" t="str">
        <f t="shared" si="266"/>
        <v/>
      </c>
      <c r="CS114" s="2186" t="str">
        <f t="shared" si="267"/>
        <v/>
      </c>
      <c r="CT114" s="2186" t="str">
        <f t="shared" si="268"/>
        <v/>
      </c>
      <c r="CU114" s="2186" t="str">
        <f t="shared" si="269"/>
        <v/>
      </c>
      <c r="CV114" s="2186" t="str">
        <f t="shared" si="270"/>
        <v/>
      </c>
      <c r="CW114" s="2186" t="str">
        <f t="shared" si="271"/>
        <v/>
      </c>
      <c r="CX114" s="2186" t="str">
        <f t="shared" si="272"/>
        <v/>
      </c>
      <c r="CY114" s="2186" t="str">
        <f t="shared" si="273"/>
        <v/>
      </c>
      <c r="CZ114" s="2186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6" t="s">
        <v>2426</v>
      </c>
      <c r="B115" s="1579">
        <f t="shared" ref="B115:C117" si="274">+D115+F115+H115+J115+L115+N115+P115+R115+T115+V115+X115+Z115+AB115+AD115+AF115+AH115+AJ115+AL115+AN115+AP115</f>
        <v>0</v>
      </c>
      <c r="C115" s="2187">
        <f t="shared" si="274"/>
        <v>0</v>
      </c>
      <c r="D115" s="2182"/>
      <c r="E115" s="2183"/>
      <c r="F115" s="2148"/>
      <c r="G115" s="2183"/>
      <c r="H115" s="2148"/>
      <c r="I115" s="2155"/>
      <c r="J115" s="2182"/>
      <c r="K115" s="2182"/>
      <c r="L115" s="2148"/>
      <c r="M115" s="2155"/>
      <c r="N115" s="2182"/>
      <c r="O115" s="2183"/>
      <c r="P115" s="2148"/>
      <c r="Q115" s="2183"/>
      <c r="R115" s="2148"/>
      <c r="S115" s="2183"/>
      <c r="T115" s="2148"/>
      <c r="U115" s="2183"/>
      <c r="V115" s="2148"/>
      <c r="W115" s="2183"/>
      <c r="X115" s="2148"/>
      <c r="Y115" s="2183"/>
      <c r="Z115" s="2148"/>
      <c r="AA115" s="2183"/>
      <c r="AB115" s="2148"/>
      <c r="AC115" s="2183"/>
      <c r="AD115" s="2148"/>
      <c r="AE115" s="2183"/>
      <c r="AF115" s="2148"/>
      <c r="AG115" s="2183"/>
      <c r="AH115" s="2148"/>
      <c r="AI115" s="2183"/>
      <c r="AJ115" s="2148"/>
      <c r="AK115" s="2183"/>
      <c r="AL115" s="2148"/>
      <c r="AM115" s="2183"/>
      <c r="AN115" s="2148"/>
      <c r="AO115" s="2183"/>
      <c r="AP115" s="2148"/>
      <c r="AQ115" s="2184"/>
      <c r="AR115" s="2182"/>
      <c r="AS115" s="2184"/>
      <c r="AT115" s="2182"/>
      <c r="AU115" s="2183"/>
      <c r="AV115" s="2148"/>
      <c r="AW115" s="2155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6"/>
      <c r="CA115" s="2186" t="str">
        <f t="shared" si="222"/>
        <v/>
      </c>
      <c r="CB115" s="2186" t="str">
        <f t="shared" si="223"/>
        <v/>
      </c>
      <c r="CC115" s="2186" t="str">
        <f t="shared" si="224"/>
        <v/>
      </c>
      <c r="CD115" s="2186" t="str">
        <f t="shared" si="225"/>
        <v/>
      </c>
      <c r="CE115" s="2186" t="str">
        <f t="shared" si="226"/>
        <v/>
      </c>
      <c r="CF115" s="2186" t="str">
        <f t="shared" si="254"/>
        <v/>
      </c>
      <c r="CG115" s="2186" t="str">
        <f t="shared" si="255"/>
        <v/>
      </c>
      <c r="CH115" s="2186" t="str">
        <f t="shared" si="256"/>
        <v/>
      </c>
      <c r="CI115" s="2186" t="str">
        <f t="shared" si="257"/>
        <v/>
      </c>
      <c r="CJ115" s="2186" t="str">
        <f t="shared" si="258"/>
        <v/>
      </c>
      <c r="CK115" s="2186" t="str">
        <f t="shared" si="259"/>
        <v/>
      </c>
      <c r="CL115" s="2186" t="str">
        <f t="shared" si="260"/>
        <v/>
      </c>
      <c r="CM115" s="2186" t="str">
        <f t="shared" si="261"/>
        <v/>
      </c>
      <c r="CN115" s="2186" t="str">
        <f t="shared" si="262"/>
        <v/>
      </c>
      <c r="CO115" s="2186" t="str">
        <f t="shared" si="263"/>
        <v/>
      </c>
      <c r="CP115" s="2186" t="str">
        <f t="shared" si="264"/>
        <v/>
      </c>
      <c r="CQ115" s="2186" t="str">
        <f t="shared" si="265"/>
        <v/>
      </c>
      <c r="CR115" s="2186" t="str">
        <f t="shared" si="266"/>
        <v/>
      </c>
      <c r="CS115" s="2186" t="str">
        <f t="shared" si="267"/>
        <v/>
      </c>
      <c r="CT115" s="2186" t="str">
        <f t="shared" si="268"/>
        <v/>
      </c>
      <c r="CU115" s="2186" t="str">
        <f t="shared" si="269"/>
        <v/>
      </c>
      <c r="CV115" s="2186" t="str">
        <f t="shared" si="270"/>
        <v/>
      </c>
      <c r="CW115" s="2186" t="str">
        <f t="shared" si="271"/>
        <v/>
      </c>
      <c r="CX115" s="2186" t="str">
        <f t="shared" si="272"/>
        <v/>
      </c>
      <c r="CY115" s="2186" t="str">
        <f t="shared" si="273"/>
        <v/>
      </c>
      <c r="CZ115" s="2186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6" t="s">
        <v>2427</v>
      </c>
      <c r="B116" s="1579">
        <f t="shared" si="274"/>
        <v>0</v>
      </c>
      <c r="C116" s="2187">
        <f t="shared" si="274"/>
        <v>0</v>
      </c>
      <c r="D116" s="2182"/>
      <c r="E116" s="2183"/>
      <c r="F116" s="2148"/>
      <c r="G116" s="2183"/>
      <c r="H116" s="2148"/>
      <c r="I116" s="2155"/>
      <c r="J116" s="2182"/>
      <c r="K116" s="2182"/>
      <c r="L116" s="2148"/>
      <c r="M116" s="2155"/>
      <c r="N116" s="2182"/>
      <c r="O116" s="2183"/>
      <c r="P116" s="2148"/>
      <c r="Q116" s="2183"/>
      <c r="R116" s="2148"/>
      <c r="S116" s="2183"/>
      <c r="T116" s="2148"/>
      <c r="U116" s="2183"/>
      <c r="V116" s="2148"/>
      <c r="W116" s="2183"/>
      <c r="X116" s="2148"/>
      <c r="Y116" s="2183"/>
      <c r="Z116" s="2148"/>
      <c r="AA116" s="2183"/>
      <c r="AB116" s="2148"/>
      <c r="AC116" s="2183"/>
      <c r="AD116" s="2148"/>
      <c r="AE116" s="2183"/>
      <c r="AF116" s="2148"/>
      <c r="AG116" s="2183"/>
      <c r="AH116" s="2148"/>
      <c r="AI116" s="2183"/>
      <c r="AJ116" s="2148"/>
      <c r="AK116" s="2183"/>
      <c r="AL116" s="2148"/>
      <c r="AM116" s="2183"/>
      <c r="AN116" s="2148"/>
      <c r="AO116" s="2183"/>
      <c r="AP116" s="2148"/>
      <c r="AQ116" s="2184"/>
      <c r="AR116" s="2182"/>
      <c r="AS116" s="2184"/>
      <c r="AT116" s="2182"/>
      <c r="AU116" s="2183"/>
      <c r="AV116" s="2148"/>
      <c r="AW116" s="2155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6"/>
      <c r="CA116" s="2186" t="str">
        <f t="shared" si="222"/>
        <v/>
      </c>
      <c r="CB116" s="2186" t="str">
        <f t="shared" si="223"/>
        <v/>
      </c>
      <c r="CC116" s="2186" t="str">
        <f t="shared" si="224"/>
        <v/>
      </c>
      <c r="CD116" s="2186" t="str">
        <f t="shared" si="225"/>
        <v/>
      </c>
      <c r="CE116" s="2186" t="str">
        <f t="shared" si="226"/>
        <v/>
      </c>
      <c r="CF116" s="2186" t="str">
        <f t="shared" si="254"/>
        <v/>
      </c>
      <c r="CG116" s="2186" t="str">
        <f t="shared" si="255"/>
        <v/>
      </c>
      <c r="CH116" s="2186" t="str">
        <f t="shared" si="256"/>
        <v/>
      </c>
      <c r="CI116" s="2186" t="str">
        <f t="shared" si="257"/>
        <v/>
      </c>
      <c r="CJ116" s="2186" t="str">
        <f t="shared" si="258"/>
        <v/>
      </c>
      <c r="CK116" s="2186" t="str">
        <f t="shared" si="259"/>
        <v/>
      </c>
      <c r="CL116" s="2186" t="str">
        <f t="shared" si="260"/>
        <v/>
      </c>
      <c r="CM116" s="2186" t="str">
        <f t="shared" si="261"/>
        <v/>
      </c>
      <c r="CN116" s="2186" t="str">
        <f t="shared" si="262"/>
        <v/>
      </c>
      <c r="CO116" s="2186" t="str">
        <f t="shared" si="263"/>
        <v/>
      </c>
      <c r="CP116" s="2186" t="str">
        <f t="shared" si="264"/>
        <v/>
      </c>
      <c r="CQ116" s="2186" t="str">
        <f t="shared" si="265"/>
        <v/>
      </c>
      <c r="CR116" s="2186" t="str">
        <f t="shared" si="266"/>
        <v/>
      </c>
      <c r="CS116" s="2186" t="str">
        <f t="shared" si="267"/>
        <v/>
      </c>
      <c r="CT116" s="2186" t="str">
        <f t="shared" si="268"/>
        <v/>
      </c>
      <c r="CU116" s="2186" t="str">
        <f t="shared" si="269"/>
        <v/>
      </c>
      <c r="CV116" s="2186" t="str">
        <f t="shared" si="270"/>
        <v/>
      </c>
      <c r="CW116" s="2186" t="str">
        <f t="shared" si="271"/>
        <v/>
      </c>
      <c r="CX116" s="2186" t="str">
        <f t="shared" si="272"/>
        <v/>
      </c>
      <c r="CY116" s="2186" t="str">
        <f t="shared" si="273"/>
        <v/>
      </c>
      <c r="CZ116" s="2186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2428</v>
      </c>
      <c r="B117" s="2195">
        <f t="shared" si="274"/>
        <v>0</v>
      </c>
      <c r="C117" s="2196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6"/>
      <c r="CA117" s="2186" t="str">
        <f t="shared" si="222"/>
        <v/>
      </c>
      <c r="CB117" s="2186" t="str">
        <f t="shared" si="223"/>
        <v/>
      </c>
      <c r="CC117" s="2186" t="str">
        <f t="shared" si="224"/>
        <v/>
      </c>
      <c r="CD117" s="2186" t="str">
        <f t="shared" si="225"/>
        <v/>
      </c>
      <c r="CE117" s="2186" t="str">
        <f t="shared" si="226"/>
        <v/>
      </c>
      <c r="CF117" s="2186" t="str">
        <f t="shared" si="254"/>
        <v/>
      </c>
      <c r="CG117" s="2186" t="str">
        <f t="shared" si="255"/>
        <v/>
      </c>
      <c r="CH117" s="2186" t="str">
        <f t="shared" si="256"/>
        <v/>
      </c>
      <c r="CI117" s="2186" t="str">
        <f t="shared" si="257"/>
        <v/>
      </c>
      <c r="CJ117" s="2186" t="str">
        <f t="shared" si="258"/>
        <v/>
      </c>
      <c r="CK117" s="2186" t="str">
        <f t="shared" si="259"/>
        <v/>
      </c>
      <c r="CL117" s="2186" t="str">
        <f t="shared" si="260"/>
        <v/>
      </c>
      <c r="CM117" s="2186" t="str">
        <f t="shared" si="261"/>
        <v/>
      </c>
      <c r="CN117" s="2186" t="str">
        <f t="shared" si="262"/>
        <v/>
      </c>
      <c r="CO117" s="2186" t="str">
        <f t="shared" si="263"/>
        <v/>
      </c>
      <c r="CP117" s="2186" t="str">
        <f t="shared" si="264"/>
        <v/>
      </c>
      <c r="CQ117" s="2186" t="str">
        <f t="shared" si="265"/>
        <v/>
      </c>
      <c r="CR117" s="2186" t="str">
        <f t="shared" si="266"/>
        <v/>
      </c>
      <c r="CS117" s="2186" t="str">
        <f t="shared" si="267"/>
        <v/>
      </c>
      <c r="CT117" s="2186" t="str">
        <f t="shared" si="268"/>
        <v/>
      </c>
      <c r="CU117" s="2186" t="str">
        <f t="shared" si="269"/>
        <v/>
      </c>
      <c r="CV117" s="2186" t="str">
        <f t="shared" si="270"/>
        <v/>
      </c>
      <c r="CW117" s="2186" t="str">
        <f t="shared" si="271"/>
        <v/>
      </c>
      <c r="CX117" s="2186" t="str">
        <f t="shared" si="272"/>
        <v/>
      </c>
      <c r="CY117" s="2186" t="str">
        <f t="shared" si="273"/>
        <v/>
      </c>
      <c r="CZ117" s="2186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67" t="s">
        <v>2434</v>
      </c>
      <c r="B118" s="1760"/>
      <c r="C118" s="1760"/>
      <c r="D118" s="1760"/>
      <c r="E118" s="1760"/>
      <c r="F118" s="1760"/>
      <c r="G118" s="1760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198"/>
      <c r="AY118" s="2198"/>
      <c r="AZ118" s="2198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6"/>
      <c r="BW118" s="1546"/>
    </row>
    <row r="119" spans="1:130" ht="31.9" customHeight="1" x14ac:dyDescent="0.25">
      <c r="A119" s="4187" t="s">
        <v>2407</v>
      </c>
      <c r="B119" s="4526" t="s">
        <v>27</v>
      </c>
      <c r="C119" s="4846"/>
      <c r="D119" s="4189" t="s">
        <v>974</v>
      </c>
      <c r="E119" s="4190"/>
      <c r="F119" s="4190"/>
      <c r="G119" s="4190"/>
      <c r="H119" s="4190"/>
      <c r="I119" s="4190"/>
      <c r="J119" s="4190"/>
      <c r="K119" s="4190"/>
      <c r="L119" s="4190"/>
      <c r="M119" s="4190"/>
      <c r="N119" s="4190"/>
      <c r="O119" s="4190"/>
      <c r="P119" s="4190"/>
      <c r="Q119" s="4190"/>
      <c r="R119" s="4190"/>
      <c r="S119" s="4190"/>
      <c r="T119" s="4190"/>
      <c r="U119" s="4190"/>
      <c r="V119" s="4190"/>
      <c r="W119" s="4190"/>
      <c r="X119" s="4190"/>
      <c r="Y119" s="4190"/>
      <c r="Z119" s="4190"/>
      <c r="AA119" s="4190"/>
      <c r="AB119" s="4190"/>
      <c r="AC119" s="4190"/>
      <c r="AD119" s="4190"/>
      <c r="AE119" s="4190"/>
      <c r="AF119" s="4190"/>
      <c r="AG119" s="4190"/>
      <c r="AH119" s="4190"/>
      <c r="AI119" s="4190"/>
      <c r="AJ119" s="4190"/>
      <c r="AK119" s="4190"/>
      <c r="AL119" s="4190"/>
      <c r="AM119" s="4190"/>
      <c r="AN119" s="4190"/>
      <c r="AO119" s="4190"/>
      <c r="AP119" s="4190"/>
      <c r="AQ119" s="4881"/>
      <c r="AR119" s="4483" t="s">
        <v>2408</v>
      </c>
      <c r="AS119" s="4818"/>
      <c r="AT119" s="4500" t="s">
        <v>960</v>
      </c>
      <c r="AU119" s="4733"/>
      <c r="AV119" s="4821" t="s">
        <v>430</v>
      </c>
      <c r="AW119" s="4739" t="s">
        <v>429</v>
      </c>
      <c r="AX119" s="2198"/>
      <c r="AY119" s="2198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6"/>
      <c r="BW119" s="1546"/>
    </row>
    <row r="120" spans="1:130" ht="16.149999999999999" customHeight="1" x14ac:dyDescent="0.25">
      <c r="A120" s="4229"/>
      <c r="B120" s="4795"/>
      <c r="C120" s="4796"/>
      <c r="D120" s="4185" t="s">
        <v>972</v>
      </c>
      <c r="E120" s="4483"/>
      <c r="F120" s="4185" t="s">
        <v>971</v>
      </c>
      <c r="G120" s="4483"/>
      <c r="H120" s="4185" t="s">
        <v>970</v>
      </c>
      <c r="I120" s="4186"/>
      <c r="J120" s="4483" t="s">
        <v>969</v>
      </c>
      <c r="K120" s="4483"/>
      <c r="L120" s="4185" t="s">
        <v>61</v>
      </c>
      <c r="M120" s="4483"/>
      <c r="N120" s="4185" t="s">
        <v>85</v>
      </c>
      <c r="O120" s="4483"/>
      <c r="P120" s="4185" t="s">
        <v>79</v>
      </c>
      <c r="Q120" s="4483"/>
      <c r="R120" s="4185" t="s">
        <v>6</v>
      </c>
      <c r="S120" s="4483"/>
      <c r="T120" s="4185" t="s">
        <v>953</v>
      </c>
      <c r="U120" s="4186"/>
      <c r="V120" s="4185" t="s">
        <v>952</v>
      </c>
      <c r="W120" s="4186"/>
      <c r="X120" s="4185" t="s">
        <v>951</v>
      </c>
      <c r="Y120" s="4186"/>
      <c r="Z120" s="4185" t="s">
        <v>950</v>
      </c>
      <c r="AA120" s="4186"/>
      <c r="AB120" s="4185" t="s">
        <v>949</v>
      </c>
      <c r="AC120" s="4186"/>
      <c r="AD120" s="4185" t="s">
        <v>948</v>
      </c>
      <c r="AE120" s="4186"/>
      <c r="AF120" s="4185" t="s">
        <v>947</v>
      </c>
      <c r="AG120" s="4186"/>
      <c r="AH120" s="4185" t="s">
        <v>946</v>
      </c>
      <c r="AI120" s="4186"/>
      <c r="AJ120" s="4185" t="s">
        <v>945</v>
      </c>
      <c r="AK120" s="4186"/>
      <c r="AL120" s="4185" t="s">
        <v>944</v>
      </c>
      <c r="AM120" s="4186"/>
      <c r="AN120" s="4185" t="s">
        <v>943</v>
      </c>
      <c r="AO120" s="4186"/>
      <c r="AP120" s="4185" t="s">
        <v>942</v>
      </c>
      <c r="AQ120" s="4818"/>
      <c r="AR120" s="4498" t="s">
        <v>20</v>
      </c>
      <c r="AS120" s="5001" t="s">
        <v>21</v>
      </c>
      <c r="AT120" s="4735"/>
      <c r="AU120" s="4736"/>
      <c r="AV120" s="4174"/>
      <c r="AW120" s="4176"/>
      <c r="AX120" s="2198"/>
      <c r="AY120" s="2198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6"/>
      <c r="BW120" s="1546"/>
    </row>
    <row r="121" spans="1:130" ht="16.149999999999999" customHeight="1" x14ac:dyDescent="0.25">
      <c r="A121" s="4188"/>
      <c r="B121" s="2172" t="s">
        <v>2409</v>
      </c>
      <c r="C121" s="1756" t="s">
        <v>2410</v>
      </c>
      <c r="D121" s="2168" t="s">
        <v>2409</v>
      </c>
      <c r="E121" s="1709" t="s">
        <v>2410</v>
      </c>
      <c r="F121" s="2168" t="s">
        <v>2409</v>
      </c>
      <c r="G121" s="1709" t="s">
        <v>2410</v>
      </c>
      <c r="H121" s="2168" t="s">
        <v>2409</v>
      </c>
      <c r="I121" s="1756" t="s">
        <v>2410</v>
      </c>
      <c r="J121" s="2172" t="s">
        <v>2409</v>
      </c>
      <c r="K121" s="1709" t="s">
        <v>2410</v>
      </c>
      <c r="L121" s="2168" t="s">
        <v>2409</v>
      </c>
      <c r="M121" s="1709" t="s">
        <v>2410</v>
      </c>
      <c r="N121" s="2168" t="s">
        <v>2409</v>
      </c>
      <c r="O121" s="1709" t="s">
        <v>2410</v>
      </c>
      <c r="P121" s="2168" t="s">
        <v>2409</v>
      </c>
      <c r="Q121" s="1709" t="s">
        <v>2410</v>
      </c>
      <c r="R121" s="2168" t="s">
        <v>2409</v>
      </c>
      <c r="S121" s="1709" t="s">
        <v>2410</v>
      </c>
      <c r="T121" s="2168" t="s">
        <v>2409</v>
      </c>
      <c r="U121" s="1709" t="s">
        <v>2410</v>
      </c>
      <c r="V121" s="2168" t="s">
        <v>2409</v>
      </c>
      <c r="W121" s="1709" t="s">
        <v>2410</v>
      </c>
      <c r="X121" s="2168" t="s">
        <v>2409</v>
      </c>
      <c r="Y121" s="1709" t="s">
        <v>2410</v>
      </c>
      <c r="Z121" s="2168" t="s">
        <v>2409</v>
      </c>
      <c r="AA121" s="1709" t="s">
        <v>2410</v>
      </c>
      <c r="AB121" s="2168" t="s">
        <v>2409</v>
      </c>
      <c r="AC121" s="1709" t="s">
        <v>2410</v>
      </c>
      <c r="AD121" s="2168" t="s">
        <v>2409</v>
      </c>
      <c r="AE121" s="1709" t="s">
        <v>2410</v>
      </c>
      <c r="AF121" s="2168" t="s">
        <v>2409</v>
      </c>
      <c r="AG121" s="1709" t="s">
        <v>2410</v>
      </c>
      <c r="AH121" s="2168" t="s">
        <v>2409</v>
      </c>
      <c r="AI121" s="1709" t="s">
        <v>2410</v>
      </c>
      <c r="AJ121" s="2168" t="s">
        <v>2409</v>
      </c>
      <c r="AK121" s="1709" t="s">
        <v>2410</v>
      </c>
      <c r="AL121" s="2168" t="s">
        <v>2409</v>
      </c>
      <c r="AM121" s="1709" t="s">
        <v>2410</v>
      </c>
      <c r="AN121" s="2168" t="s">
        <v>2409</v>
      </c>
      <c r="AO121" s="1709" t="s">
        <v>2410</v>
      </c>
      <c r="AP121" s="2168" t="s">
        <v>2409</v>
      </c>
      <c r="AQ121" s="2173" t="s">
        <v>2410</v>
      </c>
      <c r="AR121" s="4967"/>
      <c r="AS121" s="5002"/>
      <c r="AT121" s="2174" t="s">
        <v>426</v>
      </c>
      <c r="AU121" s="2123" t="s">
        <v>427</v>
      </c>
      <c r="AV121" s="4589"/>
      <c r="AW121" s="4180"/>
      <c r="AX121" s="2198"/>
      <c r="AY121" s="2198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6"/>
      <c r="BW121" s="1546"/>
    </row>
    <row r="122" spans="1:130" ht="16.149999999999999" customHeight="1" x14ac:dyDescent="0.25">
      <c r="A122" s="2199" t="s">
        <v>2411</v>
      </c>
      <c r="B122" s="2176">
        <f t="shared" ref="B122:C129" si="275">+N122+P122+R122+T122+V122+X122+Z122+AB122+AD122+AF122+AH122+AJ122+AL122+AN122+AP122</f>
        <v>0</v>
      </c>
      <c r="C122" s="2177">
        <f t="shared" si="275"/>
        <v>0</v>
      </c>
      <c r="D122" s="2178"/>
      <c r="E122" s="2179"/>
      <c r="F122" s="2180"/>
      <c r="G122" s="2179"/>
      <c r="H122" s="2180"/>
      <c r="I122" s="2179"/>
      <c r="J122" s="2180"/>
      <c r="K122" s="2179"/>
      <c r="L122" s="2180"/>
      <c r="M122" s="2181"/>
      <c r="N122" s="2182"/>
      <c r="O122" s="2183"/>
      <c r="P122" s="2148"/>
      <c r="Q122" s="2183"/>
      <c r="R122" s="2148"/>
      <c r="S122" s="2183"/>
      <c r="T122" s="2148"/>
      <c r="U122" s="2183"/>
      <c r="V122" s="2148"/>
      <c r="W122" s="2183"/>
      <c r="X122" s="2148"/>
      <c r="Y122" s="2183"/>
      <c r="Z122" s="2148"/>
      <c r="AA122" s="2183"/>
      <c r="AB122" s="2148"/>
      <c r="AC122" s="2183"/>
      <c r="AD122" s="2148"/>
      <c r="AE122" s="2183"/>
      <c r="AF122" s="2148"/>
      <c r="AG122" s="2183"/>
      <c r="AH122" s="2148"/>
      <c r="AI122" s="2183"/>
      <c r="AJ122" s="2148"/>
      <c r="AK122" s="2183"/>
      <c r="AL122" s="2148"/>
      <c r="AM122" s="2183"/>
      <c r="AN122" s="2148"/>
      <c r="AO122" s="2183"/>
      <c r="AP122" s="2148"/>
      <c r="AQ122" s="2184"/>
      <c r="AR122" s="2185"/>
      <c r="AS122" s="2184"/>
      <c r="AT122" s="2182"/>
      <c r="AU122" s="2183"/>
      <c r="AV122" s="2148"/>
      <c r="AW122" s="2155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6"/>
      <c r="BV122" s="1546"/>
      <c r="BW122" s="1546"/>
      <c r="CA122" s="2186" t="str">
        <f t="shared" ref="CA122:CA139" si="277">IF(B122&lt;C122,"* El total de Reactivos NO DEBE ser superior al total de Procesados. ","")</f>
        <v/>
      </c>
      <c r="CB122" s="2186" t="str">
        <f t="shared" ref="CB122:CB138" si="278">IF(B122&lt;&gt;(AR122+ AS122),"* La suma de las columnas Sexo DEBE SER IGUAL a los Procesados. ","")</f>
        <v/>
      </c>
      <c r="CC122" s="2186" t="str">
        <f t="shared" ref="CC122:CC139" si="279">IF(B122&lt;(AT122+ AU122),"* La suma de las columna Trans NO DEBE ser superior al total de Procesados. ","")</f>
        <v/>
      </c>
      <c r="CD122" s="2186" t="str">
        <f t="shared" ref="CD122:CD139" si="280">IF(B122&lt;AV122,"* La columna Pueblos Originarios NO DEBE ser superior al total de Procesados. ","")</f>
        <v/>
      </c>
      <c r="CE122" s="2186" t="str">
        <f t="shared" ref="CE122:CE139" si="281">IF(B122&lt;AW122,"* La columna Migrantes NO DEBE ser superior al total de Procesados. ","")</f>
        <v/>
      </c>
      <c r="CF122" s="2186" t="str">
        <f>IF(D122&lt;E122,CONCATENATE("* El total de procesados debe ser mayor o igual al total de Reactivos en el grupo de edad ",$D$120),"")</f>
        <v/>
      </c>
      <c r="CG122" s="2186" t="str">
        <f>IF(F122&lt;G122,CONCATENATE("* El total de procesados debe ser mayor o igual al total de Reactivos en el grupo de edad ",$F$120),"")</f>
        <v/>
      </c>
      <c r="CH122" s="2186" t="str">
        <f>IF(H122&lt;I122,CONCATENATE("* El total de procesados debe ser mayor o igual al total de Reactivos en el grupo de edad ",$H$120),"")</f>
        <v/>
      </c>
      <c r="CI122" s="2186" t="str">
        <f>IF(J122&lt;K122,CONCATENATE("* El total de procesados debe ser mayor o igual al total de Reactivos en el grupo de edad ",$J$120),"")</f>
        <v/>
      </c>
      <c r="CJ122" s="2186" t="str">
        <f>IF(L122&lt;M122,CONCATENATE("* El total de procesados debe ser mayor o igual al total de Reactivos en el grupo de edad ",$L$120),"")</f>
        <v/>
      </c>
      <c r="CK122" s="2186" t="str">
        <f>IF(N122&lt;O122,CONCATENATE("* El total de procesados debe ser mayor o igual al total de Reactivos en el grupo de edad ",$N$120),"")</f>
        <v/>
      </c>
      <c r="CL122" s="2186" t="str">
        <f>IF(P122&lt;Q122,CONCATENATE("* El total de procesados debe ser mayor o igual al total de Reactivos en el grupo de edad ",$P$120),"")</f>
        <v/>
      </c>
      <c r="CM122" s="2186" t="str">
        <f>IF(R122&lt;S122,CONCATENATE("* El total de procesados debe ser mayor o igual al total de Reactivos en el grupo de edad ",$R$120),"")</f>
        <v/>
      </c>
      <c r="CN122" s="2186" t="str">
        <f>IF(T122&lt;U122,CONCATENATE("* El total de procesados debe ser mayor o igual al total de Reactivos en el grupo de edad ",$T$120),"")</f>
        <v/>
      </c>
      <c r="CO122" s="2186" t="str">
        <f>IF(V122&lt;W122,CONCATENATE("* El total de procesados debe ser mayor o igual al total de Reactivos en el grupo de edad ",$V$120),"")</f>
        <v/>
      </c>
      <c r="CP122" s="2186" t="str">
        <f>IF(X122&lt;Y122,CONCATENATE("* El total de procesados debe ser mayor o igual al total de Reactivos en el grupo de edad ",$X$120),"")</f>
        <v/>
      </c>
      <c r="CQ122" s="2186" t="str">
        <f>IF(Z122&lt;AA122,CONCATENATE("* El total de procesados debe ser mayor o igual al total de Reactivos en el grupo de edad ",$Z$120),"")</f>
        <v/>
      </c>
      <c r="CR122" s="2186" t="str">
        <f>IF(AB122&lt;AC122,CONCATENATE("* El total de procesados debe ser mayor o igual al total de Reactivos en el grupo de edad ",$AB$120),"")</f>
        <v/>
      </c>
      <c r="CS122" s="2186" t="str">
        <f>IF(AD122&lt;AE122,CONCATENATE("* El total de procesados debe ser mayor o igual al total de Reactivos en el grupo de edad ",$AD$120),"")</f>
        <v/>
      </c>
      <c r="CT122" s="2186" t="str">
        <f>IF(AF122&lt;AG122,CONCATENATE("* El total de procesados debe ser mayor o igual al total de Reactivos en el grupo de edad ",$AF$120),"")</f>
        <v/>
      </c>
      <c r="CU122" s="2186" t="str">
        <f>IF(AH122&lt;AI122,CONCATENATE("* El total de procesados debe ser mayor o igual al total de Reactivos en el grupo de edad ",$AH$120),"")</f>
        <v/>
      </c>
      <c r="CV122" s="2186" t="str">
        <f>IF(AJ122&lt;AK122,CONCATENATE("* El total de procesados debe ser mayor o igual al total de Reactivos en el grupo de edad ",$AJ$120),"")</f>
        <v/>
      </c>
      <c r="CW122" s="2186" t="str">
        <f>IF(AL122&lt;AM122,CONCATENATE("* El total de procesados debe ser mayor o igual al total de Reactivos en el grupo de edad ",$AL$120),"")</f>
        <v/>
      </c>
      <c r="CX122" s="2186" t="str">
        <f>IF(AN122&lt;AO122,CONCATENATE("* El total de procesados debe ser mayor o igual al total de Reactivos en el grupo de edad ",$AN$120),"")</f>
        <v/>
      </c>
      <c r="CY122" s="2186" t="str">
        <f>IF(AP122&lt;AQ122,CONCATENATE("* El total de procesados debe ser mayor o igual al total de Reactivos en el grupo de edad ",$AP$120),"")</f>
        <v/>
      </c>
      <c r="CZ122" s="2186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99" t="s">
        <v>2412</v>
      </c>
      <c r="B123" s="1579">
        <f t="shared" si="275"/>
        <v>0</v>
      </c>
      <c r="C123" s="2187">
        <f t="shared" si="275"/>
        <v>0</v>
      </c>
      <c r="D123" s="2178"/>
      <c r="E123" s="2179"/>
      <c r="F123" s="2180"/>
      <c r="G123" s="2179"/>
      <c r="H123" s="2180"/>
      <c r="I123" s="2179"/>
      <c r="J123" s="2180"/>
      <c r="K123" s="2179"/>
      <c r="L123" s="2180"/>
      <c r="M123" s="2181"/>
      <c r="N123" s="2182"/>
      <c r="O123" s="2183"/>
      <c r="P123" s="2148"/>
      <c r="Q123" s="2183"/>
      <c r="R123" s="2148"/>
      <c r="S123" s="2183"/>
      <c r="T123" s="2148"/>
      <c r="U123" s="2183"/>
      <c r="V123" s="2148"/>
      <c r="W123" s="2183"/>
      <c r="X123" s="2148"/>
      <c r="Y123" s="2183"/>
      <c r="Z123" s="2148"/>
      <c r="AA123" s="2183"/>
      <c r="AB123" s="2148"/>
      <c r="AC123" s="2183"/>
      <c r="AD123" s="2148"/>
      <c r="AE123" s="2183"/>
      <c r="AF123" s="2148"/>
      <c r="AG123" s="2183"/>
      <c r="AH123" s="2148"/>
      <c r="AI123" s="2183"/>
      <c r="AJ123" s="2148"/>
      <c r="AK123" s="2183"/>
      <c r="AL123" s="2148"/>
      <c r="AM123" s="2183"/>
      <c r="AN123" s="2148"/>
      <c r="AO123" s="2183"/>
      <c r="AP123" s="2148"/>
      <c r="AQ123" s="2184"/>
      <c r="AR123" s="2185"/>
      <c r="AS123" s="2184"/>
      <c r="AT123" s="2182"/>
      <c r="AU123" s="2183"/>
      <c r="AV123" s="2148"/>
      <c r="AW123" s="2155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6"/>
      <c r="BV123" s="1546"/>
      <c r="BW123" s="1546"/>
      <c r="CA123" s="2186" t="str">
        <f t="shared" si="277"/>
        <v/>
      </c>
      <c r="CB123" s="2186" t="str">
        <f t="shared" si="278"/>
        <v/>
      </c>
      <c r="CC123" s="2186" t="str">
        <f t="shared" si="279"/>
        <v/>
      </c>
      <c r="CD123" s="2186" t="str">
        <f t="shared" si="280"/>
        <v/>
      </c>
      <c r="CE123" s="2186" t="str">
        <f t="shared" si="281"/>
        <v/>
      </c>
      <c r="CF123" s="2186" t="str">
        <f t="shared" ref="CF123:CF139" si="309">IF(D123&lt;E123,CONCATENATE("* El total de procesados debe ser mayor o igual al total de Reactivos en el grupo de edad ",$D$120),"")</f>
        <v/>
      </c>
      <c r="CG123" s="2186" t="str">
        <f t="shared" ref="CG123:CG139" si="310">IF(F123&lt;G123,CONCATENATE("* El total de procesados debe ser mayor o igual al total de Reactivos en el grupo de edad ",$F$120),"")</f>
        <v/>
      </c>
      <c r="CH123" s="2186" t="str">
        <f t="shared" ref="CH123:CH139" si="311">IF(H123&lt;I123,CONCATENATE("* El total de procesados debe ser mayor o igual al total de Reactivos en el grupo de edad ",$H$120),"")</f>
        <v/>
      </c>
      <c r="CI123" s="2186" t="str">
        <f t="shared" ref="CI123:CI139" si="312">IF(J123&lt;K123,CONCATENATE("* El total de procesados debe ser mayor o igual al total de Reactivos en el grupo de edad ",$J$120),"")</f>
        <v/>
      </c>
      <c r="CJ123" s="2186" t="str">
        <f t="shared" ref="CJ123:CJ139" si="313">IF(L123&lt;M123,CONCATENATE("* El total de procesados debe ser mayor o igual al total de Reactivos en el grupo de edad ",$L$120),"")</f>
        <v/>
      </c>
      <c r="CK123" s="2186" t="str">
        <f t="shared" ref="CK123:CK139" si="314">IF(N123&lt;O123,CONCATENATE("* El total de procesados debe ser mayor o igual al total de Reactivos en el grupo de edad ",$N$120),"")</f>
        <v/>
      </c>
      <c r="CL123" s="2186" t="str">
        <f t="shared" ref="CL123:CL139" si="315">IF(P123&lt;Q123,CONCATENATE("* El total de procesados debe ser mayor o igual al total de Reactivos en el grupo de edad ",$P$120),"")</f>
        <v/>
      </c>
      <c r="CM123" s="2186" t="str">
        <f t="shared" ref="CM123:CM139" si="316">IF(R123&lt;S123,CONCATENATE("* El total de procesados debe ser mayor o igual al total de Reactivos en el grupo de edad ",$R$120),"")</f>
        <v/>
      </c>
      <c r="CN123" s="2186" t="str">
        <f t="shared" ref="CN123:CN139" si="317">IF(T123&lt;U123,CONCATENATE("* El total de procesados debe ser mayor o igual al total de Reactivos en el grupo de edad ",$T$120),"")</f>
        <v/>
      </c>
      <c r="CO123" s="2186" t="str">
        <f t="shared" ref="CO123:CO139" si="318">IF(V123&lt;W123,CONCATENATE("* El total de procesados debe ser mayor o igual al total de Reactivos en el grupo de edad ",$V$120),"")</f>
        <v/>
      </c>
      <c r="CP123" s="2186" t="str">
        <f t="shared" ref="CP123:CP139" si="319">IF(X123&lt;Y123,CONCATENATE("* El total de procesados debe ser mayor o igual al total de Reactivos en el grupo de edad ",$X$120),"")</f>
        <v/>
      </c>
      <c r="CQ123" s="2186" t="str">
        <f t="shared" ref="CQ123:CQ139" si="320">IF(Z123&lt;AA123,CONCATENATE("* El total de procesados debe ser mayor o igual al total de Reactivos en el grupo de edad ",$Z$120),"")</f>
        <v/>
      </c>
      <c r="CR123" s="2186" t="str">
        <f t="shared" ref="CR123:CR139" si="321">IF(AB123&lt;AC123,CONCATENATE("* El total de procesados debe ser mayor o igual al total de Reactivos en el grupo de edad ",$AB$120),"")</f>
        <v/>
      </c>
      <c r="CS123" s="2186" t="str">
        <f t="shared" ref="CS123:CS139" si="322">IF(AD123&lt;AE123,CONCATENATE("* El total de procesados debe ser mayor o igual al total de Reactivos en el grupo de edad ",$AD$120),"")</f>
        <v/>
      </c>
      <c r="CT123" s="2186" t="str">
        <f t="shared" ref="CT123:CT139" si="323">IF(AF123&lt;AG123,CONCATENATE("* El total de procesados debe ser mayor o igual al total de Reactivos en el grupo de edad ",$AF$120),"")</f>
        <v/>
      </c>
      <c r="CU123" s="2186" t="str">
        <f t="shared" ref="CU123:CU139" si="324">IF(AH123&lt;AI123,CONCATENATE("* El total de procesados debe ser mayor o igual al total de Reactivos en el grupo de edad ",$AH$120),"")</f>
        <v/>
      </c>
      <c r="CV123" s="2186" t="str">
        <f t="shared" ref="CV123:CV139" si="325">IF(AJ123&lt;AK123,CONCATENATE("* El total de procesados debe ser mayor o igual al total de Reactivos en el grupo de edad ",$AJ$120),"")</f>
        <v/>
      </c>
      <c r="CW123" s="2186" t="str">
        <f t="shared" ref="CW123:CW139" si="326">IF(AL123&lt;AM123,CONCATENATE("* El total de procesados debe ser mayor o igual al total de Reactivos en el grupo de edad ",$AL$120),"")</f>
        <v/>
      </c>
      <c r="CX123" s="2186" t="str">
        <f t="shared" ref="CX123:CX139" si="327">IF(AN123&lt;AO123,CONCATENATE("* El total de procesados debe ser mayor o igual al total de Reactivos en el grupo de edad ",$AN$120),"")</f>
        <v/>
      </c>
      <c r="CY123" s="2186" t="str">
        <f t="shared" ref="CY123:CY139" si="328">IF(AP123&lt;AQ123,CONCATENATE("* El total de procesados debe ser mayor o igual al total de Reactivos en el grupo de edad ",$AP$120),"")</f>
        <v/>
      </c>
      <c r="CZ123" s="2186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199" t="s">
        <v>2413</v>
      </c>
      <c r="B124" s="1579">
        <f t="shared" si="275"/>
        <v>0</v>
      </c>
      <c r="C124" s="2187">
        <f t="shared" si="275"/>
        <v>0</v>
      </c>
      <c r="D124" s="2178"/>
      <c r="E124" s="2179"/>
      <c r="F124" s="2180"/>
      <c r="G124" s="2179"/>
      <c r="H124" s="2180"/>
      <c r="I124" s="2179"/>
      <c r="J124" s="2180"/>
      <c r="K124" s="2179"/>
      <c r="L124" s="2180"/>
      <c r="M124" s="2181"/>
      <c r="N124" s="2182"/>
      <c r="O124" s="2183"/>
      <c r="P124" s="2148"/>
      <c r="Q124" s="2183"/>
      <c r="R124" s="2148"/>
      <c r="S124" s="2183"/>
      <c r="T124" s="2148"/>
      <c r="U124" s="2183"/>
      <c r="V124" s="2148"/>
      <c r="W124" s="2183"/>
      <c r="X124" s="2148"/>
      <c r="Y124" s="2183"/>
      <c r="Z124" s="2148"/>
      <c r="AA124" s="2183"/>
      <c r="AB124" s="2148"/>
      <c r="AC124" s="2183"/>
      <c r="AD124" s="2148"/>
      <c r="AE124" s="2183"/>
      <c r="AF124" s="2148"/>
      <c r="AG124" s="2183"/>
      <c r="AH124" s="2148"/>
      <c r="AI124" s="2183"/>
      <c r="AJ124" s="2148"/>
      <c r="AK124" s="2183"/>
      <c r="AL124" s="2148"/>
      <c r="AM124" s="2183"/>
      <c r="AN124" s="2148"/>
      <c r="AO124" s="2183"/>
      <c r="AP124" s="2148"/>
      <c r="AQ124" s="2184"/>
      <c r="AR124" s="2185"/>
      <c r="AS124" s="2184"/>
      <c r="AT124" s="2182"/>
      <c r="AU124" s="2183"/>
      <c r="AV124" s="2148"/>
      <c r="AW124" s="2155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6"/>
      <c r="BV124" s="1546"/>
      <c r="BW124" s="1546"/>
      <c r="CA124" s="2186" t="str">
        <f t="shared" si="277"/>
        <v/>
      </c>
      <c r="CB124" s="2186" t="str">
        <f t="shared" si="278"/>
        <v/>
      </c>
      <c r="CC124" s="2186" t="str">
        <f t="shared" si="279"/>
        <v/>
      </c>
      <c r="CD124" s="2186" t="str">
        <f t="shared" si="280"/>
        <v/>
      </c>
      <c r="CE124" s="2186" t="str">
        <f t="shared" si="281"/>
        <v/>
      </c>
      <c r="CF124" s="2186" t="str">
        <f t="shared" si="309"/>
        <v/>
      </c>
      <c r="CG124" s="2186" t="str">
        <f t="shared" si="310"/>
        <v/>
      </c>
      <c r="CH124" s="2186" t="str">
        <f t="shared" si="311"/>
        <v/>
      </c>
      <c r="CI124" s="2186" t="str">
        <f t="shared" si="312"/>
        <v/>
      </c>
      <c r="CJ124" s="2186" t="str">
        <f t="shared" si="313"/>
        <v/>
      </c>
      <c r="CK124" s="2186" t="str">
        <f t="shared" si="314"/>
        <v/>
      </c>
      <c r="CL124" s="2186" t="str">
        <f t="shared" si="315"/>
        <v/>
      </c>
      <c r="CM124" s="2186" t="str">
        <f t="shared" si="316"/>
        <v/>
      </c>
      <c r="CN124" s="2186" t="str">
        <f t="shared" si="317"/>
        <v/>
      </c>
      <c r="CO124" s="2186" t="str">
        <f t="shared" si="318"/>
        <v/>
      </c>
      <c r="CP124" s="2186" t="str">
        <f t="shared" si="319"/>
        <v/>
      </c>
      <c r="CQ124" s="2186" t="str">
        <f t="shared" si="320"/>
        <v/>
      </c>
      <c r="CR124" s="2186" t="str">
        <f t="shared" si="321"/>
        <v/>
      </c>
      <c r="CS124" s="2186" t="str">
        <f t="shared" si="322"/>
        <v/>
      </c>
      <c r="CT124" s="2186" t="str">
        <f t="shared" si="323"/>
        <v/>
      </c>
      <c r="CU124" s="2186" t="str">
        <f t="shared" si="324"/>
        <v/>
      </c>
      <c r="CV124" s="2186" t="str">
        <f t="shared" si="325"/>
        <v/>
      </c>
      <c r="CW124" s="2186" t="str">
        <f t="shared" si="326"/>
        <v/>
      </c>
      <c r="CX124" s="2186" t="str">
        <f t="shared" si="327"/>
        <v/>
      </c>
      <c r="CY124" s="2186" t="str">
        <f t="shared" si="328"/>
        <v/>
      </c>
      <c r="CZ124" s="2186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199" t="s">
        <v>2414</v>
      </c>
      <c r="B125" s="1579">
        <f t="shared" si="275"/>
        <v>0</v>
      </c>
      <c r="C125" s="2187">
        <f t="shared" si="275"/>
        <v>0</v>
      </c>
      <c r="D125" s="2178"/>
      <c r="E125" s="2179"/>
      <c r="F125" s="2180"/>
      <c r="G125" s="2179"/>
      <c r="H125" s="2180"/>
      <c r="I125" s="2179"/>
      <c r="J125" s="2180"/>
      <c r="K125" s="2179"/>
      <c r="L125" s="2180"/>
      <c r="M125" s="2181"/>
      <c r="N125" s="2182"/>
      <c r="O125" s="2183"/>
      <c r="P125" s="2148"/>
      <c r="Q125" s="2183"/>
      <c r="R125" s="2148"/>
      <c r="S125" s="2183"/>
      <c r="T125" s="2148"/>
      <c r="U125" s="2183"/>
      <c r="V125" s="2148"/>
      <c r="W125" s="2183"/>
      <c r="X125" s="2148"/>
      <c r="Y125" s="2183"/>
      <c r="Z125" s="2148"/>
      <c r="AA125" s="2183"/>
      <c r="AB125" s="2148"/>
      <c r="AC125" s="2183"/>
      <c r="AD125" s="2148"/>
      <c r="AE125" s="2183"/>
      <c r="AF125" s="2148"/>
      <c r="AG125" s="2183"/>
      <c r="AH125" s="2148"/>
      <c r="AI125" s="2183"/>
      <c r="AJ125" s="2148"/>
      <c r="AK125" s="2183"/>
      <c r="AL125" s="2148"/>
      <c r="AM125" s="2183"/>
      <c r="AN125" s="2148"/>
      <c r="AO125" s="2183"/>
      <c r="AP125" s="2148"/>
      <c r="AQ125" s="2184"/>
      <c r="AR125" s="2185"/>
      <c r="AS125" s="2184"/>
      <c r="AT125" s="2182"/>
      <c r="AU125" s="2183"/>
      <c r="AV125" s="2148"/>
      <c r="AW125" s="2155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6"/>
      <c r="BV125" s="1546"/>
      <c r="BW125" s="1546"/>
      <c r="CA125" s="2186" t="str">
        <f t="shared" si="277"/>
        <v/>
      </c>
      <c r="CB125" s="2186" t="str">
        <f t="shared" si="278"/>
        <v/>
      </c>
      <c r="CC125" s="2186" t="str">
        <f t="shared" si="279"/>
        <v/>
      </c>
      <c r="CD125" s="2186" t="str">
        <f t="shared" si="280"/>
        <v/>
      </c>
      <c r="CE125" s="2186" t="str">
        <f t="shared" si="281"/>
        <v/>
      </c>
      <c r="CF125" s="2186" t="str">
        <f t="shared" si="309"/>
        <v/>
      </c>
      <c r="CG125" s="2186" t="str">
        <f t="shared" si="310"/>
        <v/>
      </c>
      <c r="CH125" s="2186" t="str">
        <f t="shared" si="311"/>
        <v/>
      </c>
      <c r="CI125" s="2186" t="str">
        <f t="shared" si="312"/>
        <v/>
      </c>
      <c r="CJ125" s="2186" t="str">
        <f t="shared" si="313"/>
        <v/>
      </c>
      <c r="CK125" s="2186" t="str">
        <f t="shared" si="314"/>
        <v/>
      </c>
      <c r="CL125" s="2186" t="str">
        <f t="shared" si="315"/>
        <v/>
      </c>
      <c r="CM125" s="2186" t="str">
        <f t="shared" si="316"/>
        <v/>
      </c>
      <c r="CN125" s="2186" t="str">
        <f t="shared" si="317"/>
        <v/>
      </c>
      <c r="CO125" s="2186" t="str">
        <f t="shared" si="318"/>
        <v/>
      </c>
      <c r="CP125" s="2186" t="str">
        <f t="shared" si="319"/>
        <v/>
      </c>
      <c r="CQ125" s="2186" t="str">
        <f t="shared" si="320"/>
        <v/>
      </c>
      <c r="CR125" s="2186" t="str">
        <f t="shared" si="321"/>
        <v/>
      </c>
      <c r="CS125" s="2186" t="str">
        <f t="shared" si="322"/>
        <v/>
      </c>
      <c r="CT125" s="2186" t="str">
        <f t="shared" si="323"/>
        <v/>
      </c>
      <c r="CU125" s="2186" t="str">
        <f t="shared" si="324"/>
        <v/>
      </c>
      <c r="CV125" s="2186" t="str">
        <f t="shared" si="325"/>
        <v/>
      </c>
      <c r="CW125" s="2186" t="str">
        <f t="shared" si="326"/>
        <v/>
      </c>
      <c r="CX125" s="2186" t="str">
        <f t="shared" si="327"/>
        <v/>
      </c>
      <c r="CY125" s="2186" t="str">
        <f t="shared" si="328"/>
        <v/>
      </c>
      <c r="CZ125" s="2186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0" t="s">
        <v>2415</v>
      </c>
      <c r="B126" s="1579">
        <f t="shared" si="275"/>
        <v>0</v>
      </c>
      <c r="C126" s="2187">
        <f t="shared" si="275"/>
        <v>0</v>
      </c>
      <c r="D126" s="2178"/>
      <c r="E126" s="2179"/>
      <c r="F126" s="2180"/>
      <c r="G126" s="2179"/>
      <c r="H126" s="2180"/>
      <c r="I126" s="2179"/>
      <c r="J126" s="2180"/>
      <c r="K126" s="2179"/>
      <c r="L126" s="2180"/>
      <c r="M126" s="2181"/>
      <c r="N126" s="2182"/>
      <c r="O126" s="2183"/>
      <c r="P126" s="2148"/>
      <c r="Q126" s="2183"/>
      <c r="R126" s="2148"/>
      <c r="S126" s="2183"/>
      <c r="T126" s="2148"/>
      <c r="U126" s="2183"/>
      <c r="V126" s="2148"/>
      <c r="W126" s="2183"/>
      <c r="X126" s="2148"/>
      <c r="Y126" s="2183"/>
      <c r="Z126" s="2148"/>
      <c r="AA126" s="2183"/>
      <c r="AB126" s="2148"/>
      <c r="AC126" s="2183"/>
      <c r="AD126" s="2148"/>
      <c r="AE126" s="2183"/>
      <c r="AF126" s="2148"/>
      <c r="AG126" s="2183"/>
      <c r="AH126" s="2148"/>
      <c r="AI126" s="2183"/>
      <c r="AJ126" s="2148"/>
      <c r="AK126" s="2183"/>
      <c r="AL126" s="2148"/>
      <c r="AM126" s="2183"/>
      <c r="AN126" s="2148"/>
      <c r="AO126" s="2183"/>
      <c r="AP126" s="2148"/>
      <c r="AQ126" s="2184"/>
      <c r="AR126" s="2185"/>
      <c r="AS126" s="2184"/>
      <c r="AT126" s="2182"/>
      <c r="AU126" s="2183"/>
      <c r="AV126" s="2148"/>
      <c r="AW126" s="2155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6"/>
      <c r="BV126" s="1546"/>
      <c r="BW126" s="1546"/>
      <c r="CA126" s="2186" t="str">
        <f t="shared" si="277"/>
        <v/>
      </c>
      <c r="CB126" s="2186" t="str">
        <f t="shared" si="278"/>
        <v/>
      </c>
      <c r="CC126" s="2186" t="str">
        <f t="shared" si="279"/>
        <v/>
      </c>
      <c r="CD126" s="2186" t="str">
        <f t="shared" si="280"/>
        <v/>
      </c>
      <c r="CE126" s="2186" t="str">
        <f t="shared" si="281"/>
        <v/>
      </c>
      <c r="CF126" s="2186" t="str">
        <f t="shared" si="309"/>
        <v/>
      </c>
      <c r="CG126" s="2186" t="str">
        <f t="shared" si="310"/>
        <v/>
      </c>
      <c r="CH126" s="2186" t="str">
        <f t="shared" si="311"/>
        <v/>
      </c>
      <c r="CI126" s="2186" t="str">
        <f t="shared" si="312"/>
        <v/>
      </c>
      <c r="CJ126" s="2186" t="str">
        <f t="shared" si="313"/>
        <v/>
      </c>
      <c r="CK126" s="2186" t="str">
        <f t="shared" si="314"/>
        <v/>
      </c>
      <c r="CL126" s="2186" t="str">
        <f t="shared" si="315"/>
        <v/>
      </c>
      <c r="CM126" s="2186" t="str">
        <f t="shared" si="316"/>
        <v/>
      </c>
      <c r="CN126" s="2186" t="str">
        <f t="shared" si="317"/>
        <v/>
      </c>
      <c r="CO126" s="2186" t="str">
        <f t="shared" si="318"/>
        <v/>
      </c>
      <c r="CP126" s="2186" t="str">
        <f t="shared" si="319"/>
        <v/>
      </c>
      <c r="CQ126" s="2186" t="str">
        <f t="shared" si="320"/>
        <v/>
      </c>
      <c r="CR126" s="2186" t="str">
        <f t="shared" si="321"/>
        <v/>
      </c>
      <c r="CS126" s="2186" t="str">
        <f t="shared" si="322"/>
        <v/>
      </c>
      <c r="CT126" s="2186" t="str">
        <f t="shared" si="323"/>
        <v/>
      </c>
      <c r="CU126" s="2186" t="str">
        <f t="shared" si="324"/>
        <v/>
      </c>
      <c r="CV126" s="2186" t="str">
        <f t="shared" si="325"/>
        <v/>
      </c>
      <c r="CW126" s="2186" t="str">
        <f t="shared" si="326"/>
        <v/>
      </c>
      <c r="CX126" s="2186" t="str">
        <f t="shared" si="327"/>
        <v/>
      </c>
      <c r="CY126" s="2186" t="str">
        <f t="shared" si="328"/>
        <v/>
      </c>
      <c r="CZ126" s="2186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0" t="s">
        <v>2416</v>
      </c>
      <c r="B127" s="1579">
        <f t="shared" si="275"/>
        <v>0</v>
      </c>
      <c r="C127" s="2187">
        <f t="shared" si="275"/>
        <v>0</v>
      </c>
      <c r="D127" s="2178"/>
      <c r="E127" s="2179"/>
      <c r="F127" s="2180"/>
      <c r="G127" s="2179"/>
      <c r="H127" s="2180"/>
      <c r="I127" s="2179"/>
      <c r="J127" s="2180"/>
      <c r="K127" s="2179"/>
      <c r="L127" s="2180"/>
      <c r="M127" s="2181"/>
      <c r="N127" s="2182"/>
      <c r="O127" s="2183"/>
      <c r="P127" s="2148"/>
      <c r="Q127" s="2183"/>
      <c r="R127" s="2148"/>
      <c r="S127" s="2183"/>
      <c r="T127" s="2148"/>
      <c r="U127" s="2183"/>
      <c r="V127" s="2148"/>
      <c r="W127" s="2183"/>
      <c r="X127" s="2148"/>
      <c r="Y127" s="2183"/>
      <c r="Z127" s="2148"/>
      <c r="AA127" s="2183"/>
      <c r="AB127" s="2148"/>
      <c r="AC127" s="2183"/>
      <c r="AD127" s="2148"/>
      <c r="AE127" s="2183"/>
      <c r="AF127" s="2148"/>
      <c r="AG127" s="2183"/>
      <c r="AH127" s="2148"/>
      <c r="AI127" s="2183"/>
      <c r="AJ127" s="2148"/>
      <c r="AK127" s="2183"/>
      <c r="AL127" s="2148"/>
      <c r="AM127" s="2183"/>
      <c r="AN127" s="2148"/>
      <c r="AO127" s="2183"/>
      <c r="AP127" s="2148"/>
      <c r="AQ127" s="2184"/>
      <c r="AR127" s="2182"/>
      <c r="AS127" s="2184"/>
      <c r="AT127" s="2182"/>
      <c r="AU127" s="2183"/>
      <c r="AV127" s="2148"/>
      <c r="AW127" s="2155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6"/>
      <c r="BV127" s="1546"/>
      <c r="BW127" s="1546"/>
      <c r="CA127" s="2186" t="str">
        <f t="shared" si="277"/>
        <v/>
      </c>
      <c r="CB127" s="2186" t="str">
        <f t="shared" si="278"/>
        <v/>
      </c>
      <c r="CC127" s="2186" t="str">
        <f t="shared" si="279"/>
        <v/>
      </c>
      <c r="CD127" s="2186" t="str">
        <f t="shared" si="280"/>
        <v/>
      </c>
      <c r="CE127" s="2186" t="str">
        <f t="shared" si="281"/>
        <v/>
      </c>
      <c r="CF127" s="2186" t="str">
        <f t="shared" si="309"/>
        <v/>
      </c>
      <c r="CG127" s="2186" t="str">
        <f t="shared" si="310"/>
        <v/>
      </c>
      <c r="CH127" s="2186" t="str">
        <f t="shared" si="311"/>
        <v/>
      </c>
      <c r="CI127" s="2186" t="str">
        <f t="shared" si="312"/>
        <v/>
      </c>
      <c r="CJ127" s="2186" t="str">
        <f t="shared" si="313"/>
        <v/>
      </c>
      <c r="CK127" s="2186" t="str">
        <f t="shared" si="314"/>
        <v/>
      </c>
      <c r="CL127" s="2186" t="str">
        <f t="shared" si="315"/>
        <v/>
      </c>
      <c r="CM127" s="2186" t="str">
        <f t="shared" si="316"/>
        <v/>
      </c>
      <c r="CN127" s="2186" t="str">
        <f t="shared" si="317"/>
        <v/>
      </c>
      <c r="CO127" s="2186" t="str">
        <f t="shared" si="318"/>
        <v/>
      </c>
      <c r="CP127" s="2186" t="str">
        <f t="shared" si="319"/>
        <v/>
      </c>
      <c r="CQ127" s="2186" t="str">
        <f t="shared" si="320"/>
        <v/>
      </c>
      <c r="CR127" s="2186" t="str">
        <f t="shared" si="321"/>
        <v/>
      </c>
      <c r="CS127" s="2186" t="str">
        <f t="shared" si="322"/>
        <v/>
      </c>
      <c r="CT127" s="2186" t="str">
        <f t="shared" si="323"/>
        <v/>
      </c>
      <c r="CU127" s="2186" t="str">
        <f t="shared" si="324"/>
        <v/>
      </c>
      <c r="CV127" s="2186" t="str">
        <f t="shared" si="325"/>
        <v/>
      </c>
      <c r="CW127" s="2186" t="str">
        <f t="shared" si="326"/>
        <v/>
      </c>
      <c r="CX127" s="2186" t="str">
        <f t="shared" si="327"/>
        <v/>
      </c>
      <c r="CY127" s="2186" t="str">
        <f t="shared" si="328"/>
        <v/>
      </c>
      <c r="CZ127" s="2186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0" t="s">
        <v>2417</v>
      </c>
      <c r="B128" s="1579">
        <f t="shared" si="275"/>
        <v>0</v>
      </c>
      <c r="C128" s="2187">
        <f t="shared" si="275"/>
        <v>0</v>
      </c>
      <c r="D128" s="2178"/>
      <c r="E128" s="2179"/>
      <c r="F128" s="2180"/>
      <c r="G128" s="2179"/>
      <c r="H128" s="2180"/>
      <c r="I128" s="2179"/>
      <c r="J128" s="2180"/>
      <c r="K128" s="2179"/>
      <c r="L128" s="2180"/>
      <c r="M128" s="2181"/>
      <c r="N128" s="2182"/>
      <c r="O128" s="2183"/>
      <c r="P128" s="2148"/>
      <c r="Q128" s="2183"/>
      <c r="R128" s="2148"/>
      <c r="S128" s="2183"/>
      <c r="T128" s="2148"/>
      <c r="U128" s="2183"/>
      <c r="V128" s="2148"/>
      <c r="W128" s="2183"/>
      <c r="X128" s="2148"/>
      <c r="Y128" s="2183"/>
      <c r="Z128" s="2148"/>
      <c r="AA128" s="2183"/>
      <c r="AB128" s="2148"/>
      <c r="AC128" s="2183"/>
      <c r="AD128" s="2148"/>
      <c r="AE128" s="2183"/>
      <c r="AF128" s="2148"/>
      <c r="AG128" s="2183"/>
      <c r="AH128" s="2148"/>
      <c r="AI128" s="2183"/>
      <c r="AJ128" s="2148"/>
      <c r="AK128" s="2183"/>
      <c r="AL128" s="2148"/>
      <c r="AM128" s="2183"/>
      <c r="AN128" s="2148"/>
      <c r="AO128" s="2183"/>
      <c r="AP128" s="2148"/>
      <c r="AQ128" s="2184"/>
      <c r="AR128" s="2185"/>
      <c r="AS128" s="2184"/>
      <c r="AT128" s="2182"/>
      <c r="AU128" s="2183"/>
      <c r="AV128" s="2148"/>
      <c r="AW128" s="2155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6"/>
      <c r="BV128" s="1546"/>
      <c r="BW128" s="1546"/>
      <c r="CA128" s="2186" t="str">
        <f t="shared" si="277"/>
        <v/>
      </c>
      <c r="CB128" s="2186" t="str">
        <f t="shared" si="278"/>
        <v/>
      </c>
      <c r="CC128" s="2186" t="str">
        <f t="shared" si="279"/>
        <v/>
      </c>
      <c r="CD128" s="2186" t="str">
        <f t="shared" si="280"/>
        <v/>
      </c>
      <c r="CE128" s="2186" t="str">
        <f t="shared" si="281"/>
        <v/>
      </c>
      <c r="CF128" s="2186" t="str">
        <f t="shared" si="309"/>
        <v/>
      </c>
      <c r="CG128" s="2186" t="str">
        <f t="shared" si="310"/>
        <v/>
      </c>
      <c r="CH128" s="2186" t="str">
        <f t="shared" si="311"/>
        <v/>
      </c>
      <c r="CI128" s="2186" t="str">
        <f t="shared" si="312"/>
        <v/>
      </c>
      <c r="CJ128" s="2186" t="str">
        <f t="shared" si="313"/>
        <v/>
      </c>
      <c r="CK128" s="2186" t="str">
        <f t="shared" si="314"/>
        <v/>
      </c>
      <c r="CL128" s="2186" t="str">
        <f t="shared" si="315"/>
        <v/>
      </c>
      <c r="CM128" s="2186" t="str">
        <f t="shared" si="316"/>
        <v/>
      </c>
      <c r="CN128" s="2186" t="str">
        <f t="shared" si="317"/>
        <v/>
      </c>
      <c r="CO128" s="2186" t="str">
        <f t="shared" si="318"/>
        <v/>
      </c>
      <c r="CP128" s="2186" t="str">
        <f t="shared" si="319"/>
        <v/>
      </c>
      <c r="CQ128" s="2186" t="str">
        <f t="shared" si="320"/>
        <v/>
      </c>
      <c r="CR128" s="2186" t="str">
        <f t="shared" si="321"/>
        <v/>
      </c>
      <c r="CS128" s="2186" t="str">
        <f t="shared" si="322"/>
        <v/>
      </c>
      <c r="CT128" s="2186" t="str">
        <f t="shared" si="323"/>
        <v/>
      </c>
      <c r="CU128" s="2186" t="str">
        <f t="shared" si="324"/>
        <v/>
      </c>
      <c r="CV128" s="2186" t="str">
        <f t="shared" si="325"/>
        <v/>
      </c>
      <c r="CW128" s="2186" t="str">
        <f t="shared" si="326"/>
        <v/>
      </c>
      <c r="CX128" s="2186" t="str">
        <f t="shared" si="327"/>
        <v/>
      </c>
      <c r="CY128" s="2186" t="str">
        <f t="shared" si="328"/>
        <v/>
      </c>
      <c r="CZ128" s="2186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6" t="s">
        <v>2418</v>
      </c>
      <c r="B129" s="1579">
        <f t="shared" si="275"/>
        <v>0</v>
      </c>
      <c r="C129" s="2187">
        <f t="shared" si="275"/>
        <v>0</v>
      </c>
      <c r="D129" s="2178"/>
      <c r="E129" s="2179"/>
      <c r="F129" s="2180"/>
      <c r="G129" s="2179"/>
      <c r="H129" s="2180"/>
      <c r="I129" s="2179"/>
      <c r="J129" s="2180"/>
      <c r="K129" s="2179"/>
      <c r="L129" s="2180"/>
      <c r="M129" s="2181"/>
      <c r="N129" s="2182"/>
      <c r="O129" s="2183"/>
      <c r="P129" s="2148"/>
      <c r="Q129" s="2183"/>
      <c r="R129" s="2148"/>
      <c r="S129" s="2183"/>
      <c r="T129" s="2148"/>
      <c r="U129" s="2183"/>
      <c r="V129" s="2148"/>
      <c r="W129" s="2183"/>
      <c r="X129" s="2148"/>
      <c r="Y129" s="2183"/>
      <c r="Z129" s="2148"/>
      <c r="AA129" s="2183"/>
      <c r="AB129" s="2148"/>
      <c r="AC129" s="2183"/>
      <c r="AD129" s="2148"/>
      <c r="AE129" s="2183"/>
      <c r="AF129" s="2148"/>
      <c r="AG129" s="2183"/>
      <c r="AH129" s="2148"/>
      <c r="AI129" s="2183"/>
      <c r="AJ129" s="2148"/>
      <c r="AK129" s="2183"/>
      <c r="AL129" s="2148"/>
      <c r="AM129" s="2183"/>
      <c r="AN129" s="2148"/>
      <c r="AO129" s="2183"/>
      <c r="AP129" s="2148"/>
      <c r="AQ129" s="2184"/>
      <c r="AR129" s="2185"/>
      <c r="AS129" s="2184"/>
      <c r="AT129" s="2182"/>
      <c r="AU129" s="2183"/>
      <c r="AV129" s="2148"/>
      <c r="AW129" s="2155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6"/>
      <c r="BV129" s="1546"/>
      <c r="BW129" s="1546"/>
      <c r="CA129" s="2186" t="str">
        <f t="shared" si="277"/>
        <v/>
      </c>
      <c r="CB129" s="2186" t="str">
        <f t="shared" si="278"/>
        <v/>
      </c>
      <c r="CC129" s="2186" t="str">
        <f t="shared" si="279"/>
        <v/>
      </c>
      <c r="CD129" s="2186" t="str">
        <f t="shared" si="280"/>
        <v/>
      </c>
      <c r="CE129" s="2186" t="str">
        <f t="shared" si="281"/>
        <v/>
      </c>
      <c r="CF129" s="2186" t="str">
        <f t="shared" si="309"/>
        <v/>
      </c>
      <c r="CG129" s="2186" t="str">
        <f t="shared" si="310"/>
        <v/>
      </c>
      <c r="CH129" s="2186" t="str">
        <f t="shared" si="311"/>
        <v/>
      </c>
      <c r="CI129" s="2186" t="str">
        <f t="shared" si="312"/>
        <v/>
      </c>
      <c r="CJ129" s="2186" t="str">
        <f t="shared" si="313"/>
        <v/>
      </c>
      <c r="CK129" s="2186" t="str">
        <f t="shared" si="314"/>
        <v/>
      </c>
      <c r="CL129" s="2186" t="str">
        <f t="shared" si="315"/>
        <v/>
      </c>
      <c r="CM129" s="2186" t="str">
        <f t="shared" si="316"/>
        <v/>
      </c>
      <c r="CN129" s="2186" t="str">
        <f t="shared" si="317"/>
        <v/>
      </c>
      <c r="CO129" s="2186" t="str">
        <f t="shared" si="318"/>
        <v/>
      </c>
      <c r="CP129" s="2186" t="str">
        <f t="shared" si="319"/>
        <v/>
      </c>
      <c r="CQ129" s="2186" t="str">
        <f t="shared" si="320"/>
        <v/>
      </c>
      <c r="CR129" s="2186" t="str">
        <f t="shared" si="321"/>
        <v/>
      </c>
      <c r="CS129" s="2186" t="str">
        <f t="shared" si="322"/>
        <v/>
      </c>
      <c r="CT129" s="2186" t="str">
        <f t="shared" si="323"/>
        <v/>
      </c>
      <c r="CU129" s="2186" t="str">
        <f t="shared" si="324"/>
        <v/>
      </c>
      <c r="CV129" s="2186" t="str">
        <f t="shared" si="325"/>
        <v/>
      </c>
      <c r="CW129" s="2186" t="str">
        <f t="shared" si="326"/>
        <v/>
      </c>
      <c r="CX129" s="2186" t="str">
        <f t="shared" si="327"/>
        <v/>
      </c>
      <c r="CY129" s="2186" t="str">
        <f t="shared" si="328"/>
        <v/>
      </c>
      <c r="CZ129" s="2186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6" t="s">
        <v>2419</v>
      </c>
      <c r="B130" s="1579">
        <f>+D130+F130+H130+J130+L130+N130+P130+R130+T130+V130+X130+Z130+AB130+AD130+AF130+AH130+AJ130+AL130+AN130+AP130</f>
        <v>0</v>
      </c>
      <c r="C130" s="2187">
        <f>+E130+G130+I130+K130+M130+O130+Q130+S130+U130+W130+Y130+AA130+AC130+AE130+AG130+AI130+AK130+AM130+AO130+AQ130</f>
        <v>0</v>
      </c>
      <c r="D130" s="2182"/>
      <c r="E130" s="2183"/>
      <c r="F130" s="2148"/>
      <c r="G130" s="2183"/>
      <c r="H130" s="2148"/>
      <c r="I130" s="2155"/>
      <c r="J130" s="2182"/>
      <c r="K130" s="2182"/>
      <c r="L130" s="2148"/>
      <c r="M130" s="2155"/>
      <c r="N130" s="2182"/>
      <c r="O130" s="2183"/>
      <c r="P130" s="2148"/>
      <c r="Q130" s="2183"/>
      <c r="R130" s="2148"/>
      <c r="S130" s="2183"/>
      <c r="T130" s="2148"/>
      <c r="U130" s="2183"/>
      <c r="V130" s="2148"/>
      <c r="W130" s="2183"/>
      <c r="X130" s="2148"/>
      <c r="Y130" s="2183"/>
      <c r="Z130" s="2148"/>
      <c r="AA130" s="2183"/>
      <c r="AB130" s="2148"/>
      <c r="AC130" s="2183"/>
      <c r="AD130" s="2148"/>
      <c r="AE130" s="2183"/>
      <c r="AF130" s="2148"/>
      <c r="AG130" s="2183"/>
      <c r="AH130" s="2148"/>
      <c r="AI130" s="2183"/>
      <c r="AJ130" s="2148"/>
      <c r="AK130" s="2183"/>
      <c r="AL130" s="2148"/>
      <c r="AM130" s="2183"/>
      <c r="AN130" s="2148"/>
      <c r="AO130" s="2183"/>
      <c r="AP130" s="2148"/>
      <c r="AQ130" s="2184"/>
      <c r="AR130" s="2185"/>
      <c r="AS130" s="2184"/>
      <c r="AT130" s="2182"/>
      <c r="AU130" s="2183"/>
      <c r="AV130" s="2148"/>
      <c r="AW130" s="2155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6"/>
      <c r="BV130" s="1546"/>
      <c r="BW130" s="1546"/>
      <c r="CA130" s="2186" t="str">
        <f t="shared" si="277"/>
        <v/>
      </c>
      <c r="CB130" s="2186" t="str">
        <f t="shared" si="278"/>
        <v/>
      </c>
      <c r="CC130" s="2186" t="str">
        <f t="shared" si="279"/>
        <v/>
      </c>
      <c r="CD130" s="2186" t="str">
        <f t="shared" si="280"/>
        <v/>
      </c>
      <c r="CE130" s="2186" t="str">
        <f t="shared" si="281"/>
        <v/>
      </c>
      <c r="CF130" s="2186" t="str">
        <f t="shared" si="309"/>
        <v/>
      </c>
      <c r="CG130" s="2186" t="str">
        <f t="shared" si="310"/>
        <v/>
      </c>
      <c r="CH130" s="2186" t="str">
        <f t="shared" si="311"/>
        <v/>
      </c>
      <c r="CI130" s="2186" t="str">
        <f t="shared" si="312"/>
        <v/>
      </c>
      <c r="CJ130" s="2186" t="str">
        <f t="shared" si="313"/>
        <v/>
      </c>
      <c r="CK130" s="2186" t="str">
        <f t="shared" si="314"/>
        <v/>
      </c>
      <c r="CL130" s="2186" t="str">
        <f t="shared" si="315"/>
        <v/>
      </c>
      <c r="CM130" s="2186" t="str">
        <f t="shared" si="316"/>
        <v/>
      </c>
      <c r="CN130" s="2186" t="str">
        <f t="shared" si="317"/>
        <v/>
      </c>
      <c r="CO130" s="2186" t="str">
        <f t="shared" si="318"/>
        <v/>
      </c>
      <c r="CP130" s="2186" t="str">
        <f t="shared" si="319"/>
        <v/>
      </c>
      <c r="CQ130" s="2186" t="str">
        <f t="shared" si="320"/>
        <v/>
      </c>
      <c r="CR130" s="2186" t="str">
        <f t="shared" si="321"/>
        <v/>
      </c>
      <c r="CS130" s="2186" t="str">
        <f t="shared" si="322"/>
        <v/>
      </c>
      <c r="CT130" s="2186" t="str">
        <f t="shared" si="323"/>
        <v/>
      </c>
      <c r="CU130" s="2186" t="str">
        <f t="shared" si="324"/>
        <v/>
      </c>
      <c r="CV130" s="2186" t="str">
        <f t="shared" si="325"/>
        <v/>
      </c>
      <c r="CW130" s="2186" t="str">
        <f t="shared" si="326"/>
        <v/>
      </c>
      <c r="CX130" s="2186" t="str">
        <f t="shared" si="327"/>
        <v/>
      </c>
      <c r="CY130" s="2186" t="str">
        <f t="shared" si="328"/>
        <v/>
      </c>
      <c r="CZ130" s="2186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0" t="s">
        <v>2420</v>
      </c>
      <c r="B131" s="1579">
        <f>+D131+F131+H131</f>
        <v>0</v>
      </c>
      <c r="C131" s="2187">
        <f>+E131+G131+I131</f>
        <v>0</v>
      </c>
      <c r="D131" s="2182"/>
      <c r="E131" s="2183"/>
      <c r="F131" s="2148"/>
      <c r="G131" s="2183"/>
      <c r="H131" s="2148"/>
      <c r="I131" s="2155"/>
      <c r="J131" s="2190"/>
      <c r="K131" s="2191"/>
      <c r="L131" s="2190"/>
      <c r="M131" s="2191"/>
      <c r="N131" s="2190"/>
      <c r="O131" s="2191"/>
      <c r="P131" s="2190"/>
      <c r="Q131" s="2191"/>
      <c r="R131" s="2190"/>
      <c r="S131" s="2191"/>
      <c r="T131" s="2190"/>
      <c r="U131" s="2191"/>
      <c r="V131" s="2190"/>
      <c r="W131" s="2191"/>
      <c r="X131" s="2190"/>
      <c r="Y131" s="2191"/>
      <c r="Z131" s="2190"/>
      <c r="AA131" s="2191"/>
      <c r="AB131" s="2190"/>
      <c r="AC131" s="2191"/>
      <c r="AD131" s="2190"/>
      <c r="AE131" s="2191"/>
      <c r="AF131" s="2190"/>
      <c r="AG131" s="2191"/>
      <c r="AH131" s="2190"/>
      <c r="AI131" s="2191"/>
      <c r="AJ131" s="2190"/>
      <c r="AK131" s="2191"/>
      <c r="AL131" s="2190"/>
      <c r="AM131" s="2191"/>
      <c r="AN131" s="2190"/>
      <c r="AO131" s="2191"/>
      <c r="AP131" s="2190"/>
      <c r="AQ131" s="2192"/>
      <c r="AR131" s="2182"/>
      <c r="AS131" s="2184"/>
      <c r="AT131" s="2182"/>
      <c r="AU131" s="2183"/>
      <c r="AV131" s="2148"/>
      <c r="AW131" s="2155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6"/>
      <c r="BV131" s="1546"/>
      <c r="BW131" s="1546"/>
      <c r="CA131" s="2186" t="str">
        <f t="shared" si="277"/>
        <v/>
      </c>
      <c r="CB131" s="2186" t="str">
        <f t="shared" si="278"/>
        <v/>
      </c>
      <c r="CC131" s="2186" t="str">
        <f t="shared" si="279"/>
        <v/>
      </c>
      <c r="CD131" s="2186" t="str">
        <f t="shared" si="280"/>
        <v/>
      </c>
      <c r="CE131" s="2186" t="str">
        <f t="shared" si="281"/>
        <v/>
      </c>
      <c r="CF131" s="2186" t="str">
        <f t="shared" si="309"/>
        <v/>
      </c>
      <c r="CG131" s="2186" t="str">
        <f t="shared" si="310"/>
        <v/>
      </c>
      <c r="CH131" s="2186" t="str">
        <f t="shared" si="311"/>
        <v/>
      </c>
      <c r="CI131" s="2186" t="str">
        <f t="shared" si="312"/>
        <v/>
      </c>
      <c r="CJ131" s="2186" t="str">
        <f t="shared" si="313"/>
        <v/>
      </c>
      <c r="CK131" s="2186" t="str">
        <f t="shared" si="314"/>
        <v/>
      </c>
      <c r="CL131" s="2186" t="str">
        <f t="shared" si="315"/>
        <v/>
      </c>
      <c r="CM131" s="2186" t="str">
        <f t="shared" si="316"/>
        <v/>
      </c>
      <c r="CN131" s="2186" t="str">
        <f t="shared" si="317"/>
        <v/>
      </c>
      <c r="CO131" s="2186" t="str">
        <f t="shared" si="318"/>
        <v/>
      </c>
      <c r="CP131" s="2186" t="str">
        <f t="shared" si="319"/>
        <v/>
      </c>
      <c r="CQ131" s="2186" t="str">
        <f t="shared" si="320"/>
        <v/>
      </c>
      <c r="CR131" s="2186" t="str">
        <f t="shared" si="321"/>
        <v/>
      </c>
      <c r="CS131" s="2186" t="str">
        <f t="shared" si="322"/>
        <v/>
      </c>
      <c r="CT131" s="2186" t="str">
        <f t="shared" si="323"/>
        <v/>
      </c>
      <c r="CU131" s="2186" t="str">
        <f t="shared" si="324"/>
        <v/>
      </c>
      <c r="CV131" s="2186" t="str">
        <f t="shared" si="325"/>
        <v/>
      </c>
      <c r="CW131" s="2186" t="str">
        <f t="shared" si="326"/>
        <v/>
      </c>
      <c r="CX131" s="2186" t="str">
        <f t="shared" si="327"/>
        <v/>
      </c>
      <c r="CY131" s="2186" t="str">
        <f t="shared" si="328"/>
        <v/>
      </c>
      <c r="CZ131" s="2186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0" t="s">
        <v>2421</v>
      </c>
      <c r="B132" s="1579">
        <f>+P132+R132+T132+V132+X132+Z132+AB132+AD132+AF132+AH132+AJ132+AL132+AN132+AP132</f>
        <v>0</v>
      </c>
      <c r="C132" s="2187">
        <f>+Q132+S132+U132+W132+Y132+AA132+AC132+AE132+AG132+AI132+AK132+AM132+AO132+AQ132</f>
        <v>0</v>
      </c>
      <c r="D132" s="2178"/>
      <c r="E132" s="2179"/>
      <c r="F132" s="2180"/>
      <c r="G132" s="2179"/>
      <c r="H132" s="2180"/>
      <c r="I132" s="2179"/>
      <c r="J132" s="2180"/>
      <c r="K132" s="2179"/>
      <c r="L132" s="2180"/>
      <c r="M132" s="2181"/>
      <c r="N132" s="2178"/>
      <c r="O132" s="2179"/>
      <c r="P132" s="2148"/>
      <c r="Q132" s="2183"/>
      <c r="R132" s="2148"/>
      <c r="S132" s="2183"/>
      <c r="T132" s="2148"/>
      <c r="U132" s="2183"/>
      <c r="V132" s="2148"/>
      <c r="W132" s="2183"/>
      <c r="X132" s="2148"/>
      <c r="Y132" s="2183"/>
      <c r="Z132" s="2148"/>
      <c r="AA132" s="2183"/>
      <c r="AB132" s="2148"/>
      <c r="AC132" s="2183"/>
      <c r="AD132" s="2148"/>
      <c r="AE132" s="2183"/>
      <c r="AF132" s="2148"/>
      <c r="AG132" s="2183"/>
      <c r="AH132" s="2148"/>
      <c r="AI132" s="2183"/>
      <c r="AJ132" s="2148"/>
      <c r="AK132" s="2183"/>
      <c r="AL132" s="2148"/>
      <c r="AM132" s="2183"/>
      <c r="AN132" s="2148"/>
      <c r="AO132" s="2183"/>
      <c r="AP132" s="2148"/>
      <c r="AQ132" s="2184"/>
      <c r="AR132" s="2182"/>
      <c r="AS132" s="2184"/>
      <c r="AT132" s="2182"/>
      <c r="AU132" s="2183"/>
      <c r="AV132" s="2148"/>
      <c r="AW132" s="2155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6"/>
      <c r="BV132" s="1546"/>
      <c r="BW132" s="1546"/>
      <c r="CA132" s="2186" t="str">
        <f t="shared" si="277"/>
        <v/>
      </c>
      <c r="CB132" s="2186" t="str">
        <f t="shared" si="278"/>
        <v/>
      </c>
      <c r="CC132" s="2186" t="str">
        <f t="shared" si="279"/>
        <v/>
      </c>
      <c r="CD132" s="2186" t="str">
        <f t="shared" si="280"/>
        <v/>
      </c>
      <c r="CE132" s="2186" t="str">
        <f t="shared" si="281"/>
        <v/>
      </c>
      <c r="CF132" s="2186" t="str">
        <f t="shared" si="309"/>
        <v/>
      </c>
      <c r="CG132" s="2186" t="str">
        <f t="shared" si="310"/>
        <v/>
      </c>
      <c r="CH132" s="2186" t="str">
        <f t="shared" si="311"/>
        <v/>
      </c>
      <c r="CI132" s="2186" t="str">
        <f t="shared" si="312"/>
        <v/>
      </c>
      <c r="CJ132" s="2186" t="str">
        <f t="shared" si="313"/>
        <v/>
      </c>
      <c r="CK132" s="2186" t="str">
        <f t="shared" si="314"/>
        <v/>
      </c>
      <c r="CL132" s="2186" t="str">
        <f t="shared" si="315"/>
        <v/>
      </c>
      <c r="CM132" s="2186" t="str">
        <f t="shared" si="316"/>
        <v/>
      </c>
      <c r="CN132" s="2186" t="str">
        <f t="shared" si="317"/>
        <v/>
      </c>
      <c r="CO132" s="2186" t="str">
        <f t="shared" si="318"/>
        <v/>
      </c>
      <c r="CP132" s="2186" t="str">
        <f t="shared" si="319"/>
        <v/>
      </c>
      <c r="CQ132" s="2186" t="str">
        <f t="shared" si="320"/>
        <v/>
      </c>
      <c r="CR132" s="2186" t="str">
        <f t="shared" si="321"/>
        <v/>
      </c>
      <c r="CS132" s="2186" t="str">
        <f t="shared" si="322"/>
        <v/>
      </c>
      <c r="CT132" s="2186" t="str">
        <f t="shared" si="323"/>
        <v/>
      </c>
      <c r="CU132" s="2186" t="str">
        <f t="shared" si="324"/>
        <v/>
      </c>
      <c r="CV132" s="2186" t="str">
        <f t="shared" si="325"/>
        <v/>
      </c>
      <c r="CW132" s="2186" t="str">
        <f t="shared" si="326"/>
        <v/>
      </c>
      <c r="CX132" s="2186" t="str">
        <f t="shared" si="327"/>
        <v/>
      </c>
      <c r="CY132" s="2186" t="str">
        <f t="shared" si="328"/>
        <v/>
      </c>
      <c r="CZ132" s="2186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6" t="s">
        <v>2422</v>
      </c>
      <c r="B133" s="1579">
        <f>+N133+P133+R133+T133+V133+X133+Z133+AB133+AD133+AF133+AH133+AJ133+AL133+AN133+AP133</f>
        <v>0</v>
      </c>
      <c r="C133" s="2187">
        <f>+O133+Q133+S133+U133+W133+Y133+AA133+AC133+AE133+AG133+AI133+AK133+AM133+AO133+AQ133</f>
        <v>0</v>
      </c>
      <c r="D133" s="2185"/>
      <c r="E133" s="2191"/>
      <c r="F133" s="2190"/>
      <c r="G133" s="2191"/>
      <c r="H133" s="2190"/>
      <c r="I133" s="2193"/>
      <c r="J133" s="2185"/>
      <c r="K133" s="2185"/>
      <c r="L133" s="2190"/>
      <c r="M133" s="2193"/>
      <c r="N133" s="2182"/>
      <c r="O133" s="2183"/>
      <c r="P133" s="2148"/>
      <c r="Q133" s="2183"/>
      <c r="R133" s="2148"/>
      <c r="S133" s="2183"/>
      <c r="T133" s="2148"/>
      <c r="U133" s="2183"/>
      <c r="V133" s="2148"/>
      <c r="W133" s="2183"/>
      <c r="X133" s="2148"/>
      <c r="Y133" s="2183"/>
      <c r="Z133" s="2148"/>
      <c r="AA133" s="2183"/>
      <c r="AB133" s="2148"/>
      <c r="AC133" s="2183"/>
      <c r="AD133" s="2148"/>
      <c r="AE133" s="2183"/>
      <c r="AF133" s="2148"/>
      <c r="AG133" s="2183"/>
      <c r="AH133" s="2148"/>
      <c r="AI133" s="2183"/>
      <c r="AJ133" s="2148"/>
      <c r="AK133" s="2183"/>
      <c r="AL133" s="2148"/>
      <c r="AM133" s="2183"/>
      <c r="AN133" s="2148"/>
      <c r="AO133" s="2183"/>
      <c r="AP133" s="2148"/>
      <c r="AQ133" s="2184"/>
      <c r="AR133" s="2182"/>
      <c r="AS133" s="2184"/>
      <c r="AT133" s="2182"/>
      <c r="AU133" s="2183"/>
      <c r="AV133" s="2148"/>
      <c r="AW133" s="2155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6"/>
      <c r="BV133" s="1546"/>
      <c r="BW133" s="1546"/>
      <c r="CA133" s="2186" t="str">
        <f t="shared" si="277"/>
        <v/>
      </c>
      <c r="CB133" s="2186" t="str">
        <f t="shared" si="278"/>
        <v/>
      </c>
      <c r="CC133" s="2186" t="str">
        <f t="shared" si="279"/>
        <v/>
      </c>
      <c r="CD133" s="2186" t="str">
        <f t="shared" si="280"/>
        <v/>
      </c>
      <c r="CE133" s="2186" t="str">
        <f t="shared" si="281"/>
        <v/>
      </c>
      <c r="CF133" s="2186" t="str">
        <f t="shared" si="309"/>
        <v/>
      </c>
      <c r="CG133" s="2186" t="str">
        <f t="shared" si="310"/>
        <v/>
      </c>
      <c r="CH133" s="2186" t="str">
        <f t="shared" si="311"/>
        <v/>
      </c>
      <c r="CI133" s="2186" t="str">
        <f t="shared" si="312"/>
        <v/>
      </c>
      <c r="CJ133" s="2186" t="str">
        <f t="shared" si="313"/>
        <v/>
      </c>
      <c r="CK133" s="2186" t="str">
        <f t="shared" si="314"/>
        <v/>
      </c>
      <c r="CL133" s="2186" t="str">
        <f t="shared" si="315"/>
        <v/>
      </c>
      <c r="CM133" s="2186" t="str">
        <f t="shared" si="316"/>
        <v/>
      </c>
      <c r="CN133" s="2186" t="str">
        <f t="shared" si="317"/>
        <v/>
      </c>
      <c r="CO133" s="2186" t="str">
        <f t="shared" si="318"/>
        <v/>
      </c>
      <c r="CP133" s="2186" t="str">
        <f t="shared" si="319"/>
        <v/>
      </c>
      <c r="CQ133" s="2186" t="str">
        <f t="shared" si="320"/>
        <v/>
      </c>
      <c r="CR133" s="2186" t="str">
        <f t="shared" si="321"/>
        <v/>
      </c>
      <c r="CS133" s="2186" t="str">
        <f t="shared" si="322"/>
        <v/>
      </c>
      <c r="CT133" s="2186" t="str">
        <f t="shared" si="323"/>
        <v/>
      </c>
      <c r="CU133" s="2186" t="str">
        <f t="shared" si="324"/>
        <v/>
      </c>
      <c r="CV133" s="2186" t="str">
        <f t="shared" si="325"/>
        <v/>
      </c>
      <c r="CW133" s="2186" t="str">
        <f t="shared" si="326"/>
        <v/>
      </c>
      <c r="CX133" s="2186" t="str">
        <f t="shared" si="327"/>
        <v/>
      </c>
      <c r="CY133" s="2186" t="str">
        <f t="shared" si="328"/>
        <v/>
      </c>
      <c r="CZ133" s="2186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6" t="s">
        <v>2423</v>
      </c>
      <c r="B134" s="1579">
        <f>+D134+F134+H134+J134+L134+N134+P134+R134+T134+V134+X134+Z134+AB134+AD134+AF134+AH134+AJ134+AL134+AN134+AP134</f>
        <v>0</v>
      </c>
      <c r="C134" s="2187">
        <f>+E134+G134+I134+K134+M134+O134+Q134+S134+U134+W134+Y134+AA134+AC134+AE134+AG134+AI134+AK134+AM134+AO134+AQ134</f>
        <v>0</v>
      </c>
      <c r="D134" s="2182"/>
      <c r="E134" s="2183"/>
      <c r="F134" s="2148"/>
      <c r="G134" s="2183"/>
      <c r="H134" s="2148"/>
      <c r="I134" s="2155"/>
      <c r="J134" s="2182"/>
      <c r="K134" s="2182"/>
      <c r="L134" s="2148"/>
      <c r="M134" s="2155"/>
      <c r="N134" s="2182"/>
      <c r="O134" s="2183"/>
      <c r="P134" s="2148"/>
      <c r="Q134" s="2183"/>
      <c r="R134" s="2148"/>
      <c r="S134" s="2183"/>
      <c r="T134" s="2148"/>
      <c r="U134" s="2183"/>
      <c r="V134" s="2148"/>
      <c r="W134" s="2183"/>
      <c r="X134" s="2148"/>
      <c r="Y134" s="2183"/>
      <c r="Z134" s="2148"/>
      <c r="AA134" s="2183"/>
      <c r="AB134" s="2148"/>
      <c r="AC134" s="2183"/>
      <c r="AD134" s="2148"/>
      <c r="AE134" s="2183"/>
      <c r="AF134" s="2148"/>
      <c r="AG134" s="2183"/>
      <c r="AH134" s="2148"/>
      <c r="AI134" s="2183"/>
      <c r="AJ134" s="2148"/>
      <c r="AK134" s="2183"/>
      <c r="AL134" s="2148"/>
      <c r="AM134" s="2183"/>
      <c r="AN134" s="2148"/>
      <c r="AO134" s="2183"/>
      <c r="AP134" s="2148"/>
      <c r="AQ134" s="2184"/>
      <c r="AR134" s="2182"/>
      <c r="AS134" s="2184"/>
      <c r="AT134" s="2182"/>
      <c r="AU134" s="2183"/>
      <c r="AV134" s="2148"/>
      <c r="AW134" s="2155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6"/>
      <c r="BV134" s="1546"/>
      <c r="BW134" s="1546"/>
      <c r="CA134" s="2186" t="str">
        <f t="shared" si="277"/>
        <v/>
      </c>
      <c r="CB134" s="2186" t="str">
        <f t="shared" si="278"/>
        <v/>
      </c>
      <c r="CC134" s="2186" t="str">
        <f t="shared" si="279"/>
        <v/>
      </c>
      <c r="CD134" s="2186" t="str">
        <f t="shared" si="280"/>
        <v/>
      </c>
      <c r="CE134" s="2186" t="str">
        <f t="shared" si="281"/>
        <v/>
      </c>
      <c r="CF134" s="2186" t="str">
        <f t="shared" si="309"/>
        <v/>
      </c>
      <c r="CG134" s="2186" t="str">
        <f t="shared" si="310"/>
        <v/>
      </c>
      <c r="CH134" s="2186" t="str">
        <f t="shared" si="311"/>
        <v/>
      </c>
      <c r="CI134" s="2186" t="str">
        <f t="shared" si="312"/>
        <v/>
      </c>
      <c r="CJ134" s="2186" t="str">
        <f t="shared" si="313"/>
        <v/>
      </c>
      <c r="CK134" s="2186" t="str">
        <f t="shared" si="314"/>
        <v/>
      </c>
      <c r="CL134" s="2186" t="str">
        <f t="shared" si="315"/>
        <v/>
      </c>
      <c r="CM134" s="2186" t="str">
        <f t="shared" si="316"/>
        <v/>
      </c>
      <c r="CN134" s="2186" t="str">
        <f t="shared" si="317"/>
        <v/>
      </c>
      <c r="CO134" s="2186" t="str">
        <f t="shared" si="318"/>
        <v/>
      </c>
      <c r="CP134" s="2186" t="str">
        <f t="shared" si="319"/>
        <v/>
      </c>
      <c r="CQ134" s="2186" t="str">
        <f t="shared" si="320"/>
        <v/>
      </c>
      <c r="CR134" s="2186" t="str">
        <f t="shared" si="321"/>
        <v/>
      </c>
      <c r="CS134" s="2186" t="str">
        <f t="shared" si="322"/>
        <v/>
      </c>
      <c r="CT134" s="2186" t="str">
        <f t="shared" si="323"/>
        <v/>
      </c>
      <c r="CU134" s="2186" t="str">
        <f t="shared" si="324"/>
        <v/>
      </c>
      <c r="CV134" s="2186" t="str">
        <f t="shared" si="325"/>
        <v/>
      </c>
      <c r="CW134" s="2186" t="str">
        <f t="shared" si="326"/>
        <v/>
      </c>
      <c r="CX134" s="2186" t="str">
        <f t="shared" si="327"/>
        <v/>
      </c>
      <c r="CY134" s="2186" t="str">
        <f t="shared" si="328"/>
        <v/>
      </c>
      <c r="CZ134" s="2186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6" t="s">
        <v>2424</v>
      </c>
      <c r="B135" s="1579">
        <f>+P135+R135+T135+V135+X135+Z135+AB135+AD135+AF135+AH135+AJ135+AL135+AN135+AP135</f>
        <v>0</v>
      </c>
      <c r="C135" s="2187">
        <f>+Q135+S135+U135+W135+Y135+AA135+AC135+AE135+AG135+AI135+AK135+AM135+AO135+AQ135</f>
        <v>0</v>
      </c>
      <c r="D135" s="2178"/>
      <c r="E135" s="2179"/>
      <c r="F135" s="2180"/>
      <c r="G135" s="2179"/>
      <c r="H135" s="2180"/>
      <c r="I135" s="2179"/>
      <c r="J135" s="2180"/>
      <c r="K135" s="2179"/>
      <c r="L135" s="2180"/>
      <c r="M135" s="2181"/>
      <c r="N135" s="2178"/>
      <c r="O135" s="2179"/>
      <c r="P135" s="2148"/>
      <c r="Q135" s="2183"/>
      <c r="R135" s="2148"/>
      <c r="S135" s="2183"/>
      <c r="T135" s="2148"/>
      <c r="U135" s="2183"/>
      <c r="V135" s="2148"/>
      <c r="W135" s="2183"/>
      <c r="X135" s="2148"/>
      <c r="Y135" s="2183"/>
      <c r="Z135" s="2148"/>
      <c r="AA135" s="2183"/>
      <c r="AB135" s="2148"/>
      <c r="AC135" s="2183"/>
      <c r="AD135" s="2148"/>
      <c r="AE135" s="2183"/>
      <c r="AF135" s="2148"/>
      <c r="AG135" s="2183"/>
      <c r="AH135" s="2148"/>
      <c r="AI135" s="2183"/>
      <c r="AJ135" s="2148"/>
      <c r="AK135" s="2183"/>
      <c r="AL135" s="2148"/>
      <c r="AM135" s="2183"/>
      <c r="AN135" s="2148"/>
      <c r="AO135" s="2183"/>
      <c r="AP135" s="2148"/>
      <c r="AQ135" s="2184"/>
      <c r="AR135" s="2182"/>
      <c r="AS135" s="2184"/>
      <c r="AT135" s="2182"/>
      <c r="AU135" s="2183"/>
      <c r="AV135" s="2148"/>
      <c r="AW135" s="2155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6"/>
      <c r="BV135" s="1546"/>
      <c r="BW135" s="1546"/>
      <c r="CA135" s="2186" t="str">
        <f t="shared" si="277"/>
        <v/>
      </c>
      <c r="CB135" s="2186" t="str">
        <f t="shared" si="278"/>
        <v/>
      </c>
      <c r="CC135" s="2186" t="str">
        <f t="shared" si="279"/>
        <v/>
      </c>
      <c r="CD135" s="2186" t="str">
        <f t="shared" si="280"/>
        <v/>
      </c>
      <c r="CE135" s="2186" t="str">
        <f t="shared" si="281"/>
        <v/>
      </c>
      <c r="CF135" s="2186" t="str">
        <f t="shared" si="309"/>
        <v/>
      </c>
      <c r="CG135" s="2186" t="str">
        <f t="shared" si="310"/>
        <v/>
      </c>
      <c r="CH135" s="2186" t="str">
        <f t="shared" si="311"/>
        <v/>
      </c>
      <c r="CI135" s="2186" t="str">
        <f t="shared" si="312"/>
        <v/>
      </c>
      <c r="CJ135" s="2186" t="str">
        <f t="shared" si="313"/>
        <v/>
      </c>
      <c r="CK135" s="2186" t="str">
        <f t="shared" si="314"/>
        <v/>
      </c>
      <c r="CL135" s="2186" t="str">
        <f t="shared" si="315"/>
        <v/>
      </c>
      <c r="CM135" s="2186" t="str">
        <f t="shared" si="316"/>
        <v/>
      </c>
      <c r="CN135" s="2186" t="str">
        <f t="shared" si="317"/>
        <v/>
      </c>
      <c r="CO135" s="2186" t="str">
        <f t="shared" si="318"/>
        <v/>
      </c>
      <c r="CP135" s="2186" t="str">
        <f t="shared" si="319"/>
        <v/>
      </c>
      <c r="CQ135" s="2186" t="str">
        <f t="shared" si="320"/>
        <v/>
      </c>
      <c r="CR135" s="2186" t="str">
        <f t="shared" si="321"/>
        <v/>
      </c>
      <c r="CS135" s="2186" t="str">
        <f t="shared" si="322"/>
        <v/>
      </c>
      <c r="CT135" s="2186" t="str">
        <f t="shared" si="323"/>
        <v/>
      </c>
      <c r="CU135" s="2186" t="str">
        <f t="shared" si="324"/>
        <v/>
      </c>
      <c r="CV135" s="2186" t="str">
        <f t="shared" si="325"/>
        <v/>
      </c>
      <c r="CW135" s="2186" t="str">
        <f t="shared" si="326"/>
        <v/>
      </c>
      <c r="CX135" s="2186" t="str">
        <f t="shared" si="327"/>
        <v/>
      </c>
      <c r="CY135" s="2186" t="str">
        <f t="shared" si="328"/>
        <v/>
      </c>
      <c r="CZ135" s="2186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6" t="s">
        <v>2425</v>
      </c>
      <c r="B136" s="1579">
        <f>+P136+R136+T136+V136+X136+Z136+AB136+AD136+AF136+AH136</f>
        <v>0</v>
      </c>
      <c r="C136" s="2187">
        <f>+Q136+S136+U136+W136+Y136+AA136+AC136+AE136+AG136+AI136</f>
        <v>0</v>
      </c>
      <c r="D136" s="2178"/>
      <c r="E136" s="2179"/>
      <c r="F136" s="2180"/>
      <c r="G136" s="2179"/>
      <c r="H136" s="2180"/>
      <c r="I136" s="2179"/>
      <c r="J136" s="2180"/>
      <c r="K136" s="2179"/>
      <c r="L136" s="2180"/>
      <c r="M136" s="2181"/>
      <c r="N136" s="2178"/>
      <c r="O136" s="2179"/>
      <c r="P136" s="2148"/>
      <c r="Q136" s="2183"/>
      <c r="R136" s="2148"/>
      <c r="S136" s="2183"/>
      <c r="T136" s="2148"/>
      <c r="U136" s="2183"/>
      <c r="V136" s="2148"/>
      <c r="W136" s="2183"/>
      <c r="X136" s="2148"/>
      <c r="Y136" s="2183"/>
      <c r="Z136" s="2148"/>
      <c r="AA136" s="2183"/>
      <c r="AB136" s="2148"/>
      <c r="AC136" s="2183"/>
      <c r="AD136" s="2148"/>
      <c r="AE136" s="2183"/>
      <c r="AF136" s="2148"/>
      <c r="AG136" s="2183"/>
      <c r="AH136" s="2148"/>
      <c r="AI136" s="2183"/>
      <c r="AJ136" s="2180"/>
      <c r="AK136" s="2179"/>
      <c r="AL136" s="2180"/>
      <c r="AM136" s="2179"/>
      <c r="AN136" s="2180"/>
      <c r="AO136" s="2179"/>
      <c r="AP136" s="2180"/>
      <c r="AQ136" s="2194"/>
      <c r="AR136" s="2182"/>
      <c r="AS136" s="2184"/>
      <c r="AT136" s="2182"/>
      <c r="AU136" s="2183"/>
      <c r="AV136" s="2148"/>
      <c r="AW136" s="2155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6"/>
      <c r="BV136" s="1546"/>
      <c r="BW136" s="1546"/>
      <c r="CA136" s="2186" t="str">
        <f t="shared" si="277"/>
        <v/>
      </c>
      <c r="CB136" s="2186" t="str">
        <f t="shared" si="278"/>
        <v/>
      </c>
      <c r="CC136" s="2186" t="str">
        <f t="shared" si="279"/>
        <v/>
      </c>
      <c r="CD136" s="2186" t="str">
        <f t="shared" si="280"/>
        <v/>
      </c>
      <c r="CE136" s="2186" t="str">
        <f t="shared" si="281"/>
        <v/>
      </c>
      <c r="CF136" s="2186" t="str">
        <f t="shared" si="309"/>
        <v/>
      </c>
      <c r="CG136" s="2186" t="str">
        <f t="shared" si="310"/>
        <v/>
      </c>
      <c r="CH136" s="2186" t="str">
        <f t="shared" si="311"/>
        <v/>
      </c>
      <c r="CI136" s="2186" t="str">
        <f t="shared" si="312"/>
        <v/>
      </c>
      <c r="CJ136" s="2186" t="str">
        <f t="shared" si="313"/>
        <v/>
      </c>
      <c r="CK136" s="2186" t="str">
        <f t="shared" si="314"/>
        <v/>
      </c>
      <c r="CL136" s="2186" t="str">
        <f t="shared" si="315"/>
        <v/>
      </c>
      <c r="CM136" s="2186" t="str">
        <f t="shared" si="316"/>
        <v/>
      </c>
      <c r="CN136" s="2186" t="str">
        <f t="shared" si="317"/>
        <v/>
      </c>
      <c r="CO136" s="2186" t="str">
        <f t="shared" si="318"/>
        <v/>
      </c>
      <c r="CP136" s="2186" t="str">
        <f t="shared" si="319"/>
        <v/>
      </c>
      <c r="CQ136" s="2186" t="str">
        <f t="shared" si="320"/>
        <v/>
      </c>
      <c r="CR136" s="2186" t="str">
        <f t="shared" si="321"/>
        <v/>
      </c>
      <c r="CS136" s="2186" t="str">
        <f t="shared" si="322"/>
        <v/>
      </c>
      <c r="CT136" s="2186" t="str">
        <f t="shared" si="323"/>
        <v/>
      </c>
      <c r="CU136" s="2186" t="str">
        <f t="shared" si="324"/>
        <v/>
      </c>
      <c r="CV136" s="2186" t="str">
        <f t="shared" si="325"/>
        <v/>
      </c>
      <c r="CW136" s="2186" t="str">
        <f t="shared" si="326"/>
        <v/>
      </c>
      <c r="CX136" s="2186" t="str">
        <f t="shared" si="327"/>
        <v/>
      </c>
      <c r="CY136" s="2186" t="str">
        <f t="shared" si="328"/>
        <v/>
      </c>
      <c r="CZ136" s="2186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6" t="s">
        <v>2426</v>
      </c>
      <c r="B137" s="1579">
        <f t="shared" ref="B137:C139" si="329">+D137+F137+H137+J137+L137+N137+P137+R137+T137+V137+X137+Z137+AB137+AD137+AF137+AH137+AJ137+AL137+AN137+AP137</f>
        <v>0</v>
      </c>
      <c r="C137" s="2187">
        <f t="shared" si="329"/>
        <v>0</v>
      </c>
      <c r="D137" s="2182"/>
      <c r="E137" s="2183"/>
      <c r="F137" s="2148"/>
      <c r="G137" s="2183"/>
      <c r="H137" s="2148"/>
      <c r="I137" s="2155"/>
      <c r="J137" s="2182"/>
      <c r="K137" s="2182"/>
      <c r="L137" s="2148"/>
      <c r="M137" s="2155"/>
      <c r="N137" s="2182"/>
      <c r="O137" s="2183"/>
      <c r="P137" s="2148"/>
      <c r="Q137" s="2183"/>
      <c r="R137" s="2148"/>
      <c r="S137" s="2183"/>
      <c r="T137" s="2148"/>
      <c r="U137" s="2183"/>
      <c r="V137" s="2148"/>
      <c r="W137" s="2183"/>
      <c r="X137" s="2148"/>
      <c r="Y137" s="2183"/>
      <c r="Z137" s="2148"/>
      <c r="AA137" s="2183"/>
      <c r="AB137" s="2148"/>
      <c r="AC137" s="2183"/>
      <c r="AD137" s="2148"/>
      <c r="AE137" s="2183"/>
      <c r="AF137" s="2148"/>
      <c r="AG137" s="2183"/>
      <c r="AH137" s="2148"/>
      <c r="AI137" s="2183"/>
      <c r="AJ137" s="2148"/>
      <c r="AK137" s="2183"/>
      <c r="AL137" s="2148"/>
      <c r="AM137" s="2183"/>
      <c r="AN137" s="2148"/>
      <c r="AO137" s="2183"/>
      <c r="AP137" s="2148"/>
      <c r="AQ137" s="2184"/>
      <c r="AR137" s="2182"/>
      <c r="AS137" s="2184"/>
      <c r="AT137" s="2182"/>
      <c r="AU137" s="2183"/>
      <c r="AV137" s="2148"/>
      <c r="AW137" s="2155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6"/>
      <c r="BV137" s="1546"/>
      <c r="BW137" s="1546"/>
      <c r="CA137" s="2186" t="str">
        <f t="shared" si="277"/>
        <v/>
      </c>
      <c r="CB137" s="2186" t="str">
        <f t="shared" si="278"/>
        <v/>
      </c>
      <c r="CC137" s="2186" t="str">
        <f t="shared" si="279"/>
        <v/>
      </c>
      <c r="CD137" s="2186" t="str">
        <f t="shared" si="280"/>
        <v/>
      </c>
      <c r="CE137" s="2186" t="str">
        <f t="shared" si="281"/>
        <v/>
      </c>
      <c r="CF137" s="2186" t="str">
        <f t="shared" si="309"/>
        <v/>
      </c>
      <c r="CG137" s="2186" t="str">
        <f t="shared" si="310"/>
        <v/>
      </c>
      <c r="CH137" s="2186" t="str">
        <f t="shared" si="311"/>
        <v/>
      </c>
      <c r="CI137" s="2186" t="str">
        <f t="shared" si="312"/>
        <v/>
      </c>
      <c r="CJ137" s="2186" t="str">
        <f t="shared" si="313"/>
        <v/>
      </c>
      <c r="CK137" s="2186" t="str">
        <f t="shared" si="314"/>
        <v/>
      </c>
      <c r="CL137" s="2186" t="str">
        <f t="shared" si="315"/>
        <v/>
      </c>
      <c r="CM137" s="2186" t="str">
        <f t="shared" si="316"/>
        <v/>
      </c>
      <c r="CN137" s="2186" t="str">
        <f t="shared" si="317"/>
        <v/>
      </c>
      <c r="CO137" s="2186" t="str">
        <f t="shared" si="318"/>
        <v/>
      </c>
      <c r="CP137" s="2186" t="str">
        <f t="shared" si="319"/>
        <v/>
      </c>
      <c r="CQ137" s="2186" t="str">
        <f t="shared" si="320"/>
        <v/>
      </c>
      <c r="CR137" s="2186" t="str">
        <f t="shared" si="321"/>
        <v/>
      </c>
      <c r="CS137" s="2186" t="str">
        <f t="shared" si="322"/>
        <v/>
      </c>
      <c r="CT137" s="2186" t="str">
        <f t="shared" si="323"/>
        <v/>
      </c>
      <c r="CU137" s="2186" t="str">
        <f t="shared" si="324"/>
        <v/>
      </c>
      <c r="CV137" s="2186" t="str">
        <f t="shared" si="325"/>
        <v/>
      </c>
      <c r="CW137" s="2186" t="str">
        <f t="shared" si="326"/>
        <v/>
      </c>
      <c r="CX137" s="2186" t="str">
        <f t="shared" si="327"/>
        <v/>
      </c>
      <c r="CY137" s="2186" t="str">
        <f t="shared" si="328"/>
        <v/>
      </c>
      <c r="CZ137" s="2186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6" t="s">
        <v>2427</v>
      </c>
      <c r="B138" s="1579">
        <f t="shared" si="329"/>
        <v>0</v>
      </c>
      <c r="C138" s="2187">
        <f t="shared" si="329"/>
        <v>0</v>
      </c>
      <c r="D138" s="2182"/>
      <c r="E138" s="2183"/>
      <c r="F138" s="2148"/>
      <c r="G138" s="2183"/>
      <c r="H138" s="2148"/>
      <c r="I138" s="2155"/>
      <c r="J138" s="2182"/>
      <c r="K138" s="2182"/>
      <c r="L138" s="2148"/>
      <c r="M138" s="2155"/>
      <c r="N138" s="2182"/>
      <c r="O138" s="2183"/>
      <c r="P138" s="2148"/>
      <c r="Q138" s="2183"/>
      <c r="R138" s="2148"/>
      <c r="S138" s="2183"/>
      <c r="T138" s="2148"/>
      <c r="U138" s="2183"/>
      <c r="V138" s="2148"/>
      <c r="W138" s="2183"/>
      <c r="X138" s="2148"/>
      <c r="Y138" s="2183"/>
      <c r="Z138" s="2148"/>
      <c r="AA138" s="2183"/>
      <c r="AB138" s="2148"/>
      <c r="AC138" s="2183"/>
      <c r="AD138" s="2148"/>
      <c r="AE138" s="2183"/>
      <c r="AF138" s="2148"/>
      <c r="AG138" s="2183"/>
      <c r="AH138" s="2148"/>
      <c r="AI138" s="2183"/>
      <c r="AJ138" s="2148"/>
      <c r="AK138" s="2183"/>
      <c r="AL138" s="2148"/>
      <c r="AM138" s="2183"/>
      <c r="AN138" s="2148"/>
      <c r="AO138" s="2183"/>
      <c r="AP138" s="2148"/>
      <c r="AQ138" s="2184"/>
      <c r="AR138" s="2182"/>
      <c r="AS138" s="2184"/>
      <c r="AT138" s="2182"/>
      <c r="AU138" s="2183"/>
      <c r="AV138" s="2148"/>
      <c r="AW138" s="2155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6"/>
      <c r="BV138" s="1546"/>
      <c r="BW138" s="1546"/>
      <c r="CA138" s="2186" t="str">
        <f t="shared" si="277"/>
        <v/>
      </c>
      <c r="CB138" s="2186" t="str">
        <f t="shared" si="278"/>
        <v/>
      </c>
      <c r="CC138" s="2186" t="str">
        <f t="shared" si="279"/>
        <v/>
      </c>
      <c r="CD138" s="2186" t="str">
        <f t="shared" si="280"/>
        <v/>
      </c>
      <c r="CE138" s="2186" t="str">
        <f t="shared" si="281"/>
        <v/>
      </c>
      <c r="CF138" s="2186" t="str">
        <f t="shared" si="309"/>
        <v/>
      </c>
      <c r="CG138" s="2186" t="str">
        <f t="shared" si="310"/>
        <v/>
      </c>
      <c r="CH138" s="2186" t="str">
        <f t="shared" si="311"/>
        <v/>
      </c>
      <c r="CI138" s="2186" t="str">
        <f t="shared" si="312"/>
        <v/>
      </c>
      <c r="CJ138" s="2186" t="str">
        <f t="shared" si="313"/>
        <v/>
      </c>
      <c r="CK138" s="2186" t="str">
        <f t="shared" si="314"/>
        <v/>
      </c>
      <c r="CL138" s="2186" t="str">
        <f t="shared" si="315"/>
        <v/>
      </c>
      <c r="CM138" s="2186" t="str">
        <f t="shared" si="316"/>
        <v/>
      </c>
      <c r="CN138" s="2186" t="str">
        <f t="shared" si="317"/>
        <v/>
      </c>
      <c r="CO138" s="2186" t="str">
        <f t="shared" si="318"/>
        <v/>
      </c>
      <c r="CP138" s="2186" t="str">
        <f t="shared" si="319"/>
        <v/>
      </c>
      <c r="CQ138" s="2186" t="str">
        <f t="shared" si="320"/>
        <v/>
      </c>
      <c r="CR138" s="2186" t="str">
        <f t="shared" si="321"/>
        <v/>
      </c>
      <c r="CS138" s="2186" t="str">
        <f t="shared" si="322"/>
        <v/>
      </c>
      <c r="CT138" s="2186" t="str">
        <f t="shared" si="323"/>
        <v/>
      </c>
      <c r="CU138" s="2186" t="str">
        <f t="shared" si="324"/>
        <v/>
      </c>
      <c r="CV138" s="2186" t="str">
        <f t="shared" si="325"/>
        <v/>
      </c>
      <c r="CW138" s="2186" t="str">
        <f t="shared" si="326"/>
        <v/>
      </c>
      <c r="CX138" s="2186" t="str">
        <f t="shared" si="327"/>
        <v/>
      </c>
      <c r="CY138" s="2186" t="str">
        <f t="shared" si="328"/>
        <v/>
      </c>
      <c r="CZ138" s="2186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2428</v>
      </c>
      <c r="B139" s="2195">
        <f t="shared" si="329"/>
        <v>0</v>
      </c>
      <c r="C139" s="2196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6"/>
      <c r="BV139" s="1546"/>
      <c r="BW139" s="1546"/>
      <c r="CA139" s="2186" t="str">
        <f t="shared" si="277"/>
        <v/>
      </c>
      <c r="CB139" s="2186" t="str">
        <f>IF(B139&lt;&gt;(AR139+ AS139),"* La suma de las columnas Sexo DEBE SER IGUAL a los Procesados. ","")</f>
        <v/>
      </c>
      <c r="CC139" s="2186" t="str">
        <f t="shared" si="279"/>
        <v/>
      </c>
      <c r="CD139" s="2186" t="str">
        <f t="shared" si="280"/>
        <v/>
      </c>
      <c r="CE139" s="2186" t="str">
        <f t="shared" si="281"/>
        <v/>
      </c>
      <c r="CF139" s="2186" t="str">
        <f t="shared" si="309"/>
        <v/>
      </c>
      <c r="CG139" s="2186" t="str">
        <f t="shared" si="310"/>
        <v/>
      </c>
      <c r="CH139" s="2186" t="str">
        <f t="shared" si="311"/>
        <v/>
      </c>
      <c r="CI139" s="2186" t="str">
        <f t="shared" si="312"/>
        <v/>
      </c>
      <c r="CJ139" s="2186" t="str">
        <f t="shared" si="313"/>
        <v/>
      </c>
      <c r="CK139" s="2186" t="str">
        <f t="shared" si="314"/>
        <v/>
      </c>
      <c r="CL139" s="2186" t="str">
        <f t="shared" si="315"/>
        <v/>
      </c>
      <c r="CM139" s="2186" t="str">
        <f t="shared" si="316"/>
        <v/>
      </c>
      <c r="CN139" s="2186" t="str">
        <f t="shared" si="317"/>
        <v/>
      </c>
      <c r="CO139" s="2186" t="str">
        <f t="shared" si="318"/>
        <v/>
      </c>
      <c r="CP139" s="2186" t="str">
        <f t="shared" si="319"/>
        <v/>
      </c>
      <c r="CQ139" s="2186" t="str">
        <f t="shared" si="320"/>
        <v/>
      </c>
      <c r="CR139" s="2186" t="str">
        <f t="shared" si="321"/>
        <v/>
      </c>
      <c r="CS139" s="2186" t="str">
        <f t="shared" si="322"/>
        <v/>
      </c>
      <c r="CT139" s="2186" t="str">
        <f t="shared" si="323"/>
        <v/>
      </c>
      <c r="CU139" s="2186" t="str">
        <f t="shared" si="324"/>
        <v/>
      </c>
      <c r="CV139" s="2186" t="str">
        <f t="shared" si="325"/>
        <v/>
      </c>
      <c r="CW139" s="2186" t="str">
        <f t="shared" si="326"/>
        <v/>
      </c>
      <c r="CX139" s="2186" t="str">
        <f t="shared" si="327"/>
        <v/>
      </c>
      <c r="CY139" s="2186" t="str">
        <f t="shared" si="328"/>
        <v/>
      </c>
      <c r="CZ139" s="2186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82" t="s">
        <v>2435</v>
      </c>
      <c r="B140" s="4982"/>
      <c r="C140" s="4982"/>
      <c r="D140" s="4982"/>
      <c r="E140" s="4982"/>
      <c r="F140" s="4982"/>
      <c r="G140" s="4982"/>
      <c r="H140" s="4982"/>
      <c r="I140" s="4982"/>
      <c r="J140" s="4982"/>
      <c r="K140" s="4982"/>
      <c r="L140" s="4982"/>
      <c r="M140" s="4982"/>
      <c r="N140" s="4982"/>
      <c r="O140" s="4982"/>
      <c r="P140" s="4982"/>
      <c r="Q140" s="4983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5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21" t="s">
        <v>2436</v>
      </c>
      <c r="B141" s="4739"/>
      <c r="C141" s="4189" t="s">
        <v>2437</v>
      </c>
      <c r="D141" s="4190"/>
      <c r="E141" s="4191"/>
      <c r="F141" s="5000" t="s">
        <v>2438</v>
      </c>
      <c r="G141" s="5000"/>
      <c r="H141" s="5000"/>
      <c r="I141" s="5000" t="s">
        <v>2439</v>
      </c>
      <c r="J141" s="5000"/>
      <c r="K141" s="5000"/>
      <c r="L141" s="5000" t="s">
        <v>2440</v>
      </c>
      <c r="M141" s="5000"/>
      <c r="N141" s="5000"/>
      <c r="O141" s="4189" t="s">
        <v>984</v>
      </c>
      <c r="P141" s="4191"/>
      <c r="Q141" s="1685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89"/>
      <c r="B142" s="4180"/>
      <c r="C142" s="2168" t="s">
        <v>2409</v>
      </c>
      <c r="D142" s="1709" t="s">
        <v>2410</v>
      </c>
      <c r="E142" s="2201" t="s">
        <v>2441</v>
      </c>
      <c r="F142" s="2168" t="s">
        <v>2409</v>
      </c>
      <c r="G142" s="1709" t="s">
        <v>2410</v>
      </c>
      <c r="H142" s="2201" t="s">
        <v>2441</v>
      </c>
      <c r="I142" s="2168" t="s">
        <v>2409</v>
      </c>
      <c r="J142" s="1709" t="s">
        <v>2410</v>
      </c>
      <c r="K142" s="2201" t="s">
        <v>2441</v>
      </c>
      <c r="L142" s="2168" t="s">
        <v>2409</v>
      </c>
      <c r="M142" s="1709" t="s">
        <v>2410</v>
      </c>
      <c r="N142" s="2201" t="s">
        <v>2441</v>
      </c>
      <c r="O142" s="2168" t="s">
        <v>2409</v>
      </c>
      <c r="P142" s="1756" t="s">
        <v>2410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94" t="s">
        <v>2442</v>
      </c>
      <c r="B143" s="4995"/>
      <c r="C143" s="2202"/>
      <c r="D143" s="1891"/>
      <c r="E143" s="2203"/>
      <c r="F143" s="2202"/>
      <c r="G143" s="1891"/>
      <c r="H143" s="2203"/>
      <c r="I143" s="2202"/>
      <c r="J143" s="1891"/>
      <c r="K143" s="2203"/>
      <c r="L143" s="2202"/>
      <c r="M143" s="1891"/>
      <c r="N143" s="2203"/>
      <c r="O143" s="2202"/>
      <c r="P143" s="1877"/>
      <c r="Q143" s="1716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6" t="str">
        <f>IF(C143&gt;=D143,"","* Los exámenes Reactivos de Hepatitis B NO DEBEN ser mayor a los exámenes Procesados. ")</f>
        <v/>
      </c>
      <c r="CB143" s="2186" t="str">
        <f>IF(F143&gt;=G143,"","* Los exámenes Reactivos de Hepatitis C NO DEBEN ser mayor a los exámenes Procesados. ")</f>
        <v/>
      </c>
      <c r="CC143" s="2186" t="str">
        <f>IF(I143&gt;=J143,"","* Los exámenes Reactivos de CHAGAS NO DEBEN ser mayor a los exámenes Procesados. ")</f>
        <v/>
      </c>
      <c r="CD143" s="2186" t="str">
        <f>IF(L143&gt;=M143,"","* Los exámenes Reactivos de HTLV1 NO DEBEN ser mayor a los exámenes Procesados. ")</f>
        <v/>
      </c>
      <c r="CE143" s="2186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96" t="s">
        <v>2443</v>
      </c>
      <c r="B144" s="1309" t="s">
        <v>2444</v>
      </c>
      <c r="C144" s="1292"/>
      <c r="D144" s="1326"/>
      <c r="E144" s="2204"/>
      <c r="F144" s="1292"/>
      <c r="G144" s="1326"/>
      <c r="H144" s="2204"/>
      <c r="I144" s="1292"/>
      <c r="J144" s="1326"/>
      <c r="K144" s="2204"/>
      <c r="L144" s="1292"/>
      <c r="M144" s="1326"/>
      <c r="N144" s="2204"/>
      <c r="O144" s="1292"/>
      <c r="P144" s="1308"/>
      <c r="Q144" s="1716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6" t="str">
        <f>IF(C144&gt;=D144,"","* Los exámenes Reactivos de Hepatitis B NO DEBEN ser mayor a los exámenes Procesados. ")</f>
        <v/>
      </c>
      <c r="CB144" s="2186" t="str">
        <f>IF(F144&gt;=G144,"","* Los exámenes Reactivos de Hepatitis C NO DEBEN ser mayor a los exámenes Procesados. ")</f>
        <v/>
      </c>
      <c r="CC144" s="2186" t="str">
        <f>IF(I144&gt;=J144,"","* Los exámenes Reactivos de CHAGAS NO DEBEN ser mayor a los exámenes Procesados. ")</f>
        <v/>
      </c>
      <c r="CD144" s="2186" t="str">
        <f>IF(L144&gt;=M144,"","* Los exámenes Reactivos de HTLV1 NO DEBEN ser mayor a los exámenes Procesados. ")</f>
        <v/>
      </c>
      <c r="CE144" s="2186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97"/>
      <c r="B145" s="2205" t="s">
        <v>2445</v>
      </c>
      <c r="C145" s="1703"/>
      <c r="D145" s="90"/>
      <c r="E145" s="164"/>
      <c r="F145" s="1703"/>
      <c r="G145" s="90"/>
      <c r="H145" s="164"/>
      <c r="I145" s="1703"/>
      <c r="J145" s="90"/>
      <c r="K145" s="164"/>
      <c r="L145" s="1703"/>
      <c r="M145" s="90"/>
      <c r="N145" s="164"/>
      <c r="O145" s="1703"/>
      <c r="P145" s="145"/>
      <c r="Q145" s="1716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6" t="str">
        <f>IF(C145&gt;=D145,"","* Los exámenes Reactivos de Hepatitis B NO DEBEN ser mayor a los exámenes Procesados. ")</f>
        <v/>
      </c>
      <c r="CB145" s="2186" t="str">
        <f>IF(F145&gt;=G145,"","* Los exámenes Reactivos de Hepatitis C NO DEBEN ser mayor a los exámenes Procesados. ")</f>
        <v/>
      </c>
      <c r="CC145" s="2186" t="str">
        <f>IF(I145&gt;=J145,"","* Los exámenes Reactivos de CHAGAS NO DEBEN ser mayor a los exámenes Procesados. ")</f>
        <v/>
      </c>
      <c r="CD145" s="2186" t="str">
        <f>IF(L145&gt;=M145,"","* Los exámenes Reactivos de HTLV1 NO DEBEN ser mayor a los exámenes Procesados. ")</f>
        <v/>
      </c>
      <c r="CE145" s="2186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97"/>
      <c r="B146" s="2206" t="s">
        <v>2446</v>
      </c>
      <c r="C146" s="2157"/>
      <c r="D146" s="1404"/>
      <c r="E146" s="2207"/>
      <c r="F146" s="2157"/>
      <c r="G146" s="1404"/>
      <c r="H146" s="2207"/>
      <c r="I146" s="2157"/>
      <c r="J146" s="1404"/>
      <c r="K146" s="2207"/>
      <c r="L146" s="2157"/>
      <c r="M146" s="1404"/>
      <c r="N146" s="2207"/>
      <c r="O146" s="2157"/>
      <c r="P146" s="2158"/>
      <c r="Q146" s="1716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6" t="str">
        <f>IF(C146&gt;=D146,"","* Los exámenes Reactivos de Hepatitis B NO DEBEN ser mayor a los exámenes Procesados. ")</f>
        <v/>
      </c>
      <c r="CB146" s="2186" t="str">
        <f>IF(F146&gt;=G146,"","* Los exámenes Reactivos de Hepatitis C NO DEBEN ser mayor a los exámenes Procesados. ")</f>
        <v/>
      </c>
      <c r="CC146" s="2186" t="str">
        <f>IF(I146&gt;=J146,"","* Los exámenes Reactivos de CHAGAS NO DEBEN ser mayor a los exámenes Procesados. ")</f>
        <v/>
      </c>
      <c r="CD146" s="2186" t="str">
        <f>IF(L146&gt;=M146,"","* Los exámenes Reactivos de HTLV1 NO DEBEN ser mayor a los exámenes Procesados. ")</f>
        <v/>
      </c>
      <c r="CE146" s="2186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98" t="s">
        <v>2426</v>
      </c>
      <c r="B147" s="4999"/>
      <c r="C147" s="2157"/>
      <c r="D147" s="1404"/>
      <c r="E147" s="2207"/>
      <c r="F147" s="2157"/>
      <c r="G147" s="1404"/>
      <c r="H147" s="2207"/>
      <c r="I147" s="2157"/>
      <c r="J147" s="1404"/>
      <c r="K147" s="2207"/>
      <c r="L147" s="2157"/>
      <c r="M147" s="1404"/>
      <c r="N147" s="2207"/>
      <c r="O147" s="2157"/>
      <c r="P147" s="2158"/>
      <c r="Q147" s="1716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6" t="str">
        <f>IF(C147&gt;=D147,"","* Los exámenes Reactivos de Hepatitis B NO DEBEN ser mayor a los exámenes Procesados. ")</f>
        <v/>
      </c>
      <c r="CB147" s="2186" t="str">
        <f>IF(F147&gt;=G147,"","* Los exámenes Reactivos de Hepatitis C NO DEBEN ser mayor a los exámenes Procesados. ")</f>
        <v/>
      </c>
      <c r="CC147" s="2186" t="str">
        <f>IF(I147&gt;=J147,"","* Los exámenes Reactivos de CHAGAS NO DEBEN ser mayor a los exámenes Procesados. ")</f>
        <v/>
      </c>
      <c r="CD147" s="2186" t="str">
        <f>IF(L147&gt;=M147,"","* Los exámenes Reactivos de HTLV1 NO DEBEN ser mayor a los exámenes Procesados. ")</f>
        <v/>
      </c>
      <c r="CE147" s="2186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83" t="s">
        <v>2447</v>
      </c>
      <c r="B148" s="4983"/>
      <c r="C148" s="4983"/>
      <c r="D148" s="4983"/>
      <c r="E148" s="4983"/>
      <c r="F148" s="4983"/>
      <c r="G148" s="4983"/>
      <c r="H148" s="4983"/>
      <c r="I148" s="4983"/>
      <c r="J148" s="4983"/>
      <c r="K148" s="4983"/>
      <c r="L148" s="4983"/>
      <c r="M148" s="4983"/>
      <c r="N148" s="4983"/>
      <c r="O148" s="4983"/>
      <c r="P148" s="4983"/>
      <c r="Q148" s="4983"/>
      <c r="R148" s="4983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6"/>
      <c r="CB148" s="2186"/>
      <c r="CC148" s="2186"/>
      <c r="CD148" s="2186"/>
      <c r="CE148" s="2186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21" t="s">
        <v>2436</v>
      </c>
      <c r="B149" s="4739"/>
      <c r="C149" s="4189" t="s">
        <v>2437</v>
      </c>
      <c r="D149" s="4190"/>
      <c r="E149" s="4191"/>
      <c r="F149" s="5000" t="s">
        <v>2438</v>
      </c>
      <c r="G149" s="5000"/>
      <c r="H149" s="5000"/>
      <c r="I149" s="5000" t="s">
        <v>2439</v>
      </c>
      <c r="J149" s="5000"/>
      <c r="K149" s="5000"/>
      <c r="L149" s="5000" t="s">
        <v>2440</v>
      </c>
      <c r="M149" s="5000"/>
      <c r="N149" s="5000"/>
      <c r="O149" s="4189" t="s">
        <v>984</v>
      </c>
      <c r="P149" s="4191"/>
      <c r="Q149" s="122"/>
      <c r="CA149" s="2186"/>
      <c r="CB149" s="2186"/>
      <c r="CC149" s="2186"/>
      <c r="CD149" s="2186"/>
      <c r="CE149" s="2186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89"/>
      <c r="B150" s="4180"/>
      <c r="C150" s="2168" t="s">
        <v>2409</v>
      </c>
      <c r="D150" s="1709" t="s">
        <v>2410</v>
      </c>
      <c r="E150" s="2201" t="s">
        <v>2441</v>
      </c>
      <c r="F150" s="2168" t="s">
        <v>2409</v>
      </c>
      <c r="G150" s="1709" t="s">
        <v>2410</v>
      </c>
      <c r="H150" s="2201" t="s">
        <v>2441</v>
      </c>
      <c r="I150" s="2168" t="s">
        <v>2409</v>
      </c>
      <c r="J150" s="1709" t="s">
        <v>2410</v>
      </c>
      <c r="K150" s="2201" t="s">
        <v>2441</v>
      </c>
      <c r="L150" s="2168" t="s">
        <v>2409</v>
      </c>
      <c r="M150" s="1709" t="s">
        <v>2410</v>
      </c>
      <c r="N150" s="2201" t="s">
        <v>2441</v>
      </c>
      <c r="O150" s="2168" t="s">
        <v>2409</v>
      </c>
      <c r="P150" s="1756" t="s">
        <v>2410</v>
      </c>
      <c r="Q150" s="122"/>
      <c r="CA150" s="2186"/>
      <c r="CB150" s="2186"/>
      <c r="CC150" s="2186"/>
      <c r="CD150" s="2186"/>
      <c r="CE150" s="2186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94" t="s">
        <v>2442</v>
      </c>
      <c r="B151" s="4995"/>
      <c r="C151" s="2202"/>
      <c r="D151" s="1891"/>
      <c r="E151" s="2203"/>
      <c r="F151" s="2202"/>
      <c r="G151" s="1891"/>
      <c r="H151" s="2203"/>
      <c r="I151" s="2202"/>
      <c r="J151" s="1891"/>
      <c r="K151" s="2203"/>
      <c r="L151" s="2202"/>
      <c r="M151" s="1891"/>
      <c r="N151" s="2203"/>
      <c r="O151" s="2202"/>
      <c r="P151" s="1877"/>
      <c r="Q151" s="1716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6" t="str">
        <f>IF(C151&gt;=D151,"","* Los exámenes Reactivos de Hepatitis B NO DEBEN ser mayor a los exámenes Procesados. ")</f>
        <v/>
      </c>
      <c r="CB151" s="2186" t="str">
        <f>IF(F151&gt;=G151,"","* Los exámenes Reactivos de Hepatitis C NO DEBEN ser mayor a los exámenes Procesados. ")</f>
        <v/>
      </c>
      <c r="CC151" s="2186" t="str">
        <f>IF(I151&gt;=J151,"","* Los exámenes Reactivos de CHAGAS NO DEBEN ser mayor a los exámenes Procesados. ")</f>
        <v/>
      </c>
      <c r="CD151" s="2186" t="str">
        <f>IF(L151&gt;=M151,"","* Los exámenes Reactivos de HTLV1 NO DEBEN ser mayor a los exámenes Procesados. ")</f>
        <v/>
      </c>
      <c r="CE151" s="2186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96" t="s">
        <v>2443</v>
      </c>
      <c r="B152" s="2208" t="s">
        <v>2444</v>
      </c>
      <c r="C152" s="1292"/>
      <c r="D152" s="1326"/>
      <c r="E152" s="2204"/>
      <c r="F152" s="1292"/>
      <c r="G152" s="1326"/>
      <c r="H152" s="2204"/>
      <c r="I152" s="1292"/>
      <c r="J152" s="1326"/>
      <c r="K152" s="2204"/>
      <c r="L152" s="1292"/>
      <c r="M152" s="1326"/>
      <c r="N152" s="2204"/>
      <c r="O152" s="1292"/>
      <c r="P152" s="1308"/>
      <c r="Q152" s="1716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6" t="str">
        <f>IF(C152&gt;=D152,"","* Los exámenes Reactivos de Hepatitis B NO DEBEN ser mayor a los exámenes Procesados. ")</f>
        <v/>
      </c>
      <c r="CB152" s="2186" t="str">
        <f>IF(F152&gt;=G152,"","* Los exámenes Reactivos de Hepatitis C NO DEBEN ser mayor a los exámenes Procesados. ")</f>
        <v/>
      </c>
      <c r="CC152" s="2186" t="str">
        <f>IF(I152&gt;=J152,"","* Los exámenes Reactivos de CHAGAS NO DEBEN ser mayor a los exámenes Procesados. ")</f>
        <v/>
      </c>
      <c r="CD152" s="2186" t="str">
        <f>IF(L152&gt;=M152,"","* Los exámenes Reactivos de HTLV1 NO DEBEN ser mayor a los exámenes Procesados. ")</f>
        <v/>
      </c>
      <c r="CE152" s="2186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97"/>
      <c r="B153" s="2209" t="s">
        <v>2445</v>
      </c>
      <c r="C153" s="1703"/>
      <c r="D153" s="90"/>
      <c r="E153" s="164"/>
      <c r="F153" s="1703"/>
      <c r="G153" s="90"/>
      <c r="H153" s="164"/>
      <c r="I153" s="1703"/>
      <c r="J153" s="90"/>
      <c r="K153" s="164"/>
      <c r="L153" s="1703"/>
      <c r="M153" s="90"/>
      <c r="N153" s="164"/>
      <c r="O153" s="1703"/>
      <c r="P153" s="145"/>
      <c r="Q153" s="1716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6" t="str">
        <f>IF(C153&gt;=D153,"","* Los exámenes Reactivos de Hepatitis B NO DEBEN ser mayor a los exámenes Procesados. ")</f>
        <v/>
      </c>
      <c r="CB153" s="2186" t="str">
        <f>IF(F153&gt;=G153,"","* Los exámenes Reactivos de Hepatitis C NO DEBEN ser mayor a los exámenes Procesados. ")</f>
        <v/>
      </c>
      <c r="CC153" s="2186" t="str">
        <f>IF(I153&gt;=J153,"","* Los exámenes Reactivos de CHAGAS NO DEBEN ser mayor a los exámenes Procesados. ")</f>
        <v/>
      </c>
      <c r="CD153" s="2186" t="str">
        <f>IF(L153&gt;=M153,"","* Los exámenes Reactivos de HTLV1 NO DEBEN ser mayor a los exámenes Procesados. ")</f>
        <v/>
      </c>
      <c r="CE153" s="2186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97"/>
      <c r="B154" s="465" t="s">
        <v>2446</v>
      </c>
      <c r="C154" s="2157"/>
      <c r="D154" s="1404"/>
      <c r="E154" s="2207"/>
      <c r="F154" s="2157"/>
      <c r="G154" s="1404"/>
      <c r="H154" s="2207"/>
      <c r="I154" s="2157"/>
      <c r="J154" s="1404"/>
      <c r="K154" s="2207"/>
      <c r="L154" s="2157"/>
      <c r="M154" s="1404"/>
      <c r="N154" s="2207"/>
      <c r="O154" s="2157"/>
      <c r="P154" s="2158"/>
      <c r="Q154" s="1716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6" t="str">
        <f>IF(C154&gt;=D154,"","* Los exámenes Reactivos de Hepatitis B NO DEBEN ser mayor a los exámenes Procesados. ")</f>
        <v/>
      </c>
      <c r="CB154" s="2186" t="str">
        <f>IF(F154&gt;=G154,"","* Los exámenes Reactivos de Hepatitis C NO DEBEN ser mayor a los exámenes Procesados. ")</f>
        <v/>
      </c>
      <c r="CC154" s="2186" t="str">
        <f>IF(I154&gt;=J154,"","* Los exámenes Reactivos de CHAGAS NO DEBEN ser mayor a los exámenes Procesados. ")</f>
        <v/>
      </c>
      <c r="CD154" s="2186" t="str">
        <f>IF(L154&gt;=M154,"","* Los exámenes Reactivos de HTLV1 NO DEBEN ser mayor a los exámenes Procesados. ")</f>
        <v/>
      </c>
      <c r="CE154" s="2186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98" t="s">
        <v>2448</v>
      </c>
      <c r="B155" s="4999"/>
      <c r="C155" s="2157"/>
      <c r="D155" s="1404"/>
      <c r="E155" s="2207"/>
      <c r="F155" s="2157"/>
      <c r="G155" s="1404"/>
      <c r="H155" s="2207"/>
      <c r="I155" s="2157"/>
      <c r="J155" s="1404"/>
      <c r="K155" s="2207"/>
      <c r="L155" s="2157"/>
      <c r="M155" s="1404"/>
      <c r="N155" s="2207"/>
      <c r="O155" s="2157"/>
      <c r="P155" s="2158"/>
      <c r="Q155" s="1716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6" t="str">
        <f>IF(C155&gt;=D155,"","* Los exámenes Reactivos de Hepatitis B NO DEBEN ser mayor a los exámenes Procesados. ")</f>
        <v/>
      </c>
      <c r="CB155" s="2186" t="str">
        <f>IF(F155&gt;=G155,"","* Los exámenes Reactivos de Hepatitis C NO DEBEN ser mayor a los exámenes Procesados. ")</f>
        <v/>
      </c>
      <c r="CC155" s="2186" t="str">
        <f>IF(I155&gt;=J155,"","* Los exámenes Reactivos de CHAGAS NO DEBEN ser mayor a los exámenes Procesados. ")</f>
        <v/>
      </c>
      <c r="CD155" s="2186" t="str">
        <f>IF(L155&gt;=M155,"","* Los exámenes Reactivos de HTLV1 NO DEBEN ser mayor a los exámenes Procesados. ")</f>
        <v/>
      </c>
      <c r="CE155" s="2186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82" t="s">
        <v>2449</v>
      </c>
      <c r="B156" s="4982"/>
      <c r="C156" s="4982"/>
      <c r="D156" s="4982"/>
      <c r="E156" s="4982"/>
      <c r="F156" s="4982"/>
      <c r="G156" s="4982"/>
      <c r="H156" s="4982"/>
      <c r="I156" s="4982"/>
      <c r="J156" s="4982"/>
      <c r="K156" s="4982"/>
      <c r="L156" s="4982"/>
      <c r="M156" s="4982"/>
      <c r="N156" s="4982"/>
      <c r="O156" s="4982"/>
      <c r="P156" s="4982"/>
      <c r="Q156" s="4983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0"/>
      <c r="AU156" s="2210"/>
      <c r="AV156" s="2211"/>
      <c r="AW156" s="2211"/>
      <c r="AX156" s="2211"/>
      <c r="AY156" s="2211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50" t="s">
        <v>2436</v>
      </c>
      <c r="B157" s="4739"/>
      <c r="C157" s="4526" t="s">
        <v>27</v>
      </c>
      <c r="D157" s="4846"/>
      <c r="E157" s="4927" t="s">
        <v>701</v>
      </c>
      <c r="F157" s="4920"/>
      <c r="G157" s="4920"/>
      <c r="H157" s="4920"/>
      <c r="I157" s="4920"/>
      <c r="J157" s="4920"/>
      <c r="K157" s="4920"/>
      <c r="L157" s="4920"/>
      <c r="M157" s="4920"/>
      <c r="N157" s="4920"/>
      <c r="O157" s="4920"/>
      <c r="P157" s="4920"/>
      <c r="Q157" s="4920"/>
      <c r="R157" s="4920"/>
      <c r="S157" s="4920"/>
      <c r="T157" s="4920"/>
      <c r="U157" s="4920"/>
      <c r="V157" s="4920"/>
      <c r="W157" s="4920"/>
      <c r="X157" s="4920"/>
      <c r="Y157" s="4920"/>
      <c r="Z157" s="4920"/>
      <c r="AA157" s="4920"/>
      <c r="AB157" s="4920"/>
      <c r="AC157" s="4920"/>
      <c r="AD157" s="4920"/>
      <c r="AE157" s="4920"/>
      <c r="AF157" s="4920"/>
      <c r="AG157" s="4920"/>
      <c r="AH157" s="4920"/>
      <c r="AI157" s="4920"/>
      <c r="AJ157" s="4922"/>
      <c r="AK157" s="4952" t="s">
        <v>48</v>
      </c>
      <c r="AL157" s="4952"/>
      <c r="AM157" s="4952"/>
      <c r="AN157" s="4953"/>
      <c r="AO157" s="4951" t="s">
        <v>960</v>
      </c>
      <c r="AP157" s="4952"/>
      <c r="AQ157" s="4952"/>
      <c r="AR157" s="4953"/>
      <c r="AS157" s="4938" t="s">
        <v>2450</v>
      </c>
      <c r="AT157" s="4939"/>
      <c r="AU157" s="4938" t="s">
        <v>429</v>
      </c>
      <c r="AV157" s="4989"/>
      <c r="AW157" s="4992" t="s">
        <v>1711</v>
      </c>
      <c r="AX157" s="4943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6"/>
    </row>
    <row r="158" spans="1:130" ht="16.149999999999999" customHeight="1" x14ac:dyDescent="0.25">
      <c r="A158" s="4153"/>
      <c r="B158" s="4176"/>
      <c r="C158" s="4795"/>
      <c r="D158" s="4796"/>
      <c r="E158" s="4946" t="s">
        <v>2451</v>
      </c>
      <c r="F158" s="4947"/>
      <c r="G158" s="4946" t="s">
        <v>970</v>
      </c>
      <c r="H158" s="4947"/>
      <c r="I158" s="4946" t="s">
        <v>2452</v>
      </c>
      <c r="J158" s="4947"/>
      <c r="K158" s="4927" t="s">
        <v>1960</v>
      </c>
      <c r="L158" s="4921"/>
      <c r="M158" s="4927" t="s">
        <v>37</v>
      </c>
      <c r="N158" s="4921"/>
      <c r="O158" s="4927" t="s">
        <v>38</v>
      </c>
      <c r="P158" s="4921"/>
      <c r="Q158" s="4927" t="s">
        <v>45</v>
      </c>
      <c r="R158" s="4921"/>
      <c r="S158" s="4927" t="s">
        <v>130</v>
      </c>
      <c r="T158" s="4921"/>
      <c r="U158" s="4927" t="s">
        <v>131</v>
      </c>
      <c r="V158" s="4921"/>
      <c r="W158" s="4927" t="s">
        <v>132</v>
      </c>
      <c r="X158" s="4921"/>
      <c r="Y158" s="4927" t="s">
        <v>133</v>
      </c>
      <c r="Z158" s="4921"/>
      <c r="AA158" s="4927" t="s">
        <v>134</v>
      </c>
      <c r="AB158" s="4921"/>
      <c r="AC158" s="4927" t="s">
        <v>135</v>
      </c>
      <c r="AD158" s="4921"/>
      <c r="AE158" s="4927" t="s">
        <v>1959</v>
      </c>
      <c r="AF158" s="4921"/>
      <c r="AG158" s="4927" t="s">
        <v>1951</v>
      </c>
      <c r="AH158" s="4921"/>
      <c r="AI158" s="4927" t="s">
        <v>2453</v>
      </c>
      <c r="AJ158" s="4922"/>
      <c r="AK158" s="4925" t="s">
        <v>20</v>
      </c>
      <c r="AL158" s="4924"/>
      <c r="AM158" s="4925" t="s">
        <v>21</v>
      </c>
      <c r="AN158" s="4926"/>
      <c r="AO158" s="4923" t="s">
        <v>427</v>
      </c>
      <c r="AP158" s="4924"/>
      <c r="AQ158" s="4925" t="s">
        <v>426</v>
      </c>
      <c r="AR158" s="4926"/>
      <c r="AS158" s="4940"/>
      <c r="AT158" s="4941"/>
      <c r="AU158" s="4990"/>
      <c r="AV158" s="4991"/>
      <c r="AW158" s="4993"/>
      <c r="AX158" s="4945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6"/>
      <c r="BU158" s="1546"/>
    </row>
    <row r="159" spans="1:130" ht="32.25" customHeight="1" x14ac:dyDescent="0.25">
      <c r="A159" s="4222"/>
      <c r="B159" s="4180"/>
      <c r="C159" s="2168" t="s">
        <v>2409</v>
      </c>
      <c r="D159" s="2212" t="s">
        <v>2454</v>
      </c>
      <c r="E159" s="2213" t="s">
        <v>2409</v>
      </c>
      <c r="F159" s="2212" t="s">
        <v>2454</v>
      </c>
      <c r="G159" s="2213" t="s">
        <v>2409</v>
      </c>
      <c r="H159" s="2212" t="s">
        <v>2454</v>
      </c>
      <c r="I159" s="2213" t="s">
        <v>2409</v>
      </c>
      <c r="J159" s="2212" t="s">
        <v>2454</v>
      </c>
      <c r="K159" s="2213" t="s">
        <v>2409</v>
      </c>
      <c r="L159" s="2212" t="s">
        <v>2454</v>
      </c>
      <c r="M159" s="2213" t="s">
        <v>2409</v>
      </c>
      <c r="N159" s="2212" t="s">
        <v>2454</v>
      </c>
      <c r="O159" s="2213" t="s">
        <v>2409</v>
      </c>
      <c r="P159" s="2212" t="s">
        <v>2454</v>
      </c>
      <c r="Q159" s="2213" t="s">
        <v>2409</v>
      </c>
      <c r="R159" s="2212" t="s">
        <v>2454</v>
      </c>
      <c r="S159" s="2213" t="s">
        <v>2409</v>
      </c>
      <c r="T159" s="2212" t="s">
        <v>2454</v>
      </c>
      <c r="U159" s="2213" t="s">
        <v>2409</v>
      </c>
      <c r="V159" s="2212" t="s">
        <v>2454</v>
      </c>
      <c r="W159" s="2213" t="s">
        <v>2409</v>
      </c>
      <c r="X159" s="2212" t="s">
        <v>2454</v>
      </c>
      <c r="Y159" s="2213" t="s">
        <v>2409</v>
      </c>
      <c r="Z159" s="2212" t="s">
        <v>2454</v>
      </c>
      <c r="AA159" s="2213" t="s">
        <v>2409</v>
      </c>
      <c r="AB159" s="2212" t="s">
        <v>2454</v>
      </c>
      <c r="AC159" s="2213" t="s">
        <v>2409</v>
      </c>
      <c r="AD159" s="2212" t="s">
        <v>2454</v>
      </c>
      <c r="AE159" s="2213" t="s">
        <v>2409</v>
      </c>
      <c r="AF159" s="2212" t="s">
        <v>2454</v>
      </c>
      <c r="AG159" s="2213" t="s">
        <v>2409</v>
      </c>
      <c r="AH159" s="2212" t="s">
        <v>2454</v>
      </c>
      <c r="AI159" s="2213" t="s">
        <v>2409</v>
      </c>
      <c r="AJ159" s="2214" t="s">
        <v>2454</v>
      </c>
      <c r="AK159" s="2215" t="s">
        <v>2409</v>
      </c>
      <c r="AL159" s="2212" t="s">
        <v>2454</v>
      </c>
      <c r="AM159" s="2213" t="s">
        <v>2409</v>
      </c>
      <c r="AN159" s="2212" t="s">
        <v>2454</v>
      </c>
      <c r="AO159" s="2216" t="s">
        <v>2409</v>
      </c>
      <c r="AP159" s="2212" t="s">
        <v>2454</v>
      </c>
      <c r="AQ159" s="2213" t="s">
        <v>2409</v>
      </c>
      <c r="AR159" s="2212" t="s">
        <v>2454</v>
      </c>
      <c r="AS159" s="2216" t="s">
        <v>2409</v>
      </c>
      <c r="AT159" s="2212" t="s">
        <v>2454</v>
      </c>
      <c r="AU159" s="2216" t="s">
        <v>2409</v>
      </c>
      <c r="AV159" s="2217" t="s">
        <v>2454</v>
      </c>
      <c r="AW159" s="2216" t="s">
        <v>2409</v>
      </c>
      <c r="AX159" s="2217" t="s">
        <v>2454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6"/>
      <c r="BU159" s="1546"/>
    </row>
    <row r="160" spans="1:130" ht="16.149999999999999" customHeight="1" x14ac:dyDescent="0.25">
      <c r="A160" s="4977" t="s">
        <v>2455</v>
      </c>
      <c r="B160" s="4978"/>
      <c r="C160" s="1387">
        <f t="shared" ref="C160:D162" si="332">+M160+O160+Q160+S160+U160+W160+Y160+AA160+AC160+AE160</f>
        <v>0</v>
      </c>
      <c r="D160" s="1602">
        <f t="shared" si="332"/>
        <v>0</v>
      </c>
      <c r="E160" s="1300"/>
      <c r="F160" s="2218"/>
      <c r="G160" s="1300"/>
      <c r="H160" s="2218"/>
      <c r="I160" s="1300"/>
      <c r="J160" s="2218"/>
      <c r="K160" s="1300"/>
      <c r="L160" s="2218"/>
      <c r="M160" s="1292"/>
      <c r="N160" s="1326"/>
      <c r="O160" s="1292"/>
      <c r="P160" s="1326"/>
      <c r="Q160" s="1292"/>
      <c r="R160" s="1326"/>
      <c r="S160" s="1292"/>
      <c r="T160" s="1326"/>
      <c r="U160" s="1292"/>
      <c r="V160" s="1326"/>
      <c r="W160" s="1292"/>
      <c r="X160" s="1326"/>
      <c r="Y160" s="1292"/>
      <c r="Z160" s="1326"/>
      <c r="AA160" s="1292"/>
      <c r="AB160" s="1326"/>
      <c r="AC160" s="1292"/>
      <c r="AD160" s="1326"/>
      <c r="AE160" s="1292"/>
      <c r="AF160" s="1326"/>
      <c r="AG160" s="1300"/>
      <c r="AH160" s="1327"/>
      <c r="AI160" s="1300"/>
      <c r="AJ160" s="1299"/>
      <c r="AK160" s="4005"/>
      <c r="AL160" s="4010"/>
      <c r="AM160" s="1703"/>
      <c r="AN160" s="2219"/>
      <c r="AO160" s="2220"/>
      <c r="AP160" s="2149"/>
      <c r="AQ160" s="2182"/>
      <c r="AR160" s="2221"/>
      <c r="AS160" s="2220"/>
      <c r="AT160" s="2221"/>
      <c r="AU160" s="2220"/>
      <c r="AV160" s="2149"/>
      <c r="AW160" s="2220"/>
      <c r="AX160" s="2149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6"/>
      <c r="BU160" s="1546"/>
      <c r="CA160" s="2186" t="str">
        <f>IF(DA160=1," * El total de exámenes confirmados positivos por ISP NO DEBE SUPERAR el total de exámenes procesados. ","")</f>
        <v/>
      </c>
      <c r="CB160" s="2186" t="str">
        <f>IF(DB160=1," * La suma de exámenes procesados por sexo DEBE SER IGUAL al total de Procesados. ","")</f>
        <v/>
      </c>
      <c r="CC160" s="2186" t="str">
        <f>IF(DC160=1," * La suma de exámenes Confirmados positivos por ISP por sexo DEBE SER IGUAL al total de Procesados. ","")</f>
        <v/>
      </c>
      <c r="CD160" s="2186" t="str">
        <f>IF(DD160=1," * La suma de exámenes procesados Trans NO PUEDE Superar al total de Procesados. ","")</f>
        <v/>
      </c>
      <c r="CE160" s="2186" t="str">
        <f>IF(DE160=1," * La suma de exámenes confirmados positivos por ISP Trans NO PUEDE Superar al total de Procesados. ","")</f>
        <v/>
      </c>
      <c r="CF160" s="2186" t="str">
        <f>IF(DF160=1," * Los exámenes procesados de personas pertenecientes a Pueblos originarios NO PUEDE Superar al total de Procesados. ","")</f>
        <v/>
      </c>
      <c r="CG160" s="2186" t="str">
        <f>IF(DG160=1," * Los exámenes confirmados positivos por ISP de personas pertenecientes a Pueblos originarios NO PUEDE Superar al total de Procesados. ","")</f>
        <v/>
      </c>
      <c r="CH160" s="2186" t="str">
        <f>IF(DH160=1," * Los exámenes procesados de personas pertenecientes a Pueblos migrantes NO PUEDE Superar al total de Procesados. ","")</f>
        <v/>
      </c>
      <c r="CI160" s="2186" t="str">
        <f>IF(DI160=1," * Los exámenes confirmados positivos por ISP de personas pertenecientes a Pueblos Migrantes NO PUEDE Superar al total de Procesados. ","")</f>
        <v/>
      </c>
      <c r="CJ160" s="2186"/>
      <c r="CK160" s="2186"/>
      <c r="CL160" s="2186"/>
      <c r="CM160" s="2186"/>
      <c r="CN160" s="2186"/>
      <c r="CO160" s="2186"/>
      <c r="CP160" s="2186"/>
      <c r="CQ160" s="2186"/>
      <c r="CR160" s="2186"/>
      <c r="CS160" s="2186"/>
      <c r="CT160" s="2186"/>
      <c r="CU160" s="2186"/>
      <c r="CV160" s="2186"/>
      <c r="CW160" s="2186" t="str">
        <f>IF(DW160=1,"* No olvide digitar la columna Procesados Trans y/o Pueblos Originarios y/o Migrantes (Digite Cero si no tiene). ","")</f>
        <v/>
      </c>
      <c r="CX160" s="2186" t="str">
        <f>IF(DX160=1,"* No olvide digitar la columna Confirmados Trans y/o Pueblos Originarios y/o Migrantes (Digite Cero si no tiene). ","")</f>
        <v/>
      </c>
      <c r="CY160" s="2186"/>
      <c r="CZ160" s="2186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71" t="s">
        <v>2456</v>
      </c>
      <c r="B161" s="4972"/>
      <c r="C161" s="2153">
        <f t="shared" si="332"/>
        <v>0</v>
      </c>
      <c r="D161" s="1597">
        <f t="shared" si="332"/>
        <v>0</v>
      </c>
      <c r="E161" s="2180"/>
      <c r="F161" s="2179"/>
      <c r="G161" s="2180"/>
      <c r="H161" s="2179"/>
      <c r="I161" s="2180"/>
      <c r="J161" s="2179"/>
      <c r="K161" s="2180"/>
      <c r="L161" s="2179"/>
      <c r="M161" s="1703"/>
      <c r="N161" s="90"/>
      <c r="O161" s="1703"/>
      <c r="P161" s="90"/>
      <c r="Q161" s="1703"/>
      <c r="R161" s="90"/>
      <c r="S161" s="1703"/>
      <c r="T161" s="90"/>
      <c r="U161" s="1703"/>
      <c r="V161" s="90"/>
      <c r="W161" s="1703"/>
      <c r="X161" s="90"/>
      <c r="Y161" s="1703"/>
      <c r="Z161" s="90"/>
      <c r="AA161" s="1703"/>
      <c r="AB161" s="90"/>
      <c r="AC161" s="1703"/>
      <c r="AD161" s="90"/>
      <c r="AE161" s="1703"/>
      <c r="AF161" s="90"/>
      <c r="AG161" s="2180"/>
      <c r="AH161" s="2181"/>
      <c r="AI161" s="2180"/>
      <c r="AJ161" s="2194"/>
      <c r="AK161" s="3951"/>
      <c r="AL161" s="3953"/>
      <c r="AM161" s="2148"/>
      <c r="AN161" s="2221"/>
      <c r="AO161" s="2220"/>
      <c r="AP161" s="2149"/>
      <c r="AQ161" s="2182"/>
      <c r="AR161" s="2221"/>
      <c r="AS161" s="2220"/>
      <c r="AT161" s="2221"/>
      <c r="AU161" s="2220"/>
      <c r="AV161" s="2149"/>
      <c r="AW161" s="2220"/>
      <c r="AX161" s="2149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6"/>
      <c r="BU161" s="1546"/>
      <c r="CA161" s="2186" t="str">
        <f t="shared" ref="CA161:CA182" si="334">IF(DA161=1," * El total de exámenes confirmados positivos por ISP NO DEBE SUPERAR el total de exámenes procesados. ","")</f>
        <v/>
      </c>
      <c r="CB161" s="2186" t="str">
        <f t="shared" ref="CB161:CB182" si="335">IF(DB161=1," * La suma de exámenes procesados por sexo DEBE SER IGUAL al total de Procesados. ","")</f>
        <v/>
      </c>
      <c r="CC161" s="2186" t="str">
        <f t="shared" ref="CC161:CC182" si="336">IF(DC161=1," * La suma de exámenes Confirmados positivos por ISP por sexo DEBE SER IGUAL al total de Procesados. ","")</f>
        <v/>
      </c>
      <c r="CD161" s="2186" t="str">
        <f t="shared" ref="CD161:CD182" si="337">IF(DD161=1," * La suma de exámenes procesados Trans NO PUEDE Superar al total de Procesados. ","")</f>
        <v/>
      </c>
      <c r="CE161" s="2186" t="str">
        <f t="shared" ref="CE161:CE182" si="338">IF(DE161=1," * La suma de exámenes confirmados positivos por ISP Trans NO PUEDE Superar al total de Procesados. ","")</f>
        <v/>
      </c>
      <c r="CF161" s="2186" t="str">
        <f t="shared" ref="CF161:CF182" si="339">IF(DF161=1," * Los exámenes procesados de personas pertenecientes a Pueblos originarios NO PUEDE Superar al total de Procesados. ","")</f>
        <v/>
      </c>
      <c r="CG161" s="2186" t="str">
        <f t="shared" ref="CG161:CG182" si="340">IF(DG161=1," * Los exámenes confirmados positivos por ISP de personas pertenecientes a Pueblos originarios NO PUEDE Superar al total de Procesados. ","")</f>
        <v/>
      </c>
      <c r="CH161" s="2186" t="str">
        <f t="shared" ref="CH161:CH182" si="341">IF(DH161=1," * Los exámenes procesados de personas pertenecientes a Pueblos migrantes NO PUEDE Superar al total de Procesados. ","")</f>
        <v/>
      </c>
      <c r="CI161" s="2186" t="str">
        <f t="shared" ref="CI161:CI182" si="342">IF(DI161=1," * Los exámenes confirmados positivos por ISP de personas pertenecientes a Pueblos Migrantes NO PUEDE Superar al total de Procesados. ","")</f>
        <v/>
      </c>
      <c r="CJ161" s="2186"/>
      <c r="CK161" s="2186"/>
      <c r="CL161" s="2186"/>
      <c r="CM161" s="2186"/>
      <c r="CN161" s="2186"/>
      <c r="CO161" s="2186"/>
      <c r="CP161" s="2186"/>
      <c r="CQ161" s="2186"/>
      <c r="CR161" s="2186"/>
      <c r="CS161" s="2186"/>
      <c r="CT161" s="2186"/>
      <c r="CU161" s="2186"/>
      <c r="CV161" s="2186"/>
      <c r="CW161" s="2186" t="str">
        <f t="shared" ref="CW161:CW182" si="343">IF(DW161=1,"* No olvide digitar la columna Procesados Trans y/o Pueblos Originarios y/o Migrantes (Digite Cero si no tiene). ","")</f>
        <v/>
      </c>
      <c r="CX161" s="2186" t="str">
        <f t="shared" ref="CX161:CX182" si="344">IF(DX161=1,"* No olvide digitar la columna Confirmados Trans y/o Pueblos Originarios y/o Migrantes (Digite Cero si no tiene). ","")</f>
        <v/>
      </c>
      <c r="CY161" s="2186"/>
      <c r="CZ161" s="2186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71" t="s">
        <v>2457</v>
      </c>
      <c r="B162" s="4972"/>
      <c r="C162" s="2153">
        <f t="shared" si="332"/>
        <v>0</v>
      </c>
      <c r="D162" s="1597">
        <f t="shared" si="332"/>
        <v>0</v>
      </c>
      <c r="E162" s="2180"/>
      <c r="F162" s="2179"/>
      <c r="G162" s="2180"/>
      <c r="H162" s="2179"/>
      <c r="I162" s="2180"/>
      <c r="J162" s="2179"/>
      <c r="K162" s="2180"/>
      <c r="L162" s="2179"/>
      <c r="M162" s="2148"/>
      <c r="N162" s="2183"/>
      <c r="O162" s="2148"/>
      <c r="P162" s="2183"/>
      <c r="Q162" s="2148"/>
      <c r="R162" s="2183"/>
      <c r="S162" s="2148"/>
      <c r="T162" s="2183"/>
      <c r="U162" s="2148"/>
      <c r="V162" s="2183"/>
      <c r="W162" s="2148"/>
      <c r="X162" s="2183"/>
      <c r="Y162" s="2148"/>
      <c r="Z162" s="2183"/>
      <c r="AA162" s="2148"/>
      <c r="AB162" s="2183"/>
      <c r="AC162" s="2148"/>
      <c r="AD162" s="2183"/>
      <c r="AE162" s="2148"/>
      <c r="AF162" s="2183"/>
      <c r="AG162" s="2180"/>
      <c r="AH162" s="2181"/>
      <c r="AI162" s="2180"/>
      <c r="AJ162" s="2194"/>
      <c r="AK162" s="3951"/>
      <c r="AL162" s="3953"/>
      <c r="AM162" s="2148"/>
      <c r="AN162" s="2221"/>
      <c r="AO162" s="2220"/>
      <c r="AP162" s="2149"/>
      <c r="AQ162" s="2182"/>
      <c r="AR162" s="2221"/>
      <c r="AS162" s="2220"/>
      <c r="AT162" s="2221"/>
      <c r="AU162" s="2220"/>
      <c r="AV162" s="2149"/>
      <c r="AW162" s="2220"/>
      <c r="AX162" s="2149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6"/>
      <c r="BU162" s="1546"/>
      <c r="CA162" s="2186" t="str">
        <f t="shared" si="334"/>
        <v/>
      </c>
      <c r="CB162" s="2186" t="str">
        <f t="shared" si="335"/>
        <v/>
      </c>
      <c r="CC162" s="2186" t="str">
        <f t="shared" si="336"/>
        <v/>
      </c>
      <c r="CD162" s="2186" t="str">
        <f t="shared" si="337"/>
        <v/>
      </c>
      <c r="CE162" s="2186" t="str">
        <f t="shared" si="338"/>
        <v/>
      </c>
      <c r="CF162" s="2186" t="str">
        <f t="shared" si="339"/>
        <v/>
      </c>
      <c r="CG162" s="2186" t="str">
        <f t="shared" si="340"/>
        <v/>
      </c>
      <c r="CH162" s="2186" t="str">
        <f t="shared" si="341"/>
        <v/>
      </c>
      <c r="CI162" s="2186" t="str">
        <f t="shared" si="342"/>
        <v/>
      </c>
      <c r="CJ162" s="2186"/>
      <c r="CK162" s="2186"/>
      <c r="CL162" s="2186"/>
      <c r="CM162" s="2186"/>
      <c r="CN162" s="2186"/>
      <c r="CO162" s="2186"/>
      <c r="CP162" s="2186"/>
      <c r="CQ162" s="2186"/>
      <c r="CR162" s="2186"/>
      <c r="CS162" s="2186"/>
      <c r="CT162" s="2186"/>
      <c r="CU162" s="2186"/>
      <c r="CV162" s="2186"/>
      <c r="CW162" s="2186" t="str">
        <f t="shared" si="343"/>
        <v/>
      </c>
      <c r="CX162" s="2186" t="str">
        <f t="shared" si="344"/>
        <v/>
      </c>
      <c r="CY162" s="2186"/>
      <c r="CZ162" s="2186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71" t="s">
        <v>2421</v>
      </c>
      <c r="B163" s="4972"/>
      <c r="C163" s="2153">
        <f>+O163+Q163+S163+U163+W163+Y163+AA163+AC163+AE163+AG163+AI163</f>
        <v>0</v>
      </c>
      <c r="D163" s="2222">
        <f>+P163+R163+T163+V163+X163+Z163+AB163+AD163+AF163+AH163+AJ163</f>
        <v>0</v>
      </c>
      <c r="E163" s="2180"/>
      <c r="F163" s="2179"/>
      <c r="G163" s="2180"/>
      <c r="H163" s="2179"/>
      <c r="I163" s="2180"/>
      <c r="J163" s="2179"/>
      <c r="K163" s="2180"/>
      <c r="L163" s="2179"/>
      <c r="M163" s="2180"/>
      <c r="N163" s="2179"/>
      <c r="O163" s="2148"/>
      <c r="P163" s="2183"/>
      <c r="Q163" s="2148"/>
      <c r="R163" s="2183"/>
      <c r="S163" s="2148"/>
      <c r="T163" s="2183"/>
      <c r="U163" s="2148"/>
      <c r="V163" s="2183"/>
      <c r="W163" s="2148"/>
      <c r="X163" s="2183"/>
      <c r="Y163" s="2148"/>
      <c r="Z163" s="2183"/>
      <c r="AA163" s="2148"/>
      <c r="AB163" s="2183"/>
      <c r="AC163" s="2148"/>
      <c r="AD163" s="2183"/>
      <c r="AE163" s="2148"/>
      <c r="AF163" s="2183"/>
      <c r="AG163" s="2148"/>
      <c r="AH163" s="2183"/>
      <c r="AI163" s="2148"/>
      <c r="AJ163" s="2183"/>
      <c r="AK163" s="2220"/>
      <c r="AL163" s="2149"/>
      <c r="AM163" s="2148"/>
      <c r="AN163" s="2221"/>
      <c r="AO163" s="2220"/>
      <c r="AP163" s="2149"/>
      <c r="AQ163" s="2182"/>
      <c r="AR163" s="2221"/>
      <c r="AS163" s="2220"/>
      <c r="AT163" s="2221"/>
      <c r="AU163" s="2220"/>
      <c r="AV163" s="2149"/>
      <c r="AW163" s="2220"/>
      <c r="AX163" s="2149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6"/>
      <c r="BU163" s="1546"/>
      <c r="CA163" s="2186" t="str">
        <f t="shared" si="334"/>
        <v/>
      </c>
      <c r="CB163" s="2186" t="str">
        <f t="shared" si="335"/>
        <v/>
      </c>
      <c r="CC163" s="2186" t="str">
        <f t="shared" si="336"/>
        <v/>
      </c>
      <c r="CD163" s="2186" t="str">
        <f t="shared" si="337"/>
        <v/>
      </c>
      <c r="CE163" s="2186" t="str">
        <f t="shared" si="338"/>
        <v/>
      </c>
      <c r="CF163" s="2186" t="str">
        <f t="shared" si="339"/>
        <v/>
      </c>
      <c r="CG163" s="2186" t="str">
        <f t="shared" si="340"/>
        <v/>
      </c>
      <c r="CH163" s="2186" t="str">
        <f t="shared" si="341"/>
        <v/>
      </c>
      <c r="CI163" s="2186" t="str">
        <f t="shared" si="342"/>
        <v/>
      </c>
      <c r="CJ163" s="2186"/>
      <c r="CK163" s="2186"/>
      <c r="CL163" s="2186"/>
      <c r="CM163" s="2186"/>
      <c r="CN163" s="2186"/>
      <c r="CO163" s="2186"/>
      <c r="CP163" s="2186"/>
      <c r="CQ163" s="2186"/>
      <c r="CR163" s="2186"/>
      <c r="CS163" s="2186"/>
      <c r="CT163" s="2186"/>
      <c r="CU163" s="2186"/>
      <c r="CV163" s="2186"/>
      <c r="CW163" s="2186" t="str">
        <f t="shared" si="343"/>
        <v/>
      </c>
      <c r="CX163" s="2186" t="str">
        <f t="shared" si="344"/>
        <v/>
      </c>
      <c r="CY163" s="2186"/>
      <c r="CZ163" s="2186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71" t="s">
        <v>2427</v>
      </c>
      <c r="B164" s="4972"/>
      <c r="C164" s="2153">
        <f>+E164+G164+I164+K164+M164+O164+Q164+S164+U164+W164+Y164+AA164+AC164+AE164+AG164+AI164</f>
        <v>0</v>
      </c>
      <c r="D164" s="2222">
        <f>+F164+H164+J164+L164+N164+P164+R164+T164+V164+X164+Z164+AB164+AD164+AF164+AH164+AJ164</f>
        <v>0</v>
      </c>
      <c r="E164" s="2148"/>
      <c r="F164" s="2183"/>
      <c r="G164" s="2148"/>
      <c r="H164" s="2183"/>
      <c r="I164" s="2148"/>
      <c r="J164" s="2183"/>
      <c r="K164" s="2148"/>
      <c r="L164" s="2183"/>
      <c r="M164" s="2148"/>
      <c r="N164" s="2183"/>
      <c r="O164" s="2148"/>
      <c r="P164" s="2183"/>
      <c r="Q164" s="2148"/>
      <c r="R164" s="2183"/>
      <c r="S164" s="2148"/>
      <c r="T164" s="2183"/>
      <c r="U164" s="2148"/>
      <c r="V164" s="2183"/>
      <c r="W164" s="2148"/>
      <c r="X164" s="2183"/>
      <c r="Y164" s="2148"/>
      <c r="Z164" s="2183"/>
      <c r="AA164" s="2148"/>
      <c r="AB164" s="2183"/>
      <c r="AC164" s="2148"/>
      <c r="AD164" s="2183"/>
      <c r="AE164" s="2148"/>
      <c r="AF164" s="2183"/>
      <c r="AG164" s="2148"/>
      <c r="AH164" s="2183"/>
      <c r="AI164" s="2148"/>
      <c r="AJ164" s="2183"/>
      <c r="AK164" s="2223"/>
      <c r="AL164" s="2224"/>
      <c r="AM164" s="2225"/>
      <c r="AN164" s="2221"/>
      <c r="AO164" s="2220"/>
      <c r="AP164" s="2149"/>
      <c r="AQ164" s="2182"/>
      <c r="AR164" s="2221"/>
      <c r="AS164" s="2220"/>
      <c r="AT164" s="2221"/>
      <c r="AU164" s="2220"/>
      <c r="AV164" s="2149"/>
      <c r="AW164" s="2220"/>
      <c r="AX164" s="2149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6"/>
      <c r="BU164" s="1546"/>
      <c r="CA164" s="2186" t="str">
        <f t="shared" si="334"/>
        <v/>
      </c>
      <c r="CB164" s="2186" t="str">
        <f t="shared" si="335"/>
        <v/>
      </c>
      <c r="CC164" s="2186" t="str">
        <f t="shared" si="336"/>
        <v/>
      </c>
      <c r="CD164" s="2186" t="str">
        <f t="shared" si="337"/>
        <v/>
      </c>
      <c r="CE164" s="2186" t="str">
        <f t="shared" si="338"/>
        <v/>
      </c>
      <c r="CF164" s="2186" t="str">
        <f t="shared" si="339"/>
        <v/>
      </c>
      <c r="CG164" s="2186" t="str">
        <f t="shared" si="340"/>
        <v/>
      </c>
      <c r="CH164" s="2186" t="str">
        <f t="shared" si="341"/>
        <v/>
      </c>
      <c r="CI164" s="2186" t="str">
        <f t="shared" si="342"/>
        <v/>
      </c>
      <c r="CJ164" s="2186"/>
      <c r="CK164" s="2186"/>
      <c r="CL164" s="2186"/>
      <c r="CM164" s="2186"/>
      <c r="CN164" s="2186"/>
      <c r="CO164" s="2186"/>
      <c r="CP164" s="2186"/>
      <c r="CQ164" s="2186"/>
      <c r="CR164" s="2186"/>
      <c r="CS164" s="2186"/>
      <c r="CT164" s="2186"/>
      <c r="CU164" s="2186"/>
      <c r="CV164" s="2186"/>
      <c r="CW164" s="2186" t="str">
        <f t="shared" si="343"/>
        <v/>
      </c>
      <c r="CX164" s="2186" t="str">
        <f t="shared" si="344"/>
        <v/>
      </c>
      <c r="CY164" s="2186"/>
      <c r="CZ164" s="2186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71" t="s">
        <v>2458</v>
      </c>
      <c r="B165" s="4972"/>
      <c r="C165" s="2153">
        <f>+E165+G165+I165+K165+M165+O165+Q165+S165+U165+W165+Y165+AA165+AC165+AE165+AG165+AI165</f>
        <v>0</v>
      </c>
      <c r="D165" s="1597">
        <f>+F165+H165+J165+L165+N165+P165+R165+T165+V165+X165+Z165+AB165+AD165+AF165+AH165+AJ165</f>
        <v>0</v>
      </c>
      <c r="E165" s="2148"/>
      <c r="F165" s="2183"/>
      <c r="G165" s="2148"/>
      <c r="H165" s="2183"/>
      <c r="I165" s="2148"/>
      <c r="J165" s="2183"/>
      <c r="K165" s="2148"/>
      <c r="L165" s="2183"/>
      <c r="M165" s="2148"/>
      <c r="N165" s="2183"/>
      <c r="O165" s="2148"/>
      <c r="P165" s="2183"/>
      <c r="Q165" s="2148"/>
      <c r="R165" s="2183"/>
      <c r="S165" s="2148"/>
      <c r="T165" s="2183"/>
      <c r="U165" s="2148"/>
      <c r="V165" s="2183"/>
      <c r="W165" s="2148"/>
      <c r="X165" s="2183"/>
      <c r="Y165" s="2148"/>
      <c r="Z165" s="2183"/>
      <c r="AA165" s="2148"/>
      <c r="AB165" s="2183"/>
      <c r="AC165" s="2148"/>
      <c r="AD165" s="2183"/>
      <c r="AE165" s="2148"/>
      <c r="AF165" s="2183"/>
      <c r="AG165" s="2148"/>
      <c r="AH165" s="2183"/>
      <c r="AI165" s="2148"/>
      <c r="AJ165" s="2183"/>
      <c r="AK165" s="2220"/>
      <c r="AL165" s="2149"/>
      <c r="AM165" s="2148"/>
      <c r="AN165" s="2221"/>
      <c r="AO165" s="2220"/>
      <c r="AP165" s="2149"/>
      <c r="AQ165" s="2182"/>
      <c r="AR165" s="2221"/>
      <c r="AS165" s="2220"/>
      <c r="AT165" s="2221"/>
      <c r="AU165" s="2220"/>
      <c r="AV165" s="2149"/>
      <c r="AW165" s="2220"/>
      <c r="AX165" s="2149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6"/>
      <c r="BU165" s="1546"/>
      <c r="CA165" s="2186" t="str">
        <f t="shared" si="334"/>
        <v/>
      </c>
      <c r="CB165" s="2186" t="str">
        <f t="shared" si="335"/>
        <v/>
      </c>
      <c r="CC165" s="2186" t="str">
        <f t="shared" si="336"/>
        <v/>
      </c>
      <c r="CD165" s="2186" t="str">
        <f t="shared" si="337"/>
        <v/>
      </c>
      <c r="CE165" s="2186" t="str">
        <f t="shared" si="338"/>
        <v/>
      </c>
      <c r="CF165" s="2186" t="str">
        <f t="shared" si="339"/>
        <v/>
      </c>
      <c r="CG165" s="2186" t="str">
        <f t="shared" si="340"/>
        <v/>
      </c>
      <c r="CH165" s="2186" t="str">
        <f t="shared" si="341"/>
        <v/>
      </c>
      <c r="CI165" s="2186" t="str">
        <f t="shared" si="342"/>
        <v/>
      </c>
      <c r="CJ165" s="2186"/>
      <c r="CK165" s="2186"/>
      <c r="CL165" s="2186"/>
      <c r="CM165" s="2186"/>
      <c r="CN165" s="2186"/>
      <c r="CO165" s="2186"/>
      <c r="CP165" s="2186"/>
      <c r="CQ165" s="2186"/>
      <c r="CR165" s="2186"/>
      <c r="CS165" s="2186"/>
      <c r="CT165" s="2186"/>
      <c r="CU165" s="2186"/>
      <c r="CV165" s="2186"/>
      <c r="CW165" s="2186" t="str">
        <f t="shared" si="343"/>
        <v/>
      </c>
      <c r="CX165" s="2186" t="str">
        <f t="shared" si="344"/>
        <v/>
      </c>
      <c r="CY165" s="2186"/>
      <c r="CZ165" s="2186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79" t="s">
        <v>2459</v>
      </c>
      <c r="B166" s="4980"/>
      <c r="C166" s="2153">
        <f>+O166+Q166+S166+U166+W166+Y166+AA166+AC166+AE166+AG166+AI166</f>
        <v>0</v>
      </c>
      <c r="D166" s="1597">
        <f>+P166+R166+T166+V166+X166+Z166+AB166+AD166+AF166+AH166+AJ166</f>
        <v>0</v>
      </c>
      <c r="E166" s="2180"/>
      <c r="F166" s="2179"/>
      <c r="G166" s="2180"/>
      <c r="H166" s="2179"/>
      <c r="I166" s="2180"/>
      <c r="J166" s="2179"/>
      <c r="K166" s="2180"/>
      <c r="L166" s="2179"/>
      <c r="M166" s="2180"/>
      <c r="N166" s="2179"/>
      <c r="O166" s="2148"/>
      <c r="P166" s="2183"/>
      <c r="Q166" s="2148"/>
      <c r="R166" s="2183"/>
      <c r="S166" s="2148"/>
      <c r="T166" s="2183"/>
      <c r="U166" s="2148"/>
      <c r="V166" s="2183"/>
      <c r="W166" s="2148"/>
      <c r="X166" s="2183"/>
      <c r="Y166" s="2148"/>
      <c r="Z166" s="2183"/>
      <c r="AA166" s="2148"/>
      <c r="AB166" s="2183"/>
      <c r="AC166" s="2148"/>
      <c r="AD166" s="2183"/>
      <c r="AE166" s="2148"/>
      <c r="AF166" s="2183"/>
      <c r="AG166" s="2148"/>
      <c r="AH166" s="2183"/>
      <c r="AI166" s="2148"/>
      <c r="AJ166" s="2183"/>
      <c r="AK166" s="2220"/>
      <c r="AL166" s="2149"/>
      <c r="AM166" s="2148"/>
      <c r="AN166" s="2221"/>
      <c r="AO166" s="2220"/>
      <c r="AP166" s="2149"/>
      <c r="AQ166" s="2182"/>
      <c r="AR166" s="2221"/>
      <c r="AS166" s="2220"/>
      <c r="AT166" s="2221"/>
      <c r="AU166" s="2220"/>
      <c r="AV166" s="2149"/>
      <c r="AW166" s="2220"/>
      <c r="AX166" s="2149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6"/>
      <c r="BU166" s="1546"/>
      <c r="CA166" s="2186" t="str">
        <f t="shared" si="334"/>
        <v/>
      </c>
      <c r="CB166" s="2186" t="str">
        <f t="shared" si="335"/>
        <v/>
      </c>
      <c r="CC166" s="2186" t="str">
        <f t="shared" si="336"/>
        <v/>
      </c>
      <c r="CD166" s="2186" t="str">
        <f t="shared" si="337"/>
        <v/>
      </c>
      <c r="CE166" s="2186" t="str">
        <f t="shared" si="338"/>
        <v/>
      </c>
      <c r="CF166" s="2186" t="str">
        <f t="shared" si="339"/>
        <v/>
      </c>
      <c r="CG166" s="2186" t="str">
        <f t="shared" si="340"/>
        <v/>
      </c>
      <c r="CH166" s="2186" t="str">
        <f t="shared" si="341"/>
        <v/>
      </c>
      <c r="CI166" s="2186" t="str">
        <f t="shared" si="342"/>
        <v/>
      </c>
      <c r="CJ166" s="2186"/>
      <c r="CK166" s="2186"/>
      <c r="CL166" s="2186"/>
      <c r="CM166" s="2186"/>
      <c r="CN166" s="2186"/>
      <c r="CO166" s="2186"/>
      <c r="CP166" s="2186"/>
      <c r="CQ166" s="2186"/>
      <c r="CR166" s="2186"/>
      <c r="CS166" s="2186"/>
      <c r="CT166" s="2186"/>
      <c r="CU166" s="2186"/>
      <c r="CV166" s="2186"/>
      <c r="CW166" s="2186" t="str">
        <f t="shared" si="343"/>
        <v/>
      </c>
      <c r="CX166" s="2186" t="str">
        <f t="shared" si="344"/>
        <v/>
      </c>
      <c r="CY166" s="2186"/>
      <c r="CZ166" s="2186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71" t="s">
        <v>2424</v>
      </c>
      <c r="B167" s="4972"/>
      <c r="C167" s="2153">
        <f>+O167+Q167+S167+U167+W167+Y167+AA167+AC167+AE167+AG167+AI167</f>
        <v>0</v>
      </c>
      <c r="D167" s="1597">
        <f>+P167+R167+T167+V167+X167+Z167+AB167+AD167+AF167+AH167+AJ167</f>
        <v>0</v>
      </c>
      <c r="E167" s="2180"/>
      <c r="F167" s="2179"/>
      <c r="G167" s="2180"/>
      <c r="H167" s="2179"/>
      <c r="I167" s="2180"/>
      <c r="J167" s="2179"/>
      <c r="K167" s="2180"/>
      <c r="L167" s="2179"/>
      <c r="M167" s="2180"/>
      <c r="N167" s="2179"/>
      <c r="O167" s="2148"/>
      <c r="P167" s="2183"/>
      <c r="Q167" s="2148"/>
      <c r="R167" s="2183"/>
      <c r="S167" s="2148"/>
      <c r="T167" s="2183"/>
      <c r="U167" s="2148"/>
      <c r="V167" s="2183"/>
      <c r="W167" s="2148"/>
      <c r="X167" s="2183"/>
      <c r="Y167" s="2148"/>
      <c r="Z167" s="2183"/>
      <c r="AA167" s="2148"/>
      <c r="AB167" s="2183"/>
      <c r="AC167" s="2148"/>
      <c r="AD167" s="2183"/>
      <c r="AE167" s="2148"/>
      <c r="AF167" s="2183"/>
      <c r="AG167" s="2148"/>
      <c r="AH167" s="2183"/>
      <c r="AI167" s="2148"/>
      <c r="AJ167" s="2183"/>
      <c r="AK167" s="2220"/>
      <c r="AL167" s="2149"/>
      <c r="AM167" s="2148"/>
      <c r="AN167" s="2221"/>
      <c r="AO167" s="2220"/>
      <c r="AP167" s="2149"/>
      <c r="AQ167" s="2182"/>
      <c r="AR167" s="2221"/>
      <c r="AS167" s="2220"/>
      <c r="AT167" s="2221"/>
      <c r="AU167" s="2220"/>
      <c r="AV167" s="2149"/>
      <c r="AW167" s="2220"/>
      <c r="AX167" s="2149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6"/>
      <c r="BU167" s="1546"/>
      <c r="CA167" s="2186" t="str">
        <f t="shared" si="334"/>
        <v/>
      </c>
      <c r="CB167" s="2186" t="str">
        <f t="shared" si="335"/>
        <v/>
      </c>
      <c r="CC167" s="2186" t="str">
        <f t="shared" si="336"/>
        <v/>
      </c>
      <c r="CD167" s="2186" t="str">
        <f t="shared" si="337"/>
        <v/>
      </c>
      <c r="CE167" s="2186" t="str">
        <f t="shared" si="338"/>
        <v/>
      </c>
      <c r="CF167" s="2186" t="str">
        <f t="shared" si="339"/>
        <v/>
      </c>
      <c r="CG167" s="2186" t="str">
        <f t="shared" si="340"/>
        <v/>
      </c>
      <c r="CH167" s="2186" t="str">
        <f t="shared" si="341"/>
        <v/>
      </c>
      <c r="CI167" s="2186" t="str">
        <f t="shared" si="342"/>
        <v/>
      </c>
      <c r="CJ167" s="2186"/>
      <c r="CK167" s="2186"/>
      <c r="CL167" s="2186"/>
      <c r="CM167" s="2186"/>
      <c r="CN167" s="2186"/>
      <c r="CO167" s="2186"/>
      <c r="CP167" s="2186"/>
      <c r="CQ167" s="2186"/>
      <c r="CR167" s="2186"/>
      <c r="CS167" s="2186"/>
      <c r="CT167" s="2186"/>
      <c r="CU167" s="2186"/>
      <c r="CV167" s="2186"/>
      <c r="CW167" s="2186" t="str">
        <f t="shared" si="343"/>
        <v/>
      </c>
      <c r="CX167" s="2186" t="str">
        <f t="shared" si="344"/>
        <v/>
      </c>
      <c r="CY167" s="2186"/>
      <c r="CZ167" s="2186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88" t="s">
        <v>2460</v>
      </c>
      <c r="B168" s="4974"/>
      <c r="C168" s="474">
        <f>+E168+G168+I168+K168+M168+O168+Q168+S168+U168+W168+Y168+AA168+AC168+AE168+AG168+AI168</f>
        <v>0</v>
      </c>
      <c r="D168" s="1605">
        <f>+F168+H168+J168+L168+N168+P168+R168+T168+V168+X168+Z168+AB168+AD168+AF168+AH168+AJ168</f>
        <v>0</v>
      </c>
      <c r="E168" s="2226"/>
      <c r="F168" s="130"/>
      <c r="G168" s="2226"/>
      <c r="H168" s="130"/>
      <c r="I168" s="2226"/>
      <c r="J168" s="130"/>
      <c r="K168" s="2226"/>
      <c r="L168" s="130"/>
      <c r="M168" s="2226"/>
      <c r="N168" s="130"/>
      <c r="O168" s="2226"/>
      <c r="P168" s="130"/>
      <c r="Q168" s="2226"/>
      <c r="R168" s="130"/>
      <c r="S168" s="2226"/>
      <c r="T168" s="130"/>
      <c r="U168" s="2226"/>
      <c r="V168" s="130"/>
      <c r="W168" s="2226"/>
      <c r="X168" s="130"/>
      <c r="Y168" s="2226"/>
      <c r="Z168" s="130"/>
      <c r="AA168" s="2226"/>
      <c r="AB168" s="130"/>
      <c r="AC168" s="2226"/>
      <c r="AD168" s="130"/>
      <c r="AE168" s="2226"/>
      <c r="AF168" s="130"/>
      <c r="AG168" s="2226"/>
      <c r="AH168" s="130"/>
      <c r="AI168" s="2226"/>
      <c r="AJ168" s="130"/>
      <c r="AK168" s="323"/>
      <c r="AL168" s="193"/>
      <c r="AM168" s="2226"/>
      <c r="AN168" s="1061"/>
      <c r="AO168" s="323"/>
      <c r="AP168" s="193"/>
      <c r="AQ168" s="128"/>
      <c r="AR168" s="1061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6"/>
      <c r="BU168" s="1546"/>
      <c r="CA168" s="2186" t="str">
        <f t="shared" si="334"/>
        <v/>
      </c>
      <c r="CB168" s="2186" t="str">
        <f t="shared" si="335"/>
        <v/>
      </c>
      <c r="CC168" s="2186" t="str">
        <f t="shared" si="336"/>
        <v/>
      </c>
      <c r="CD168" s="2186" t="str">
        <f t="shared" si="337"/>
        <v/>
      </c>
      <c r="CE168" s="2186" t="str">
        <f t="shared" si="338"/>
        <v/>
      </c>
      <c r="CF168" s="2186" t="str">
        <f t="shared" si="339"/>
        <v/>
      </c>
      <c r="CG168" s="2186" t="str">
        <f t="shared" si="340"/>
        <v/>
      </c>
      <c r="CH168" s="2186" t="str">
        <f t="shared" si="341"/>
        <v/>
      </c>
      <c r="CI168" s="2186" t="str">
        <f t="shared" si="342"/>
        <v/>
      </c>
      <c r="CJ168" s="2186"/>
      <c r="CK168" s="2186"/>
      <c r="CL168" s="2186"/>
      <c r="CM168" s="2186"/>
      <c r="CN168" s="2186"/>
      <c r="CO168" s="2186"/>
      <c r="CP168" s="2186"/>
      <c r="CQ168" s="2186"/>
      <c r="CR168" s="2186"/>
      <c r="CS168" s="2186"/>
      <c r="CT168" s="2186"/>
      <c r="CU168" s="2186"/>
      <c r="CV168" s="2186"/>
      <c r="CW168" s="2186" t="str">
        <f t="shared" si="343"/>
        <v/>
      </c>
      <c r="CX168" s="2186" t="str">
        <f t="shared" si="344"/>
        <v/>
      </c>
      <c r="CY168" s="2186"/>
      <c r="CZ168" s="2186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75" t="s">
        <v>2425</v>
      </c>
      <c r="B169" s="2227" t="s">
        <v>2444</v>
      </c>
      <c r="C169" s="2228">
        <f>+O169+Q169+S169+U169+W169+Y169+AA169+AC169+AE169+AG169</f>
        <v>0</v>
      </c>
      <c r="D169" s="1602">
        <f>+P169+R169+T169+V169+X169+Z169+AB169+AD169+AF169+AH169</f>
        <v>0</v>
      </c>
      <c r="E169" s="1300"/>
      <c r="F169" s="2218"/>
      <c r="G169" s="1300"/>
      <c r="H169" s="2218"/>
      <c r="I169" s="1300"/>
      <c r="J169" s="2218"/>
      <c r="K169" s="1300"/>
      <c r="L169" s="2218"/>
      <c r="M169" s="1300"/>
      <c r="N169" s="2218"/>
      <c r="O169" s="1292"/>
      <c r="P169" s="1326"/>
      <c r="Q169" s="1292"/>
      <c r="R169" s="1326"/>
      <c r="S169" s="1292"/>
      <c r="T169" s="1326"/>
      <c r="U169" s="1292"/>
      <c r="V169" s="1326"/>
      <c r="W169" s="1292"/>
      <c r="X169" s="1326"/>
      <c r="Y169" s="1292"/>
      <c r="Z169" s="1326"/>
      <c r="AA169" s="1292"/>
      <c r="AB169" s="1326"/>
      <c r="AC169" s="1292"/>
      <c r="AD169" s="1326"/>
      <c r="AE169" s="1292"/>
      <c r="AF169" s="1326"/>
      <c r="AG169" s="1292"/>
      <c r="AH169" s="1326"/>
      <c r="AI169" s="2229"/>
      <c r="AJ169" s="2230"/>
      <c r="AK169" s="2231"/>
      <c r="AL169" s="2232"/>
      <c r="AM169" s="2233"/>
      <c r="AN169" s="2234"/>
      <c r="AO169" s="2231"/>
      <c r="AP169" s="2232"/>
      <c r="AQ169" s="2235"/>
      <c r="AR169" s="2234"/>
      <c r="AS169" s="322"/>
      <c r="AT169" s="2219"/>
      <c r="AU169" s="2235"/>
      <c r="AV169" s="2234"/>
      <c r="AW169" s="2236"/>
      <c r="AX169" s="2237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6"/>
      <c r="BU169" s="1546"/>
      <c r="CA169" s="2186" t="str">
        <f t="shared" si="334"/>
        <v/>
      </c>
      <c r="CB169" s="2186" t="str">
        <f t="shared" si="335"/>
        <v/>
      </c>
      <c r="CC169" s="2186" t="str">
        <f t="shared" si="336"/>
        <v/>
      </c>
      <c r="CD169" s="2186" t="str">
        <f t="shared" si="337"/>
        <v/>
      </c>
      <c r="CE169" s="2186" t="str">
        <f t="shared" si="338"/>
        <v/>
      </c>
      <c r="CF169" s="2186" t="str">
        <f t="shared" si="339"/>
        <v/>
      </c>
      <c r="CG169" s="2186" t="str">
        <f t="shared" si="340"/>
        <v/>
      </c>
      <c r="CH169" s="2186" t="str">
        <f t="shared" si="341"/>
        <v/>
      </c>
      <c r="CI169" s="2186" t="str">
        <f t="shared" si="342"/>
        <v/>
      </c>
      <c r="CJ169" s="2186"/>
      <c r="CK169" s="2186"/>
      <c r="CL169" s="2186"/>
      <c r="CM169" s="2186"/>
      <c r="CN169" s="2186"/>
      <c r="CO169" s="2186"/>
      <c r="CP169" s="2186"/>
      <c r="CQ169" s="2186"/>
      <c r="CR169" s="2186"/>
      <c r="CS169" s="2186"/>
      <c r="CT169" s="2186"/>
      <c r="CU169" s="2186"/>
      <c r="CV169" s="2186"/>
      <c r="CW169" s="2186" t="str">
        <f t="shared" si="343"/>
        <v/>
      </c>
      <c r="CX169" s="2186" t="str">
        <f t="shared" si="344"/>
        <v/>
      </c>
      <c r="CY169" s="2186"/>
      <c r="CZ169" s="2186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76"/>
      <c r="B170" s="2205" t="s">
        <v>2445</v>
      </c>
      <c r="C170" s="2153">
        <f t="shared" ref="C170" si="355">+O170+Q170+S170+U170+W170+Y170+AA170+AC170+AE170+AG170</f>
        <v>0</v>
      </c>
      <c r="D170" s="1597">
        <f>+P170+R170+T170+V170+X170+Z170+AB170+AD170+AF170+AH170</f>
        <v>0</v>
      </c>
      <c r="E170" s="2180"/>
      <c r="F170" s="2179"/>
      <c r="G170" s="2180"/>
      <c r="H170" s="2179"/>
      <c r="I170" s="2180"/>
      <c r="J170" s="2179"/>
      <c r="K170" s="2180"/>
      <c r="L170" s="2179"/>
      <c r="M170" s="2180"/>
      <c r="N170" s="2179"/>
      <c r="O170" s="2148"/>
      <c r="P170" s="2183"/>
      <c r="Q170" s="2148"/>
      <c r="R170" s="2183"/>
      <c r="S170" s="2148"/>
      <c r="T170" s="2183"/>
      <c r="U170" s="2148"/>
      <c r="V170" s="2183"/>
      <c r="W170" s="2148"/>
      <c r="X170" s="2183"/>
      <c r="Y170" s="2148"/>
      <c r="Z170" s="2183"/>
      <c r="AA170" s="2148"/>
      <c r="AB170" s="2183"/>
      <c r="AC170" s="2148"/>
      <c r="AD170" s="2183"/>
      <c r="AE170" s="2148"/>
      <c r="AF170" s="2183"/>
      <c r="AG170" s="2148"/>
      <c r="AH170" s="2183"/>
      <c r="AI170" s="2180"/>
      <c r="AJ170" s="2181"/>
      <c r="AK170" s="2220"/>
      <c r="AL170" s="2149"/>
      <c r="AM170" s="2148"/>
      <c r="AN170" s="2221"/>
      <c r="AO170" s="2220"/>
      <c r="AP170" s="2149"/>
      <c r="AQ170" s="2182"/>
      <c r="AR170" s="2221"/>
      <c r="AS170" s="2220"/>
      <c r="AT170" s="2221"/>
      <c r="AU170" s="2182"/>
      <c r="AV170" s="2221"/>
      <c r="AW170" s="2238"/>
      <c r="AX170" s="2239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6"/>
      <c r="BU170" s="1546"/>
      <c r="CA170" s="2186" t="str">
        <f t="shared" si="334"/>
        <v/>
      </c>
      <c r="CB170" s="2186" t="str">
        <f t="shared" si="335"/>
        <v/>
      </c>
      <c r="CC170" s="2186" t="str">
        <f t="shared" si="336"/>
        <v/>
      </c>
      <c r="CD170" s="2186" t="str">
        <f t="shared" si="337"/>
        <v/>
      </c>
      <c r="CE170" s="2186" t="str">
        <f t="shared" si="338"/>
        <v/>
      </c>
      <c r="CF170" s="2186" t="str">
        <f t="shared" si="339"/>
        <v/>
      </c>
      <c r="CG170" s="2186" t="str">
        <f t="shared" si="340"/>
        <v/>
      </c>
      <c r="CH170" s="2186" t="str">
        <f t="shared" si="341"/>
        <v/>
      </c>
      <c r="CI170" s="2186" t="str">
        <f t="shared" si="342"/>
        <v/>
      </c>
      <c r="CJ170" s="2186"/>
      <c r="CK170" s="2186"/>
      <c r="CL170" s="2186"/>
      <c r="CM170" s="2186"/>
      <c r="CN170" s="2186"/>
      <c r="CO170" s="2186"/>
      <c r="CP170" s="2186"/>
      <c r="CQ170" s="2186"/>
      <c r="CR170" s="2186"/>
      <c r="CS170" s="2186"/>
      <c r="CT170" s="2186"/>
      <c r="CU170" s="2186"/>
      <c r="CV170" s="2186"/>
      <c r="CW170" s="2186" t="str">
        <f t="shared" si="343"/>
        <v/>
      </c>
      <c r="CX170" s="2186" t="str">
        <f t="shared" si="344"/>
        <v/>
      </c>
      <c r="CY170" s="2186"/>
      <c r="CZ170" s="2186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20"/>
      <c r="B171" s="465" t="s">
        <v>2446</v>
      </c>
      <c r="C171" s="474">
        <f>+O171+Q171+S171+U171+W171+Y171+AA171+AC171+AE171+AG171</f>
        <v>0</v>
      </c>
      <c r="D171" s="1569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5"/>
      <c r="AJ171" s="4081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0"/>
      <c r="AX171" s="1483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6"/>
      <c r="BU171" s="1546"/>
      <c r="CA171" s="2186" t="str">
        <f t="shared" si="334"/>
        <v/>
      </c>
      <c r="CB171" s="2186" t="str">
        <f t="shared" si="335"/>
        <v/>
      </c>
      <c r="CC171" s="2186" t="str">
        <f t="shared" si="336"/>
        <v/>
      </c>
      <c r="CD171" s="2186" t="str">
        <f t="shared" si="337"/>
        <v/>
      </c>
      <c r="CE171" s="2186" t="str">
        <f t="shared" si="338"/>
        <v/>
      </c>
      <c r="CF171" s="2186" t="str">
        <f t="shared" si="339"/>
        <v/>
      </c>
      <c r="CG171" s="2186" t="str">
        <f t="shared" si="340"/>
        <v/>
      </c>
      <c r="CH171" s="2186" t="str">
        <f t="shared" si="341"/>
        <v/>
      </c>
      <c r="CI171" s="2186" t="str">
        <f t="shared" si="342"/>
        <v/>
      </c>
      <c r="CJ171" s="2186"/>
      <c r="CK171" s="2186"/>
      <c r="CL171" s="2186"/>
      <c r="CM171" s="2186"/>
      <c r="CN171" s="2186"/>
      <c r="CO171" s="2186"/>
      <c r="CP171" s="2186"/>
      <c r="CQ171" s="2186"/>
      <c r="CR171" s="2186"/>
      <c r="CS171" s="2186"/>
      <c r="CT171" s="2186"/>
      <c r="CU171" s="2186"/>
      <c r="CV171" s="2186"/>
      <c r="CW171" s="2186" t="str">
        <f t="shared" si="343"/>
        <v/>
      </c>
      <c r="CX171" s="2186" t="str">
        <f t="shared" si="344"/>
        <v/>
      </c>
      <c r="CY171" s="2186"/>
      <c r="CZ171" s="2186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77" t="s">
        <v>2426</v>
      </c>
      <c r="B172" s="4978"/>
      <c r="C172" s="2228">
        <f t="shared" ref="C172:D174" si="356">+E172+G172+I172+K172+M172+O172+Q172+S172+U172+W172+Y172+AA172+AC172+AE172+AG172+AI172</f>
        <v>0</v>
      </c>
      <c r="D172" s="1597">
        <f t="shared" si="356"/>
        <v>0</v>
      </c>
      <c r="E172" s="1703"/>
      <c r="F172" s="90"/>
      <c r="G172" s="1703"/>
      <c r="H172" s="90"/>
      <c r="I172" s="1703"/>
      <c r="J172" s="90"/>
      <c r="K172" s="1703"/>
      <c r="L172" s="90"/>
      <c r="M172" s="1573"/>
      <c r="N172" s="1398"/>
      <c r="O172" s="1573"/>
      <c r="P172" s="1398"/>
      <c r="Q172" s="1573"/>
      <c r="R172" s="1398"/>
      <c r="S172" s="1573"/>
      <c r="T172" s="1398"/>
      <c r="U172" s="1573"/>
      <c r="V172" s="1398"/>
      <c r="W172" s="1573"/>
      <c r="X172" s="1398"/>
      <c r="Y172" s="1573"/>
      <c r="Z172" s="1398"/>
      <c r="AA172" s="1573"/>
      <c r="AB172" s="1398"/>
      <c r="AC172" s="1573"/>
      <c r="AD172" s="2241"/>
      <c r="AE172" s="1573"/>
      <c r="AF172" s="2241"/>
      <c r="AG172" s="2202"/>
      <c r="AH172" s="1877"/>
      <c r="AI172" s="1573"/>
      <c r="AJ172" s="1398"/>
      <c r="AK172" s="322"/>
      <c r="AL172" s="164"/>
      <c r="AM172" s="1703"/>
      <c r="AN172" s="2219"/>
      <c r="AO172" s="322"/>
      <c r="AP172" s="164"/>
      <c r="AQ172" s="2242"/>
      <c r="AR172" s="2219"/>
      <c r="AS172" s="322"/>
      <c r="AT172" s="2219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6"/>
      <c r="BU172" s="1546"/>
      <c r="CA172" s="2186" t="str">
        <f t="shared" si="334"/>
        <v/>
      </c>
      <c r="CB172" s="2186" t="str">
        <f t="shared" si="335"/>
        <v/>
      </c>
      <c r="CC172" s="2186" t="str">
        <f t="shared" si="336"/>
        <v/>
      </c>
      <c r="CD172" s="2186" t="str">
        <f t="shared" si="337"/>
        <v/>
      </c>
      <c r="CE172" s="2186" t="str">
        <f t="shared" si="338"/>
        <v/>
      </c>
      <c r="CF172" s="2186" t="str">
        <f t="shared" si="339"/>
        <v/>
      </c>
      <c r="CG172" s="2186" t="str">
        <f t="shared" si="340"/>
        <v/>
      </c>
      <c r="CH172" s="2186" t="str">
        <f t="shared" si="341"/>
        <v/>
      </c>
      <c r="CI172" s="2186" t="str">
        <f t="shared" si="342"/>
        <v/>
      </c>
      <c r="CJ172" s="2186"/>
      <c r="CK172" s="2186"/>
      <c r="CL172" s="2186"/>
      <c r="CM172" s="2186"/>
      <c r="CN172" s="2186"/>
      <c r="CO172" s="2186"/>
      <c r="CP172" s="2186"/>
      <c r="CQ172" s="2186"/>
      <c r="CR172" s="2186"/>
      <c r="CS172" s="2186"/>
      <c r="CT172" s="2186"/>
      <c r="CU172" s="2186"/>
      <c r="CV172" s="2186"/>
      <c r="CW172" s="2186" t="str">
        <f t="shared" si="343"/>
        <v/>
      </c>
      <c r="CX172" s="2186" t="str">
        <f t="shared" si="344"/>
        <v/>
      </c>
      <c r="CY172" s="2186"/>
      <c r="CZ172" s="2186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71" t="s">
        <v>2461</v>
      </c>
      <c r="B173" s="4972"/>
      <c r="C173" s="2153">
        <f t="shared" si="356"/>
        <v>0</v>
      </c>
      <c r="D173" s="2222">
        <f t="shared" si="356"/>
        <v>0</v>
      </c>
      <c r="E173" s="2148"/>
      <c r="F173" s="2183"/>
      <c r="G173" s="2148"/>
      <c r="H173" s="2183"/>
      <c r="I173" s="2148"/>
      <c r="J173" s="2183"/>
      <c r="K173" s="2148"/>
      <c r="L173" s="2183"/>
      <c r="M173" s="2148"/>
      <c r="N173" s="2183"/>
      <c r="O173" s="2226"/>
      <c r="P173" s="130"/>
      <c r="Q173" s="2226"/>
      <c r="R173" s="130"/>
      <c r="S173" s="2226"/>
      <c r="T173" s="130"/>
      <c r="U173" s="2226"/>
      <c r="V173" s="130"/>
      <c r="W173" s="2226"/>
      <c r="X173" s="130"/>
      <c r="Y173" s="2226"/>
      <c r="Z173" s="130"/>
      <c r="AA173" s="2226"/>
      <c r="AB173" s="130"/>
      <c r="AC173" s="2226"/>
      <c r="AD173" s="131"/>
      <c r="AE173" s="2226"/>
      <c r="AF173" s="131"/>
      <c r="AG173" s="2226"/>
      <c r="AH173" s="154"/>
      <c r="AI173" s="2226"/>
      <c r="AJ173" s="130"/>
      <c r="AK173" s="323"/>
      <c r="AL173" s="193"/>
      <c r="AM173" s="2226"/>
      <c r="AN173" s="1061"/>
      <c r="AO173" s="323"/>
      <c r="AP173" s="193"/>
      <c r="AQ173" s="128"/>
      <c r="AR173" s="1061"/>
      <c r="AS173" s="323"/>
      <c r="AT173" s="1061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6"/>
      <c r="BU173" s="1546"/>
      <c r="CA173" s="2186" t="str">
        <f t="shared" si="334"/>
        <v/>
      </c>
      <c r="CB173" s="2186" t="str">
        <f t="shared" si="335"/>
        <v/>
      </c>
      <c r="CC173" s="2186" t="str">
        <f t="shared" si="336"/>
        <v/>
      </c>
      <c r="CD173" s="2186" t="str">
        <f t="shared" si="337"/>
        <v/>
      </c>
      <c r="CE173" s="2186" t="str">
        <f t="shared" si="338"/>
        <v/>
      </c>
      <c r="CF173" s="2186" t="str">
        <f t="shared" si="339"/>
        <v/>
      </c>
      <c r="CG173" s="2186" t="str">
        <f t="shared" si="340"/>
        <v/>
      </c>
      <c r="CH173" s="2186" t="str">
        <f t="shared" si="341"/>
        <v/>
      </c>
      <c r="CI173" s="2186" t="str">
        <f t="shared" si="342"/>
        <v/>
      </c>
      <c r="CJ173" s="2186"/>
      <c r="CK173" s="2186"/>
      <c r="CL173" s="2186"/>
      <c r="CM173" s="2186"/>
      <c r="CN173" s="2186"/>
      <c r="CO173" s="2186"/>
      <c r="CP173" s="2186"/>
      <c r="CQ173" s="2186"/>
      <c r="CR173" s="2186"/>
      <c r="CS173" s="2186"/>
      <c r="CT173" s="2186"/>
      <c r="CU173" s="2186"/>
      <c r="CV173" s="2186"/>
      <c r="CW173" s="2186" t="str">
        <f t="shared" si="343"/>
        <v/>
      </c>
      <c r="CX173" s="2186" t="str">
        <f t="shared" si="344"/>
        <v/>
      </c>
      <c r="CY173" s="2186"/>
      <c r="CZ173" s="2186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71" t="s">
        <v>2428</v>
      </c>
      <c r="B174" s="4972"/>
      <c r="C174" s="2153">
        <f t="shared" si="356"/>
        <v>0</v>
      </c>
      <c r="D174" s="2222">
        <f>+F174+H174+J174+L174+N174+P174+R174+T174+V174+X174+Z174+AB174+AD174+AF174+AH174+AJ174</f>
        <v>0</v>
      </c>
      <c r="E174" s="2148"/>
      <c r="F174" s="2183"/>
      <c r="G174" s="2148"/>
      <c r="H174" s="2183"/>
      <c r="I174" s="2148"/>
      <c r="J174" s="2183"/>
      <c r="K174" s="2148"/>
      <c r="L174" s="2183"/>
      <c r="M174" s="2148"/>
      <c r="N174" s="2183"/>
      <c r="O174" s="2226"/>
      <c r="P174" s="130"/>
      <c r="Q174" s="2226"/>
      <c r="R174" s="130"/>
      <c r="S174" s="2226"/>
      <c r="T174" s="130"/>
      <c r="U174" s="2226"/>
      <c r="V174" s="130"/>
      <c r="W174" s="2226"/>
      <c r="X174" s="130"/>
      <c r="Y174" s="2226"/>
      <c r="Z174" s="130"/>
      <c r="AA174" s="2226"/>
      <c r="AB174" s="130"/>
      <c r="AC174" s="2226"/>
      <c r="AD174" s="131"/>
      <c r="AE174" s="2226"/>
      <c r="AF174" s="131"/>
      <c r="AG174" s="2226"/>
      <c r="AH174" s="154"/>
      <c r="AI174" s="2226"/>
      <c r="AJ174" s="130"/>
      <c r="AK174" s="323"/>
      <c r="AL174" s="193"/>
      <c r="AM174" s="2226"/>
      <c r="AN174" s="1061"/>
      <c r="AO174" s="323"/>
      <c r="AP174" s="193"/>
      <c r="AQ174" s="128"/>
      <c r="AR174" s="1061"/>
      <c r="AS174" s="323"/>
      <c r="AT174" s="1061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6"/>
      <c r="BU174" s="1546"/>
      <c r="CA174" s="2186" t="str">
        <f t="shared" si="334"/>
        <v/>
      </c>
      <c r="CB174" s="2186" t="str">
        <f t="shared" si="335"/>
        <v/>
      </c>
      <c r="CC174" s="2186" t="str">
        <f t="shared" si="336"/>
        <v/>
      </c>
      <c r="CD174" s="2186" t="str">
        <f t="shared" si="337"/>
        <v/>
      </c>
      <c r="CE174" s="2186" t="str">
        <f t="shared" si="338"/>
        <v/>
      </c>
      <c r="CF174" s="2186" t="str">
        <f t="shared" si="339"/>
        <v/>
      </c>
      <c r="CG174" s="2186" t="str">
        <f t="shared" si="340"/>
        <v/>
      </c>
      <c r="CH174" s="2186" t="str">
        <f t="shared" si="341"/>
        <v/>
      </c>
      <c r="CI174" s="2186" t="str">
        <f t="shared" si="342"/>
        <v/>
      </c>
      <c r="CJ174" s="2186"/>
      <c r="CK174" s="2186"/>
      <c r="CL174" s="2186"/>
      <c r="CM174" s="2186"/>
      <c r="CN174" s="2186"/>
      <c r="CO174" s="2186"/>
      <c r="CP174" s="2186"/>
      <c r="CQ174" s="2186"/>
      <c r="CR174" s="2186"/>
      <c r="CS174" s="2186"/>
      <c r="CT174" s="2186"/>
      <c r="CU174" s="2186"/>
      <c r="CV174" s="2186"/>
      <c r="CW174" s="2186" t="str">
        <f t="shared" si="343"/>
        <v/>
      </c>
      <c r="CX174" s="2186" t="str">
        <f t="shared" si="344"/>
        <v/>
      </c>
      <c r="CY174" s="2186"/>
      <c r="CZ174" s="2186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71" t="s">
        <v>2462</v>
      </c>
      <c r="B175" s="4972"/>
      <c r="C175" s="2153">
        <f t="shared" ref="C175:D177" si="357">+O175+Q175+S175+U175+W175+Y175+AA175+AC175+AE175+AG175+AI175</f>
        <v>0</v>
      </c>
      <c r="D175" s="1618">
        <f t="shared" si="357"/>
        <v>0</v>
      </c>
      <c r="E175" s="2180"/>
      <c r="F175" s="2179"/>
      <c r="G175" s="2180"/>
      <c r="H175" s="2179"/>
      <c r="I175" s="2180"/>
      <c r="J175" s="2179"/>
      <c r="K175" s="2180"/>
      <c r="L175" s="2179"/>
      <c r="M175" s="2180"/>
      <c r="N175" s="2179"/>
      <c r="O175" s="2226"/>
      <c r="P175" s="130"/>
      <c r="Q175" s="2226"/>
      <c r="R175" s="130"/>
      <c r="S175" s="2226"/>
      <c r="T175" s="130"/>
      <c r="U175" s="2226"/>
      <c r="V175" s="130"/>
      <c r="W175" s="2226"/>
      <c r="X175" s="130"/>
      <c r="Y175" s="2226"/>
      <c r="Z175" s="130"/>
      <c r="AA175" s="2226"/>
      <c r="AB175" s="130"/>
      <c r="AC175" s="2226"/>
      <c r="AD175" s="131"/>
      <c r="AE175" s="2226"/>
      <c r="AF175" s="131"/>
      <c r="AG175" s="2226"/>
      <c r="AH175" s="154"/>
      <c r="AI175" s="2226"/>
      <c r="AJ175" s="130"/>
      <c r="AK175" s="323"/>
      <c r="AL175" s="193"/>
      <c r="AM175" s="2226"/>
      <c r="AN175" s="1061"/>
      <c r="AO175" s="323"/>
      <c r="AP175" s="193"/>
      <c r="AQ175" s="128"/>
      <c r="AR175" s="1061"/>
      <c r="AS175" s="323"/>
      <c r="AT175" s="1061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6"/>
      <c r="BU175" s="1546"/>
      <c r="CA175" s="2186" t="str">
        <f t="shared" si="334"/>
        <v/>
      </c>
      <c r="CB175" s="2186" t="str">
        <f t="shared" si="335"/>
        <v/>
      </c>
      <c r="CC175" s="2186" t="str">
        <f t="shared" si="336"/>
        <v/>
      </c>
      <c r="CD175" s="2186" t="str">
        <f t="shared" si="337"/>
        <v/>
      </c>
      <c r="CE175" s="2186" t="str">
        <f t="shared" si="338"/>
        <v/>
      </c>
      <c r="CF175" s="2186" t="str">
        <f t="shared" si="339"/>
        <v/>
      </c>
      <c r="CG175" s="2186" t="str">
        <f t="shared" si="340"/>
        <v/>
      </c>
      <c r="CH175" s="2186" t="str">
        <f t="shared" si="341"/>
        <v/>
      </c>
      <c r="CI175" s="2186" t="str">
        <f t="shared" si="342"/>
        <v/>
      </c>
      <c r="CJ175" s="2186"/>
      <c r="CK175" s="2186"/>
      <c r="CL175" s="2186"/>
      <c r="CM175" s="2186"/>
      <c r="CN175" s="2186"/>
      <c r="CO175" s="2186"/>
      <c r="CP175" s="2186"/>
      <c r="CQ175" s="2186"/>
      <c r="CR175" s="2186"/>
      <c r="CS175" s="2186"/>
      <c r="CT175" s="2186"/>
      <c r="CU175" s="2186"/>
      <c r="CV175" s="2186"/>
      <c r="CW175" s="2186" t="str">
        <f t="shared" si="343"/>
        <v/>
      </c>
      <c r="CX175" s="2186" t="str">
        <f t="shared" si="344"/>
        <v/>
      </c>
      <c r="CY175" s="2186"/>
      <c r="CZ175" s="2186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71" t="s">
        <v>2463</v>
      </c>
      <c r="B176" s="4972"/>
      <c r="C176" s="2153">
        <f t="shared" si="357"/>
        <v>0</v>
      </c>
      <c r="D176" s="1618">
        <f t="shared" si="357"/>
        <v>0</v>
      </c>
      <c r="E176" s="2180"/>
      <c r="F176" s="2179"/>
      <c r="G176" s="2180"/>
      <c r="H176" s="2179"/>
      <c r="I176" s="2180"/>
      <c r="J176" s="2179"/>
      <c r="K176" s="2180"/>
      <c r="L176" s="2179"/>
      <c r="M176" s="2180"/>
      <c r="N176" s="2179"/>
      <c r="O176" s="2226"/>
      <c r="P176" s="130"/>
      <c r="Q176" s="2226"/>
      <c r="R176" s="130"/>
      <c r="S176" s="2226"/>
      <c r="T176" s="130"/>
      <c r="U176" s="2226"/>
      <c r="V176" s="130"/>
      <c r="W176" s="2226"/>
      <c r="X176" s="130"/>
      <c r="Y176" s="2226"/>
      <c r="Z176" s="130"/>
      <c r="AA176" s="2226"/>
      <c r="AB176" s="130"/>
      <c r="AC176" s="2226"/>
      <c r="AD176" s="131"/>
      <c r="AE176" s="2226"/>
      <c r="AF176" s="131"/>
      <c r="AG176" s="2148"/>
      <c r="AH176" s="193"/>
      <c r="AI176" s="2148"/>
      <c r="AJ176" s="128"/>
      <c r="AK176" s="323"/>
      <c r="AL176" s="193"/>
      <c r="AM176" s="2226"/>
      <c r="AN176" s="1061"/>
      <c r="AO176" s="323"/>
      <c r="AP176" s="193"/>
      <c r="AQ176" s="128"/>
      <c r="AR176" s="1061"/>
      <c r="AS176" s="323"/>
      <c r="AT176" s="1061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6"/>
      <c r="BU176" s="1546"/>
      <c r="CA176" s="2186" t="str">
        <f t="shared" si="334"/>
        <v/>
      </c>
      <c r="CB176" s="2186" t="str">
        <f t="shared" si="335"/>
        <v/>
      </c>
      <c r="CC176" s="2186" t="str">
        <f t="shared" si="336"/>
        <v/>
      </c>
      <c r="CD176" s="2186" t="str">
        <f t="shared" si="337"/>
        <v/>
      </c>
      <c r="CE176" s="2186" t="str">
        <f t="shared" si="338"/>
        <v/>
      </c>
      <c r="CF176" s="2186" t="str">
        <f t="shared" si="339"/>
        <v/>
      </c>
      <c r="CG176" s="2186" t="str">
        <f t="shared" si="340"/>
        <v/>
      </c>
      <c r="CH176" s="2186" t="str">
        <f t="shared" si="341"/>
        <v/>
      </c>
      <c r="CI176" s="2186" t="str">
        <f t="shared" si="342"/>
        <v/>
      </c>
      <c r="CJ176" s="2186"/>
      <c r="CK176" s="2186"/>
      <c r="CL176" s="2186"/>
      <c r="CM176" s="2186"/>
      <c r="CN176" s="2186"/>
      <c r="CO176" s="2186"/>
      <c r="CP176" s="2186"/>
      <c r="CQ176" s="2186"/>
      <c r="CR176" s="2186"/>
      <c r="CS176" s="2186"/>
      <c r="CT176" s="2186"/>
      <c r="CU176" s="2186"/>
      <c r="CV176" s="2186"/>
      <c r="CW176" s="2186" t="str">
        <f t="shared" si="343"/>
        <v/>
      </c>
      <c r="CX176" s="2186" t="str">
        <f t="shared" si="344"/>
        <v/>
      </c>
      <c r="CY176" s="2186"/>
      <c r="CZ176" s="2186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3" t="s">
        <v>2464</v>
      </c>
      <c r="B177" s="2244"/>
      <c r="C177" s="2153">
        <f t="shared" si="357"/>
        <v>0</v>
      </c>
      <c r="D177" s="1618">
        <f t="shared" si="357"/>
        <v>0</v>
      </c>
      <c r="E177" s="2180"/>
      <c r="F177" s="2179"/>
      <c r="G177" s="2180"/>
      <c r="H177" s="2179"/>
      <c r="I177" s="2180"/>
      <c r="J177" s="2179"/>
      <c r="K177" s="2180"/>
      <c r="L177" s="2179"/>
      <c r="M177" s="2180"/>
      <c r="N177" s="2179"/>
      <c r="O177" s="2226"/>
      <c r="P177" s="130"/>
      <c r="Q177" s="2226"/>
      <c r="R177" s="130"/>
      <c r="S177" s="2226"/>
      <c r="T177" s="130"/>
      <c r="U177" s="2226"/>
      <c r="V177" s="130"/>
      <c r="W177" s="2226"/>
      <c r="X177" s="130"/>
      <c r="Y177" s="2226"/>
      <c r="Z177" s="130"/>
      <c r="AA177" s="2226"/>
      <c r="AB177" s="130"/>
      <c r="AC177" s="2226"/>
      <c r="AD177" s="131"/>
      <c r="AE177" s="2226"/>
      <c r="AF177" s="131"/>
      <c r="AG177" s="2226"/>
      <c r="AH177" s="154"/>
      <c r="AI177" s="2226"/>
      <c r="AJ177" s="130"/>
      <c r="AK177" s="323"/>
      <c r="AL177" s="193"/>
      <c r="AM177" s="2226"/>
      <c r="AN177" s="1061"/>
      <c r="AO177" s="323"/>
      <c r="AP177" s="193"/>
      <c r="AQ177" s="128"/>
      <c r="AR177" s="1061"/>
      <c r="AS177" s="323"/>
      <c r="AT177" s="1061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6"/>
      <c r="BU177" s="1546"/>
      <c r="CA177" s="2186" t="str">
        <f t="shared" si="334"/>
        <v/>
      </c>
      <c r="CB177" s="2186" t="str">
        <f t="shared" si="335"/>
        <v/>
      </c>
      <c r="CC177" s="2186" t="str">
        <f t="shared" si="336"/>
        <v/>
      </c>
      <c r="CD177" s="2186" t="str">
        <f t="shared" si="337"/>
        <v/>
      </c>
      <c r="CE177" s="2186" t="str">
        <f t="shared" si="338"/>
        <v/>
      </c>
      <c r="CF177" s="2186" t="str">
        <f t="shared" si="339"/>
        <v/>
      </c>
      <c r="CG177" s="2186" t="str">
        <f t="shared" si="340"/>
        <v/>
      </c>
      <c r="CH177" s="2186" t="str">
        <f t="shared" si="341"/>
        <v/>
      </c>
      <c r="CI177" s="2186" t="str">
        <f t="shared" si="342"/>
        <v/>
      </c>
      <c r="CJ177" s="2186"/>
      <c r="CK177" s="2186"/>
      <c r="CL177" s="2186"/>
      <c r="CM177" s="2186"/>
      <c r="CN177" s="2186"/>
      <c r="CO177" s="2186"/>
      <c r="CP177" s="2186"/>
      <c r="CQ177" s="2186"/>
      <c r="CR177" s="2186"/>
      <c r="CS177" s="2186"/>
      <c r="CT177" s="2186"/>
      <c r="CU177" s="2186"/>
      <c r="CV177" s="2186"/>
      <c r="CW177" s="2186" t="str">
        <f t="shared" si="343"/>
        <v/>
      </c>
      <c r="CX177" s="2186" t="str">
        <f t="shared" si="344"/>
        <v/>
      </c>
      <c r="CY177" s="2186"/>
      <c r="CZ177" s="2186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71" t="s">
        <v>2465</v>
      </c>
      <c r="B178" s="4972"/>
      <c r="C178" s="2153">
        <f t="shared" ref="C178:D182" si="359">+E178+G178+I178+K178+M178+O178+Q178+S178+U178+W178+Y178+AA178+AC178+AE178+AG178+AI178</f>
        <v>0</v>
      </c>
      <c r="D178" s="1618">
        <f t="shared" si="359"/>
        <v>0</v>
      </c>
      <c r="E178" s="2226"/>
      <c r="F178" s="130"/>
      <c r="G178" s="2226"/>
      <c r="H178" s="130"/>
      <c r="I178" s="2226"/>
      <c r="J178" s="130"/>
      <c r="K178" s="2226"/>
      <c r="L178" s="130"/>
      <c r="M178" s="2226"/>
      <c r="N178" s="130"/>
      <c r="O178" s="2226"/>
      <c r="P178" s="130"/>
      <c r="Q178" s="2226"/>
      <c r="R178" s="130"/>
      <c r="S178" s="2226"/>
      <c r="T178" s="130"/>
      <c r="U178" s="2226"/>
      <c r="V178" s="130"/>
      <c r="W178" s="2226"/>
      <c r="X178" s="130"/>
      <c r="Y178" s="2226"/>
      <c r="Z178" s="130"/>
      <c r="AA178" s="2226"/>
      <c r="AB178" s="130"/>
      <c r="AC178" s="2226"/>
      <c r="AD178" s="131"/>
      <c r="AE178" s="2226"/>
      <c r="AF178" s="131"/>
      <c r="AG178" s="2226"/>
      <c r="AH178" s="154"/>
      <c r="AI178" s="2226"/>
      <c r="AJ178" s="130"/>
      <c r="AK178" s="323"/>
      <c r="AL178" s="193"/>
      <c r="AM178" s="2226"/>
      <c r="AN178" s="1061"/>
      <c r="AO178" s="323"/>
      <c r="AP178" s="193"/>
      <c r="AQ178" s="128"/>
      <c r="AR178" s="1061"/>
      <c r="AS178" s="323"/>
      <c r="AT178" s="1061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6"/>
      <c r="BU178" s="1546"/>
      <c r="CA178" s="2186" t="str">
        <f t="shared" si="334"/>
        <v/>
      </c>
      <c r="CB178" s="2186" t="str">
        <f t="shared" si="335"/>
        <v/>
      </c>
      <c r="CC178" s="2186" t="str">
        <f t="shared" si="336"/>
        <v/>
      </c>
      <c r="CD178" s="2186" t="str">
        <f t="shared" si="337"/>
        <v/>
      </c>
      <c r="CE178" s="2186" t="str">
        <f t="shared" si="338"/>
        <v/>
      </c>
      <c r="CF178" s="2186" t="str">
        <f t="shared" si="339"/>
        <v/>
      </c>
      <c r="CG178" s="2186" t="str">
        <f t="shared" si="340"/>
        <v/>
      </c>
      <c r="CH178" s="2186" t="str">
        <f t="shared" si="341"/>
        <v/>
      </c>
      <c r="CI178" s="2186" t="str">
        <f t="shared" si="342"/>
        <v/>
      </c>
      <c r="CJ178" s="2186"/>
      <c r="CK178" s="2186"/>
      <c r="CL178" s="2186"/>
      <c r="CM178" s="2186"/>
      <c r="CN178" s="2186"/>
      <c r="CO178" s="2186"/>
      <c r="CP178" s="2186"/>
      <c r="CQ178" s="2186"/>
      <c r="CR178" s="2186"/>
      <c r="CS178" s="2186"/>
      <c r="CT178" s="2186"/>
      <c r="CU178" s="2186"/>
      <c r="CV178" s="2186"/>
      <c r="CW178" s="2186" t="str">
        <f t="shared" si="343"/>
        <v/>
      </c>
      <c r="CX178" s="2186" t="str">
        <f t="shared" si="344"/>
        <v/>
      </c>
      <c r="CY178" s="2186"/>
      <c r="CZ178" s="2186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71" t="s">
        <v>2466</v>
      </c>
      <c r="B179" s="4972"/>
      <c r="C179" s="2153">
        <f t="shared" si="359"/>
        <v>0</v>
      </c>
      <c r="D179" s="1618">
        <f t="shared" si="359"/>
        <v>0</v>
      </c>
      <c r="E179" s="2226"/>
      <c r="F179" s="130"/>
      <c r="G179" s="2226"/>
      <c r="H179" s="130"/>
      <c r="I179" s="2226"/>
      <c r="J179" s="130"/>
      <c r="K179" s="2226"/>
      <c r="L179" s="130"/>
      <c r="M179" s="2226"/>
      <c r="N179" s="130"/>
      <c r="O179" s="2226"/>
      <c r="P179" s="130"/>
      <c r="Q179" s="2226"/>
      <c r="R179" s="130"/>
      <c r="S179" s="2226"/>
      <c r="T179" s="130"/>
      <c r="U179" s="2226"/>
      <c r="V179" s="130"/>
      <c r="W179" s="2226"/>
      <c r="X179" s="130"/>
      <c r="Y179" s="2226"/>
      <c r="Z179" s="130"/>
      <c r="AA179" s="2226"/>
      <c r="AB179" s="130"/>
      <c r="AC179" s="2226"/>
      <c r="AD179" s="131"/>
      <c r="AE179" s="2226"/>
      <c r="AF179" s="131"/>
      <c r="AG179" s="2226"/>
      <c r="AH179" s="154"/>
      <c r="AI179" s="2226"/>
      <c r="AJ179" s="130"/>
      <c r="AK179" s="323"/>
      <c r="AL179" s="193"/>
      <c r="AM179" s="2226"/>
      <c r="AN179" s="1061"/>
      <c r="AO179" s="323"/>
      <c r="AP179" s="193"/>
      <c r="AQ179" s="128"/>
      <c r="AR179" s="1061"/>
      <c r="AS179" s="323"/>
      <c r="AT179" s="1061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6"/>
      <c r="BU179" s="1546"/>
      <c r="CA179" s="2186" t="str">
        <f t="shared" si="334"/>
        <v/>
      </c>
      <c r="CB179" s="2186" t="str">
        <f t="shared" si="335"/>
        <v/>
      </c>
      <c r="CC179" s="2186" t="str">
        <f t="shared" si="336"/>
        <v/>
      </c>
      <c r="CD179" s="2186" t="str">
        <f t="shared" si="337"/>
        <v/>
      </c>
      <c r="CE179" s="2186" t="str">
        <f t="shared" si="338"/>
        <v/>
      </c>
      <c r="CF179" s="2186" t="str">
        <f t="shared" si="339"/>
        <v/>
      </c>
      <c r="CG179" s="2186" t="str">
        <f t="shared" si="340"/>
        <v/>
      </c>
      <c r="CH179" s="2186" t="str">
        <f t="shared" si="341"/>
        <v/>
      </c>
      <c r="CI179" s="2186" t="str">
        <f t="shared" si="342"/>
        <v/>
      </c>
      <c r="CJ179" s="2186"/>
      <c r="CK179" s="2186"/>
      <c r="CL179" s="2186"/>
      <c r="CM179" s="2186"/>
      <c r="CN179" s="2186"/>
      <c r="CO179" s="2186"/>
      <c r="CP179" s="2186"/>
      <c r="CQ179" s="2186"/>
      <c r="CR179" s="2186"/>
      <c r="CS179" s="2186"/>
      <c r="CT179" s="2186"/>
      <c r="CU179" s="2186"/>
      <c r="CV179" s="2186"/>
      <c r="CW179" s="2186" t="str">
        <f t="shared" si="343"/>
        <v/>
      </c>
      <c r="CX179" s="2186" t="str">
        <f t="shared" si="344"/>
        <v/>
      </c>
      <c r="CY179" s="2186"/>
      <c r="CZ179" s="2186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71" t="s">
        <v>2467</v>
      </c>
      <c r="B180" s="4972"/>
      <c r="C180" s="2153">
        <f t="shared" si="359"/>
        <v>0</v>
      </c>
      <c r="D180" s="1618">
        <f t="shared" si="359"/>
        <v>0</v>
      </c>
      <c r="E180" s="2226"/>
      <c r="F180" s="130"/>
      <c r="G180" s="2226"/>
      <c r="H180" s="130"/>
      <c r="I180" s="2226"/>
      <c r="J180" s="130"/>
      <c r="K180" s="2226"/>
      <c r="L180" s="130"/>
      <c r="M180" s="2226"/>
      <c r="N180" s="130"/>
      <c r="O180" s="2226"/>
      <c r="P180" s="130"/>
      <c r="Q180" s="2226"/>
      <c r="R180" s="130"/>
      <c r="S180" s="2226"/>
      <c r="T180" s="130"/>
      <c r="U180" s="2226"/>
      <c r="V180" s="130"/>
      <c r="W180" s="2226"/>
      <c r="X180" s="130"/>
      <c r="Y180" s="2226"/>
      <c r="Z180" s="130"/>
      <c r="AA180" s="2226"/>
      <c r="AB180" s="130"/>
      <c r="AC180" s="2226"/>
      <c r="AD180" s="131"/>
      <c r="AE180" s="2226"/>
      <c r="AF180" s="131"/>
      <c r="AG180" s="2226"/>
      <c r="AH180" s="154"/>
      <c r="AI180" s="2226"/>
      <c r="AJ180" s="130"/>
      <c r="AK180" s="323"/>
      <c r="AL180" s="193"/>
      <c r="AM180" s="2226"/>
      <c r="AN180" s="1061"/>
      <c r="AO180" s="323"/>
      <c r="AP180" s="193"/>
      <c r="AQ180" s="128"/>
      <c r="AR180" s="1061"/>
      <c r="AS180" s="323"/>
      <c r="AT180" s="1061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6"/>
      <c r="BU180" s="1546"/>
      <c r="CA180" s="2186" t="str">
        <f t="shared" si="334"/>
        <v/>
      </c>
      <c r="CB180" s="2186" t="str">
        <f t="shared" si="335"/>
        <v/>
      </c>
      <c r="CC180" s="2186" t="str">
        <f t="shared" si="336"/>
        <v/>
      </c>
      <c r="CD180" s="2186" t="str">
        <f t="shared" si="337"/>
        <v/>
      </c>
      <c r="CE180" s="2186" t="str">
        <f t="shared" si="338"/>
        <v/>
      </c>
      <c r="CF180" s="2186" t="str">
        <f t="shared" si="339"/>
        <v/>
      </c>
      <c r="CG180" s="2186" t="str">
        <f t="shared" si="340"/>
        <v/>
      </c>
      <c r="CH180" s="2186" t="str">
        <f t="shared" si="341"/>
        <v/>
      </c>
      <c r="CI180" s="2186" t="str">
        <f t="shared" si="342"/>
        <v/>
      </c>
      <c r="CJ180" s="2186"/>
      <c r="CK180" s="2186"/>
      <c r="CL180" s="2186"/>
      <c r="CM180" s="2186"/>
      <c r="CN180" s="2186"/>
      <c r="CO180" s="2186"/>
      <c r="CP180" s="2186"/>
      <c r="CQ180" s="2186"/>
      <c r="CR180" s="2186"/>
      <c r="CS180" s="2186"/>
      <c r="CT180" s="2186"/>
      <c r="CU180" s="2186"/>
      <c r="CV180" s="2186"/>
      <c r="CW180" s="2186" t="str">
        <f t="shared" si="343"/>
        <v/>
      </c>
      <c r="CX180" s="2186" t="str">
        <f t="shared" si="344"/>
        <v/>
      </c>
      <c r="CY180" s="2186"/>
      <c r="CZ180" s="2186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71" t="s">
        <v>2468</v>
      </c>
      <c r="B181" s="4972"/>
      <c r="C181" s="2153">
        <f t="shared" si="359"/>
        <v>0</v>
      </c>
      <c r="D181" s="1618">
        <f t="shared" si="359"/>
        <v>0</v>
      </c>
      <c r="E181" s="2226"/>
      <c r="F181" s="130"/>
      <c r="G181" s="2226"/>
      <c r="H181" s="130"/>
      <c r="I181" s="2226"/>
      <c r="J181" s="130"/>
      <c r="K181" s="2226"/>
      <c r="L181" s="130"/>
      <c r="M181" s="2226"/>
      <c r="N181" s="130"/>
      <c r="O181" s="2226"/>
      <c r="P181" s="130"/>
      <c r="Q181" s="2226"/>
      <c r="R181" s="130"/>
      <c r="S181" s="2226"/>
      <c r="T181" s="130"/>
      <c r="U181" s="2226"/>
      <c r="V181" s="130"/>
      <c r="W181" s="2226"/>
      <c r="X181" s="130"/>
      <c r="Y181" s="2226"/>
      <c r="Z181" s="130"/>
      <c r="AA181" s="2226"/>
      <c r="AB181" s="130"/>
      <c r="AC181" s="2226"/>
      <c r="AD181" s="131"/>
      <c r="AE181" s="2226"/>
      <c r="AF181" s="131"/>
      <c r="AG181" s="2226"/>
      <c r="AH181" s="154"/>
      <c r="AI181" s="2226"/>
      <c r="AJ181" s="130"/>
      <c r="AK181" s="323"/>
      <c r="AL181" s="193"/>
      <c r="AM181" s="2226"/>
      <c r="AN181" s="1061"/>
      <c r="AO181" s="323"/>
      <c r="AP181" s="193"/>
      <c r="AQ181" s="128"/>
      <c r="AR181" s="1061"/>
      <c r="AS181" s="323"/>
      <c r="AT181" s="1061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6"/>
      <c r="BU181" s="1546"/>
      <c r="CA181" s="2186" t="str">
        <f t="shared" si="334"/>
        <v/>
      </c>
      <c r="CB181" s="2186" t="str">
        <f t="shared" si="335"/>
        <v/>
      </c>
      <c r="CC181" s="2186" t="str">
        <f t="shared" si="336"/>
        <v/>
      </c>
      <c r="CD181" s="2186" t="str">
        <f t="shared" si="337"/>
        <v/>
      </c>
      <c r="CE181" s="2186" t="str">
        <f t="shared" si="338"/>
        <v/>
      </c>
      <c r="CF181" s="2186" t="str">
        <f t="shared" si="339"/>
        <v/>
      </c>
      <c r="CG181" s="2186" t="str">
        <f t="shared" si="340"/>
        <v/>
      </c>
      <c r="CH181" s="2186" t="str">
        <f t="shared" si="341"/>
        <v/>
      </c>
      <c r="CI181" s="2186" t="str">
        <f t="shared" si="342"/>
        <v/>
      </c>
      <c r="CJ181" s="2186"/>
      <c r="CK181" s="2186"/>
      <c r="CL181" s="2186"/>
      <c r="CM181" s="2186"/>
      <c r="CN181" s="2186"/>
      <c r="CO181" s="2186"/>
      <c r="CP181" s="2186"/>
      <c r="CQ181" s="2186"/>
      <c r="CR181" s="2186"/>
      <c r="CS181" s="2186"/>
      <c r="CT181" s="2186"/>
      <c r="CU181" s="2186"/>
      <c r="CV181" s="2186"/>
      <c r="CW181" s="2186" t="str">
        <f t="shared" si="343"/>
        <v/>
      </c>
      <c r="CX181" s="2186" t="str">
        <f t="shared" si="344"/>
        <v/>
      </c>
      <c r="CY181" s="2186"/>
      <c r="CZ181" s="2186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474" t="s">
        <v>2469</v>
      </c>
      <c r="B182" s="4277"/>
      <c r="C182" s="474">
        <f t="shared" si="359"/>
        <v>0</v>
      </c>
      <c r="D182" s="1569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6"/>
      <c r="BU182" s="1546"/>
      <c r="CA182" s="2186" t="str">
        <f t="shared" si="334"/>
        <v/>
      </c>
      <c r="CB182" s="2186" t="str">
        <f t="shared" si="335"/>
        <v/>
      </c>
      <c r="CC182" s="2186" t="str">
        <f t="shared" si="336"/>
        <v/>
      </c>
      <c r="CD182" s="2186" t="str">
        <f t="shared" si="337"/>
        <v/>
      </c>
      <c r="CE182" s="2186" t="str">
        <f t="shared" si="338"/>
        <v/>
      </c>
      <c r="CF182" s="2186" t="str">
        <f t="shared" si="339"/>
        <v/>
      </c>
      <c r="CG182" s="2186" t="str">
        <f t="shared" si="340"/>
        <v/>
      </c>
      <c r="CH182" s="2186" t="str">
        <f t="shared" si="341"/>
        <v/>
      </c>
      <c r="CI182" s="2186" t="str">
        <f t="shared" si="342"/>
        <v/>
      </c>
      <c r="CJ182" s="2186"/>
      <c r="CK182" s="2186"/>
      <c r="CL182" s="2186"/>
      <c r="CM182" s="2186"/>
      <c r="CN182" s="2186"/>
      <c r="CO182" s="2186"/>
      <c r="CP182" s="2186"/>
      <c r="CQ182" s="2186"/>
      <c r="CR182" s="2186"/>
      <c r="CS182" s="2186"/>
      <c r="CT182" s="2186"/>
      <c r="CU182" s="2186"/>
      <c r="CV182" s="2186"/>
      <c r="CW182" s="2186" t="str">
        <f t="shared" si="343"/>
        <v/>
      </c>
      <c r="CX182" s="2186" t="str">
        <f t="shared" si="344"/>
        <v/>
      </c>
      <c r="CY182" s="2186"/>
      <c r="CZ182" s="2186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82" t="s">
        <v>2470</v>
      </c>
      <c r="B183" s="4982"/>
      <c r="C183" s="4982"/>
      <c r="D183" s="4982"/>
      <c r="E183" s="4982"/>
      <c r="F183" s="4982"/>
      <c r="G183" s="4982"/>
      <c r="H183" s="4982"/>
      <c r="I183" s="4982"/>
      <c r="J183" s="4982"/>
      <c r="K183" s="4982"/>
      <c r="L183" s="4982"/>
      <c r="M183" s="4982"/>
      <c r="N183" s="4982"/>
      <c r="O183" s="4982"/>
      <c r="P183" s="4982"/>
      <c r="Q183" s="4983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50" t="s">
        <v>2436</v>
      </c>
      <c r="B184" s="4739"/>
      <c r="C184" s="4984" t="s">
        <v>27</v>
      </c>
      <c r="D184" s="4985"/>
      <c r="E184" s="4927" t="s">
        <v>701</v>
      </c>
      <c r="F184" s="4920"/>
      <c r="G184" s="4920"/>
      <c r="H184" s="4920"/>
      <c r="I184" s="4920"/>
      <c r="J184" s="4920"/>
      <c r="K184" s="4920"/>
      <c r="L184" s="4920"/>
      <c r="M184" s="4920"/>
      <c r="N184" s="4920"/>
      <c r="O184" s="4920"/>
      <c r="P184" s="4920"/>
      <c r="Q184" s="4920"/>
      <c r="R184" s="4920"/>
      <c r="S184" s="4920"/>
      <c r="T184" s="4920"/>
      <c r="U184" s="4920"/>
      <c r="V184" s="4920"/>
      <c r="W184" s="4920"/>
      <c r="X184" s="4920"/>
      <c r="Y184" s="4920"/>
      <c r="Z184" s="4920"/>
      <c r="AA184" s="4920"/>
      <c r="AB184" s="4920"/>
      <c r="AC184" s="4920"/>
      <c r="AD184" s="4920"/>
      <c r="AE184" s="4920"/>
      <c r="AF184" s="4920"/>
      <c r="AG184" s="4920"/>
      <c r="AH184" s="4920"/>
      <c r="AI184" s="4920"/>
      <c r="AJ184" s="4922"/>
      <c r="AK184" s="4952" t="s">
        <v>48</v>
      </c>
      <c r="AL184" s="4952"/>
      <c r="AM184" s="4952"/>
      <c r="AN184" s="4953"/>
      <c r="AO184" s="4951" t="s">
        <v>960</v>
      </c>
      <c r="AP184" s="4952"/>
      <c r="AQ184" s="4952"/>
      <c r="AR184" s="4953"/>
      <c r="AS184" s="4938" t="s">
        <v>2450</v>
      </c>
      <c r="AT184" s="4939"/>
      <c r="AU184" s="4938" t="s">
        <v>429</v>
      </c>
      <c r="AV184" s="4939"/>
      <c r="AW184" s="4942" t="s">
        <v>1711</v>
      </c>
      <c r="AX184" s="4943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6"/>
    </row>
    <row r="185" spans="1:128" ht="16.149999999999999" customHeight="1" x14ac:dyDescent="0.25">
      <c r="A185" s="4153"/>
      <c r="B185" s="4176"/>
      <c r="C185" s="4986"/>
      <c r="D185" s="4987"/>
      <c r="E185" s="4946" t="s">
        <v>2451</v>
      </c>
      <c r="F185" s="4947"/>
      <c r="G185" s="4946" t="s">
        <v>970</v>
      </c>
      <c r="H185" s="4947"/>
      <c r="I185" s="4946" t="s">
        <v>2452</v>
      </c>
      <c r="J185" s="4947"/>
      <c r="K185" s="4927" t="s">
        <v>1960</v>
      </c>
      <c r="L185" s="4921"/>
      <c r="M185" s="4927" t="s">
        <v>37</v>
      </c>
      <c r="N185" s="4921"/>
      <c r="O185" s="4927" t="s">
        <v>38</v>
      </c>
      <c r="P185" s="4921"/>
      <c r="Q185" s="4927" t="s">
        <v>45</v>
      </c>
      <c r="R185" s="4921"/>
      <c r="S185" s="4927" t="s">
        <v>130</v>
      </c>
      <c r="T185" s="4921"/>
      <c r="U185" s="4927" t="s">
        <v>131</v>
      </c>
      <c r="V185" s="4921"/>
      <c r="W185" s="4927" t="s">
        <v>132</v>
      </c>
      <c r="X185" s="4921"/>
      <c r="Y185" s="4927" t="s">
        <v>133</v>
      </c>
      <c r="Z185" s="4921"/>
      <c r="AA185" s="4927" t="s">
        <v>134</v>
      </c>
      <c r="AB185" s="4921"/>
      <c r="AC185" s="4927" t="s">
        <v>135</v>
      </c>
      <c r="AD185" s="4921"/>
      <c r="AE185" s="4927" t="s">
        <v>1959</v>
      </c>
      <c r="AF185" s="4921"/>
      <c r="AG185" s="4927" t="s">
        <v>1951</v>
      </c>
      <c r="AH185" s="4921"/>
      <c r="AI185" s="4927" t="s">
        <v>2453</v>
      </c>
      <c r="AJ185" s="4922"/>
      <c r="AK185" s="4925" t="s">
        <v>20</v>
      </c>
      <c r="AL185" s="4924"/>
      <c r="AM185" s="4925" t="s">
        <v>21</v>
      </c>
      <c r="AN185" s="4926"/>
      <c r="AO185" s="4923" t="s">
        <v>427</v>
      </c>
      <c r="AP185" s="4924"/>
      <c r="AQ185" s="4925" t="s">
        <v>426</v>
      </c>
      <c r="AR185" s="4926"/>
      <c r="AS185" s="4940"/>
      <c r="AT185" s="4941"/>
      <c r="AU185" s="4940"/>
      <c r="AV185" s="4941"/>
      <c r="AW185" s="4981"/>
      <c r="AX185" s="4945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6"/>
    </row>
    <row r="186" spans="1:128" ht="40.5" customHeight="1" x14ac:dyDescent="0.25">
      <c r="A186" s="4222"/>
      <c r="B186" s="4180"/>
      <c r="C186" s="2213" t="s">
        <v>2409</v>
      </c>
      <c r="D186" s="2217" t="s">
        <v>2454</v>
      </c>
      <c r="E186" s="2213" t="s">
        <v>2409</v>
      </c>
      <c r="F186" s="2217" t="s">
        <v>2454</v>
      </c>
      <c r="G186" s="2213" t="s">
        <v>2409</v>
      </c>
      <c r="H186" s="2217" t="s">
        <v>2454</v>
      </c>
      <c r="I186" s="2213" t="s">
        <v>2409</v>
      </c>
      <c r="J186" s="2217" t="s">
        <v>2454</v>
      </c>
      <c r="K186" s="2213" t="s">
        <v>2409</v>
      </c>
      <c r="L186" s="2217" t="s">
        <v>2454</v>
      </c>
      <c r="M186" s="2213" t="s">
        <v>2409</v>
      </c>
      <c r="N186" s="2217" t="s">
        <v>2454</v>
      </c>
      <c r="O186" s="2213" t="s">
        <v>2409</v>
      </c>
      <c r="P186" s="2217" t="s">
        <v>2454</v>
      </c>
      <c r="Q186" s="2213" t="s">
        <v>2409</v>
      </c>
      <c r="R186" s="2217" t="s">
        <v>2454</v>
      </c>
      <c r="S186" s="2213" t="s">
        <v>2409</v>
      </c>
      <c r="T186" s="2217" t="s">
        <v>2454</v>
      </c>
      <c r="U186" s="2213" t="s">
        <v>2409</v>
      </c>
      <c r="V186" s="2217" t="s">
        <v>2454</v>
      </c>
      <c r="W186" s="2213" t="s">
        <v>2409</v>
      </c>
      <c r="X186" s="2217" t="s">
        <v>2454</v>
      </c>
      <c r="Y186" s="2213" t="s">
        <v>2409</v>
      </c>
      <c r="Z186" s="2217" t="s">
        <v>2454</v>
      </c>
      <c r="AA186" s="2213" t="s">
        <v>2409</v>
      </c>
      <c r="AB186" s="2217" t="s">
        <v>2454</v>
      </c>
      <c r="AC186" s="2213" t="s">
        <v>2409</v>
      </c>
      <c r="AD186" s="2217" t="s">
        <v>2454</v>
      </c>
      <c r="AE186" s="2213" t="s">
        <v>2409</v>
      </c>
      <c r="AF186" s="2217" t="s">
        <v>2454</v>
      </c>
      <c r="AG186" s="2213" t="s">
        <v>2409</v>
      </c>
      <c r="AH186" s="2217" t="s">
        <v>2454</v>
      </c>
      <c r="AI186" s="2213" t="s">
        <v>2409</v>
      </c>
      <c r="AJ186" s="2214" t="s">
        <v>2454</v>
      </c>
      <c r="AK186" s="2215" t="s">
        <v>2409</v>
      </c>
      <c r="AL186" s="2217" t="s">
        <v>2454</v>
      </c>
      <c r="AM186" s="2213" t="s">
        <v>2409</v>
      </c>
      <c r="AN186" s="2217" t="s">
        <v>2454</v>
      </c>
      <c r="AO186" s="2216" t="s">
        <v>2409</v>
      </c>
      <c r="AP186" s="2217" t="s">
        <v>2454</v>
      </c>
      <c r="AQ186" s="2213" t="s">
        <v>2409</v>
      </c>
      <c r="AR186" s="2217" t="s">
        <v>2454</v>
      </c>
      <c r="AS186" s="2216" t="s">
        <v>2409</v>
      </c>
      <c r="AT186" s="2217" t="s">
        <v>2454</v>
      </c>
      <c r="AU186" s="2216" t="s">
        <v>2409</v>
      </c>
      <c r="AV186" s="2217" t="s">
        <v>2454</v>
      </c>
      <c r="AW186" s="2216" t="s">
        <v>2409</v>
      </c>
      <c r="AX186" s="2217" t="s">
        <v>2454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6"/>
    </row>
    <row r="187" spans="1:128" ht="16.149999999999999" customHeight="1" x14ac:dyDescent="0.25">
      <c r="A187" s="4977" t="s">
        <v>2455</v>
      </c>
      <c r="B187" s="4978"/>
      <c r="C187" s="1387">
        <f t="shared" ref="C187:D189" si="360">+M187+O187+Q187+S187+U187+W187+Y187+AA187+AC187+AE187</f>
        <v>0</v>
      </c>
      <c r="D187" s="1602">
        <f t="shared" si="360"/>
        <v>0</v>
      </c>
      <c r="E187" s="1300"/>
      <c r="F187" s="2218"/>
      <c r="G187" s="1300"/>
      <c r="H187" s="2218"/>
      <c r="I187" s="1300"/>
      <c r="J187" s="2218"/>
      <c r="K187" s="1300"/>
      <c r="L187" s="2218"/>
      <c r="M187" s="1292"/>
      <c r="N187" s="1326"/>
      <c r="O187" s="1292"/>
      <c r="P187" s="1326"/>
      <c r="Q187" s="1292"/>
      <c r="R187" s="1326"/>
      <c r="S187" s="1292"/>
      <c r="T187" s="1326"/>
      <c r="U187" s="1292"/>
      <c r="V187" s="1326"/>
      <c r="W187" s="1292"/>
      <c r="X187" s="1326"/>
      <c r="Y187" s="1292"/>
      <c r="Z187" s="1326"/>
      <c r="AA187" s="1292"/>
      <c r="AB187" s="1326"/>
      <c r="AC187" s="1292"/>
      <c r="AD187" s="1326"/>
      <c r="AE187" s="1292"/>
      <c r="AF187" s="1326"/>
      <c r="AG187" s="1300"/>
      <c r="AH187" s="1327"/>
      <c r="AI187" s="1300"/>
      <c r="AJ187" s="1299"/>
      <c r="AK187" s="4005"/>
      <c r="AL187" s="4010"/>
      <c r="AM187" s="1703"/>
      <c r="AN187" s="2219"/>
      <c r="AO187" s="2220"/>
      <c r="AP187" s="2149"/>
      <c r="AQ187" s="2182"/>
      <c r="AR187" s="2221"/>
      <c r="AS187" s="2220"/>
      <c r="AT187" s="2221"/>
      <c r="AU187" s="2220"/>
      <c r="AV187" s="2149"/>
      <c r="AW187" s="2220"/>
      <c r="AX187" s="2149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6"/>
      <c r="CA187" s="2186" t="str">
        <f t="shared" ref="CA187" si="362">IF(DA187=1," * El total de exámenes confirmados positivos por ISP NO DEBE SUPERAR el total de exámenes procesados. ","")</f>
        <v/>
      </c>
      <c r="CB187" s="2186" t="str">
        <f t="shared" ref="CB187" si="363">IF(DB187=1," * La suma de exámenes procesados por sexo DEBE SER IGUAL al total de Procesados. ","")</f>
        <v/>
      </c>
      <c r="CC187" s="2186" t="str">
        <f t="shared" ref="CC187" si="364">IF(DC187=1," * La suma de exámenes Confirmados positivos por ISP por sexo DEBE SER IGUAL al total de Procesados. ","")</f>
        <v/>
      </c>
      <c r="CD187" s="2186" t="str">
        <f t="shared" ref="CD187" si="365">IF(DD187=1," * La suma de exámenes procesados Trans NO PUEDE Superar al total de Procesados. ","")</f>
        <v/>
      </c>
      <c r="CE187" s="2186" t="str">
        <f t="shared" ref="CE187" si="366">IF(DE187=1," * La suma de exámenes confirmados positivos por ISP Trans NO PUEDE Superar al total de Procesados. ","")</f>
        <v/>
      </c>
      <c r="CF187" s="2186" t="str">
        <f t="shared" ref="CF187" si="367">IF(DF187=1," * Los exámenes procesados de personas pertenecientes a Pueblos originarios NO PUEDE Superar al total de Procesados. ","")</f>
        <v/>
      </c>
      <c r="CG187" s="2186" t="str">
        <f t="shared" ref="CG187" si="368">IF(DG187=1," * Los exámenes confirmados positivos por ISP de personas pertenecientes a Pueblos originarios NO PUEDE Superar al total de Procesados. ","")</f>
        <v/>
      </c>
      <c r="CH187" s="2186" t="str">
        <f t="shared" ref="CH187" si="369">IF(DH187=1," * Los exámenes procesados de personas pertenecientes a Pueblos migrantes NO PUEDE Superar al total de Procesados. ","")</f>
        <v/>
      </c>
      <c r="CI187" s="2186" t="str">
        <f t="shared" ref="CI187" si="370">IF(DI187=1," * Los exámenes confirmados positivos por ISP de personas pertenecientes a Pueblos Migrantes NO PUEDE Superar al total de Procesados. ","")</f>
        <v/>
      </c>
      <c r="CJ187" s="2186"/>
      <c r="CK187" s="2186"/>
      <c r="CL187" s="2186"/>
      <c r="CM187" s="2186"/>
      <c r="CN187" s="2186"/>
      <c r="CO187" s="2186"/>
      <c r="CP187" s="2186"/>
      <c r="CQ187" s="2186"/>
      <c r="CR187" s="2186"/>
      <c r="CS187" s="2186"/>
      <c r="CT187" s="2186"/>
      <c r="CU187" s="2186"/>
      <c r="CV187" s="2186"/>
      <c r="CW187" s="2186" t="str">
        <f t="shared" ref="CW187:CW209" si="371">IF(DW187=1,"* No olvide digitar la columna Procesados Trans y/o Pueblos Originarios y/o Migrantes (Digite Cero si no tiene). ","")</f>
        <v/>
      </c>
      <c r="CX187" s="2186" t="str">
        <f t="shared" ref="CX187:CX209" si="372">IF(DX187=1,"* No olvide digitar la columna Confirmados Trans y/o Pueblos Originarios y/o Migrantes (Digite Cero si no tiene). ","")</f>
        <v/>
      </c>
      <c r="CY187" s="2186"/>
      <c r="CZ187" s="2186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71" t="s">
        <v>2456</v>
      </c>
      <c r="B188" s="4972"/>
      <c r="C188" s="2153">
        <f t="shared" si="360"/>
        <v>0</v>
      </c>
      <c r="D188" s="1597">
        <f t="shared" si="360"/>
        <v>0</v>
      </c>
      <c r="E188" s="2180"/>
      <c r="F188" s="2179"/>
      <c r="G188" s="2180"/>
      <c r="H188" s="2179"/>
      <c r="I188" s="2180"/>
      <c r="J188" s="2179"/>
      <c r="K188" s="2180"/>
      <c r="L188" s="2179"/>
      <c r="M188" s="1703"/>
      <c r="N188" s="90"/>
      <c r="O188" s="1703"/>
      <c r="P188" s="90"/>
      <c r="Q188" s="1703"/>
      <c r="R188" s="90"/>
      <c r="S188" s="1703"/>
      <c r="T188" s="90"/>
      <c r="U188" s="1703"/>
      <c r="V188" s="90"/>
      <c r="W188" s="1703"/>
      <c r="X188" s="90"/>
      <c r="Y188" s="1703"/>
      <c r="Z188" s="90"/>
      <c r="AA188" s="1703"/>
      <c r="AB188" s="90"/>
      <c r="AC188" s="1703"/>
      <c r="AD188" s="90"/>
      <c r="AE188" s="1703"/>
      <c r="AF188" s="90"/>
      <c r="AG188" s="2180"/>
      <c r="AH188" s="2181"/>
      <c r="AI188" s="2180"/>
      <c r="AJ188" s="2194"/>
      <c r="AK188" s="3951"/>
      <c r="AL188" s="3953"/>
      <c r="AM188" s="2148"/>
      <c r="AN188" s="2221"/>
      <c r="AO188" s="2220"/>
      <c r="AP188" s="2149"/>
      <c r="AQ188" s="2182"/>
      <c r="AR188" s="2221"/>
      <c r="AS188" s="2220"/>
      <c r="AT188" s="2221"/>
      <c r="AU188" s="2220"/>
      <c r="AV188" s="2149"/>
      <c r="AW188" s="2220"/>
      <c r="AX188" s="2149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6"/>
      <c r="CA188" s="2186" t="str">
        <f t="shared" ref="CA188:CA208" si="374">IF(DA188=1," * El total de exámenes confirmados positivos por ISP NO DEBE SUPERAR el total de exámenes procesados. ","")</f>
        <v/>
      </c>
      <c r="CB188" s="2186" t="str">
        <f t="shared" ref="CB188:CB208" si="375">IF(DB188=1," * La suma de exámenes procesados por sexo DEBE SER IGUAL al total de Procesados. ","")</f>
        <v/>
      </c>
      <c r="CC188" s="2186" t="str">
        <f t="shared" ref="CC188:CC208" si="376">IF(DC188=1," * La suma de exámenes Confirmados positivos por ISP por sexo DEBE SER IGUAL al total de Procesados. ","")</f>
        <v/>
      </c>
      <c r="CD188" s="2186" t="str">
        <f t="shared" ref="CD188:CD208" si="377">IF(DD188=1," * La suma de exámenes procesados Trans NO PUEDE Superar al total de Procesados. ","")</f>
        <v/>
      </c>
      <c r="CE188" s="2186" t="str">
        <f t="shared" ref="CE188:CE208" si="378">IF(DE188=1," * La suma de exámenes confirmados positivos por ISP Trans NO PUEDE Superar al total de Procesados. ","")</f>
        <v/>
      </c>
      <c r="CF188" s="2186" t="str">
        <f t="shared" ref="CF188:CF208" si="379">IF(DF188=1," * Los exámenes procesados de personas pertenecientes a Pueblos originarios NO PUEDE Superar al total de Procesados. ","")</f>
        <v/>
      </c>
      <c r="CG188" s="2186" t="str">
        <f t="shared" ref="CG188:CG208" si="380">IF(DG188=1," * Los exámenes confirmados positivos por ISP de personas pertenecientes a Pueblos originarios NO PUEDE Superar al total de Procesados. ","")</f>
        <v/>
      </c>
      <c r="CH188" s="2186" t="str">
        <f t="shared" ref="CH188:CH208" si="381">IF(DH188=1," * Los exámenes procesados de personas pertenecientes a Pueblos migrantes NO PUEDE Superar al total de Procesados. ","")</f>
        <v/>
      </c>
      <c r="CI188" s="2186" t="str">
        <f t="shared" ref="CI188:CI208" si="382">IF(DI188=1," * Los exámenes confirmados positivos por ISP de personas pertenecientes a Pueblos Migrantes NO PUEDE Superar al total de Procesados. ","")</f>
        <v/>
      </c>
      <c r="CJ188" s="2186"/>
      <c r="CK188" s="2186"/>
      <c r="CL188" s="2186"/>
      <c r="CM188" s="2186"/>
      <c r="CN188" s="2186"/>
      <c r="CO188" s="2186"/>
      <c r="CP188" s="2186"/>
      <c r="CQ188" s="2186"/>
      <c r="CR188" s="2186"/>
      <c r="CS188" s="2186"/>
      <c r="CT188" s="2186"/>
      <c r="CU188" s="2186"/>
      <c r="CV188" s="2186"/>
      <c r="CW188" s="2186" t="str">
        <f t="shared" si="371"/>
        <v/>
      </c>
      <c r="CX188" s="2186" t="str">
        <f t="shared" si="372"/>
        <v/>
      </c>
      <c r="CY188" s="2186"/>
      <c r="CZ188" s="2186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71" t="s">
        <v>2457</v>
      </c>
      <c r="B189" s="4972"/>
      <c r="C189" s="2153">
        <f t="shared" si="360"/>
        <v>0</v>
      </c>
      <c r="D189" s="1597">
        <f t="shared" si="360"/>
        <v>0</v>
      </c>
      <c r="E189" s="2180"/>
      <c r="F189" s="2179"/>
      <c r="G189" s="2180"/>
      <c r="H189" s="2179"/>
      <c r="I189" s="2180"/>
      <c r="J189" s="2179"/>
      <c r="K189" s="2180"/>
      <c r="L189" s="2179"/>
      <c r="M189" s="2148"/>
      <c r="N189" s="2183"/>
      <c r="O189" s="2148"/>
      <c r="P189" s="2183"/>
      <c r="Q189" s="2148"/>
      <c r="R189" s="2183"/>
      <c r="S189" s="2148"/>
      <c r="T189" s="2183"/>
      <c r="U189" s="2148"/>
      <c r="V189" s="2183"/>
      <c r="W189" s="2148"/>
      <c r="X189" s="2183"/>
      <c r="Y189" s="2148"/>
      <c r="Z189" s="2183"/>
      <c r="AA189" s="2148"/>
      <c r="AB189" s="2183"/>
      <c r="AC189" s="2148"/>
      <c r="AD189" s="2183"/>
      <c r="AE189" s="2148"/>
      <c r="AF189" s="2183"/>
      <c r="AG189" s="2180"/>
      <c r="AH189" s="2181"/>
      <c r="AI189" s="2180"/>
      <c r="AJ189" s="2194"/>
      <c r="AK189" s="3951"/>
      <c r="AL189" s="3953"/>
      <c r="AM189" s="2148"/>
      <c r="AN189" s="2221"/>
      <c r="AO189" s="2220"/>
      <c r="AP189" s="2149"/>
      <c r="AQ189" s="2182"/>
      <c r="AR189" s="2221"/>
      <c r="AS189" s="2220"/>
      <c r="AT189" s="2221"/>
      <c r="AU189" s="2220"/>
      <c r="AV189" s="2149"/>
      <c r="AW189" s="2220"/>
      <c r="AX189" s="2149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6"/>
      <c r="CA189" s="2186" t="str">
        <f t="shared" si="374"/>
        <v/>
      </c>
      <c r="CB189" s="2186" t="str">
        <f t="shared" si="375"/>
        <v/>
      </c>
      <c r="CC189" s="2186" t="str">
        <f t="shared" si="376"/>
        <v/>
      </c>
      <c r="CD189" s="2186" t="str">
        <f t="shared" si="377"/>
        <v/>
      </c>
      <c r="CE189" s="2186" t="str">
        <f t="shared" si="378"/>
        <v/>
      </c>
      <c r="CF189" s="2186" t="str">
        <f t="shared" si="379"/>
        <v/>
      </c>
      <c r="CG189" s="2186" t="str">
        <f t="shared" si="380"/>
        <v/>
      </c>
      <c r="CH189" s="2186" t="str">
        <f t="shared" si="381"/>
        <v/>
      </c>
      <c r="CI189" s="2186" t="str">
        <f t="shared" si="382"/>
        <v/>
      </c>
      <c r="CJ189" s="2186"/>
      <c r="CK189" s="2186"/>
      <c r="CL189" s="2186"/>
      <c r="CM189" s="2186"/>
      <c r="CN189" s="2186"/>
      <c r="CO189" s="2186"/>
      <c r="CP189" s="2186"/>
      <c r="CQ189" s="2186"/>
      <c r="CR189" s="2186"/>
      <c r="CS189" s="2186"/>
      <c r="CT189" s="2186"/>
      <c r="CU189" s="2186"/>
      <c r="CV189" s="2186"/>
      <c r="CW189" s="2186" t="str">
        <f t="shared" si="371"/>
        <v/>
      </c>
      <c r="CX189" s="2186" t="str">
        <f t="shared" si="372"/>
        <v/>
      </c>
      <c r="CY189" s="2186"/>
      <c r="CZ189" s="2186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71" t="s">
        <v>2421</v>
      </c>
      <c r="B190" s="4972"/>
      <c r="C190" s="2153">
        <f>+O190+Q190+S190+U190+W190+Y190+AA190+AC190+AE190+AG190+AI190</f>
        <v>0</v>
      </c>
      <c r="D190" s="2222">
        <f>+P190+R190+T190+V190+X190+Z190+AB190+AD190+AF190+AH190+AJ190</f>
        <v>0</v>
      </c>
      <c r="E190" s="2180"/>
      <c r="F190" s="2179"/>
      <c r="G190" s="2180"/>
      <c r="H190" s="2179"/>
      <c r="I190" s="2180"/>
      <c r="J190" s="2179"/>
      <c r="K190" s="2180"/>
      <c r="L190" s="2179"/>
      <c r="M190" s="2180"/>
      <c r="N190" s="2179"/>
      <c r="O190" s="2148"/>
      <c r="P190" s="2183"/>
      <c r="Q190" s="2148"/>
      <c r="R190" s="2183"/>
      <c r="S190" s="2148"/>
      <c r="T190" s="2183"/>
      <c r="U190" s="2148"/>
      <c r="V190" s="2183"/>
      <c r="W190" s="2148"/>
      <c r="X190" s="2183"/>
      <c r="Y190" s="2148"/>
      <c r="Z190" s="2183"/>
      <c r="AA190" s="2148"/>
      <c r="AB190" s="2183"/>
      <c r="AC190" s="2148"/>
      <c r="AD190" s="2183"/>
      <c r="AE190" s="2148"/>
      <c r="AF190" s="2183"/>
      <c r="AG190" s="2148"/>
      <c r="AH190" s="2183"/>
      <c r="AI190" s="2148"/>
      <c r="AJ190" s="2184"/>
      <c r="AK190" s="2182"/>
      <c r="AL190" s="2149"/>
      <c r="AM190" s="2148"/>
      <c r="AN190" s="2221"/>
      <c r="AO190" s="2220"/>
      <c r="AP190" s="2149"/>
      <c r="AQ190" s="2182"/>
      <c r="AR190" s="2221"/>
      <c r="AS190" s="2220"/>
      <c r="AT190" s="2221"/>
      <c r="AU190" s="2220"/>
      <c r="AV190" s="2149"/>
      <c r="AW190" s="2220"/>
      <c r="AX190" s="2149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6"/>
      <c r="CA190" s="2186" t="str">
        <f t="shared" si="374"/>
        <v/>
      </c>
      <c r="CB190" s="2186" t="str">
        <f t="shared" si="375"/>
        <v/>
      </c>
      <c r="CC190" s="2186" t="str">
        <f t="shared" si="376"/>
        <v/>
      </c>
      <c r="CD190" s="2186" t="str">
        <f t="shared" si="377"/>
        <v/>
      </c>
      <c r="CE190" s="2186" t="str">
        <f t="shared" si="378"/>
        <v/>
      </c>
      <c r="CF190" s="2186" t="str">
        <f t="shared" si="379"/>
        <v/>
      </c>
      <c r="CG190" s="2186" t="str">
        <f t="shared" si="380"/>
        <v/>
      </c>
      <c r="CH190" s="2186" t="str">
        <f t="shared" si="381"/>
        <v/>
      </c>
      <c r="CI190" s="2186" t="str">
        <f t="shared" si="382"/>
        <v/>
      </c>
      <c r="CJ190" s="2186"/>
      <c r="CK190" s="2186"/>
      <c r="CL190" s="2186"/>
      <c r="CM190" s="2186"/>
      <c r="CN190" s="2186"/>
      <c r="CO190" s="2186"/>
      <c r="CP190" s="2186"/>
      <c r="CQ190" s="2186"/>
      <c r="CR190" s="2186"/>
      <c r="CS190" s="2186"/>
      <c r="CT190" s="2186"/>
      <c r="CU190" s="2186"/>
      <c r="CV190" s="2186"/>
      <c r="CW190" s="2186" t="str">
        <f t="shared" si="371"/>
        <v/>
      </c>
      <c r="CX190" s="2186" t="str">
        <f t="shared" si="372"/>
        <v/>
      </c>
      <c r="CY190" s="2186"/>
      <c r="CZ190" s="2186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71" t="s">
        <v>2427</v>
      </c>
      <c r="B191" s="4972"/>
      <c r="C191" s="2153">
        <f>+E191+G191+I191+K191+M191+O191+Q191+S191+U191+W191+Y191+AA191+AC191+AE191+AG191+AI191</f>
        <v>0</v>
      </c>
      <c r="D191" s="2222">
        <f>+F191+H191+J191+L191+N191+P191+R191+T191+V191+X191+Z191+AB191+AD191+AF191+AH191+AJ191</f>
        <v>0</v>
      </c>
      <c r="E191" s="2148"/>
      <c r="F191" s="2183"/>
      <c r="G191" s="2148"/>
      <c r="H191" s="2183"/>
      <c r="I191" s="2148"/>
      <c r="J191" s="2183"/>
      <c r="K191" s="2148"/>
      <c r="L191" s="2183"/>
      <c r="M191" s="2148"/>
      <c r="N191" s="2183"/>
      <c r="O191" s="2148"/>
      <c r="P191" s="2183"/>
      <c r="Q191" s="2148"/>
      <c r="R191" s="2183"/>
      <c r="S191" s="2148"/>
      <c r="T191" s="2183"/>
      <c r="U191" s="2148"/>
      <c r="V191" s="2183"/>
      <c r="W191" s="2148"/>
      <c r="X191" s="2183"/>
      <c r="Y191" s="2148"/>
      <c r="Z191" s="2183"/>
      <c r="AA191" s="2148"/>
      <c r="AB191" s="2183"/>
      <c r="AC191" s="2148"/>
      <c r="AD191" s="2183"/>
      <c r="AE191" s="2148"/>
      <c r="AF191" s="2183"/>
      <c r="AG191" s="2148"/>
      <c r="AH191" s="2183"/>
      <c r="AI191" s="2148"/>
      <c r="AJ191" s="2184"/>
      <c r="AK191" s="2245"/>
      <c r="AL191" s="2224"/>
      <c r="AM191" s="2225"/>
      <c r="AN191" s="2221"/>
      <c r="AO191" s="2220"/>
      <c r="AP191" s="2149"/>
      <c r="AQ191" s="2182"/>
      <c r="AR191" s="2221"/>
      <c r="AS191" s="2220"/>
      <c r="AT191" s="2221"/>
      <c r="AU191" s="2220"/>
      <c r="AV191" s="2149"/>
      <c r="AW191" s="2220"/>
      <c r="AX191" s="2149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6"/>
      <c r="CA191" s="2186" t="str">
        <f t="shared" si="374"/>
        <v/>
      </c>
      <c r="CB191" s="2186" t="str">
        <f t="shared" si="375"/>
        <v/>
      </c>
      <c r="CC191" s="2186" t="str">
        <f t="shared" si="376"/>
        <v/>
      </c>
      <c r="CD191" s="2186" t="str">
        <f t="shared" si="377"/>
        <v/>
      </c>
      <c r="CE191" s="2186" t="str">
        <f t="shared" si="378"/>
        <v/>
      </c>
      <c r="CF191" s="2186" t="str">
        <f t="shared" si="379"/>
        <v/>
      </c>
      <c r="CG191" s="2186" t="str">
        <f t="shared" si="380"/>
        <v/>
      </c>
      <c r="CH191" s="2186" t="str">
        <f t="shared" si="381"/>
        <v/>
      </c>
      <c r="CI191" s="2186" t="str">
        <f t="shared" si="382"/>
        <v/>
      </c>
      <c r="CJ191" s="2186"/>
      <c r="CK191" s="2186"/>
      <c r="CL191" s="2186"/>
      <c r="CM191" s="2186"/>
      <c r="CN191" s="2186"/>
      <c r="CO191" s="2186"/>
      <c r="CP191" s="2186"/>
      <c r="CQ191" s="2186"/>
      <c r="CR191" s="2186"/>
      <c r="CS191" s="2186"/>
      <c r="CT191" s="2186"/>
      <c r="CU191" s="2186"/>
      <c r="CV191" s="2186"/>
      <c r="CW191" s="2186" t="str">
        <f t="shared" si="371"/>
        <v/>
      </c>
      <c r="CX191" s="2186" t="str">
        <f t="shared" si="372"/>
        <v/>
      </c>
      <c r="CY191" s="2186"/>
      <c r="CZ191" s="2186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71" t="s">
        <v>2458</v>
      </c>
      <c r="B192" s="4972"/>
      <c r="C192" s="2153">
        <f>+E192+G192+I192+K192+M192+O192+Q192+S192+U192+W192+Y192+AA192+AC192+AE192+AG192+AI192</f>
        <v>0</v>
      </c>
      <c r="D192" s="1597">
        <f>+F192+H192+J192+L192+N192+P192+R192+T192+V192+X192+Z192+AB192+AD192+AF192+AH192+AJ192</f>
        <v>0</v>
      </c>
      <c r="E192" s="2148"/>
      <c r="F192" s="2183"/>
      <c r="G192" s="2148"/>
      <c r="H192" s="2183"/>
      <c r="I192" s="2148"/>
      <c r="J192" s="2183"/>
      <c r="K192" s="2148"/>
      <c r="L192" s="2183"/>
      <c r="M192" s="2148"/>
      <c r="N192" s="2183"/>
      <c r="O192" s="2148"/>
      <c r="P192" s="2183"/>
      <c r="Q192" s="2148"/>
      <c r="R192" s="2183"/>
      <c r="S192" s="2148"/>
      <c r="T192" s="2183"/>
      <c r="U192" s="2148"/>
      <c r="V192" s="2183"/>
      <c r="W192" s="2148"/>
      <c r="X192" s="2183"/>
      <c r="Y192" s="2148"/>
      <c r="Z192" s="2183"/>
      <c r="AA192" s="2148"/>
      <c r="AB192" s="2183"/>
      <c r="AC192" s="2148"/>
      <c r="AD192" s="2183"/>
      <c r="AE192" s="2148"/>
      <c r="AF192" s="2183"/>
      <c r="AG192" s="2148"/>
      <c r="AH192" s="2183"/>
      <c r="AI192" s="2148"/>
      <c r="AJ192" s="2183"/>
      <c r="AK192" s="2220"/>
      <c r="AL192" s="2149"/>
      <c r="AM192" s="2148"/>
      <c r="AN192" s="2221"/>
      <c r="AO192" s="2220"/>
      <c r="AP192" s="2149"/>
      <c r="AQ192" s="2182"/>
      <c r="AR192" s="2221"/>
      <c r="AS192" s="2220"/>
      <c r="AT192" s="2221"/>
      <c r="AU192" s="2220"/>
      <c r="AV192" s="2149"/>
      <c r="AW192" s="2220"/>
      <c r="AX192" s="2149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6"/>
      <c r="CA192" s="2186" t="str">
        <f t="shared" si="374"/>
        <v/>
      </c>
      <c r="CB192" s="2186" t="str">
        <f t="shared" si="375"/>
        <v/>
      </c>
      <c r="CC192" s="2186" t="str">
        <f t="shared" si="376"/>
        <v/>
      </c>
      <c r="CD192" s="2186" t="str">
        <f t="shared" si="377"/>
        <v/>
      </c>
      <c r="CE192" s="2186" t="str">
        <f t="shared" si="378"/>
        <v/>
      </c>
      <c r="CF192" s="2186" t="str">
        <f t="shared" si="379"/>
        <v/>
      </c>
      <c r="CG192" s="2186" t="str">
        <f t="shared" si="380"/>
        <v/>
      </c>
      <c r="CH192" s="2186" t="str">
        <f t="shared" si="381"/>
        <v/>
      </c>
      <c r="CI192" s="2186" t="str">
        <f t="shared" si="382"/>
        <v/>
      </c>
      <c r="CJ192" s="2186"/>
      <c r="CK192" s="2186"/>
      <c r="CL192" s="2186"/>
      <c r="CM192" s="2186"/>
      <c r="CN192" s="2186"/>
      <c r="CO192" s="2186"/>
      <c r="CP192" s="2186"/>
      <c r="CQ192" s="2186"/>
      <c r="CR192" s="2186"/>
      <c r="CS192" s="2186"/>
      <c r="CT192" s="2186"/>
      <c r="CU192" s="2186"/>
      <c r="CV192" s="2186"/>
      <c r="CW192" s="2186" t="str">
        <f t="shared" si="371"/>
        <v/>
      </c>
      <c r="CX192" s="2186" t="str">
        <f t="shared" si="372"/>
        <v/>
      </c>
      <c r="CY192" s="2186"/>
      <c r="CZ192" s="2186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79" t="s">
        <v>2459</v>
      </c>
      <c r="B193" s="4980"/>
      <c r="C193" s="2153">
        <f>+O193+Q193+S193+U193+W193+Y193+AA193+AC193+AE193+AG193+AI193</f>
        <v>0</v>
      </c>
      <c r="D193" s="1597">
        <f>+P193+R193+T193+V193+X193+Z193+AB193+AD193+AF193+AH193+AJ193</f>
        <v>0</v>
      </c>
      <c r="E193" s="2180"/>
      <c r="F193" s="2179"/>
      <c r="G193" s="2180"/>
      <c r="H193" s="2179"/>
      <c r="I193" s="2180"/>
      <c r="J193" s="2179"/>
      <c r="K193" s="2180"/>
      <c r="L193" s="2179"/>
      <c r="M193" s="2180"/>
      <c r="N193" s="2179"/>
      <c r="O193" s="2148"/>
      <c r="P193" s="2183"/>
      <c r="Q193" s="2148"/>
      <c r="R193" s="2183"/>
      <c r="S193" s="2148"/>
      <c r="T193" s="2183"/>
      <c r="U193" s="2148"/>
      <c r="V193" s="2183"/>
      <c r="W193" s="2148"/>
      <c r="X193" s="2183"/>
      <c r="Y193" s="2148"/>
      <c r="Z193" s="2183"/>
      <c r="AA193" s="2148"/>
      <c r="AB193" s="2183"/>
      <c r="AC193" s="2148"/>
      <c r="AD193" s="2183"/>
      <c r="AE193" s="2148"/>
      <c r="AF193" s="2183"/>
      <c r="AG193" s="2148"/>
      <c r="AH193" s="2183"/>
      <c r="AI193" s="2148"/>
      <c r="AJ193" s="2183"/>
      <c r="AK193" s="2220"/>
      <c r="AL193" s="2149"/>
      <c r="AM193" s="2148"/>
      <c r="AN193" s="2221"/>
      <c r="AO193" s="2220"/>
      <c r="AP193" s="2149"/>
      <c r="AQ193" s="2182"/>
      <c r="AR193" s="2221"/>
      <c r="AS193" s="2220"/>
      <c r="AT193" s="2221"/>
      <c r="AU193" s="2220"/>
      <c r="AV193" s="2149"/>
      <c r="AW193" s="2220"/>
      <c r="AX193" s="2149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6"/>
      <c r="CA193" s="2186" t="str">
        <f t="shared" si="374"/>
        <v/>
      </c>
      <c r="CB193" s="2186" t="str">
        <f t="shared" si="375"/>
        <v/>
      </c>
      <c r="CC193" s="2186" t="str">
        <f t="shared" si="376"/>
        <v/>
      </c>
      <c r="CD193" s="2186" t="str">
        <f t="shared" si="377"/>
        <v/>
      </c>
      <c r="CE193" s="2186" t="str">
        <f t="shared" si="378"/>
        <v/>
      </c>
      <c r="CF193" s="2186" t="str">
        <f t="shared" si="379"/>
        <v/>
      </c>
      <c r="CG193" s="2186" t="str">
        <f t="shared" si="380"/>
        <v/>
      </c>
      <c r="CH193" s="2186" t="str">
        <f t="shared" si="381"/>
        <v/>
      </c>
      <c r="CI193" s="2186" t="str">
        <f t="shared" si="382"/>
        <v/>
      </c>
      <c r="CJ193" s="2186"/>
      <c r="CK193" s="2186"/>
      <c r="CL193" s="2186"/>
      <c r="CM193" s="2186"/>
      <c r="CN193" s="2186"/>
      <c r="CO193" s="2186"/>
      <c r="CP193" s="2186"/>
      <c r="CQ193" s="2186"/>
      <c r="CR193" s="2186"/>
      <c r="CS193" s="2186"/>
      <c r="CT193" s="2186"/>
      <c r="CU193" s="2186"/>
      <c r="CV193" s="2186"/>
      <c r="CW193" s="2186" t="str">
        <f t="shared" si="371"/>
        <v/>
      </c>
      <c r="CX193" s="2186" t="str">
        <f t="shared" si="372"/>
        <v/>
      </c>
      <c r="CY193" s="2186"/>
      <c r="CZ193" s="2186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71" t="s">
        <v>2424</v>
      </c>
      <c r="B194" s="4972"/>
      <c r="C194" s="2153">
        <f>+O194+Q194+S194+U194+W194+Y194+AA194+AC194+AE194+AG194+AI194</f>
        <v>0</v>
      </c>
      <c r="D194" s="1597">
        <f>+P194+R194+T194+V194+X194+Z194+AB194+AD194+AF194+AH194+AJ194</f>
        <v>0</v>
      </c>
      <c r="E194" s="2180"/>
      <c r="F194" s="2179"/>
      <c r="G194" s="2180"/>
      <c r="H194" s="2179"/>
      <c r="I194" s="2180"/>
      <c r="J194" s="2179"/>
      <c r="K194" s="2180"/>
      <c r="L194" s="2179"/>
      <c r="M194" s="2180"/>
      <c r="N194" s="2179"/>
      <c r="O194" s="2148"/>
      <c r="P194" s="2183"/>
      <c r="Q194" s="2148"/>
      <c r="R194" s="2183"/>
      <c r="S194" s="2148"/>
      <c r="T194" s="2183"/>
      <c r="U194" s="2148"/>
      <c r="V194" s="2183"/>
      <c r="W194" s="2148"/>
      <c r="X194" s="2183"/>
      <c r="Y194" s="2148"/>
      <c r="Z194" s="2183"/>
      <c r="AA194" s="2148"/>
      <c r="AB194" s="2183"/>
      <c r="AC194" s="2148"/>
      <c r="AD194" s="2183"/>
      <c r="AE194" s="2148"/>
      <c r="AF194" s="2183"/>
      <c r="AG194" s="2148"/>
      <c r="AH194" s="2183"/>
      <c r="AI194" s="2148"/>
      <c r="AJ194" s="2183"/>
      <c r="AK194" s="2220"/>
      <c r="AL194" s="2149"/>
      <c r="AM194" s="2148"/>
      <c r="AN194" s="2221"/>
      <c r="AO194" s="2220"/>
      <c r="AP194" s="2149"/>
      <c r="AQ194" s="2182"/>
      <c r="AR194" s="2221"/>
      <c r="AS194" s="2220"/>
      <c r="AT194" s="2221"/>
      <c r="AU194" s="2220"/>
      <c r="AV194" s="2149"/>
      <c r="AW194" s="2220"/>
      <c r="AX194" s="2149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6"/>
      <c r="CA194" s="2186" t="str">
        <f t="shared" si="374"/>
        <v/>
      </c>
      <c r="CB194" s="2186" t="str">
        <f t="shared" si="375"/>
        <v/>
      </c>
      <c r="CC194" s="2186" t="str">
        <f t="shared" si="376"/>
        <v/>
      </c>
      <c r="CD194" s="2186" t="str">
        <f t="shared" si="377"/>
        <v/>
      </c>
      <c r="CE194" s="2186" t="str">
        <f t="shared" si="378"/>
        <v/>
      </c>
      <c r="CF194" s="2186" t="str">
        <f t="shared" si="379"/>
        <v/>
      </c>
      <c r="CG194" s="2186" t="str">
        <f t="shared" si="380"/>
        <v/>
      </c>
      <c r="CH194" s="2186" t="str">
        <f t="shared" si="381"/>
        <v/>
      </c>
      <c r="CI194" s="2186" t="str">
        <f t="shared" si="382"/>
        <v/>
      </c>
      <c r="CJ194" s="2186"/>
      <c r="CK194" s="2186"/>
      <c r="CL194" s="2186"/>
      <c r="CM194" s="2186"/>
      <c r="CN194" s="2186"/>
      <c r="CO194" s="2186"/>
      <c r="CP194" s="2186"/>
      <c r="CQ194" s="2186"/>
      <c r="CR194" s="2186"/>
      <c r="CS194" s="2186"/>
      <c r="CT194" s="2186"/>
      <c r="CU194" s="2186"/>
      <c r="CV194" s="2186"/>
      <c r="CW194" s="2186" t="str">
        <f t="shared" si="371"/>
        <v/>
      </c>
      <c r="CX194" s="2186" t="str">
        <f t="shared" si="372"/>
        <v/>
      </c>
      <c r="CY194" s="2186"/>
      <c r="CZ194" s="2186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73" t="s">
        <v>2460</v>
      </c>
      <c r="B195" s="4974"/>
      <c r="C195" s="474">
        <f>+E195+G195+I195+K195+M195+O195+Q195+S195+U195+W195+Y195+AA195+AC195+AE195+AG195+AI195</f>
        <v>0</v>
      </c>
      <c r="D195" s="1605">
        <f>+F195+H195+J195+L195+N195+P195+R195+T195+V195+X195+Z195+AB195+AD195+AF195+AH195+AJ195</f>
        <v>0</v>
      </c>
      <c r="E195" s="2226"/>
      <c r="F195" s="130"/>
      <c r="G195" s="2226"/>
      <c r="H195" s="130"/>
      <c r="I195" s="2226"/>
      <c r="J195" s="130"/>
      <c r="K195" s="2226"/>
      <c r="L195" s="130"/>
      <c r="M195" s="2226"/>
      <c r="N195" s="130"/>
      <c r="O195" s="2226"/>
      <c r="P195" s="130"/>
      <c r="Q195" s="2226"/>
      <c r="R195" s="130"/>
      <c r="S195" s="2226"/>
      <c r="T195" s="130"/>
      <c r="U195" s="2226"/>
      <c r="V195" s="130"/>
      <c r="W195" s="2226"/>
      <c r="X195" s="130"/>
      <c r="Y195" s="2226"/>
      <c r="Z195" s="130"/>
      <c r="AA195" s="2226"/>
      <c r="AB195" s="130"/>
      <c r="AC195" s="2226"/>
      <c r="AD195" s="130"/>
      <c r="AE195" s="2226"/>
      <c r="AF195" s="130"/>
      <c r="AG195" s="2226"/>
      <c r="AH195" s="130"/>
      <c r="AI195" s="2226"/>
      <c r="AJ195" s="130"/>
      <c r="AK195" s="323"/>
      <c r="AL195" s="193"/>
      <c r="AM195" s="2226"/>
      <c r="AN195" s="1061"/>
      <c r="AO195" s="323"/>
      <c r="AP195" s="193"/>
      <c r="AQ195" s="128"/>
      <c r="AR195" s="1061"/>
      <c r="AS195" s="323"/>
      <c r="AT195" s="1061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6"/>
      <c r="CA195" s="2186" t="str">
        <f t="shared" si="374"/>
        <v/>
      </c>
      <c r="CB195" s="2186" t="str">
        <f t="shared" si="375"/>
        <v/>
      </c>
      <c r="CC195" s="2186" t="str">
        <f t="shared" si="376"/>
        <v/>
      </c>
      <c r="CD195" s="2186" t="str">
        <f t="shared" si="377"/>
        <v/>
      </c>
      <c r="CE195" s="2186" t="str">
        <f t="shared" si="378"/>
        <v/>
      </c>
      <c r="CF195" s="2186" t="str">
        <f t="shared" si="379"/>
        <v/>
      </c>
      <c r="CG195" s="2186" t="str">
        <f t="shared" si="380"/>
        <v/>
      </c>
      <c r="CH195" s="2186" t="str">
        <f t="shared" si="381"/>
        <v/>
      </c>
      <c r="CI195" s="2186" t="str">
        <f t="shared" si="382"/>
        <v/>
      </c>
      <c r="CJ195" s="2186"/>
      <c r="CK195" s="2186"/>
      <c r="CL195" s="2186"/>
      <c r="CM195" s="2186"/>
      <c r="CN195" s="2186"/>
      <c r="CO195" s="2186"/>
      <c r="CP195" s="2186"/>
      <c r="CQ195" s="2186"/>
      <c r="CR195" s="2186"/>
      <c r="CS195" s="2186"/>
      <c r="CT195" s="2186"/>
      <c r="CU195" s="2186"/>
      <c r="CV195" s="2186"/>
      <c r="CW195" s="2186" t="str">
        <f t="shared" si="371"/>
        <v/>
      </c>
      <c r="CX195" s="2186" t="str">
        <f t="shared" si="372"/>
        <v/>
      </c>
      <c r="CY195" s="2186"/>
      <c r="CZ195" s="2186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75" t="s">
        <v>2425</v>
      </c>
      <c r="B196" s="2227" t="s">
        <v>2444</v>
      </c>
      <c r="C196" s="2228">
        <f t="shared" ref="C196:D198" si="392">+O196+Q196+S196+U196+W196+Y196+AA196+AC196+AE196+AG196</f>
        <v>0</v>
      </c>
      <c r="D196" s="1602">
        <f t="shared" si="392"/>
        <v>0</v>
      </c>
      <c r="E196" s="1300"/>
      <c r="F196" s="2218"/>
      <c r="G196" s="1300"/>
      <c r="H196" s="2218"/>
      <c r="I196" s="1300"/>
      <c r="J196" s="2218"/>
      <c r="K196" s="1300"/>
      <c r="L196" s="2218"/>
      <c r="M196" s="1300"/>
      <c r="N196" s="2218"/>
      <c r="O196" s="1292"/>
      <c r="P196" s="1326"/>
      <c r="Q196" s="1292"/>
      <c r="R196" s="1326"/>
      <c r="S196" s="1292"/>
      <c r="T196" s="1326"/>
      <c r="U196" s="1292"/>
      <c r="V196" s="1326"/>
      <c r="W196" s="1292"/>
      <c r="X196" s="1326"/>
      <c r="Y196" s="1292"/>
      <c r="Z196" s="1326"/>
      <c r="AA196" s="1292"/>
      <c r="AB196" s="1326"/>
      <c r="AC196" s="1292"/>
      <c r="AD196" s="1326"/>
      <c r="AE196" s="1292"/>
      <c r="AF196" s="1326"/>
      <c r="AG196" s="1292"/>
      <c r="AH196" s="1326"/>
      <c r="AI196" s="4082"/>
      <c r="AJ196" s="4083"/>
      <c r="AK196" s="2231"/>
      <c r="AL196" s="2204"/>
      <c r="AM196" s="1292"/>
      <c r="AN196" s="1331"/>
      <c r="AO196" s="2231"/>
      <c r="AP196" s="2204"/>
      <c r="AQ196" s="2246"/>
      <c r="AR196" s="1331"/>
      <c r="AS196" s="2246"/>
      <c r="AT196" s="1331"/>
      <c r="AU196" s="2246"/>
      <c r="AV196" s="1331"/>
      <c r="AW196" s="2236"/>
      <c r="AX196" s="2247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6"/>
      <c r="CA196" s="2186" t="str">
        <f t="shared" si="374"/>
        <v/>
      </c>
      <c r="CB196" s="2186" t="str">
        <f t="shared" si="375"/>
        <v/>
      </c>
      <c r="CC196" s="2186" t="str">
        <f t="shared" si="376"/>
        <v/>
      </c>
      <c r="CD196" s="2186" t="str">
        <f t="shared" si="377"/>
        <v/>
      </c>
      <c r="CE196" s="2186" t="str">
        <f t="shared" si="378"/>
        <v/>
      </c>
      <c r="CF196" s="2186" t="str">
        <f t="shared" si="379"/>
        <v/>
      </c>
      <c r="CG196" s="2186" t="str">
        <f t="shared" si="380"/>
        <v/>
      </c>
      <c r="CH196" s="2186" t="str">
        <f t="shared" si="381"/>
        <v/>
      </c>
      <c r="CI196" s="2186" t="str">
        <f t="shared" si="382"/>
        <v/>
      </c>
      <c r="CJ196" s="2186"/>
      <c r="CK196" s="2186"/>
      <c r="CL196" s="2186"/>
      <c r="CM196" s="2186"/>
      <c r="CN196" s="2186"/>
      <c r="CO196" s="2186"/>
      <c r="CP196" s="2186"/>
      <c r="CQ196" s="2186"/>
      <c r="CR196" s="2186"/>
      <c r="CS196" s="2186"/>
      <c r="CT196" s="2186"/>
      <c r="CU196" s="2186"/>
      <c r="CV196" s="2186"/>
      <c r="CW196" s="2186" t="str">
        <f t="shared" si="371"/>
        <v/>
      </c>
      <c r="CX196" s="2186" t="str">
        <f t="shared" si="372"/>
        <v/>
      </c>
      <c r="CY196" s="2186"/>
      <c r="CZ196" s="2186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76"/>
      <c r="B197" s="2205" t="s">
        <v>2445</v>
      </c>
      <c r="C197" s="2153">
        <f t="shared" si="392"/>
        <v>0</v>
      </c>
      <c r="D197" s="1597">
        <f t="shared" si="392"/>
        <v>0</v>
      </c>
      <c r="E197" s="2180"/>
      <c r="F197" s="2179"/>
      <c r="G197" s="2180"/>
      <c r="H197" s="2179"/>
      <c r="I197" s="2180"/>
      <c r="J197" s="2179"/>
      <c r="K197" s="2180"/>
      <c r="L197" s="2179"/>
      <c r="M197" s="2180"/>
      <c r="N197" s="2179"/>
      <c r="O197" s="2148"/>
      <c r="P197" s="2183"/>
      <c r="Q197" s="2148"/>
      <c r="R197" s="2183"/>
      <c r="S197" s="2148"/>
      <c r="T197" s="2183"/>
      <c r="U197" s="2148"/>
      <c r="V197" s="2183"/>
      <c r="W197" s="2148"/>
      <c r="X197" s="2183"/>
      <c r="Y197" s="2148"/>
      <c r="Z197" s="2183"/>
      <c r="AA197" s="2148"/>
      <c r="AB197" s="2183"/>
      <c r="AC197" s="2148"/>
      <c r="AD197" s="2183"/>
      <c r="AE197" s="2148"/>
      <c r="AF197" s="2183"/>
      <c r="AG197" s="2148"/>
      <c r="AH197" s="2183"/>
      <c r="AI197" s="3955"/>
      <c r="AJ197" s="3954"/>
      <c r="AK197" s="2220"/>
      <c r="AL197" s="2149"/>
      <c r="AM197" s="2148"/>
      <c r="AN197" s="2221"/>
      <c r="AO197" s="2220"/>
      <c r="AP197" s="2149"/>
      <c r="AQ197" s="2182"/>
      <c r="AR197" s="2221"/>
      <c r="AS197" s="2182"/>
      <c r="AT197" s="2221"/>
      <c r="AU197" s="2182"/>
      <c r="AV197" s="2221"/>
      <c r="AW197" s="2238"/>
      <c r="AX197" s="2239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6"/>
      <c r="CA197" s="2186" t="str">
        <f t="shared" si="374"/>
        <v/>
      </c>
      <c r="CB197" s="2186" t="str">
        <f t="shared" si="375"/>
        <v/>
      </c>
      <c r="CC197" s="2186" t="str">
        <f t="shared" si="376"/>
        <v/>
      </c>
      <c r="CD197" s="2186" t="str">
        <f t="shared" si="377"/>
        <v/>
      </c>
      <c r="CE197" s="2186" t="str">
        <f t="shared" si="378"/>
        <v/>
      </c>
      <c r="CF197" s="2186" t="str">
        <f t="shared" si="379"/>
        <v/>
      </c>
      <c r="CG197" s="2186" t="str">
        <f t="shared" si="380"/>
        <v/>
      </c>
      <c r="CH197" s="2186" t="str">
        <f t="shared" si="381"/>
        <v/>
      </c>
      <c r="CI197" s="2186" t="str">
        <f t="shared" si="382"/>
        <v/>
      </c>
      <c r="CJ197" s="2186"/>
      <c r="CK197" s="2186"/>
      <c r="CL197" s="2186"/>
      <c r="CM197" s="2186"/>
      <c r="CN197" s="2186"/>
      <c r="CO197" s="2186"/>
      <c r="CP197" s="2186"/>
      <c r="CQ197" s="2186"/>
      <c r="CR197" s="2186"/>
      <c r="CS197" s="2186"/>
      <c r="CT197" s="2186"/>
      <c r="CU197" s="2186"/>
      <c r="CV197" s="2186"/>
      <c r="CW197" s="2186" t="str">
        <f t="shared" si="371"/>
        <v/>
      </c>
      <c r="CX197" s="2186" t="str">
        <f t="shared" si="372"/>
        <v/>
      </c>
      <c r="CY197" s="2186"/>
      <c r="CZ197" s="2186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20"/>
      <c r="B198" s="465" t="s">
        <v>2446</v>
      </c>
      <c r="C198" s="474">
        <f t="shared" si="392"/>
        <v>0</v>
      </c>
      <c r="D198" s="1569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5"/>
      <c r="AJ198" s="4084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0"/>
      <c r="AX198" s="1483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6"/>
      <c r="CA198" s="2186" t="str">
        <f t="shared" si="374"/>
        <v/>
      </c>
      <c r="CB198" s="2186" t="str">
        <f t="shared" si="375"/>
        <v/>
      </c>
      <c r="CC198" s="2186" t="str">
        <f t="shared" si="376"/>
        <v/>
      </c>
      <c r="CD198" s="2186" t="str">
        <f t="shared" si="377"/>
        <v/>
      </c>
      <c r="CE198" s="2186" t="str">
        <f t="shared" si="378"/>
        <v/>
      </c>
      <c r="CF198" s="2186" t="str">
        <f t="shared" si="379"/>
        <v/>
      </c>
      <c r="CG198" s="2186" t="str">
        <f t="shared" si="380"/>
        <v/>
      </c>
      <c r="CH198" s="2186" t="str">
        <f t="shared" si="381"/>
        <v/>
      </c>
      <c r="CI198" s="2186" t="str">
        <f t="shared" si="382"/>
        <v/>
      </c>
      <c r="CJ198" s="2186"/>
      <c r="CK198" s="2186"/>
      <c r="CL198" s="2186"/>
      <c r="CM198" s="2186"/>
      <c r="CN198" s="2186"/>
      <c r="CO198" s="2186"/>
      <c r="CP198" s="2186"/>
      <c r="CQ198" s="2186"/>
      <c r="CR198" s="2186"/>
      <c r="CS198" s="2186"/>
      <c r="CT198" s="2186"/>
      <c r="CU198" s="2186"/>
      <c r="CV198" s="2186"/>
      <c r="CW198" s="2186" t="str">
        <f t="shared" si="371"/>
        <v/>
      </c>
      <c r="CX198" s="2186" t="str">
        <f t="shared" si="372"/>
        <v/>
      </c>
      <c r="CY198" s="2186"/>
      <c r="CZ198" s="2186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77" t="s">
        <v>2426</v>
      </c>
      <c r="B199" s="4978"/>
      <c r="C199" s="2228">
        <f t="shared" ref="C199:D201" si="393">+E199+G199+I199+K199+M199+O199+Q199+S199+U199+W199+Y199+AA199+AC199+AE199+AG199+AI199</f>
        <v>0</v>
      </c>
      <c r="D199" s="1597">
        <f t="shared" si="393"/>
        <v>0</v>
      </c>
      <c r="E199" s="1703"/>
      <c r="F199" s="90"/>
      <c r="G199" s="1703"/>
      <c r="H199" s="90"/>
      <c r="I199" s="1703"/>
      <c r="J199" s="90"/>
      <c r="K199" s="1703"/>
      <c r="L199" s="90"/>
      <c r="M199" s="1573"/>
      <c r="N199" s="1398"/>
      <c r="O199" s="1573"/>
      <c r="P199" s="1398"/>
      <c r="Q199" s="1573"/>
      <c r="R199" s="1398"/>
      <c r="S199" s="1573"/>
      <c r="T199" s="1398"/>
      <c r="U199" s="1573"/>
      <c r="V199" s="1398"/>
      <c r="W199" s="1573"/>
      <c r="X199" s="1398"/>
      <c r="Y199" s="1573"/>
      <c r="Z199" s="1398"/>
      <c r="AA199" s="1573"/>
      <c r="AB199" s="1398"/>
      <c r="AC199" s="1573"/>
      <c r="AD199" s="2241"/>
      <c r="AE199" s="1573"/>
      <c r="AF199" s="2241"/>
      <c r="AG199" s="2202"/>
      <c r="AH199" s="1877"/>
      <c r="AI199" s="1573"/>
      <c r="AJ199" s="1398"/>
      <c r="AK199" s="322"/>
      <c r="AL199" s="164"/>
      <c r="AM199" s="1703"/>
      <c r="AN199" s="2219"/>
      <c r="AO199" s="322"/>
      <c r="AP199" s="164"/>
      <c r="AQ199" s="2242"/>
      <c r="AR199" s="2219"/>
      <c r="AS199" s="322"/>
      <c r="AT199" s="2219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6"/>
      <c r="CA199" s="2186" t="str">
        <f t="shared" si="374"/>
        <v/>
      </c>
      <c r="CB199" s="2186" t="str">
        <f t="shared" si="375"/>
        <v/>
      </c>
      <c r="CC199" s="2186" t="str">
        <f t="shared" si="376"/>
        <v/>
      </c>
      <c r="CD199" s="2186" t="str">
        <f t="shared" si="377"/>
        <v/>
      </c>
      <c r="CE199" s="2186" t="str">
        <f t="shared" si="378"/>
        <v/>
      </c>
      <c r="CF199" s="2186" t="str">
        <f t="shared" si="379"/>
        <v/>
      </c>
      <c r="CG199" s="2186" t="str">
        <f t="shared" si="380"/>
        <v/>
      </c>
      <c r="CH199" s="2186" t="str">
        <f t="shared" si="381"/>
        <v/>
      </c>
      <c r="CI199" s="2186" t="str">
        <f t="shared" si="382"/>
        <v/>
      </c>
      <c r="CJ199" s="2186"/>
      <c r="CK199" s="2186"/>
      <c r="CL199" s="2186"/>
      <c r="CM199" s="2186"/>
      <c r="CN199" s="2186"/>
      <c r="CO199" s="2186"/>
      <c r="CP199" s="2186"/>
      <c r="CQ199" s="2186"/>
      <c r="CR199" s="2186"/>
      <c r="CS199" s="2186"/>
      <c r="CT199" s="2186"/>
      <c r="CU199" s="2186"/>
      <c r="CV199" s="2186"/>
      <c r="CW199" s="2186" t="str">
        <f t="shared" si="371"/>
        <v/>
      </c>
      <c r="CX199" s="2186" t="str">
        <f t="shared" si="372"/>
        <v/>
      </c>
      <c r="CY199" s="2186"/>
      <c r="CZ199" s="2186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71" t="s">
        <v>2461</v>
      </c>
      <c r="B200" s="4972"/>
      <c r="C200" s="2153">
        <f t="shared" si="393"/>
        <v>0</v>
      </c>
      <c r="D200" s="2222">
        <f t="shared" si="393"/>
        <v>0</v>
      </c>
      <c r="E200" s="2148"/>
      <c r="F200" s="2183"/>
      <c r="G200" s="2148"/>
      <c r="H200" s="2183"/>
      <c r="I200" s="2148"/>
      <c r="J200" s="2183"/>
      <c r="K200" s="2148"/>
      <c r="L200" s="2183"/>
      <c r="M200" s="2148"/>
      <c r="N200" s="2183"/>
      <c r="O200" s="2226"/>
      <c r="P200" s="130"/>
      <c r="Q200" s="2226"/>
      <c r="R200" s="130"/>
      <c r="S200" s="2226"/>
      <c r="T200" s="130"/>
      <c r="U200" s="2226"/>
      <c r="V200" s="130"/>
      <c r="W200" s="2226"/>
      <c r="X200" s="130"/>
      <c r="Y200" s="2226"/>
      <c r="Z200" s="130"/>
      <c r="AA200" s="2226"/>
      <c r="AB200" s="130"/>
      <c r="AC200" s="2226"/>
      <c r="AD200" s="131"/>
      <c r="AE200" s="2226"/>
      <c r="AF200" s="131"/>
      <c r="AG200" s="2226"/>
      <c r="AH200" s="154"/>
      <c r="AI200" s="2226"/>
      <c r="AJ200" s="130"/>
      <c r="AK200" s="323"/>
      <c r="AL200" s="193"/>
      <c r="AM200" s="2226"/>
      <c r="AN200" s="1061"/>
      <c r="AO200" s="323"/>
      <c r="AP200" s="193"/>
      <c r="AQ200" s="128"/>
      <c r="AR200" s="1061"/>
      <c r="AS200" s="323"/>
      <c r="AT200" s="1061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6"/>
      <c r="CA200" s="2186" t="str">
        <f t="shared" si="374"/>
        <v/>
      </c>
      <c r="CB200" s="2186" t="str">
        <f t="shared" si="375"/>
        <v/>
      </c>
      <c r="CC200" s="2186" t="str">
        <f t="shared" si="376"/>
        <v/>
      </c>
      <c r="CD200" s="2186" t="str">
        <f t="shared" si="377"/>
        <v/>
      </c>
      <c r="CE200" s="2186" t="str">
        <f t="shared" si="378"/>
        <v/>
      </c>
      <c r="CF200" s="2186" t="str">
        <f t="shared" si="379"/>
        <v/>
      </c>
      <c r="CG200" s="2186" t="str">
        <f t="shared" si="380"/>
        <v/>
      </c>
      <c r="CH200" s="2186" t="str">
        <f t="shared" si="381"/>
        <v/>
      </c>
      <c r="CI200" s="2186" t="str">
        <f t="shared" si="382"/>
        <v/>
      </c>
      <c r="CJ200" s="2186"/>
      <c r="CK200" s="2186"/>
      <c r="CL200" s="2186"/>
      <c r="CM200" s="2186"/>
      <c r="CN200" s="2186"/>
      <c r="CO200" s="2186"/>
      <c r="CP200" s="2186"/>
      <c r="CQ200" s="2186"/>
      <c r="CR200" s="2186"/>
      <c r="CS200" s="2186"/>
      <c r="CT200" s="2186"/>
      <c r="CU200" s="2186"/>
      <c r="CV200" s="2186"/>
      <c r="CW200" s="2186" t="str">
        <f t="shared" si="371"/>
        <v/>
      </c>
      <c r="CX200" s="2186" t="str">
        <f t="shared" si="372"/>
        <v/>
      </c>
      <c r="CY200" s="2186"/>
      <c r="CZ200" s="2186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71" t="s">
        <v>2428</v>
      </c>
      <c r="B201" s="4972"/>
      <c r="C201" s="2153">
        <f t="shared" si="393"/>
        <v>0</v>
      </c>
      <c r="D201" s="2222">
        <f t="shared" si="393"/>
        <v>0</v>
      </c>
      <c r="E201" s="2148"/>
      <c r="F201" s="2183"/>
      <c r="G201" s="2148"/>
      <c r="H201" s="2183"/>
      <c r="I201" s="2148"/>
      <c r="J201" s="2183"/>
      <c r="K201" s="2148"/>
      <c r="L201" s="2183"/>
      <c r="M201" s="2148"/>
      <c r="N201" s="2183"/>
      <c r="O201" s="2226"/>
      <c r="P201" s="130"/>
      <c r="Q201" s="2226"/>
      <c r="R201" s="130"/>
      <c r="S201" s="2226"/>
      <c r="T201" s="130"/>
      <c r="U201" s="2226"/>
      <c r="V201" s="130"/>
      <c r="W201" s="2226"/>
      <c r="X201" s="130"/>
      <c r="Y201" s="2226"/>
      <c r="Z201" s="130"/>
      <c r="AA201" s="2226"/>
      <c r="AB201" s="130"/>
      <c r="AC201" s="2226"/>
      <c r="AD201" s="131"/>
      <c r="AE201" s="2226"/>
      <c r="AF201" s="131"/>
      <c r="AG201" s="2226"/>
      <c r="AH201" s="154"/>
      <c r="AI201" s="2226"/>
      <c r="AJ201" s="130"/>
      <c r="AK201" s="323"/>
      <c r="AL201" s="193"/>
      <c r="AM201" s="2226"/>
      <c r="AN201" s="1061"/>
      <c r="AO201" s="323"/>
      <c r="AP201" s="193"/>
      <c r="AQ201" s="128"/>
      <c r="AR201" s="1061"/>
      <c r="AS201" s="323"/>
      <c r="AT201" s="1061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6"/>
      <c r="CA201" s="2186" t="str">
        <f t="shared" si="374"/>
        <v/>
      </c>
      <c r="CB201" s="2186" t="str">
        <f t="shared" si="375"/>
        <v/>
      </c>
      <c r="CC201" s="2186" t="str">
        <f t="shared" si="376"/>
        <v/>
      </c>
      <c r="CD201" s="2186" t="str">
        <f t="shared" si="377"/>
        <v/>
      </c>
      <c r="CE201" s="2186" t="str">
        <f t="shared" si="378"/>
        <v/>
      </c>
      <c r="CF201" s="2186" t="str">
        <f t="shared" si="379"/>
        <v/>
      </c>
      <c r="CG201" s="2186" t="str">
        <f t="shared" si="380"/>
        <v/>
      </c>
      <c r="CH201" s="2186" t="str">
        <f t="shared" si="381"/>
        <v/>
      </c>
      <c r="CI201" s="2186" t="str">
        <f t="shared" si="382"/>
        <v/>
      </c>
      <c r="CJ201" s="2186"/>
      <c r="CK201" s="2186"/>
      <c r="CL201" s="2186"/>
      <c r="CM201" s="2186"/>
      <c r="CN201" s="2186"/>
      <c r="CO201" s="2186"/>
      <c r="CP201" s="2186"/>
      <c r="CQ201" s="2186"/>
      <c r="CR201" s="2186"/>
      <c r="CS201" s="2186"/>
      <c r="CT201" s="2186"/>
      <c r="CU201" s="2186"/>
      <c r="CV201" s="2186"/>
      <c r="CW201" s="2186" t="str">
        <f t="shared" si="371"/>
        <v/>
      </c>
      <c r="CX201" s="2186" t="str">
        <f t="shared" si="372"/>
        <v/>
      </c>
      <c r="CY201" s="2186"/>
      <c r="CZ201" s="2186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71" t="s">
        <v>2462</v>
      </c>
      <c r="B202" s="4972"/>
      <c r="C202" s="2153">
        <f t="shared" ref="C202:D204" si="394">+O202+Q202+S202+U202+W202+Y202+AA202+AC202+AE202+AG202+AI202</f>
        <v>0</v>
      </c>
      <c r="D202" s="1618">
        <f>+P202+R202+T202+V202+X202+Z202+AB202+AD202+AF202+AH202+AJ202</f>
        <v>0</v>
      </c>
      <c r="E202" s="2180"/>
      <c r="F202" s="2179"/>
      <c r="G202" s="2180"/>
      <c r="H202" s="2179"/>
      <c r="I202" s="2180"/>
      <c r="J202" s="2179"/>
      <c r="K202" s="2180"/>
      <c r="L202" s="2179"/>
      <c r="M202" s="2180"/>
      <c r="N202" s="2179"/>
      <c r="O202" s="2226"/>
      <c r="P202" s="130"/>
      <c r="Q202" s="2226"/>
      <c r="R202" s="130"/>
      <c r="S202" s="2226"/>
      <c r="T202" s="130"/>
      <c r="U202" s="2226"/>
      <c r="V202" s="130"/>
      <c r="W202" s="2226"/>
      <c r="X202" s="130"/>
      <c r="Y202" s="2226"/>
      <c r="Z202" s="130"/>
      <c r="AA202" s="2226"/>
      <c r="AB202" s="130"/>
      <c r="AC202" s="2226"/>
      <c r="AD202" s="131"/>
      <c r="AE202" s="2226"/>
      <c r="AF202" s="131"/>
      <c r="AG202" s="2226"/>
      <c r="AH202" s="154"/>
      <c r="AI202" s="2226"/>
      <c r="AJ202" s="130"/>
      <c r="AK202" s="323"/>
      <c r="AL202" s="193"/>
      <c r="AM202" s="2226"/>
      <c r="AN202" s="1061"/>
      <c r="AO202" s="323"/>
      <c r="AP202" s="193"/>
      <c r="AQ202" s="128"/>
      <c r="AR202" s="1061"/>
      <c r="AS202" s="323"/>
      <c r="AT202" s="1061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6"/>
      <c r="CA202" s="2186" t="str">
        <f t="shared" si="374"/>
        <v/>
      </c>
      <c r="CB202" s="2186" t="str">
        <f t="shared" si="375"/>
        <v/>
      </c>
      <c r="CC202" s="2186" t="str">
        <f t="shared" si="376"/>
        <v/>
      </c>
      <c r="CD202" s="2186" t="str">
        <f t="shared" si="377"/>
        <v/>
      </c>
      <c r="CE202" s="2186" t="str">
        <f t="shared" si="378"/>
        <v/>
      </c>
      <c r="CF202" s="2186" t="str">
        <f t="shared" si="379"/>
        <v/>
      </c>
      <c r="CG202" s="2186" t="str">
        <f t="shared" si="380"/>
        <v/>
      </c>
      <c r="CH202" s="2186" t="str">
        <f t="shared" si="381"/>
        <v/>
      </c>
      <c r="CI202" s="2186" t="str">
        <f t="shared" si="382"/>
        <v/>
      </c>
      <c r="CJ202" s="2186"/>
      <c r="CK202" s="2186"/>
      <c r="CL202" s="2186"/>
      <c r="CM202" s="2186"/>
      <c r="CN202" s="2186"/>
      <c r="CO202" s="2186"/>
      <c r="CP202" s="2186"/>
      <c r="CQ202" s="2186"/>
      <c r="CR202" s="2186"/>
      <c r="CS202" s="2186"/>
      <c r="CT202" s="2186"/>
      <c r="CU202" s="2186"/>
      <c r="CV202" s="2186"/>
      <c r="CW202" s="2186" t="str">
        <f t="shared" si="371"/>
        <v/>
      </c>
      <c r="CX202" s="2186" t="str">
        <f t="shared" si="372"/>
        <v/>
      </c>
      <c r="CY202" s="2186"/>
      <c r="CZ202" s="2186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71" t="s">
        <v>2463</v>
      </c>
      <c r="B203" s="4972"/>
      <c r="C203" s="2153">
        <f>+O203+Q203+S203+U203+W203+Y203+AA203+AC203+AE203+AG203+AI203</f>
        <v>0</v>
      </c>
      <c r="D203" s="1618">
        <f>+P203+R203+T203+V203+X203+Z203+AB203+AD203+AF203+AH203+AJ203</f>
        <v>0</v>
      </c>
      <c r="E203" s="2180"/>
      <c r="F203" s="2179"/>
      <c r="G203" s="2180"/>
      <c r="H203" s="2179"/>
      <c r="I203" s="2180"/>
      <c r="J203" s="2179"/>
      <c r="K203" s="2180"/>
      <c r="L203" s="2179"/>
      <c r="M203" s="2180"/>
      <c r="N203" s="2179"/>
      <c r="O203" s="2226"/>
      <c r="P203" s="130"/>
      <c r="Q203" s="2226"/>
      <c r="R203" s="130"/>
      <c r="S203" s="2226"/>
      <c r="T203" s="130"/>
      <c r="U203" s="2226"/>
      <c r="V203" s="130"/>
      <c r="W203" s="2226"/>
      <c r="X203" s="130"/>
      <c r="Y203" s="2226"/>
      <c r="Z203" s="130"/>
      <c r="AA203" s="2226"/>
      <c r="AB203" s="130"/>
      <c r="AC203" s="2226"/>
      <c r="AD203" s="131"/>
      <c r="AE203" s="2226"/>
      <c r="AF203" s="131"/>
      <c r="AG203" s="2148"/>
      <c r="AH203" s="193"/>
      <c r="AI203" s="2148"/>
      <c r="AJ203" s="128"/>
      <c r="AK203" s="323"/>
      <c r="AL203" s="193"/>
      <c r="AM203" s="2226"/>
      <c r="AN203" s="1061"/>
      <c r="AO203" s="323"/>
      <c r="AP203" s="193"/>
      <c r="AQ203" s="128"/>
      <c r="AR203" s="1061"/>
      <c r="AS203" s="323"/>
      <c r="AT203" s="1061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6"/>
      <c r="CA203" s="2186" t="str">
        <f t="shared" si="374"/>
        <v/>
      </c>
      <c r="CB203" s="2186" t="str">
        <f t="shared" si="375"/>
        <v/>
      </c>
      <c r="CC203" s="2186" t="str">
        <f t="shared" si="376"/>
        <v/>
      </c>
      <c r="CD203" s="2186" t="str">
        <f t="shared" si="377"/>
        <v/>
      </c>
      <c r="CE203" s="2186" t="str">
        <f t="shared" si="378"/>
        <v/>
      </c>
      <c r="CF203" s="2186" t="str">
        <f t="shared" si="379"/>
        <v/>
      </c>
      <c r="CG203" s="2186" t="str">
        <f t="shared" si="380"/>
        <v/>
      </c>
      <c r="CH203" s="2186" t="str">
        <f t="shared" si="381"/>
        <v/>
      </c>
      <c r="CI203" s="2186" t="str">
        <f t="shared" si="382"/>
        <v/>
      </c>
      <c r="CJ203" s="2186"/>
      <c r="CK203" s="2186"/>
      <c r="CL203" s="2186"/>
      <c r="CM203" s="2186"/>
      <c r="CN203" s="2186"/>
      <c r="CO203" s="2186"/>
      <c r="CP203" s="2186"/>
      <c r="CQ203" s="2186"/>
      <c r="CR203" s="2186"/>
      <c r="CS203" s="2186"/>
      <c r="CT203" s="2186"/>
      <c r="CU203" s="2186"/>
      <c r="CV203" s="2186"/>
      <c r="CW203" s="2186" t="str">
        <f t="shared" si="371"/>
        <v/>
      </c>
      <c r="CX203" s="2186" t="str">
        <f t="shared" si="372"/>
        <v/>
      </c>
      <c r="CY203" s="2186"/>
      <c r="CZ203" s="2186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3" t="s">
        <v>2464</v>
      </c>
      <c r="B204" s="2244"/>
      <c r="C204" s="2153">
        <f t="shared" si="394"/>
        <v>0</v>
      </c>
      <c r="D204" s="1618">
        <f t="shared" si="394"/>
        <v>0</v>
      </c>
      <c r="E204" s="2180"/>
      <c r="F204" s="2179"/>
      <c r="G204" s="2180"/>
      <c r="H204" s="2179"/>
      <c r="I204" s="2180"/>
      <c r="J204" s="2179"/>
      <c r="K204" s="2180"/>
      <c r="L204" s="2179"/>
      <c r="M204" s="2180"/>
      <c r="N204" s="2179"/>
      <c r="O204" s="2226"/>
      <c r="P204" s="130"/>
      <c r="Q204" s="2226"/>
      <c r="R204" s="130"/>
      <c r="S204" s="2226"/>
      <c r="T204" s="130"/>
      <c r="U204" s="2226"/>
      <c r="V204" s="130"/>
      <c r="W204" s="2226"/>
      <c r="X204" s="130"/>
      <c r="Y204" s="2226"/>
      <c r="Z204" s="130"/>
      <c r="AA204" s="2226"/>
      <c r="AB204" s="130"/>
      <c r="AC204" s="2226"/>
      <c r="AD204" s="131"/>
      <c r="AE204" s="2226"/>
      <c r="AF204" s="131"/>
      <c r="AG204" s="2226"/>
      <c r="AH204" s="154"/>
      <c r="AI204" s="2226"/>
      <c r="AJ204" s="130"/>
      <c r="AK204" s="323"/>
      <c r="AL204" s="193"/>
      <c r="AM204" s="2226"/>
      <c r="AN204" s="1061"/>
      <c r="AO204" s="323"/>
      <c r="AP204" s="193"/>
      <c r="AQ204" s="128"/>
      <c r="AR204" s="1061"/>
      <c r="AS204" s="323"/>
      <c r="AT204" s="1061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6"/>
      <c r="CA204" s="2186" t="str">
        <f t="shared" si="374"/>
        <v/>
      </c>
      <c r="CB204" s="2186" t="str">
        <f t="shared" si="375"/>
        <v/>
      </c>
      <c r="CC204" s="2186" t="str">
        <f t="shared" si="376"/>
        <v/>
      </c>
      <c r="CD204" s="2186" t="str">
        <f t="shared" si="377"/>
        <v/>
      </c>
      <c r="CE204" s="2186" t="str">
        <f t="shared" si="378"/>
        <v/>
      </c>
      <c r="CF204" s="2186" t="str">
        <f t="shared" si="379"/>
        <v/>
      </c>
      <c r="CG204" s="2186" t="str">
        <f t="shared" si="380"/>
        <v/>
      </c>
      <c r="CH204" s="2186" t="str">
        <f t="shared" si="381"/>
        <v/>
      </c>
      <c r="CI204" s="2186" t="str">
        <f t="shared" si="382"/>
        <v/>
      </c>
      <c r="CJ204" s="2186"/>
      <c r="CK204" s="2186"/>
      <c r="CL204" s="2186"/>
      <c r="CM204" s="2186"/>
      <c r="CN204" s="2186"/>
      <c r="CO204" s="2186"/>
      <c r="CP204" s="2186"/>
      <c r="CQ204" s="2186"/>
      <c r="CR204" s="2186"/>
      <c r="CS204" s="2186"/>
      <c r="CT204" s="2186"/>
      <c r="CU204" s="2186"/>
      <c r="CV204" s="2186"/>
      <c r="CW204" s="2186" t="str">
        <f t="shared" si="371"/>
        <v/>
      </c>
      <c r="CX204" s="2186" t="str">
        <f t="shared" si="372"/>
        <v/>
      </c>
      <c r="CY204" s="2186"/>
      <c r="CZ204" s="2186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71" t="s">
        <v>2465</v>
      </c>
      <c r="B205" s="4972"/>
      <c r="C205" s="2153">
        <f t="shared" ref="C205:D209" si="396">+E205+G205+I205+K205+M205+O205+Q205+S205+U205+W205+Y205+AA205+AC205+AE205+AG205+AI205</f>
        <v>0</v>
      </c>
      <c r="D205" s="1618">
        <f t="shared" si="396"/>
        <v>0</v>
      </c>
      <c r="E205" s="2226"/>
      <c r="F205" s="130"/>
      <c r="G205" s="2226"/>
      <c r="H205" s="130"/>
      <c r="I205" s="2226"/>
      <c r="J205" s="130"/>
      <c r="K205" s="2226"/>
      <c r="L205" s="130"/>
      <c r="M205" s="2226"/>
      <c r="N205" s="130"/>
      <c r="O205" s="2226"/>
      <c r="P205" s="130"/>
      <c r="Q205" s="2226"/>
      <c r="R205" s="130"/>
      <c r="S205" s="2226"/>
      <c r="T205" s="130"/>
      <c r="U205" s="2226"/>
      <c r="V205" s="130"/>
      <c r="W205" s="2226"/>
      <c r="X205" s="130"/>
      <c r="Y205" s="2226"/>
      <c r="Z205" s="130"/>
      <c r="AA205" s="2226"/>
      <c r="AB205" s="130"/>
      <c r="AC205" s="2226"/>
      <c r="AD205" s="131"/>
      <c r="AE205" s="2226"/>
      <c r="AF205" s="131"/>
      <c r="AG205" s="2226"/>
      <c r="AH205" s="154"/>
      <c r="AI205" s="2226"/>
      <c r="AJ205" s="130"/>
      <c r="AK205" s="323"/>
      <c r="AL205" s="193"/>
      <c r="AM205" s="2226"/>
      <c r="AN205" s="1061"/>
      <c r="AO205" s="323"/>
      <c r="AP205" s="193"/>
      <c r="AQ205" s="128"/>
      <c r="AR205" s="1061"/>
      <c r="AS205" s="323"/>
      <c r="AT205" s="1061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6"/>
      <c r="CA205" s="2186" t="str">
        <f t="shared" si="374"/>
        <v/>
      </c>
      <c r="CB205" s="2186" t="str">
        <f t="shared" si="375"/>
        <v/>
      </c>
      <c r="CC205" s="2186" t="str">
        <f t="shared" si="376"/>
        <v/>
      </c>
      <c r="CD205" s="2186" t="str">
        <f t="shared" si="377"/>
        <v/>
      </c>
      <c r="CE205" s="2186" t="str">
        <f t="shared" si="378"/>
        <v/>
      </c>
      <c r="CF205" s="2186" t="str">
        <f t="shared" si="379"/>
        <v/>
      </c>
      <c r="CG205" s="2186" t="str">
        <f t="shared" si="380"/>
        <v/>
      </c>
      <c r="CH205" s="2186" t="str">
        <f t="shared" si="381"/>
        <v/>
      </c>
      <c r="CI205" s="2186" t="str">
        <f t="shared" si="382"/>
        <v/>
      </c>
      <c r="CJ205" s="2186"/>
      <c r="CK205" s="2186"/>
      <c r="CL205" s="2186"/>
      <c r="CM205" s="2186"/>
      <c r="CN205" s="2186"/>
      <c r="CO205" s="2186"/>
      <c r="CP205" s="2186"/>
      <c r="CQ205" s="2186"/>
      <c r="CR205" s="2186"/>
      <c r="CS205" s="2186"/>
      <c r="CT205" s="2186"/>
      <c r="CU205" s="2186"/>
      <c r="CV205" s="2186"/>
      <c r="CW205" s="2186" t="str">
        <f t="shared" si="371"/>
        <v/>
      </c>
      <c r="CX205" s="2186" t="str">
        <f t="shared" si="372"/>
        <v/>
      </c>
      <c r="CY205" s="2186"/>
      <c r="CZ205" s="2186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71" t="s">
        <v>2466</v>
      </c>
      <c r="B206" s="4972"/>
      <c r="C206" s="2153">
        <f t="shared" si="396"/>
        <v>0</v>
      </c>
      <c r="D206" s="1618">
        <f t="shared" si="396"/>
        <v>0</v>
      </c>
      <c r="E206" s="2226"/>
      <c r="F206" s="130"/>
      <c r="G206" s="2226"/>
      <c r="H206" s="130"/>
      <c r="I206" s="2226"/>
      <c r="J206" s="130"/>
      <c r="K206" s="2226"/>
      <c r="L206" s="130"/>
      <c r="M206" s="2226"/>
      <c r="N206" s="130"/>
      <c r="O206" s="2226"/>
      <c r="P206" s="130"/>
      <c r="Q206" s="2226"/>
      <c r="R206" s="130"/>
      <c r="S206" s="2226"/>
      <c r="T206" s="130"/>
      <c r="U206" s="2226"/>
      <c r="V206" s="130"/>
      <c r="W206" s="2226"/>
      <c r="X206" s="130"/>
      <c r="Y206" s="2226"/>
      <c r="Z206" s="130"/>
      <c r="AA206" s="2226"/>
      <c r="AB206" s="130"/>
      <c r="AC206" s="2226"/>
      <c r="AD206" s="131"/>
      <c r="AE206" s="2226"/>
      <c r="AF206" s="131"/>
      <c r="AG206" s="2226"/>
      <c r="AH206" s="154"/>
      <c r="AI206" s="2226"/>
      <c r="AJ206" s="130"/>
      <c r="AK206" s="323"/>
      <c r="AL206" s="193"/>
      <c r="AM206" s="2226"/>
      <c r="AN206" s="1061"/>
      <c r="AO206" s="323"/>
      <c r="AP206" s="193"/>
      <c r="AQ206" s="128"/>
      <c r="AR206" s="1061"/>
      <c r="AS206" s="323"/>
      <c r="AT206" s="1061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6"/>
      <c r="CA206" s="2186" t="str">
        <f t="shared" si="374"/>
        <v/>
      </c>
      <c r="CB206" s="2186" t="str">
        <f t="shared" si="375"/>
        <v/>
      </c>
      <c r="CC206" s="2186" t="str">
        <f t="shared" si="376"/>
        <v/>
      </c>
      <c r="CD206" s="2186" t="str">
        <f t="shared" si="377"/>
        <v/>
      </c>
      <c r="CE206" s="2186" t="str">
        <f t="shared" si="378"/>
        <v/>
      </c>
      <c r="CF206" s="2186" t="str">
        <f t="shared" si="379"/>
        <v/>
      </c>
      <c r="CG206" s="2186" t="str">
        <f t="shared" si="380"/>
        <v/>
      </c>
      <c r="CH206" s="2186" t="str">
        <f t="shared" si="381"/>
        <v/>
      </c>
      <c r="CI206" s="2186" t="str">
        <f t="shared" si="382"/>
        <v/>
      </c>
      <c r="CJ206" s="2186"/>
      <c r="CK206" s="2186"/>
      <c r="CL206" s="2186"/>
      <c r="CM206" s="2186"/>
      <c r="CN206" s="2186"/>
      <c r="CO206" s="2186"/>
      <c r="CP206" s="2186"/>
      <c r="CQ206" s="2186"/>
      <c r="CR206" s="2186"/>
      <c r="CS206" s="2186"/>
      <c r="CT206" s="2186"/>
      <c r="CU206" s="2186"/>
      <c r="CV206" s="2186"/>
      <c r="CW206" s="2186" t="str">
        <f t="shared" si="371"/>
        <v/>
      </c>
      <c r="CX206" s="2186" t="str">
        <f t="shared" si="372"/>
        <v/>
      </c>
      <c r="CY206" s="2186"/>
      <c r="CZ206" s="2186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71" t="s">
        <v>2467</v>
      </c>
      <c r="B207" s="4972"/>
      <c r="C207" s="2153">
        <f t="shared" si="396"/>
        <v>0</v>
      </c>
      <c r="D207" s="1618">
        <f t="shared" si="396"/>
        <v>0</v>
      </c>
      <c r="E207" s="2226"/>
      <c r="F207" s="130"/>
      <c r="G207" s="2226"/>
      <c r="H207" s="130"/>
      <c r="I207" s="2226"/>
      <c r="J207" s="130"/>
      <c r="K207" s="2226"/>
      <c r="L207" s="130"/>
      <c r="M207" s="2226"/>
      <c r="N207" s="130"/>
      <c r="O207" s="2226"/>
      <c r="P207" s="130"/>
      <c r="Q207" s="2226"/>
      <c r="R207" s="130"/>
      <c r="S207" s="2226"/>
      <c r="T207" s="130"/>
      <c r="U207" s="2226"/>
      <c r="V207" s="130"/>
      <c r="W207" s="2226"/>
      <c r="X207" s="130"/>
      <c r="Y207" s="2226"/>
      <c r="Z207" s="130"/>
      <c r="AA207" s="2226"/>
      <c r="AB207" s="130"/>
      <c r="AC207" s="2226"/>
      <c r="AD207" s="131"/>
      <c r="AE207" s="2226"/>
      <c r="AF207" s="131"/>
      <c r="AG207" s="2226"/>
      <c r="AH207" s="154"/>
      <c r="AI207" s="2226"/>
      <c r="AJ207" s="130"/>
      <c r="AK207" s="323"/>
      <c r="AL207" s="193"/>
      <c r="AM207" s="2226"/>
      <c r="AN207" s="1061"/>
      <c r="AO207" s="323"/>
      <c r="AP207" s="193"/>
      <c r="AQ207" s="128"/>
      <c r="AR207" s="1061"/>
      <c r="AS207" s="323"/>
      <c r="AT207" s="1061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6"/>
      <c r="CA207" s="2186" t="str">
        <f t="shared" si="374"/>
        <v/>
      </c>
      <c r="CB207" s="2186" t="str">
        <f t="shared" si="375"/>
        <v/>
      </c>
      <c r="CC207" s="2186" t="str">
        <f t="shared" si="376"/>
        <v/>
      </c>
      <c r="CD207" s="2186" t="str">
        <f t="shared" si="377"/>
        <v/>
      </c>
      <c r="CE207" s="2186" t="str">
        <f t="shared" si="378"/>
        <v/>
      </c>
      <c r="CF207" s="2186" t="str">
        <f t="shared" si="379"/>
        <v/>
      </c>
      <c r="CG207" s="2186" t="str">
        <f t="shared" si="380"/>
        <v/>
      </c>
      <c r="CH207" s="2186" t="str">
        <f t="shared" si="381"/>
        <v/>
      </c>
      <c r="CI207" s="2186" t="str">
        <f t="shared" si="382"/>
        <v/>
      </c>
      <c r="CJ207" s="2186"/>
      <c r="CK207" s="2186"/>
      <c r="CL207" s="2186"/>
      <c r="CM207" s="2186"/>
      <c r="CN207" s="2186"/>
      <c r="CO207" s="2186"/>
      <c r="CP207" s="2186"/>
      <c r="CQ207" s="2186"/>
      <c r="CR207" s="2186"/>
      <c r="CS207" s="2186"/>
      <c r="CT207" s="2186"/>
      <c r="CU207" s="2186"/>
      <c r="CV207" s="2186"/>
      <c r="CW207" s="2186" t="str">
        <f t="shared" si="371"/>
        <v/>
      </c>
      <c r="CX207" s="2186" t="str">
        <f t="shared" si="372"/>
        <v/>
      </c>
      <c r="CY207" s="2186"/>
      <c r="CZ207" s="2186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71" t="s">
        <v>2468</v>
      </c>
      <c r="B208" s="4972"/>
      <c r="C208" s="2153">
        <f t="shared" si="396"/>
        <v>0</v>
      </c>
      <c r="D208" s="1618">
        <f t="shared" si="396"/>
        <v>0</v>
      </c>
      <c r="E208" s="2226"/>
      <c r="F208" s="130"/>
      <c r="G208" s="2226"/>
      <c r="H208" s="130"/>
      <c r="I208" s="2226"/>
      <c r="J208" s="130"/>
      <c r="K208" s="2226"/>
      <c r="L208" s="130"/>
      <c r="M208" s="2226"/>
      <c r="N208" s="130"/>
      <c r="O208" s="2226"/>
      <c r="P208" s="130"/>
      <c r="Q208" s="2226"/>
      <c r="R208" s="130"/>
      <c r="S208" s="2226"/>
      <c r="T208" s="130"/>
      <c r="U208" s="2226"/>
      <c r="V208" s="130"/>
      <c r="W208" s="2226"/>
      <c r="X208" s="130"/>
      <c r="Y208" s="2226"/>
      <c r="Z208" s="130"/>
      <c r="AA208" s="2226"/>
      <c r="AB208" s="130"/>
      <c r="AC208" s="2226"/>
      <c r="AD208" s="131"/>
      <c r="AE208" s="2226"/>
      <c r="AF208" s="131"/>
      <c r="AG208" s="2226"/>
      <c r="AH208" s="154"/>
      <c r="AI208" s="2226"/>
      <c r="AJ208" s="130"/>
      <c r="AK208" s="323"/>
      <c r="AL208" s="193"/>
      <c r="AM208" s="2226"/>
      <c r="AN208" s="1061"/>
      <c r="AO208" s="323"/>
      <c r="AP208" s="193"/>
      <c r="AQ208" s="128"/>
      <c r="AR208" s="1061"/>
      <c r="AS208" s="323"/>
      <c r="AT208" s="1061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6"/>
      <c r="CA208" s="2186" t="str">
        <f t="shared" si="374"/>
        <v/>
      </c>
      <c r="CB208" s="2186" t="str">
        <f t="shared" si="375"/>
        <v/>
      </c>
      <c r="CC208" s="2186" t="str">
        <f t="shared" si="376"/>
        <v/>
      </c>
      <c r="CD208" s="2186" t="str">
        <f t="shared" si="377"/>
        <v/>
      </c>
      <c r="CE208" s="2186" t="str">
        <f t="shared" si="378"/>
        <v/>
      </c>
      <c r="CF208" s="2186" t="str">
        <f t="shared" si="379"/>
        <v/>
      </c>
      <c r="CG208" s="2186" t="str">
        <f t="shared" si="380"/>
        <v/>
      </c>
      <c r="CH208" s="2186" t="str">
        <f t="shared" si="381"/>
        <v/>
      </c>
      <c r="CI208" s="2186" t="str">
        <f t="shared" si="382"/>
        <v/>
      </c>
      <c r="CJ208" s="2186"/>
      <c r="CK208" s="2186"/>
      <c r="CL208" s="2186"/>
      <c r="CM208" s="2186"/>
      <c r="CN208" s="2186"/>
      <c r="CO208" s="2186"/>
      <c r="CP208" s="2186"/>
      <c r="CQ208" s="2186"/>
      <c r="CR208" s="2186"/>
      <c r="CS208" s="2186"/>
      <c r="CT208" s="2186"/>
      <c r="CU208" s="2186"/>
      <c r="CV208" s="2186"/>
      <c r="CW208" s="2186" t="str">
        <f t="shared" si="371"/>
        <v/>
      </c>
      <c r="CX208" s="2186" t="str">
        <f t="shared" si="372"/>
        <v/>
      </c>
      <c r="CY208" s="2186"/>
      <c r="CZ208" s="2186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474" t="s">
        <v>2469</v>
      </c>
      <c r="B209" s="4277"/>
      <c r="C209" s="474">
        <f t="shared" si="396"/>
        <v>0</v>
      </c>
      <c r="D209" s="1569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6"/>
      <c r="CA209" s="2186" t="str">
        <f t="shared" ref="CA209" si="397">IF(DA209=1," * El total de exámenes confirmados positivos por ISP NO DEBE SUPERAR el total de exámenes procesados. ","")</f>
        <v/>
      </c>
      <c r="CB209" s="2186" t="str">
        <f t="shared" ref="CB209" si="398">IF(DB209=1," * La suma de exámenes procesados por sexo DEBE SER IGUAL al total de Procesados. ","")</f>
        <v/>
      </c>
      <c r="CC209" s="2186" t="str">
        <f t="shared" ref="CC209" si="399">IF(DC209=1," * La suma de exámenes Confirmados positivos por ISP por sexo DEBE SER IGUAL al total de Procesados. ","")</f>
        <v/>
      </c>
      <c r="CD209" s="2186" t="str">
        <f t="shared" ref="CD209" si="400">IF(DD209=1," * La suma de exámenes procesados Trans NO PUEDE Superar al total de Procesados. ","")</f>
        <v/>
      </c>
      <c r="CE209" s="2186" t="str">
        <f t="shared" ref="CE209" si="401">IF(DE209=1," * La suma de exámenes confirmados positivos por ISP Trans NO PUEDE Superar al total de Procesados. ","")</f>
        <v/>
      </c>
      <c r="CF209" s="2186" t="str">
        <f t="shared" ref="CF209" si="402">IF(DF209=1," * Los exámenes procesados de personas pertenecientes a Pueblos originarios NO PUEDE Superar al total de Procesados. ","")</f>
        <v/>
      </c>
      <c r="CG209" s="2186" t="str">
        <f t="shared" ref="CG209" si="403">IF(DG209=1," * Los exámenes confirmados positivos por ISP de personas pertenecientes a Pueblos originarios NO PUEDE Superar al total de Procesados. ","")</f>
        <v/>
      </c>
      <c r="CH209" s="2186" t="str">
        <f t="shared" ref="CH209" si="404">IF(DH209=1," * Los exámenes procesados de personas pertenecientes a Pueblos migrantes NO PUEDE Superar al total de Procesados. ","")</f>
        <v/>
      </c>
      <c r="CI209" s="2186" t="str">
        <f t="shared" ref="CI209" si="405">IF(DI209=1," * Los exámenes confirmados positivos por ISP de personas pertenecientes a Pueblos Migrantes NO PUEDE Superar al total de Procesados. ","")</f>
        <v/>
      </c>
      <c r="CJ209" s="2186"/>
      <c r="CK209" s="2186"/>
      <c r="CL209" s="2186"/>
      <c r="CM209" s="2186"/>
      <c r="CN209" s="2186"/>
      <c r="CO209" s="2186"/>
      <c r="CP209" s="2186"/>
      <c r="CQ209" s="2186"/>
      <c r="CR209" s="2186"/>
      <c r="CS209" s="2186"/>
      <c r="CT209" s="2186"/>
      <c r="CU209" s="2186"/>
      <c r="CV209" s="2186"/>
      <c r="CW209" s="2186" t="str">
        <f t="shared" si="371"/>
        <v/>
      </c>
      <c r="CX209" s="2186" t="str">
        <f t="shared" si="372"/>
        <v/>
      </c>
      <c r="CY209" s="2186"/>
      <c r="CZ209" s="2186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48" t="s">
        <v>2471</v>
      </c>
      <c r="B210" s="2249"/>
      <c r="C210" s="2249"/>
      <c r="D210" s="2249"/>
      <c r="E210" s="2250"/>
      <c r="F210" s="2250"/>
      <c r="G210" s="2250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1" t="s">
        <v>2472</v>
      </c>
      <c r="B211" s="2252" t="s">
        <v>2473</v>
      </c>
      <c r="C211" s="2253" t="s">
        <v>2474</v>
      </c>
      <c r="D211" s="1756" t="s">
        <v>2475</v>
      </c>
      <c r="AQ211" s="1571"/>
      <c r="AR211" s="1571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6"/>
    </row>
    <row r="212" spans="1:130" ht="23.25" customHeight="1" x14ac:dyDescent="0.25">
      <c r="A212" s="2135" t="s">
        <v>2476</v>
      </c>
      <c r="B212" s="1307"/>
      <c r="C212" s="1400"/>
      <c r="D212" s="1308"/>
      <c r="E212" s="555"/>
      <c r="F212" s="555"/>
      <c r="AQ212" s="1571"/>
      <c r="AR212" s="1571"/>
      <c r="AT212" s="173"/>
      <c r="AU212" s="173"/>
      <c r="BS212" s="399"/>
      <c r="BT212" s="399"/>
      <c r="BU212" s="1546"/>
    </row>
    <row r="213" spans="1:130" ht="25.15" customHeight="1" x14ac:dyDescent="0.25">
      <c r="A213" s="2254" t="s">
        <v>2477</v>
      </c>
      <c r="B213" s="2255"/>
      <c r="C213" s="2256"/>
      <c r="D213" s="2155"/>
      <c r="E213" s="555"/>
      <c r="F213" s="555"/>
      <c r="AO213" s="399"/>
      <c r="AP213" s="399"/>
      <c r="AQ213" s="2257"/>
      <c r="AR213" s="2257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6"/>
    </row>
    <row r="214" spans="1:130" ht="25.15" customHeight="1" x14ac:dyDescent="0.25">
      <c r="A214" s="2254" t="s">
        <v>2478</v>
      </c>
      <c r="B214" s="2255"/>
      <c r="C214" s="2256"/>
      <c r="D214" s="2181"/>
      <c r="E214" s="555"/>
      <c r="F214" s="555"/>
      <c r="AO214" s="399"/>
      <c r="AP214" s="399"/>
      <c r="AQ214" s="2257"/>
      <c r="AR214" s="2257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6"/>
    </row>
    <row r="215" spans="1:130" ht="26.25" customHeight="1" x14ac:dyDescent="0.25">
      <c r="A215" s="2258" t="s">
        <v>2479</v>
      </c>
      <c r="B215" s="186"/>
      <c r="C215" s="205"/>
      <c r="D215" s="116"/>
      <c r="E215" s="555"/>
      <c r="F215" s="555"/>
      <c r="AO215" s="399"/>
      <c r="AP215" s="399"/>
      <c r="AQ215" s="2257"/>
      <c r="AR215" s="2257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6"/>
    </row>
    <row r="216" spans="1:130" s="1571" customFormat="1" ht="31.9" customHeight="1" x14ac:dyDescent="0.25">
      <c r="A216" s="2259" t="s">
        <v>2480</v>
      </c>
      <c r="P216" s="2260"/>
      <c r="AL216" s="2261"/>
      <c r="AM216" s="2261"/>
      <c r="AP216" s="2260"/>
      <c r="AR216" s="2257"/>
      <c r="AS216" s="2257"/>
      <c r="AT216" s="2257"/>
      <c r="AU216" s="2257"/>
      <c r="AV216" s="2257"/>
      <c r="AW216" s="2257"/>
      <c r="AX216" s="2257"/>
      <c r="AY216" s="2257"/>
      <c r="AZ216" s="2257"/>
      <c r="BA216" s="2257"/>
      <c r="BB216" s="2257"/>
      <c r="BC216" s="2257"/>
      <c r="BD216" s="2257"/>
      <c r="BE216" s="2257"/>
      <c r="BF216" s="2257"/>
      <c r="BG216" s="2257"/>
      <c r="BV216" s="399"/>
      <c r="BW216" s="399"/>
      <c r="BX216" s="1546"/>
      <c r="BY216" s="1546"/>
      <c r="BZ216" s="1546"/>
      <c r="CA216" s="2164"/>
      <c r="CB216" s="2164"/>
      <c r="CC216" s="2164"/>
      <c r="CD216" s="2164"/>
      <c r="CE216" s="2164"/>
      <c r="CF216" s="2164"/>
      <c r="CG216" s="2164"/>
      <c r="CH216" s="2164"/>
      <c r="CI216" s="2164"/>
      <c r="CJ216" s="2164"/>
      <c r="CK216" s="2164"/>
      <c r="CL216" s="2164"/>
      <c r="CM216" s="2164"/>
      <c r="CN216" s="2164"/>
      <c r="CO216" s="2164"/>
      <c r="CP216" s="2164"/>
      <c r="CQ216" s="2164"/>
      <c r="CR216" s="2164"/>
      <c r="CS216" s="2164"/>
      <c r="CT216" s="2164"/>
      <c r="CU216" s="2164"/>
      <c r="CV216" s="2164"/>
      <c r="CW216" s="2164"/>
      <c r="CX216" s="2164"/>
      <c r="CY216" s="2164"/>
      <c r="CZ216" s="2164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1" customFormat="1" ht="25.15" customHeight="1" x14ac:dyDescent="0.25">
      <c r="A217" s="4956" t="s">
        <v>2436</v>
      </c>
      <c r="B217" s="4955" t="s">
        <v>27</v>
      </c>
      <c r="C217" s="4955"/>
      <c r="D217" s="4955" t="s">
        <v>701</v>
      </c>
      <c r="E217" s="4955"/>
      <c r="F217" s="4955"/>
      <c r="G217" s="4955"/>
      <c r="H217" s="4955"/>
      <c r="I217" s="4955"/>
      <c r="J217" s="4955"/>
      <c r="K217" s="4955"/>
      <c r="L217" s="4955"/>
      <c r="M217" s="4955"/>
      <c r="N217" s="4955"/>
      <c r="O217" s="4955"/>
      <c r="P217" s="4955"/>
      <c r="Q217" s="4955"/>
      <c r="R217" s="4955"/>
      <c r="S217" s="4955"/>
      <c r="T217" s="4955"/>
      <c r="U217" s="4955"/>
      <c r="V217" s="4955"/>
      <c r="W217" s="4955"/>
      <c r="X217" s="4955"/>
      <c r="Y217" s="4955"/>
      <c r="Z217" s="4955"/>
      <c r="AA217" s="4955"/>
      <c r="AB217" s="4955"/>
      <c r="AC217" s="4955"/>
      <c r="AD217" s="4955"/>
      <c r="AE217" s="4955"/>
      <c r="AF217" s="4955"/>
      <c r="AG217" s="4955"/>
      <c r="AH217" s="4955"/>
      <c r="AI217" s="4955"/>
      <c r="AJ217" s="4955"/>
      <c r="AK217" s="4959"/>
      <c r="AL217" s="4969" t="s">
        <v>2408</v>
      </c>
      <c r="AM217" s="4970"/>
      <c r="AN217" s="4483" t="s">
        <v>960</v>
      </c>
      <c r="AO217" s="4186"/>
      <c r="AP217" s="4954" t="s">
        <v>430</v>
      </c>
      <c r="AQ217" s="4954" t="s">
        <v>429</v>
      </c>
      <c r="AR217" s="2257"/>
      <c r="AS217" s="2257"/>
      <c r="AT217" s="2257"/>
      <c r="AU217" s="2257"/>
      <c r="AV217" s="2257"/>
      <c r="AW217" s="2257"/>
      <c r="AX217" s="2257"/>
      <c r="AY217" s="2257"/>
      <c r="AZ217" s="2257"/>
      <c r="BA217" s="2257"/>
      <c r="BB217" s="2257"/>
      <c r="BC217" s="2257"/>
      <c r="BD217" s="2257"/>
      <c r="BE217" s="2257"/>
      <c r="BF217" s="2257"/>
      <c r="BG217" s="2257"/>
      <c r="BV217" s="399"/>
      <c r="BW217" s="399"/>
      <c r="BX217" s="1546"/>
      <c r="BY217" s="1546"/>
      <c r="BZ217" s="1546"/>
      <c r="CA217" s="2164"/>
      <c r="CB217" s="2164"/>
      <c r="CC217" s="2164"/>
      <c r="CD217" s="2164"/>
      <c r="CE217" s="2164"/>
      <c r="CF217" s="2164"/>
      <c r="CG217" s="2164"/>
      <c r="CH217" s="2164"/>
      <c r="CI217" s="2164"/>
      <c r="CJ217" s="2164"/>
      <c r="CK217" s="2164"/>
      <c r="CL217" s="2164"/>
      <c r="CM217" s="2164"/>
      <c r="CN217" s="2164"/>
      <c r="CO217" s="2164"/>
      <c r="CP217" s="2164"/>
      <c r="CQ217" s="2164"/>
      <c r="CR217" s="2164"/>
      <c r="CS217" s="2164"/>
      <c r="CT217" s="2164"/>
      <c r="CU217" s="2164"/>
      <c r="CV217" s="2164"/>
      <c r="CW217" s="2164"/>
      <c r="CX217" s="2164"/>
      <c r="CY217" s="2164"/>
      <c r="CZ217" s="2164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1" customFormat="1" ht="16.149999999999999" customHeight="1" x14ac:dyDescent="0.25">
      <c r="A218" s="4957"/>
      <c r="B218" s="4955"/>
      <c r="C218" s="4955"/>
      <c r="D218" s="4955" t="s">
        <v>1961</v>
      </c>
      <c r="E218" s="4955"/>
      <c r="F218" s="4955" t="s">
        <v>1960</v>
      </c>
      <c r="G218" s="4955"/>
      <c r="H218" s="4955" t="s">
        <v>37</v>
      </c>
      <c r="I218" s="4955"/>
      <c r="J218" s="4955" t="s">
        <v>38</v>
      </c>
      <c r="K218" s="4955"/>
      <c r="L218" s="4955" t="s">
        <v>45</v>
      </c>
      <c r="M218" s="4955"/>
      <c r="N218" s="4955" t="s">
        <v>130</v>
      </c>
      <c r="O218" s="4955"/>
      <c r="P218" s="4955" t="s">
        <v>131</v>
      </c>
      <c r="Q218" s="4955"/>
      <c r="R218" s="4955" t="s">
        <v>132</v>
      </c>
      <c r="S218" s="4955"/>
      <c r="T218" s="4955" t="s">
        <v>133</v>
      </c>
      <c r="U218" s="4955"/>
      <c r="V218" s="4955" t="s">
        <v>134</v>
      </c>
      <c r="W218" s="4955"/>
      <c r="X218" s="4955" t="s">
        <v>135</v>
      </c>
      <c r="Y218" s="4955"/>
      <c r="Z218" s="4955" t="s">
        <v>1959</v>
      </c>
      <c r="AA218" s="4955"/>
      <c r="AB218" s="4955" t="s">
        <v>1951</v>
      </c>
      <c r="AC218" s="4955"/>
      <c r="AD218" s="4955" t="s">
        <v>1942</v>
      </c>
      <c r="AE218" s="4955"/>
      <c r="AF218" s="4955" t="s">
        <v>1941</v>
      </c>
      <c r="AG218" s="4955"/>
      <c r="AH218" s="4955" t="s">
        <v>1940</v>
      </c>
      <c r="AI218" s="4955"/>
      <c r="AJ218" s="4955" t="s">
        <v>1950</v>
      </c>
      <c r="AK218" s="4959"/>
      <c r="AL218" s="4962" t="s">
        <v>20</v>
      </c>
      <c r="AM218" s="4968" t="s">
        <v>21</v>
      </c>
      <c r="AN218" s="4498" t="s">
        <v>426</v>
      </c>
      <c r="AO218" s="4176" t="s">
        <v>427</v>
      </c>
      <c r="AP218" s="4954"/>
      <c r="AQ218" s="4954"/>
      <c r="AR218" s="2198"/>
      <c r="AS218" s="2198"/>
      <c r="AT218" s="2257"/>
      <c r="AU218" s="2257"/>
      <c r="AV218" s="2257"/>
      <c r="AW218" s="2257"/>
      <c r="AX218" s="2257"/>
      <c r="AY218" s="2257"/>
      <c r="AZ218" s="2257"/>
      <c r="BA218" s="2257"/>
      <c r="BB218" s="2257"/>
      <c r="BC218" s="2257"/>
      <c r="BD218" s="2257"/>
      <c r="BE218" s="2257"/>
      <c r="BF218" s="2257"/>
      <c r="BG218" s="2257"/>
      <c r="BV218" s="399"/>
      <c r="BW218" s="399"/>
      <c r="BX218" s="1546"/>
      <c r="BY218" s="1546"/>
      <c r="BZ218" s="1546"/>
      <c r="CA218" s="2164"/>
      <c r="CB218" s="2164"/>
      <c r="CC218" s="2164"/>
      <c r="CD218" s="2164"/>
      <c r="CE218" s="2164"/>
      <c r="CF218" s="2164"/>
      <c r="CG218" s="2164"/>
      <c r="CH218" s="2164"/>
      <c r="CI218" s="2164"/>
      <c r="CJ218" s="2164"/>
      <c r="CK218" s="2164"/>
      <c r="CL218" s="2164"/>
      <c r="CM218" s="2164"/>
      <c r="CN218" s="2164"/>
      <c r="CO218" s="2164"/>
      <c r="CP218" s="2164"/>
      <c r="CQ218" s="2164"/>
      <c r="CR218" s="2164"/>
      <c r="CS218" s="2164"/>
      <c r="CT218" s="2164"/>
      <c r="CU218" s="2164"/>
      <c r="CV218" s="2164"/>
      <c r="CW218" s="2164"/>
      <c r="CX218" s="2164"/>
      <c r="CY218" s="2164"/>
      <c r="CZ218" s="2164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1" customFormat="1" ht="16.149999999999999" customHeight="1" x14ac:dyDescent="0.25">
      <c r="A219" s="4958"/>
      <c r="B219" s="2262" t="s">
        <v>2409</v>
      </c>
      <c r="C219" s="2263" t="s">
        <v>2410</v>
      </c>
      <c r="D219" s="2264" t="s">
        <v>2409</v>
      </c>
      <c r="E219" s="2265" t="s">
        <v>2410</v>
      </c>
      <c r="F219" s="2264" t="s">
        <v>2409</v>
      </c>
      <c r="G219" s="2265" t="s">
        <v>2410</v>
      </c>
      <c r="H219" s="2264" t="s">
        <v>2409</v>
      </c>
      <c r="I219" s="2265" t="s">
        <v>2410</v>
      </c>
      <c r="J219" s="2264" t="s">
        <v>2409</v>
      </c>
      <c r="K219" s="2265" t="s">
        <v>2410</v>
      </c>
      <c r="L219" s="2264" t="s">
        <v>2409</v>
      </c>
      <c r="M219" s="2265" t="s">
        <v>2410</v>
      </c>
      <c r="N219" s="2264" t="s">
        <v>2409</v>
      </c>
      <c r="O219" s="2265" t="s">
        <v>2410</v>
      </c>
      <c r="P219" s="2264" t="s">
        <v>2409</v>
      </c>
      <c r="Q219" s="2265" t="s">
        <v>2410</v>
      </c>
      <c r="R219" s="2264" t="s">
        <v>2409</v>
      </c>
      <c r="S219" s="2265" t="s">
        <v>2410</v>
      </c>
      <c r="T219" s="2264" t="s">
        <v>2409</v>
      </c>
      <c r="U219" s="2265" t="s">
        <v>2410</v>
      </c>
      <c r="V219" s="2264" t="s">
        <v>2409</v>
      </c>
      <c r="W219" s="2265" t="s">
        <v>2410</v>
      </c>
      <c r="X219" s="2264" t="s">
        <v>2409</v>
      </c>
      <c r="Y219" s="2265" t="s">
        <v>2410</v>
      </c>
      <c r="Z219" s="2264" t="s">
        <v>2409</v>
      </c>
      <c r="AA219" s="2265" t="s">
        <v>2410</v>
      </c>
      <c r="AB219" s="2264" t="s">
        <v>2409</v>
      </c>
      <c r="AC219" s="2265" t="s">
        <v>2410</v>
      </c>
      <c r="AD219" s="2264" t="s">
        <v>2409</v>
      </c>
      <c r="AE219" s="2265" t="s">
        <v>2410</v>
      </c>
      <c r="AF219" s="2264" t="s">
        <v>2409</v>
      </c>
      <c r="AG219" s="2265" t="s">
        <v>2410</v>
      </c>
      <c r="AH219" s="2264" t="s">
        <v>2409</v>
      </c>
      <c r="AI219" s="2265" t="s">
        <v>2410</v>
      </c>
      <c r="AJ219" s="2264" t="s">
        <v>2409</v>
      </c>
      <c r="AK219" s="2266" t="s">
        <v>2410</v>
      </c>
      <c r="AL219" s="4962"/>
      <c r="AM219" s="4968"/>
      <c r="AN219" s="4967"/>
      <c r="AO219" s="4180"/>
      <c r="AP219" s="4954"/>
      <c r="AQ219" s="4954"/>
      <c r="AR219" s="2198"/>
      <c r="AS219" s="2198"/>
      <c r="AT219" s="2257"/>
      <c r="AU219" s="2257"/>
      <c r="AV219" s="2257"/>
      <c r="AW219" s="2257"/>
      <c r="AX219" s="2257"/>
      <c r="AY219" s="2257"/>
      <c r="AZ219" s="2257"/>
      <c r="BA219" s="2257"/>
      <c r="BB219" s="2257"/>
      <c r="BC219" s="2257"/>
      <c r="BD219" s="2257"/>
      <c r="BE219" s="2257"/>
      <c r="BF219" s="2257"/>
      <c r="BG219" s="2257"/>
      <c r="BV219" s="399"/>
      <c r="BW219" s="399"/>
      <c r="BX219" s="1546"/>
      <c r="BY219" s="1546"/>
      <c r="BZ219" s="1546"/>
      <c r="CA219" s="2164"/>
      <c r="CB219" s="2164"/>
      <c r="CC219" s="2164"/>
      <c r="CD219" s="2164"/>
      <c r="CE219" s="2164"/>
      <c r="CF219" s="2164"/>
      <c r="CG219" s="2164"/>
      <c r="CH219" s="2164"/>
      <c r="CI219" s="2164"/>
      <c r="CJ219" s="2164"/>
      <c r="CK219" s="2164"/>
      <c r="CL219" s="2164"/>
      <c r="CM219" s="2164"/>
      <c r="CN219" s="2164"/>
      <c r="CO219" s="2164"/>
      <c r="CP219" s="2164"/>
      <c r="CQ219" s="2164"/>
      <c r="CR219" s="2164"/>
      <c r="CS219" s="2164"/>
      <c r="CT219" s="2164"/>
      <c r="CU219" s="2164"/>
      <c r="CV219" s="2164"/>
      <c r="CW219" s="2164"/>
      <c r="CX219" s="2164"/>
      <c r="CY219" s="2164"/>
      <c r="CZ219" s="2164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1" customFormat="1" ht="16.149999999999999" customHeight="1" x14ac:dyDescent="0.25">
      <c r="A220" s="2267" t="s">
        <v>93</v>
      </c>
      <c r="B220" s="2176">
        <f>SUM(D220+F220+H220+J220+L220+N220+P220+R220+T220+V220+X220+Z220+AB220+AD220+AF220+AH220+AJ220)</f>
        <v>0</v>
      </c>
      <c r="C220" s="2177">
        <f t="shared" ref="B220:C226" si="406">SUM(E220+G220+I220+K220+M220+O220+Q220+S220+U220+W220+Y220+AA220+AC220+AE220+AG220+AI220+AK220)</f>
        <v>0</v>
      </c>
      <c r="D220" s="3951"/>
      <c r="E220" s="3954"/>
      <c r="F220" s="3955"/>
      <c r="G220" s="3954"/>
      <c r="H220" s="2148"/>
      <c r="I220" s="2183"/>
      <c r="J220" s="2148"/>
      <c r="K220" s="2183"/>
      <c r="L220" s="2148"/>
      <c r="M220" s="2183"/>
      <c r="N220" s="2148"/>
      <c r="O220" s="2183"/>
      <c r="P220" s="2148"/>
      <c r="Q220" s="2183"/>
      <c r="R220" s="2148"/>
      <c r="S220" s="2183"/>
      <c r="T220" s="2148"/>
      <c r="U220" s="2183"/>
      <c r="V220" s="2148"/>
      <c r="W220" s="2183"/>
      <c r="X220" s="2148"/>
      <c r="Y220" s="2183"/>
      <c r="Z220" s="3955"/>
      <c r="AA220" s="3954"/>
      <c r="AB220" s="3955"/>
      <c r="AC220" s="3954"/>
      <c r="AD220" s="3955"/>
      <c r="AE220" s="3954"/>
      <c r="AF220" s="3955"/>
      <c r="AG220" s="3954"/>
      <c r="AH220" s="3955"/>
      <c r="AI220" s="3954"/>
      <c r="AJ220" s="3955"/>
      <c r="AK220" s="4097"/>
      <c r="AL220" s="3951"/>
      <c r="AM220" s="1306"/>
      <c r="AN220" s="2246"/>
      <c r="AO220" s="2149"/>
      <c r="AP220" s="2148"/>
      <c r="AQ220" s="2268"/>
      <c r="AR220" s="422"/>
      <c r="AS220" s="420"/>
      <c r="AT220" s="2269"/>
      <c r="AU220" s="2269"/>
      <c r="AV220" s="420"/>
      <c r="AW220" s="420"/>
      <c r="AX220" s="420"/>
      <c r="AY220" s="420"/>
      <c r="AZ220" s="420"/>
      <c r="BA220" s="420"/>
      <c r="BB220" s="420"/>
      <c r="BC220" s="420"/>
      <c r="BD220" s="2257"/>
      <c r="BE220" s="2257"/>
      <c r="BF220" s="2257"/>
      <c r="BG220" s="2257"/>
      <c r="BV220" s="399"/>
      <c r="BW220" s="399"/>
      <c r="BX220" s="1546"/>
      <c r="BY220" s="1546"/>
      <c r="BZ220" s="1546"/>
      <c r="CA220" s="2164" t="str">
        <f t="shared" ref="CA220:CA226" si="407">IF(B220&lt;   C220,"* El total de Reactivos NO DEBE ser superior al total de Procesados. ","")</f>
        <v/>
      </c>
      <c r="CB220" s="2164" t="str">
        <f t="shared" ref="CB220:CB226" si="408">IF(B220&lt;&gt; AL220+ AM220,"* La suma de las columnas Sexo DEBE SER IGUAL a los Procesados. ","")</f>
        <v/>
      </c>
      <c r="CC220" s="2164" t="str">
        <f t="shared" ref="CC220:CC226" si="409">IF(B220&lt;  AN220+ AO220,"* La suma de las columna Trans NO DEBE ser superior al total de Procesados. ","")</f>
        <v/>
      </c>
      <c r="CD220" s="2164" t="str">
        <f t="shared" ref="CD220:CD226" si="410">IF(B220&lt;  AP220,"* La columna Pueblos Originarios NO DEBE ser superior al total de Procesados. ","")</f>
        <v/>
      </c>
      <c r="CE220" s="2164" t="str">
        <f t="shared" ref="CE220:CE226" si="411">IF(B220&lt;  AQ220,"* La columna Migrantes NO DEBE ser superior al total de Procesados. ","")</f>
        <v/>
      </c>
      <c r="CF220" s="2164" t="str">
        <f t="shared" ref="CF220:CF226" si="412">IF(D220&lt;E220,"* Los exámenes Reactivos de 0 a 4 años años NO DEBEN ser mayor a los Exámenes Procesados de la misma edad. ","")</f>
        <v/>
      </c>
      <c r="CG220" s="2164" t="str">
        <f t="shared" ref="CG220:CG226" si="413">IF(F220&lt;G220,"* Los exámenes Reactivos de 5 a 9 años años NO DEBEN ser mayor a los Exámenes Procesados de la misma edad. ","")</f>
        <v/>
      </c>
      <c r="CH220" s="2164" t="str">
        <f t="shared" ref="CH220:CH226" si="414">IF(H220&lt;I220,"* Los exámenes Reactivos de 10 a 14 años años NO DEBEN ser mayor a los Exámenes Procesados de la misma edad. ","")</f>
        <v/>
      </c>
      <c r="CI220" s="2164" t="str">
        <f t="shared" ref="CI220:CI226" si="415">IF(J220&lt;K220,"* Los exámenes Reactivos de 15 a 19 años años NO DEBEN ser mayor a los Exámenes Procesados de la misma edad. ","")</f>
        <v/>
      </c>
      <c r="CJ220" s="2164" t="str">
        <f t="shared" ref="CJ220:CJ226" si="416">IF(L220&lt;M220,"* Los exámenes Reactivos de 20 a 24 años años NO DEBEN ser mayor a los Exámenes Procesados de la misma edad. ","")</f>
        <v/>
      </c>
      <c r="CK220" s="2164" t="str">
        <f t="shared" ref="CK220:CK226" si="417">IF(N220&lt;O220,"* Los exámenes Reactivos de 25 a 29 años años NO DEBEN ser mayor a los Exámenes Procesados de la misma edad. ","")</f>
        <v/>
      </c>
      <c r="CL220" s="2164" t="str">
        <f t="shared" ref="CL220:CL226" si="418">IF(P220&lt;Q220,"* Los exámenes Reactivos de 30 a 34 años años NO DEBEN ser mayor a los Exámenes Procesados de la misma edad. ","")</f>
        <v/>
      </c>
      <c r="CM220" s="2164" t="str">
        <f t="shared" ref="CM220:CM226" si="419">IF(R220&lt;S220,"* Los exámenes Reactivos de 35 a 39 años años NO DEBEN ser mayor a los Exámenes Procesados de la misma edad. ","")</f>
        <v/>
      </c>
      <c r="CN220" s="2164" t="str">
        <f t="shared" ref="CN220:CN226" si="420">IF(T220&lt;U220,"* Los exámenes Reactivos de 40 a 44 años años NO DEBEN ser mayor a los Exámenes Procesados de la misma edad. ","")</f>
        <v/>
      </c>
      <c r="CO220" s="2164" t="str">
        <f t="shared" ref="CO220:CO226" si="421">IF(V220&lt;W220,"* Los exámenes Reactivos de 45 a 49 años años NO DEBEN ser mayor a los Exámenes Procesados de la misma edad. ","")</f>
        <v/>
      </c>
      <c r="CP220" s="2164" t="str">
        <f t="shared" ref="CP220:CP226" si="422">IF(X220&lt;Y220,"* Los exámenes Reactivos de 50 a 54 años años NO DEBEN ser mayor a los Exámenes Procesados de la misma edad. ","")</f>
        <v/>
      </c>
      <c r="CQ220" s="2164" t="str">
        <f t="shared" ref="CQ220:CQ226" si="423">IF(Z220&lt;AA220,"* Los exámenes Reactivos de 55 a 59 años años NO DEBEN ser mayor a los Exámenes Procesados de la misma edad. ","")</f>
        <v/>
      </c>
      <c r="CR220" s="2164" t="str">
        <f t="shared" ref="CR220:CR226" si="424">IF(AB220&lt;AC220,"* Los exámenes Reactivos de 60 a 64 años años NO DEBEN ser mayor a los Exámenes Procesados de la misma edad. ","")</f>
        <v/>
      </c>
      <c r="CS220" s="2164" t="str">
        <f t="shared" ref="CS220:CS226" si="425">IF(AD220&lt;AE220,"* Los exámenes Reactivos de 65 a 69 años años NO DEBEN ser mayor a los Exámenes Procesados de la misma edad. ","")</f>
        <v/>
      </c>
      <c r="CT220" s="2164" t="str">
        <f t="shared" ref="CT220:CT226" si="426">IF(AF220&lt;AG220,"* Los exámenes Reactivos de 70 a 74 años años NO DEBEN ser mayor a los Exámenes Procesados de la misma edad. ","")</f>
        <v/>
      </c>
      <c r="CU220" s="2164" t="str">
        <f t="shared" ref="CU220:CU226" si="427">IF(AH220&lt;AI220,"* Los exámenes Reactivos de 75 a 79 años años NO DEBEN ser mayor a los Exámenes Procesados de la misma edad. ","")</f>
        <v/>
      </c>
      <c r="CV220" s="2164" t="str">
        <f t="shared" ref="CV220:CV226" si="428">IF(AJ220&lt;AK220,"* Los exámenes Reactivos de 80 y más años años NO DEBEN ser mayor a los Exámenes Procesados de la misma edad. ","")</f>
        <v/>
      </c>
      <c r="CW220" s="2164"/>
      <c r="CX220" s="2164"/>
      <c r="CY220" s="2164"/>
      <c r="CZ220" s="2164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1" customFormat="1" ht="16.149999999999999" customHeight="1" x14ac:dyDescent="0.25">
      <c r="A221" s="2267" t="s">
        <v>2481</v>
      </c>
      <c r="B221" s="1579">
        <f t="shared" si="406"/>
        <v>0</v>
      </c>
      <c r="C221" s="2187">
        <f t="shared" si="406"/>
        <v>0</v>
      </c>
      <c r="D221" s="3951"/>
      <c r="E221" s="3954"/>
      <c r="F221" s="3955"/>
      <c r="G221" s="3954"/>
      <c r="H221" s="3955"/>
      <c r="I221" s="3954"/>
      <c r="J221" s="2148"/>
      <c r="K221" s="2183"/>
      <c r="L221" s="2148"/>
      <c r="M221" s="2183"/>
      <c r="N221" s="2148"/>
      <c r="O221" s="2183"/>
      <c r="P221" s="2148"/>
      <c r="Q221" s="2183"/>
      <c r="R221" s="2148"/>
      <c r="S221" s="2183"/>
      <c r="T221" s="2148"/>
      <c r="U221" s="2183"/>
      <c r="V221" s="2148"/>
      <c r="W221" s="2183"/>
      <c r="X221" s="2148"/>
      <c r="Y221" s="2183"/>
      <c r="Z221" s="2148"/>
      <c r="AA221" s="2183"/>
      <c r="AB221" s="2148"/>
      <c r="AC221" s="2183"/>
      <c r="AD221" s="2148"/>
      <c r="AE221" s="2183"/>
      <c r="AF221" s="2148"/>
      <c r="AG221" s="2183"/>
      <c r="AH221" s="2148"/>
      <c r="AI221" s="2183"/>
      <c r="AJ221" s="2148"/>
      <c r="AK221" s="2184"/>
      <c r="AL221" s="2182"/>
      <c r="AM221" s="2184"/>
      <c r="AN221" s="2182"/>
      <c r="AO221" s="2149"/>
      <c r="AP221" s="2148"/>
      <c r="AQ221" s="2268"/>
      <c r="AR221" s="1673"/>
      <c r="AS221" s="420"/>
      <c r="AT221" s="2269"/>
      <c r="AU221" s="2269"/>
      <c r="AV221" s="420"/>
      <c r="AW221" s="420"/>
      <c r="AX221" s="420"/>
      <c r="AY221" s="420"/>
      <c r="AZ221" s="420"/>
      <c r="BA221" s="420"/>
      <c r="BB221" s="420"/>
      <c r="BC221" s="420"/>
      <c r="BD221" s="2257"/>
      <c r="BE221" s="2257"/>
      <c r="BF221" s="2257"/>
      <c r="BG221" s="2257"/>
      <c r="BV221" s="399"/>
      <c r="BW221" s="399"/>
      <c r="BX221" s="1546"/>
      <c r="BY221" s="1546"/>
      <c r="BZ221" s="1546"/>
      <c r="CA221" s="2164" t="str">
        <f t="shared" si="407"/>
        <v/>
      </c>
      <c r="CB221" s="2164" t="str">
        <f t="shared" si="408"/>
        <v/>
      </c>
      <c r="CC221" s="2164" t="str">
        <f t="shared" si="409"/>
        <v/>
      </c>
      <c r="CD221" s="2164" t="str">
        <f t="shared" si="410"/>
        <v/>
      </c>
      <c r="CE221" s="2164" t="str">
        <f t="shared" si="411"/>
        <v/>
      </c>
      <c r="CF221" s="2164" t="str">
        <f t="shared" si="412"/>
        <v/>
      </c>
      <c r="CG221" s="2164" t="str">
        <f t="shared" si="413"/>
        <v/>
      </c>
      <c r="CH221" s="2164" t="str">
        <f t="shared" si="414"/>
        <v/>
      </c>
      <c r="CI221" s="2164" t="str">
        <f t="shared" si="415"/>
        <v/>
      </c>
      <c r="CJ221" s="2164" t="str">
        <f t="shared" si="416"/>
        <v/>
      </c>
      <c r="CK221" s="2164" t="str">
        <f t="shared" si="417"/>
        <v/>
      </c>
      <c r="CL221" s="2164" t="str">
        <f t="shared" si="418"/>
        <v/>
      </c>
      <c r="CM221" s="2164" t="str">
        <f t="shared" si="419"/>
        <v/>
      </c>
      <c r="CN221" s="2164" t="str">
        <f t="shared" si="420"/>
        <v/>
      </c>
      <c r="CO221" s="2164" t="str">
        <f t="shared" si="421"/>
        <v/>
      </c>
      <c r="CP221" s="2164" t="str">
        <f t="shared" si="422"/>
        <v/>
      </c>
      <c r="CQ221" s="2164" t="str">
        <f t="shared" si="423"/>
        <v/>
      </c>
      <c r="CR221" s="2164" t="str">
        <f t="shared" si="424"/>
        <v/>
      </c>
      <c r="CS221" s="2164" t="str">
        <f t="shared" si="425"/>
        <v/>
      </c>
      <c r="CT221" s="2164" t="str">
        <f t="shared" si="426"/>
        <v/>
      </c>
      <c r="CU221" s="2164" t="str">
        <f t="shared" si="427"/>
        <v/>
      </c>
      <c r="CV221" s="2164" t="str">
        <f t="shared" si="428"/>
        <v/>
      </c>
      <c r="CW221" s="2164"/>
      <c r="CX221" s="2164"/>
      <c r="CY221" s="2164"/>
      <c r="CZ221" s="2164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1" customFormat="1" ht="16.149999999999999" customHeight="1" x14ac:dyDescent="0.25">
      <c r="A222" s="2267" t="s">
        <v>2482</v>
      </c>
      <c r="B222" s="1579">
        <f t="shared" si="406"/>
        <v>0</v>
      </c>
      <c r="C222" s="2187">
        <f t="shared" si="406"/>
        <v>0</v>
      </c>
      <c r="D222" s="2182"/>
      <c r="E222" s="2183"/>
      <c r="F222" s="2148"/>
      <c r="G222" s="2183"/>
      <c r="H222" s="2148"/>
      <c r="I222" s="2183"/>
      <c r="J222" s="2148"/>
      <c r="K222" s="2183"/>
      <c r="L222" s="2148"/>
      <c r="M222" s="2183"/>
      <c r="N222" s="2148"/>
      <c r="O222" s="2183"/>
      <c r="P222" s="2148"/>
      <c r="Q222" s="2183"/>
      <c r="R222" s="2148"/>
      <c r="S222" s="2183"/>
      <c r="T222" s="2148"/>
      <c r="U222" s="2183"/>
      <c r="V222" s="2148"/>
      <c r="W222" s="2183"/>
      <c r="X222" s="2148"/>
      <c r="Y222" s="2183"/>
      <c r="Z222" s="2148"/>
      <c r="AA222" s="2183"/>
      <c r="AB222" s="2148"/>
      <c r="AC222" s="2183"/>
      <c r="AD222" s="2148"/>
      <c r="AE222" s="2183"/>
      <c r="AF222" s="2148"/>
      <c r="AG222" s="2183"/>
      <c r="AH222" s="2148"/>
      <c r="AI222" s="2183"/>
      <c r="AJ222" s="2148"/>
      <c r="AK222" s="2184"/>
      <c r="AL222" s="2182"/>
      <c r="AM222" s="2184"/>
      <c r="AN222" s="2182"/>
      <c r="AO222" s="2149"/>
      <c r="AP222" s="2148"/>
      <c r="AQ222" s="2268"/>
      <c r="AR222" s="1673"/>
      <c r="AS222" s="420"/>
      <c r="AT222" s="2269"/>
      <c r="AU222" s="2269"/>
      <c r="AV222" s="420"/>
      <c r="AW222" s="420"/>
      <c r="AX222" s="420"/>
      <c r="AY222" s="420"/>
      <c r="AZ222" s="420"/>
      <c r="BA222" s="420"/>
      <c r="BB222" s="420"/>
      <c r="BC222" s="420"/>
      <c r="BD222" s="2257"/>
      <c r="BE222" s="2257"/>
      <c r="BF222" s="2257"/>
      <c r="BG222" s="2257"/>
      <c r="BV222" s="399"/>
      <c r="BW222" s="399"/>
      <c r="BX222" s="1546"/>
      <c r="BY222" s="1546"/>
      <c r="BZ222" s="1546"/>
      <c r="CA222" s="2164" t="str">
        <f t="shared" si="407"/>
        <v/>
      </c>
      <c r="CB222" s="2164" t="str">
        <f t="shared" si="408"/>
        <v/>
      </c>
      <c r="CC222" s="2164" t="str">
        <f t="shared" si="409"/>
        <v/>
      </c>
      <c r="CD222" s="2164" t="str">
        <f t="shared" si="410"/>
        <v/>
      </c>
      <c r="CE222" s="2164" t="str">
        <f t="shared" si="411"/>
        <v/>
      </c>
      <c r="CF222" s="2164" t="str">
        <f t="shared" si="412"/>
        <v/>
      </c>
      <c r="CG222" s="2164" t="str">
        <f t="shared" si="413"/>
        <v/>
      </c>
      <c r="CH222" s="2164" t="str">
        <f t="shared" si="414"/>
        <v/>
      </c>
      <c r="CI222" s="2164" t="str">
        <f t="shared" si="415"/>
        <v/>
      </c>
      <c r="CJ222" s="2164" t="str">
        <f t="shared" si="416"/>
        <v/>
      </c>
      <c r="CK222" s="2164" t="str">
        <f t="shared" si="417"/>
        <v/>
      </c>
      <c r="CL222" s="2164" t="str">
        <f t="shared" si="418"/>
        <v/>
      </c>
      <c r="CM222" s="2164" t="str">
        <f t="shared" si="419"/>
        <v/>
      </c>
      <c r="CN222" s="2164" t="str">
        <f t="shared" si="420"/>
        <v/>
      </c>
      <c r="CO222" s="2164" t="str">
        <f t="shared" si="421"/>
        <v/>
      </c>
      <c r="CP222" s="2164" t="str">
        <f t="shared" si="422"/>
        <v/>
      </c>
      <c r="CQ222" s="2164" t="str">
        <f t="shared" si="423"/>
        <v/>
      </c>
      <c r="CR222" s="2164" t="str">
        <f t="shared" si="424"/>
        <v/>
      </c>
      <c r="CS222" s="2164" t="str">
        <f t="shared" si="425"/>
        <v/>
      </c>
      <c r="CT222" s="2164" t="str">
        <f t="shared" si="426"/>
        <v/>
      </c>
      <c r="CU222" s="2164" t="str">
        <f t="shared" si="427"/>
        <v/>
      </c>
      <c r="CV222" s="2164" t="str">
        <f t="shared" si="428"/>
        <v/>
      </c>
      <c r="CW222" s="2164"/>
      <c r="CX222" s="2164"/>
      <c r="CY222" s="2164"/>
      <c r="CZ222" s="2164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1" customFormat="1" ht="16.149999999999999" customHeight="1" x14ac:dyDescent="0.25">
      <c r="A223" s="2267" t="s">
        <v>2483</v>
      </c>
      <c r="B223" s="1579">
        <f t="shared" si="406"/>
        <v>0</v>
      </c>
      <c r="C223" s="2187">
        <f>SUM(E223+G223+I223+K223+M223+O223+Q223+S223+U223+W223+Y223+AA223+AC223+AE223+AG223+AI223+AK223)</f>
        <v>0</v>
      </c>
      <c r="D223" s="2182"/>
      <c r="E223" s="2183"/>
      <c r="F223" s="2148"/>
      <c r="G223" s="2183"/>
      <c r="H223" s="2148"/>
      <c r="I223" s="2183"/>
      <c r="J223" s="2148"/>
      <c r="K223" s="2183"/>
      <c r="L223" s="2148"/>
      <c r="M223" s="2183"/>
      <c r="N223" s="2148"/>
      <c r="O223" s="2183"/>
      <c r="P223" s="2148"/>
      <c r="Q223" s="2183"/>
      <c r="R223" s="2148"/>
      <c r="S223" s="2183"/>
      <c r="T223" s="2148"/>
      <c r="U223" s="2183"/>
      <c r="V223" s="2148"/>
      <c r="W223" s="2183"/>
      <c r="X223" s="2148"/>
      <c r="Y223" s="2183"/>
      <c r="Z223" s="2148"/>
      <c r="AA223" s="2183"/>
      <c r="AB223" s="2148"/>
      <c r="AC223" s="2183"/>
      <c r="AD223" s="2148"/>
      <c r="AE223" s="2183"/>
      <c r="AF223" s="2148"/>
      <c r="AG223" s="2183"/>
      <c r="AH223" s="2148"/>
      <c r="AI223" s="2183"/>
      <c r="AJ223" s="2148"/>
      <c r="AK223" s="2184"/>
      <c r="AL223" s="2182"/>
      <c r="AM223" s="2184"/>
      <c r="AN223" s="2182"/>
      <c r="AO223" s="2149"/>
      <c r="AP223" s="2148"/>
      <c r="AQ223" s="2268"/>
      <c r="AR223" s="1673"/>
      <c r="AS223" s="420"/>
      <c r="AT223" s="2269"/>
      <c r="AU223" s="2269"/>
      <c r="AV223" s="420"/>
      <c r="AW223" s="420"/>
      <c r="AX223" s="420"/>
      <c r="AY223" s="420"/>
      <c r="AZ223" s="420"/>
      <c r="BA223" s="420"/>
      <c r="BB223" s="420"/>
      <c r="BC223" s="420"/>
      <c r="BD223" s="2257"/>
      <c r="BE223" s="2257"/>
      <c r="BF223" s="2257"/>
      <c r="BG223" s="2257"/>
      <c r="BV223" s="399"/>
      <c r="BW223" s="399"/>
      <c r="BX223" s="1546"/>
      <c r="BY223" s="1546"/>
      <c r="BZ223" s="1546"/>
      <c r="CA223" s="2164" t="str">
        <f t="shared" si="407"/>
        <v/>
      </c>
      <c r="CB223" s="2164" t="str">
        <f t="shared" si="408"/>
        <v/>
      </c>
      <c r="CC223" s="2164" t="str">
        <f t="shared" si="409"/>
        <v/>
      </c>
      <c r="CD223" s="2164" t="str">
        <f t="shared" si="410"/>
        <v/>
      </c>
      <c r="CE223" s="2164" t="str">
        <f t="shared" si="411"/>
        <v/>
      </c>
      <c r="CF223" s="2164" t="str">
        <f t="shared" si="412"/>
        <v/>
      </c>
      <c r="CG223" s="2164" t="str">
        <f t="shared" si="413"/>
        <v/>
      </c>
      <c r="CH223" s="2164" t="str">
        <f t="shared" si="414"/>
        <v/>
      </c>
      <c r="CI223" s="2164" t="str">
        <f t="shared" si="415"/>
        <v/>
      </c>
      <c r="CJ223" s="2164" t="str">
        <f t="shared" si="416"/>
        <v/>
      </c>
      <c r="CK223" s="2164" t="str">
        <f t="shared" si="417"/>
        <v/>
      </c>
      <c r="CL223" s="2164" t="str">
        <f t="shared" si="418"/>
        <v/>
      </c>
      <c r="CM223" s="2164" t="str">
        <f t="shared" si="419"/>
        <v/>
      </c>
      <c r="CN223" s="2164" t="str">
        <f t="shared" si="420"/>
        <v/>
      </c>
      <c r="CO223" s="2164" t="str">
        <f t="shared" si="421"/>
        <v/>
      </c>
      <c r="CP223" s="2164" t="str">
        <f t="shared" si="422"/>
        <v/>
      </c>
      <c r="CQ223" s="2164" t="str">
        <f t="shared" si="423"/>
        <v/>
      </c>
      <c r="CR223" s="2164" t="str">
        <f t="shared" si="424"/>
        <v/>
      </c>
      <c r="CS223" s="2164" t="str">
        <f t="shared" si="425"/>
        <v/>
      </c>
      <c r="CT223" s="2164" t="str">
        <f t="shared" si="426"/>
        <v/>
      </c>
      <c r="CU223" s="2164" t="str">
        <f t="shared" si="427"/>
        <v/>
      </c>
      <c r="CV223" s="2164" t="str">
        <f t="shared" si="428"/>
        <v/>
      </c>
      <c r="CW223" s="2164"/>
      <c r="CX223" s="2164"/>
      <c r="CY223" s="2164"/>
      <c r="CZ223" s="2164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1" customFormat="1" ht="26.25" customHeight="1" x14ac:dyDescent="0.25">
      <c r="A224" s="2270" t="s">
        <v>2484</v>
      </c>
      <c r="B224" s="1579">
        <f t="shared" si="406"/>
        <v>0</v>
      </c>
      <c r="C224" s="2187">
        <f>SUM(E224+G224+I224+K224+M224+O224+Q224+S224+U224+W224+Y224+AA224+AC224+AE224+AG224+AI224+AK224)</f>
        <v>0</v>
      </c>
      <c r="D224" s="2182"/>
      <c r="E224" s="2183"/>
      <c r="F224" s="2148"/>
      <c r="G224" s="2183"/>
      <c r="H224" s="2148"/>
      <c r="I224" s="2183"/>
      <c r="J224" s="2148"/>
      <c r="K224" s="2183"/>
      <c r="L224" s="2148"/>
      <c r="M224" s="2183"/>
      <c r="N224" s="2148"/>
      <c r="O224" s="2183"/>
      <c r="P224" s="2148"/>
      <c r="Q224" s="2183"/>
      <c r="R224" s="2148"/>
      <c r="S224" s="2183"/>
      <c r="T224" s="2148"/>
      <c r="U224" s="2183"/>
      <c r="V224" s="2148"/>
      <c r="W224" s="2183"/>
      <c r="X224" s="2148"/>
      <c r="Y224" s="2183"/>
      <c r="Z224" s="2148"/>
      <c r="AA224" s="2183"/>
      <c r="AB224" s="2148"/>
      <c r="AC224" s="2183"/>
      <c r="AD224" s="2148"/>
      <c r="AE224" s="2183"/>
      <c r="AF224" s="2148"/>
      <c r="AG224" s="2183"/>
      <c r="AH224" s="2148"/>
      <c r="AI224" s="2183"/>
      <c r="AJ224" s="2148"/>
      <c r="AK224" s="2184"/>
      <c r="AL224" s="2182"/>
      <c r="AM224" s="2184"/>
      <c r="AN224" s="2182"/>
      <c r="AO224" s="2149"/>
      <c r="AP224" s="2148"/>
      <c r="AQ224" s="2268"/>
      <c r="AR224" s="1673"/>
      <c r="AS224" s="420"/>
      <c r="AT224" s="2269"/>
      <c r="AU224" s="2269"/>
      <c r="AV224" s="420"/>
      <c r="AW224" s="420"/>
      <c r="AX224" s="420"/>
      <c r="AY224" s="420"/>
      <c r="AZ224" s="420"/>
      <c r="BA224" s="420"/>
      <c r="BB224" s="420"/>
      <c r="BC224" s="420"/>
      <c r="BD224" s="2257"/>
      <c r="BE224" s="2257"/>
      <c r="BF224" s="2257"/>
      <c r="BG224" s="2257"/>
      <c r="BV224" s="399"/>
      <c r="BW224" s="399"/>
      <c r="BX224" s="1546"/>
      <c r="BY224" s="1546"/>
      <c r="BZ224" s="1546"/>
      <c r="CA224" s="2164" t="str">
        <f t="shared" si="407"/>
        <v/>
      </c>
      <c r="CB224" s="2164" t="str">
        <f t="shared" si="408"/>
        <v/>
      </c>
      <c r="CC224" s="2164" t="str">
        <f t="shared" si="409"/>
        <v/>
      </c>
      <c r="CD224" s="2164" t="str">
        <f t="shared" si="410"/>
        <v/>
      </c>
      <c r="CE224" s="2164" t="str">
        <f t="shared" si="411"/>
        <v/>
      </c>
      <c r="CF224" s="2164" t="str">
        <f t="shared" si="412"/>
        <v/>
      </c>
      <c r="CG224" s="2164" t="str">
        <f t="shared" si="413"/>
        <v/>
      </c>
      <c r="CH224" s="2164" t="str">
        <f t="shared" si="414"/>
        <v/>
      </c>
      <c r="CI224" s="2164" t="str">
        <f t="shared" si="415"/>
        <v/>
      </c>
      <c r="CJ224" s="2164" t="str">
        <f t="shared" si="416"/>
        <v/>
      </c>
      <c r="CK224" s="2164" t="str">
        <f t="shared" si="417"/>
        <v/>
      </c>
      <c r="CL224" s="2164" t="str">
        <f t="shared" si="418"/>
        <v/>
      </c>
      <c r="CM224" s="2164" t="str">
        <f t="shared" si="419"/>
        <v/>
      </c>
      <c r="CN224" s="2164" t="str">
        <f t="shared" si="420"/>
        <v/>
      </c>
      <c r="CO224" s="2164" t="str">
        <f t="shared" si="421"/>
        <v/>
      </c>
      <c r="CP224" s="2164" t="str">
        <f t="shared" si="422"/>
        <v/>
      </c>
      <c r="CQ224" s="2164" t="str">
        <f t="shared" si="423"/>
        <v/>
      </c>
      <c r="CR224" s="2164" t="str">
        <f t="shared" si="424"/>
        <v/>
      </c>
      <c r="CS224" s="2164" t="str">
        <f t="shared" si="425"/>
        <v/>
      </c>
      <c r="CT224" s="2164" t="str">
        <f t="shared" si="426"/>
        <v/>
      </c>
      <c r="CU224" s="2164" t="str">
        <f t="shared" si="427"/>
        <v/>
      </c>
      <c r="CV224" s="2164" t="str">
        <f t="shared" si="428"/>
        <v/>
      </c>
      <c r="CW224" s="2164"/>
      <c r="CX224" s="2164"/>
      <c r="CY224" s="2164"/>
      <c r="CZ224" s="2164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1" customFormat="1" ht="16.149999999999999" customHeight="1" x14ac:dyDescent="0.25">
      <c r="A225" s="2267" t="s">
        <v>2485</v>
      </c>
      <c r="B225" s="1579">
        <f t="shared" si="406"/>
        <v>0</v>
      </c>
      <c r="C225" s="2187">
        <f t="shared" si="406"/>
        <v>0</v>
      </c>
      <c r="D225" s="2182"/>
      <c r="E225" s="2183"/>
      <c r="F225" s="2148"/>
      <c r="G225" s="2183"/>
      <c r="H225" s="2148"/>
      <c r="I225" s="2183"/>
      <c r="J225" s="2148"/>
      <c r="K225" s="2183"/>
      <c r="L225" s="2148"/>
      <c r="M225" s="2183"/>
      <c r="N225" s="2148"/>
      <c r="O225" s="2183"/>
      <c r="P225" s="2148"/>
      <c r="Q225" s="2183"/>
      <c r="R225" s="2148"/>
      <c r="S225" s="2183"/>
      <c r="T225" s="2148"/>
      <c r="U225" s="2183"/>
      <c r="V225" s="2148"/>
      <c r="W225" s="2183"/>
      <c r="X225" s="2148"/>
      <c r="Y225" s="2183"/>
      <c r="Z225" s="2148"/>
      <c r="AA225" s="2183"/>
      <c r="AB225" s="2148"/>
      <c r="AC225" s="2183"/>
      <c r="AD225" s="2148"/>
      <c r="AE225" s="2183"/>
      <c r="AF225" s="2148"/>
      <c r="AG225" s="2183"/>
      <c r="AH225" s="2148"/>
      <c r="AI225" s="2183"/>
      <c r="AJ225" s="2148"/>
      <c r="AK225" s="2184"/>
      <c r="AL225" s="2182"/>
      <c r="AM225" s="2184"/>
      <c r="AN225" s="2182"/>
      <c r="AO225" s="2149"/>
      <c r="AP225" s="2148"/>
      <c r="AQ225" s="2268"/>
      <c r="AR225" s="1673"/>
      <c r="AS225" s="420"/>
      <c r="AT225" s="2269"/>
      <c r="AU225" s="2269"/>
      <c r="AV225" s="420"/>
      <c r="AW225" s="420"/>
      <c r="AX225" s="420"/>
      <c r="AY225" s="420"/>
      <c r="AZ225" s="420"/>
      <c r="BA225" s="420"/>
      <c r="BB225" s="420"/>
      <c r="BC225" s="420"/>
      <c r="BD225" s="2257"/>
      <c r="BE225" s="2257"/>
      <c r="BF225" s="2257"/>
      <c r="BG225" s="2257"/>
      <c r="BV225" s="399"/>
      <c r="BW225" s="399"/>
      <c r="BX225" s="1546"/>
      <c r="BY225" s="1546"/>
      <c r="BZ225" s="1546"/>
      <c r="CA225" s="2164" t="str">
        <f t="shared" si="407"/>
        <v/>
      </c>
      <c r="CB225" s="2164" t="str">
        <f t="shared" si="408"/>
        <v/>
      </c>
      <c r="CC225" s="2164" t="str">
        <f t="shared" si="409"/>
        <v/>
      </c>
      <c r="CD225" s="2164" t="str">
        <f t="shared" si="410"/>
        <v/>
      </c>
      <c r="CE225" s="2164" t="str">
        <f t="shared" si="411"/>
        <v/>
      </c>
      <c r="CF225" s="2164" t="str">
        <f t="shared" si="412"/>
        <v/>
      </c>
      <c r="CG225" s="2164" t="str">
        <f t="shared" si="413"/>
        <v/>
      </c>
      <c r="CH225" s="2164" t="str">
        <f t="shared" si="414"/>
        <v/>
      </c>
      <c r="CI225" s="2164" t="str">
        <f t="shared" si="415"/>
        <v/>
      </c>
      <c r="CJ225" s="2164" t="str">
        <f t="shared" si="416"/>
        <v/>
      </c>
      <c r="CK225" s="2164" t="str">
        <f t="shared" si="417"/>
        <v/>
      </c>
      <c r="CL225" s="2164" t="str">
        <f t="shared" si="418"/>
        <v/>
      </c>
      <c r="CM225" s="2164" t="str">
        <f t="shared" si="419"/>
        <v/>
      </c>
      <c r="CN225" s="2164" t="str">
        <f t="shared" si="420"/>
        <v/>
      </c>
      <c r="CO225" s="2164" t="str">
        <f t="shared" si="421"/>
        <v/>
      </c>
      <c r="CP225" s="2164" t="str">
        <f t="shared" si="422"/>
        <v/>
      </c>
      <c r="CQ225" s="2164" t="str">
        <f t="shared" si="423"/>
        <v/>
      </c>
      <c r="CR225" s="2164" t="str">
        <f t="shared" si="424"/>
        <v/>
      </c>
      <c r="CS225" s="2164" t="str">
        <f t="shared" si="425"/>
        <v/>
      </c>
      <c r="CT225" s="2164" t="str">
        <f t="shared" si="426"/>
        <v/>
      </c>
      <c r="CU225" s="2164" t="str">
        <f t="shared" si="427"/>
        <v/>
      </c>
      <c r="CV225" s="2164" t="str">
        <f t="shared" si="428"/>
        <v/>
      </c>
      <c r="CW225" s="2164"/>
      <c r="CX225" s="2164"/>
      <c r="CY225" s="2164"/>
      <c r="CZ225" s="2164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1" customFormat="1" ht="16.149999999999999" customHeight="1" x14ac:dyDescent="0.25">
      <c r="A226" s="2127" t="s">
        <v>78</v>
      </c>
      <c r="B226" s="2271">
        <f t="shared" si="406"/>
        <v>0</v>
      </c>
      <c r="C226" s="2196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3"/>
      <c r="AS226" s="420"/>
      <c r="AT226" s="2269"/>
      <c r="AU226" s="2269"/>
      <c r="AV226" s="420"/>
      <c r="AW226" s="420"/>
      <c r="AX226" s="420"/>
      <c r="AY226" s="420"/>
      <c r="AZ226" s="420"/>
      <c r="BA226" s="420"/>
      <c r="BB226" s="420"/>
      <c r="BC226" s="420"/>
      <c r="BD226" s="2257"/>
      <c r="BE226" s="2257"/>
      <c r="BF226" s="2257"/>
      <c r="BG226" s="2257"/>
      <c r="BV226" s="399"/>
      <c r="BW226" s="399"/>
      <c r="BX226" s="1546"/>
      <c r="BY226" s="1546"/>
      <c r="BZ226" s="1546"/>
      <c r="CA226" s="2164" t="str">
        <f t="shared" si="407"/>
        <v/>
      </c>
      <c r="CB226" s="2164" t="str">
        <f t="shared" si="408"/>
        <v/>
      </c>
      <c r="CC226" s="2164" t="str">
        <f t="shared" si="409"/>
        <v/>
      </c>
      <c r="CD226" s="2164" t="str">
        <f t="shared" si="410"/>
        <v/>
      </c>
      <c r="CE226" s="2164" t="str">
        <f t="shared" si="411"/>
        <v/>
      </c>
      <c r="CF226" s="2164" t="str">
        <f t="shared" si="412"/>
        <v/>
      </c>
      <c r="CG226" s="2164" t="str">
        <f t="shared" si="413"/>
        <v/>
      </c>
      <c r="CH226" s="2164" t="str">
        <f t="shared" si="414"/>
        <v/>
      </c>
      <c r="CI226" s="2164" t="str">
        <f t="shared" si="415"/>
        <v/>
      </c>
      <c r="CJ226" s="2164" t="str">
        <f t="shared" si="416"/>
        <v/>
      </c>
      <c r="CK226" s="2164" t="str">
        <f t="shared" si="417"/>
        <v/>
      </c>
      <c r="CL226" s="2164" t="str">
        <f t="shared" si="418"/>
        <v/>
      </c>
      <c r="CM226" s="2164" t="str">
        <f t="shared" si="419"/>
        <v/>
      </c>
      <c r="CN226" s="2164" t="str">
        <f t="shared" si="420"/>
        <v/>
      </c>
      <c r="CO226" s="2164" t="str">
        <f t="shared" si="421"/>
        <v/>
      </c>
      <c r="CP226" s="2164" t="str">
        <f t="shared" si="422"/>
        <v/>
      </c>
      <c r="CQ226" s="2164" t="str">
        <f t="shared" si="423"/>
        <v/>
      </c>
      <c r="CR226" s="2164" t="str">
        <f t="shared" si="424"/>
        <v/>
      </c>
      <c r="CS226" s="2164" t="str">
        <f t="shared" si="425"/>
        <v/>
      </c>
      <c r="CT226" s="2164" t="str">
        <f t="shared" si="426"/>
        <v/>
      </c>
      <c r="CU226" s="2164" t="str">
        <f t="shared" si="427"/>
        <v/>
      </c>
      <c r="CV226" s="2164" t="str">
        <f t="shared" si="428"/>
        <v/>
      </c>
      <c r="CW226" s="2164"/>
      <c r="CX226" s="2164"/>
      <c r="CY226" s="2164"/>
      <c r="CZ226" s="2164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1" customFormat="1" ht="31.9" customHeight="1" x14ac:dyDescent="0.25">
      <c r="A227" s="2259" t="s">
        <v>2486</v>
      </c>
      <c r="P227" s="2260"/>
      <c r="AP227" s="2260"/>
      <c r="AR227" s="2198"/>
      <c r="AS227" s="2198"/>
      <c r="AT227" s="2257"/>
      <c r="AU227" s="2257"/>
      <c r="AV227" s="2257"/>
      <c r="AW227" s="2257"/>
      <c r="AX227" s="2257"/>
      <c r="AY227" s="2257"/>
      <c r="AZ227" s="2257"/>
      <c r="BA227" s="2257"/>
      <c r="BB227" s="2257"/>
      <c r="BC227" s="2257"/>
      <c r="BD227" s="2257"/>
      <c r="BE227" s="2257"/>
      <c r="BF227" s="2257"/>
      <c r="BG227" s="2257"/>
      <c r="BV227" s="399"/>
      <c r="BW227" s="399"/>
      <c r="BX227" s="1546"/>
      <c r="BY227" s="1546"/>
      <c r="BZ227" s="1546"/>
      <c r="CA227" s="2164"/>
      <c r="CB227" s="2164"/>
      <c r="CC227" s="2164"/>
      <c r="CD227" s="2164"/>
      <c r="CE227" s="2164"/>
      <c r="CF227" s="2164"/>
      <c r="CG227" s="2164"/>
      <c r="CH227" s="2164"/>
      <c r="CI227" s="2164"/>
      <c r="CJ227" s="2164"/>
      <c r="CK227" s="2164"/>
      <c r="CL227" s="2164"/>
      <c r="CM227" s="2164"/>
      <c r="CN227" s="2164"/>
      <c r="CO227" s="2164"/>
      <c r="CP227" s="2164"/>
      <c r="CQ227" s="2164"/>
      <c r="CR227" s="2164"/>
      <c r="CS227" s="2164"/>
      <c r="CT227" s="2164"/>
      <c r="CU227" s="2164"/>
      <c r="CV227" s="2164"/>
      <c r="CW227" s="2164"/>
      <c r="CX227" s="2164"/>
      <c r="CY227" s="2164"/>
      <c r="CZ227" s="2164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1" customFormat="1" ht="25.15" customHeight="1" x14ac:dyDescent="0.25">
      <c r="A228" s="4956" t="s">
        <v>2436</v>
      </c>
      <c r="B228" s="4955" t="s">
        <v>27</v>
      </c>
      <c r="C228" s="4955"/>
      <c r="D228" s="4955" t="s">
        <v>701</v>
      </c>
      <c r="E228" s="4955"/>
      <c r="F228" s="4955"/>
      <c r="G228" s="4955"/>
      <c r="H228" s="4955"/>
      <c r="I228" s="4955"/>
      <c r="J228" s="4955"/>
      <c r="K228" s="4955"/>
      <c r="L228" s="4955"/>
      <c r="M228" s="4955"/>
      <c r="N228" s="4955"/>
      <c r="O228" s="4955"/>
      <c r="P228" s="4955"/>
      <c r="Q228" s="4955"/>
      <c r="R228" s="4955"/>
      <c r="S228" s="4955"/>
      <c r="T228" s="4955"/>
      <c r="U228" s="4955"/>
      <c r="V228" s="4955"/>
      <c r="W228" s="4955"/>
      <c r="X228" s="4955"/>
      <c r="Y228" s="4955"/>
      <c r="Z228" s="4955"/>
      <c r="AA228" s="4955"/>
      <c r="AB228" s="4955"/>
      <c r="AC228" s="4955"/>
      <c r="AD228" s="4955"/>
      <c r="AE228" s="4955"/>
      <c r="AF228" s="4955"/>
      <c r="AG228" s="4955"/>
      <c r="AH228" s="4955"/>
      <c r="AI228" s="4955"/>
      <c r="AJ228" s="4955"/>
      <c r="AK228" s="4959"/>
      <c r="AL228" s="4960" t="s">
        <v>2408</v>
      </c>
      <c r="AM228" s="4961"/>
      <c r="AN228" s="4483" t="s">
        <v>960</v>
      </c>
      <c r="AO228" s="4186"/>
      <c r="AP228" s="4954" t="s">
        <v>430</v>
      </c>
      <c r="AQ228" s="4954" t="s">
        <v>429</v>
      </c>
      <c r="AR228" s="2198"/>
      <c r="AS228" s="2198"/>
      <c r="AT228" s="2257"/>
      <c r="AU228" s="2257"/>
      <c r="AV228" s="2257"/>
      <c r="AW228" s="2257"/>
      <c r="AX228" s="2257"/>
      <c r="AY228" s="2257"/>
      <c r="AZ228" s="2257"/>
      <c r="BA228" s="2257"/>
      <c r="BB228" s="2257"/>
      <c r="BC228" s="2257"/>
      <c r="BD228" s="2257"/>
      <c r="BE228" s="2257"/>
      <c r="BF228" s="2257"/>
      <c r="BG228" s="2257"/>
      <c r="BV228" s="399"/>
      <c r="BW228" s="399"/>
      <c r="BX228" s="1546"/>
      <c r="BY228" s="1546"/>
      <c r="BZ228" s="1546"/>
      <c r="CA228" s="2164"/>
      <c r="CB228" s="2164"/>
      <c r="CC228" s="2164"/>
      <c r="CD228" s="2164"/>
      <c r="CE228" s="2164"/>
      <c r="CF228" s="2164"/>
      <c r="CG228" s="2164"/>
      <c r="CH228" s="2164"/>
      <c r="CI228" s="2164"/>
      <c r="CJ228" s="2164"/>
      <c r="CK228" s="2164"/>
      <c r="CL228" s="2164"/>
      <c r="CM228" s="2164"/>
      <c r="CN228" s="2164"/>
      <c r="CO228" s="2164"/>
      <c r="CP228" s="2164"/>
      <c r="CQ228" s="2164"/>
      <c r="CR228" s="2164"/>
      <c r="CS228" s="2164"/>
      <c r="CT228" s="2164"/>
      <c r="CU228" s="2164"/>
      <c r="CV228" s="2164"/>
      <c r="CW228" s="2164"/>
      <c r="CX228" s="2164"/>
      <c r="CY228" s="2164"/>
      <c r="CZ228" s="2164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1" customFormat="1" ht="16.149999999999999" customHeight="1" x14ac:dyDescent="0.25">
      <c r="A229" s="4957"/>
      <c r="B229" s="4955"/>
      <c r="C229" s="4955"/>
      <c r="D229" s="4955" t="s">
        <v>1961</v>
      </c>
      <c r="E229" s="4955"/>
      <c r="F229" s="4955" t="s">
        <v>1960</v>
      </c>
      <c r="G229" s="4955"/>
      <c r="H229" s="4955" t="s">
        <v>37</v>
      </c>
      <c r="I229" s="4955"/>
      <c r="J229" s="4955" t="s">
        <v>38</v>
      </c>
      <c r="K229" s="4955"/>
      <c r="L229" s="4955" t="s">
        <v>45</v>
      </c>
      <c r="M229" s="4955"/>
      <c r="N229" s="4955" t="s">
        <v>130</v>
      </c>
      <c r="O229" s="4955"/>
      <c r="P229" s="4955" t="s">
        <v>131</v>
      </c>
      <c r="Q229" s="4955"/>
      <c r="R229" s="4955" t="s">
        <v>132</v>
      </c>
      <c r="S229" s="4955"/>
      <c r="T229" s="4955" t="s">
        <v>133</v>
      </c>
      <c r="U229" s="4955"/>
      <c r="V229" s="4955" t="s">
        <v>134</v>
      </c>
      <c r="W229" s="4955"/>
      <c r="X229" s="4955" t="s">
        <v>135</v>
      </c>
      <c r="Y229" s="4955"/>
      <c r="Z229" s="4955" t="s">
        <v>1959</v>
      </c>
      <c r="AA229" s="4955"/>
      <c r="AB229" s="4955" t="s">
        <v>1951</v>
      </c>
      <c r="AC229" s="4955"/>
      <c r="AD229" s="4955" t="s">
        <v>1942</v>
      </c>
      <c r="AE229" s="4955"/>
      <c r="AF229" s="4955" t="s">
        <v>1941</v>
      </c>
      <c r="AG229" s="4955"/>
      <c r="AH229" s="4955" t="s">
        <v>1940</v>
      </c>
      <c r="AI229" s="4955"/>
      <c r="AJ229" s="4955" t="s">
        <v>1950</v>
      </c>
      <c r="AK229" s="4959"/>
      <c r="AL229" s="4963" t="s">
        <v>20</v>
      </c>
      <c r="AM229" s="4965" t="s">
        <v>21</v>
      </c>
      <c r="AN229" s="4498" t="s">
        <v>426</v>
      </c>
      <c r="AO229" s="4176" t="s">
        <v>427</v>
      </c>
      <c r="AP229" s="4954"/>
      <c r="AQ229" s="4954"/>
      <c r="AR229" s="2198"/>
      <c r="AS229" s="2198"/>
      <c r="AT229" s="2257"/>
      <c r="AU229" s="2257"/>
      <c r="AV229" s="2257"/>
      <c r="AW229" s="2257"/>
      <c r="AX229" s="2257"/>
      <c r="AY229" s="2257"/>
      <c r="AZ229" s="2257"/>
      <c r="BA229" s="2257"/>
      <c r="BB229" s="2257"/>
      <c r="BC229" s="2257"/>
      <c r="BD229" s="2257"/>
      <c r="BE229" s="2257"/>
      <c r="BF229" s="2257"/>
      <c r="BG229" s="2257"/>
      <c r="BV229" s="399"/>
      <c r="BW229" s="399"/>
      <c r="BX229" s="1546"/>
      <c r="BY229" s="1546"/>
      <c r="BZ229" s="1546"/>
      <c r="CA229" s="2164"/>
      <c r="CB229" s="2164"/>
      <c r="CC229" s="2164"/>
      <c r="CD229" s="2164"/>
      <c r="CE229" s="2164"/>
      <c r="CF229" s="2164"/>
      <c r="CG229" s="2164"/>
      <c r="CH229" s="2164"/>
      <c r="CI229" s="2164"/>
      <c r="CJ229" s="2164"/>
      <c r="CK229" s="2164"/>
      <c r="CL229" s="2164"/>
      <c r="CM229" s="2164"/>
      <c r="CN229" s="2164"/>
      <c r="CO229" s="2164"/>
      <c r="CP229" s="2164"/>
      <c r="CQ229" s="2164"/>
      <c r="CR229" s="2164"/>
      <c r="CS229" s="2164"/>
      <c r="CT229" s="2164"/>
      <c r="CU229" s="2164"/>
      <c r="CV229" s="2164"/>
      <c r="CW229" s="2164"/>
      <c r="CX229" s="2164"/>
      <c r="CY229" s="2164"/>
      <c r="CZ229" s="2164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1" customFormat="1" ht="16.149999999999999" customHeight="1" x14ac:dyDescent="0.25">
      <c r="A230" s="4958"/>
      <c r="B230" s="2262" t="s">
        <v>2409</v>
      </c>
      <c r="C230" s="2263" t="s">
        <v>2410</v>
      </c>
      <c r="D230" s="2264" t="s">
        <v>2409</v>
      </c>
      <c r="E230" s="2265" t="s">
        <v>2410</v>
      </c>
      <c r="F230" s="2264" t="s">
        <v>2409</v>
      </c>
      <c r="G230" s="2265" t="s">
        <v>2410</v>
      </c>
      <c r="H230" s="2264" t="s">
        <v>2409</v>
      </c>
      <c r="I230" s="2265" t="s">
        <v>2410</v>
      </c>
      <c r="J230" s="2264" t="s">
        <v>2409</v>
      </c>
      <c r="K230" s="2265" t="s">
        <v>2410</v>
      </c>
      <c r="L230" s="2264" t="s">
        <v>2409</v>
      </c>
      <c r="M230" s="2265" t="s">
        <v>2410</v>
      </c>
      <c r="N230" s="2264" t="s">
        <v>2409</v>
      </c>
      <c r="O230" s="2265" t="s">
        <v>2410</v>
      </c>
      <c r="P230" s="2264" t="s">
        <v>2409</v>
      </c>
      <c r="Q230" s="2265" t="s">
        <v>2410</v>
      </c>
      <c r="R230" s="2264" t="s">
        <v>2409</v>
      </c>
      <c r="S230" s="2265" t="s">
        <v>2410</v>
      </c>
      <c r="T230" s="2264" t="s">
        <v>2409</v>
      </c>
      <c r="U230" s="2265" t="s">
        <v>2410</v>
      </c>
      <c r="V230" s="2264" t="s">
        <v>2409</v>
      </c>
      <c r="W230" s="2265" t="s">
        <v>2410</v>
      </c>
      <c r="X230" s="2264" t="s">
        <v>2409</v>
      </c>
      <c r="Y230" s="2265" t="s">
        <v>2410</v>
      </c>
      <c r="Z230" s="2264" t="s">
        <v>2409</v>
      </c>
      <c r="AA230" s="2265" t="s">
        <v>2410</v>
      </c>
      <c r="AB230" s="2264" t="s">
        <v>2409</v>
      </c>
      <c r="AC230" s="2265" t="s">
        <v>2410</v>
      </c>
      <c r="AD230" s="2264" t="s">
        <v>2409</v>
      </c>
      <c r="AE230" s="2265" t="s">
        <v>2410</v>
      </c>
      <c r="AF230" s="2264" t="s">
        <v>2409</v>
      </c>
      <c r="AG230" s="2265" t="s">
        <v>2410</v>
      </c>
      <c r="AH230" s="2264" t="s">
        <v>2409</v>
      </c>
      <c r="AI230" s="2265" t="s">
        <v>2410</v>
      </c>
      <c r="AJ230" s="2264" t="s">
        <v>2409</v>
      </c>
      <c r="AK230" s="2266" t="s">
        <v>2410</v>
      </c>
      <c r="AL230" s="4964"/>
      <c r="AM230" s="4966"/>
      <c r="AN230" s="4967"/>
      <c r="AO230" s="4180"/>
      <c r="AP230" s="4954"/>
      <c r="AQ230" s="4954"/>
      <c r="AR230" s="2198"/>
      <c r="AS230" s="2198"/>
      <c r="AT230" s="2257"/>
      <c r="AU230" s="2257"/>
      <c r="AV230" s="2257"/>
      <c r="AW230" s="2257"/>
      <c r="AX230" s="2257"/>
      <c r="AY230" s="2257"/>
      <c r="AZ230" s="2257"/>
      <c r="BA230" s="2257"/>
      <c r="BB230" s="2257"/>
      <c r="BC230" s="2257"/>
      <c r="BD230" s="2257"/>
      <c r="BE230" s="2257"/>
      <c r="BF230" s="2257"/>
      <c r="BG230" s="2257"/>
      <c r="BV230" s="399"/>
      <c r="BW230" s="399"/>
      <c r="BX230" s="1546"/>
      <c r="BY230" s="1546"/>
      <c r="BZ230" s="1546"/>
      <c r="CA230" s="2164"/>
      <c r="CB230" s="2164"/>
      <c r="CC230" s="2164"/>
      <c r="CD230" s="2164"/>
      <c r="CE230" s="2164"/>
      <c r="CF230" s="2164"/>
      <c r="CG230" s="2164"/>
      <c r="CH230" s="2164"/>
      <c r="CI230" s="2164"/>
      <c r="CJ230" s="2164"/>
      <c r="CK230" s="2164"/>
      <c r="CL230" s="2164"/>
      <c r="CM230" s="2164"/>
      <c r="CN230" s="2164"/>
      <c r="CO230" s="2164"/>
      <c r="CP230" s="2164"/>
      <c r="CQ230" s="2164"/>
      <c r="CR230" s="2164"/>
      <c r="CS230" s="2164"/>
      <c r="CT230" s="2164"/>
      <c r="CU230" s="2164"/>
      <c r="CV230" s="2164"/>
      <c r="CW230" s="2164"/>
      <c r="CX230" s="2164"/>
      <c r="CY230" s="2164"/>
      <c r="CZ230" s="2164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1" customFormat="1" ht="16.149999999999999" customHeight="1" x14ac:dyDescent="0.25">
      <c r="A231" s="2267" t="s">
        <v>93</v>
      </c>
      <c r="B231" s="2176">
        <f t="shared" ref="B231:C237" si="451">SUM(D231+F231+H231+J231+L231+N231+P231+R231+T231+V231+X231+Z231+AB231+AD231+AF231+AH231+AJ231)</f>
        <v>0</v>
      </c>
      <c r="C231" s="2177">
        <f t="shared" si="451"/>
        <v>0</v>
      </c>
      <c r="D231" s="3951"/>
      <c r="E231" s="3954"/>
      <c r="F231" s="3955"/>
      <c r="G231" s="3954"/>
      <c r="H231" s="2148"/>
      <c r="I231" s="2183"/>
      <c r="J231" s="2148"/>
      <c r="K231" s="2183"/>
      <c r="L231" s="2148"/>
      <c r="M231" s="2183"/>
      <c r="N231" s="2148"/>
      <c r="O231" s="2183"/>
      <c r="P231" s="2148"/>
      <c r="Q231" s="2183"/>
      <c r="R231" s="2148"/>
      <c r="S231" s="2183"/>
      <c r="T231" s="2148"/>
      <c r="U231" s="2183"/>
      <c r="V231" s="2148"/>
      <c r="W231" s="2183"/>
      <c r="X231" s="2148"/>
      <c r="Y231" s="2183"/>
      <c r="Z231" s="3955"/>
      <c r="AA231" s="3954"/>
      <c r="AB231" s="3955"/>
      <c r="AC231" s="3954"/>
      <c r="AD231" s="3955"/>
      <c r="AE231" s="3954"/>
      <c r="AF231" s="3955"/>
      <c r="AG231" s="3954"/>
      <c r="AH231" s="3955"/>
      <c r="AI231" s="3954"/>
      <c r="AJ231" s="3955"/>
      <c r="AK231" s="4097"/>
      <c r="AL231" s="3951"/>
      <c r="AM231" s="1306"/>
      <c r="AN231" s="2246"/>
      <c r="AO231" s="2149"/>
      <c r="AP231" s="2148"/>
      <c r="AQ231" s="2268"/>
      <c r="AR231" s="1673"/>
      <c r="AS231" s="420"/>
      <c r="AT231" s="2269"/>
      <c r="AU231" s="2269"/>
      <c r="AV231" s="420"/>
      <c r="AW231" s="420"/>
      <c r="AX231" s="420"/>
      <c r="AY231" s="420"/>
      <c r="AZ231" s="420"/>
      <c r="BA231" s="420"/>
      <c r="BB231" s="420"/>
      <c r="BC231" s="420"/>
      <c r="BD231" s="2257"/>
      <c r="BE231" s="2257"/>
      <c r="BF231" s="2257"/>
      <c r="BG231" s="2257"/>
      <c r="BV231" s="399"/>
      <c r="BW231" s="399"/>
      <c r="BX231" s="1546"/>
      <c r="BY231" s="1546"/>
      <c r="BZ231" s="1546"/>
      <c r="CA231" s="2164" t="str">
        <f t="shared" ref="CA231:CA237" si="452">IF(B231&lt;   C231,"* El total de Reactivos NO DEBE ser superior al total de Procesados. ","")</f>
        <v/>
      </c>
      <c r="CB231" s="2164" t="str">
        <f t="shared" ref="CB231:CB237" si="453">IF(B231&lt;&gt; AL231+ AM231,"* La suma de las columnas Sexo DEBE SER IGUAL a los Procesados. ","")</f>
        <v/>
      </c>
      <c r="CC231" s="2164" t="str">
        <f t="shared" ref="CC231:CC237" si="454">IF(B231&lt;  AN231+ AO231,"* La suma de las columna Trans NO DEBE ser superior al total de Procesados. ","")</f>
        <v/>
      </c>
      <c r="CD231" s="2164" t="str">
        <f t="shared" ref="CD231:CD237" si="455">IF(B231&lt;  AP231,"* La columna Pueblos Originarios NO DEBE ser superior al total de Procesados. ","")</f>
        <v/>
      </c>
      <c r="CE231" s="2164" t="str">
        <f t="shared" ref="CE231:CE237" si="456">IF(B231&lt;  AQ231,"* La columna Migrantes NO DEBE ser superior al total de Procesados. ","")</f>
        <v/>
      </c>
      <c r="CF231" s="2164" t="str">
        <f t="shared" ref="CF231:CF237" si="457">IF(D231&lt;E231,"* Los exámenes Reactivos de 0 a 4 años años NO DEBEN ser mayor a los Exámenes Procesados de la misma edad. ","")</f>
        <v/>
      </c>
      <c r="CG231" s="2164" t="str">
        <f t="shared" ref="CG231:CG237" si="458">IF(F231&lt;G231,"* Los exámenes Reactivos de 5 a 9 años años NO DEBEN ser mayor a los Exámenes Procesados de la misma edad. ","")</f>
        <v/>
      </c>
      <c r="CH231" s="2164" t="str">
        <f t="shared" ref="CH231:CH237" si="459">IF(H231&lt;I231,"* Los exámenes Reactivos de 10 a 14 años años NO DEBEN ser mayor a los Exámenes Procesados de la misma edad. ","")</f>
        <v/>
      </c>
      <c r="CI231" s="2164" t="str">
        <f t="shared" ref="CI231:CI237" si="460">IF(J231&lt;K231,"* Los exámenes Reactivos de 15 a 19 años años NO DEBEN ser mayor a los Exámenes Procesados de la misma edad. ","")</f>
        <v/>
      </c>
      <c r="CJ231" s="2164" t="str">
        <f t="shared" ref="CJ231:CJ237" si="461">IF(L231&lt;M231,"* Los exámenes Reactivos de 20 a 24 años años NO DEBEN ser mayor a los Exámenes Procesados de la misma edad. ","")</f>
        <v/>
      </c>
      <c r="CK231" s="2164" t="str">
        <f t="shared" ref="CK231:CK237" si="462">IF(N231&lt;O231,"* Los exámenes Reactivos de 25 a 29 años años NO DEBEN ser mayor a los Exámenes Procesados de la misma edad. ","")</f>
        <v/>
      </c>
      <c r="CL231" s="2164" t="str">
        <f t="shared" ref="CL231:CL237" si="463">IF(P231&lt;Q231,"* Los exámenes Reactivos de 30 a 34 años años NO DEBEN ser mayor a los Exámenes Procesados de la misma edad. ","")</f>
        <v/>
      </c>
      <c r="CM231" s="2164" t="str">
        <f t="shared" ref="CM231:CM237" si="464">IF(R231&lt;S231,"* Los exámenes Reactivos de 35 a 39 años años NO DEBEN ser mayor a los Exámenes Procesados de la misma edad. ","")</f>
        <v/>
      </c>
      <c r="CN231" s="2164" t="str">
        <f t="shared" ref="CN231:CN237" si="465">IF(T231&lt;U231,"* Los exámenes Reactivos de 40 a 44 años años NO DEBEN ser mayor a los Exámenes Procesados de la misma edad. ","")</f>
        <v/>
      </c>
      <c r="CO231" s="2164" t="str">
        <f t="shared" ref="CO231:CO237" si="466">IF(V231&lt;W231,"* Los exámenes Reactivos de 45 a 49 años años NO DEBEN ser mayor a los Exámenes Procesados de la misma edad. ","")</f>
        <v/>
      </c>
      <c r="CP231" s="2164" t="str">
        <f t="shared" ref="CP231:CP237" si="467">IF(X231&lt;Y231,"* Los exámenes Reactivos de 50 a 54 años años NO DEBEN ser mayor a los Exámenes Procesados de la misma edad. ","")</f>
        <v/>
      </c>
      <c r="CQ231" s="2164" t="str">
        <f t="shared" ref="CQ231:CQ237" si="468">IF(Z231&lt;AA231,"* Los exámenes Reactivos de 55 a 59 años años NO DEBEN ser mayor a los Exámenes Procesados de la misma edad. ","")</f>
        <v/>
      </c>
      <c r="CR231" s="2164" t="str">
        <f t="shared" ref="CR231:CR237" si="469">IF(AB231&lt;AC231,"* Los exámenes Reactivos de 60 a 64 años años NO DEBEN ser mayor a los Exámenes Procesados de la misma edad. ","")</f>
        <v/>
      </c>
      <c r="CS231" s="2164" t="str">
        <f t="shared" ref="CS231:CS237" si="470">IF(AD231&lt;AE231,"* Los exámenes Reactivos de 65 a 69 años años NO DEBEN ser mayor a los Exámenes Procesados de la misma edad. ","")</f>
        <v/>
      </c>
      <c r="CT231" s="2164" t="str">
        <f t="shared" ref="CT231:CT237" si="471">IF(AF231&lt;AG231,"* Los exámenes Reactivos de 70 a 74 años años NO DEBEN ser mayor a los Exámenes Procesados de la misma edad. ","")</f>
        <v/>
      </c>
      <c r="CU231" s="2164" t="str">
        <f t="shared" ref="CU231:CU237" si="472">IF(AH231&lt;AI231,"* Los exámenes Reactivos de 75 a 79 años años NO DEBEN ser mayor a los Exámenes Procesados de la misma edad. ","")</f>
        <v/>
      </c>
      <c r="CV231" s="2164" t="str">
        <f t="shared" ref="CV231:CV237" si="473">IF(AJ231&lt;AK231,"* Los exámenes Reactivos de 80 y más años años NO DEBEN ser mayor a los Exámenes Procesados de la misma edad. ","")</f>
        <v/>
      </c>
      <c r="CW231" s="2164"/>
      <c r="CX231" s="2164"/>
      <c r="CY231" s="2164"/>
      <c r="CZ231" s="2164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1" customFormat="1" ht="16.149999999999999" customHeight="1" x14ac:dyDescent="0.25">
      <c r="A232" s="2267" t="s">
        <v>2481</v>
      </c>
      <c r="B232" s="1579">
        <f t="shared" si="451"/>
        <v>0</v>
      </c>
      <c r="C232" s="2187">
        <f t="shared" si="451"/>
        <v>0</v>
      </c>
      <c r="D232" s="3951"/>
      <c r="E232" s="3954"/>
      <c r="F232" s="3955"/>
      <c r="G232" s="3954"/>
      <c r="H232" s="3955"/>
      <c r="I232" s="3954"/>
      <c r="J232" s="2148"/>
      <c r="K232" s="2183"/>
      <c r="L232" s="2148"/>
      <c r="M232" s="2183"/>
      <c r="N232" s="2148"/>
      <c r="O232" s="2183"/>
      <c r="P232" s="2148"/>
      <c r="Q232" s="2183"/>
      <c r="R232" s="2148"/>
      <c r="S232" s="2183"/>
      <c r="T232" s="2148"/>
      <c r="U232" s="2183"/>
      <c r="V232" s="2148"/>
      <c r="W232" s="2183"/>
      <c r="X232" s="2148"/>
      <c r="Y232" s="2183"/>
      <c r="Z232" s="2148"/>
      <c r="AA232" s="2183"/>
      <c r="AB232" s="2148"/>
      <c r="AC232" s="2183"/>
      <c r="AD232" s="2148"/>
      <c r="AE232" s="2183"/>
      <c r="AF232" s="2148"/>
      <c r="AG232" s="2183"/>
      <c r="AH232" s="2148"/>
      <c r="AI232" s="2183"/>
      <c r="AJ232" s="2148"/>
      <c r="AK232" s="2184"/>
      <c r="AL232" s="2182"/>
      <c r="AM232" s="2184"/>
      <c r="AN232" s="2182"/>
      <c r="AO232" s="2149"/>
      <c r="AP232" s="2148"/>
      <c r="AQ232" s="2268"/>
      <c r="AR232" s="1673"/>
      <c r="AS232" s="420"/>
      <c r="AT232" s="2269"/>
      <c r="AU232" s="2269"/>
      <c r="AV232" s="420"/>
      <c r="AW232" s="420"/>
      <c r="AX232" s="420"/>
      <c r="AY232" s="420"/>
      <c r="AZ232" s="420"/>
      <c r="BA232" s="420"/>
      <c r="BB232" s="420"/>
      <c r="BC232" s="420"/>
      <c r="BD232" s="2257"/>
      <c r="BE232" s="2257"/>
      <c r="BF232" s="2257"/>
      <c r="BG232" s="2257"/>
      <c r="BV232" s="399"/>
      <c r="BW232" s="399"/>
      <c r="BX232" s="1546"/>
      <c r="BY232" s="1546"/>
      <c r="BZ232" s="1546"/>
      <c r="CA232" s="2164" t="str">
        <f t="shared" si="452"/>
        <v/>
      </c>
      <c r="CB232" s="2164" t="str">
        <f t="shared" si="453"/>
        <v/>
      </c>
      <c r="CC232" s="2164" t="str">
        <f t="shared" si="454"/>
        <v/>
      </c>
      <c r="CD232" s="2164" t="str">
        <f t="shared" si="455"/>
        <v/>
      </c>
      <c r="CE232" s="2164" t="str">
        <f t="shared" si="456"/>
        <v/>
      </c>
      <c r="CF232" s="2164" t="str">
        <f t="shared" si="457"/>
        <v/>
      </c>
      <c r="CG232" s="2164" t="str">
        <f t="shared" si="458"/>
        <v/>
      </c>
      <c r="CH232" s="2164" t="str">
        <f t="shared" si="459"/>
        <v/>
      </c>
      <c r="CI232" s="2164" t="str">
        <f t="shared" si="460"/>
        <v/>
      </c>
      <c r="CJ232" s="2164" t="str">
        <f t="shared" si="461"/>
        <v/>
      </c>
      <c r="CK232" s="2164" t="str">
        <f t="shared" si="462"/>
        <v/>
      </c>
      <c r="CL232" s="2164" t="str">
        <f t="shared" si="463"/>
        <v/>
      </c>
      <c r="CM232" s="2164" t="str">
        <f t="shared" si="464"/>
        <v/>
      </c>
      <c r="CN232" s="2164" t="str">
        <f t="shared" si="465"/>
        <v/>
      </c>
      <c r="CO232" s="2164" t="str">
        <f t="shared" si="466"/>
        <v/>
      </c>
      <c r="CP232" s="2164" t="str">
        <f t="shared" si="467"/>
        <v/>
      </c>
      <c r="CQ232" s="2164" t="str">
        <f t="shared" si="468"/>
        <v/>
      </c>
      <c r="CR232" s="2164" t="str">
        <f t="shared" si="469"/>
        <v/>
      </c>
      <c r="CS232" s="2164" t="str">
        <f t="shared" si="470"/>
        <v/>
      </c>
      <c r="CT232" s="2164" t="str">
        <f t="shared" si="471"/>
        <v/>
      </c>
      <c r="CU232" s="2164" t="str">
        <f t="shared" si="472"/>
        <v/>
      </c>
      <c r="CV232" s="2164" t="str">
        <f t="shared" si="473"/>
        <v/>
      </c>
      <c r="CW232" s="2164"/>
      <c r="CX232" s="2164"/>
      <c r="CY232" s="2164"/>
      <c r="CZ232" s="2164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1" customFormat="1" ht="16.149999999999999" customHeight="1" x14ac:dyDescent="0.25">
      <c r="A233" s="2267" t="s">
        <v>2482</v>
      </c>
      <c r="B233" s="1579">
        <f t="shared" si="451"/>
        <v>0</v>
      </c>
      <c r="C233" s="2187">
        <f t="shared" si="451"/>
        <v>0</v>
      </c>
      <c r="D233" s="2182"/>
      <c r="E233" s="2183"/>
      <c r="F233" s="2148"/>
      <c r="G233" s="2183"/>
      <c r="H233" s="2148"/>
      <c r="I233" s="2183"/>
      <c r="J233" s="2148"/>
      <c r="K233" s="2183"/>
      <c r="L233" s="2148"/>
      <c r="M233" s="2183"/>
      <c r="N233" s="2148"/>
      <c r="O233" s="2183"/>
      <c r="P233" s="2148"/>
      <c r="Q233" s="2183"/>
      <c r="R233" s="2148"/>
      <c r="S233" s="2183"/>
      <c r="T233" s="2148"/>
      <c r="U233" s="2183"/>
      <c r="V233" s="2148"/>
      <c r="W233" s="2183"/>
      <c r="X233" s="2148"/>
      <c r="Y233" s="2183"/>
      <c r="Z233" s="2148"/>
      <c r="AA233" s="2183"/>
      <c r="AB233" s="2148"/>
      <c r="AC233" s="2183"/>
      <c r="AD233" s="2148"/>
      <c r="AE233" s="2183"/>
      <c r="AF233" s="2148"/>
      <c r="AG233" s="2183"/>
      <c r="AH233" s="2148"/>
      <c r="AI233" s="2183"/>
      <c r="AJ233" s="2148"/>
      <c r="AK233" s="2184"/>
      <c r="AL233" s="2182"/>
      <c r="AM233" s="2184"/>
      <c r="AN233" s="2182"/>
      <c r="AO233" s="2149"/>
      <c r="AP233" s="2148"/>
      <c r="AQ233" s="2268"/>
      <c r="AR233" s="1673"/>
      <c r="AS233" s="420"/>
      <c r="AT233" s="2269"/>
      <c r="AU233" s="2269"/>
      <c r="AV233" s="420"/>
      <c r="AW233" s="420"/>
      <c r="AX233" s="420"/>
      <c r="AY233" s="420"/>
      <c r="AZ233" s="420"/>
      <c r="BA233" s="420"/>
      <c r="BB233" s="420"/>
      <c r="BC233" s="420"/>
      <c r="BD233" s="2257"/>
      <c r="BE233" s="2257"/>
      <c r="BF233" s="2257"/>
      <c r="BG233" s="2257"/>
      <c r="BV233" s="399"/>
      <c r="BW233" s="399"/>
      <c r="BX233" s="1546"/>
      <c r="BY233" s="1546"/>
      <c r="BZ233" s="1546"/>
      <c r="CA233" s="2164" t="str">
        <f t="shared" si="452"/>
        <v/>
      </c>
      <c r="CB233" s="2164" t="str">
        <f t="shared" si="453"/>
        <v/>
      </c>
      <c r="CC233" s="2164" t="str">
        <f t="shared" si="454"/>
        <v/>
      </c>
      <c r="CD233" s="2164" t="str">
        <f t="shared" si="455"/>
        <v/>
      </c>
      <c r="CE233" s="2164" t="str">
        <f t="shared" si="456"/>
        <v/>
      </c>
      <c r="CF233" s="2164" t="str">
        <f t="shared" si="457"/>
        <v/>
      </c>
      <c r="CG233" s="2164" t="str">
        <f t="shared" si="458"/>
        <v/>
      </c>
      <c r="CH233" s="2164" t="str">
        <f t="shared" si="459"/>
        <v/>
      </c>
      <c r="CI233" s="2164" t="str">
        <f t="shared" si="460"/>
        <v/>
      </c>
      <c r="CJ233" s="2164" t="str">
        <f t="shared" si="461"/>
        <v/>
      </c>
      <c r="CK233" s="2164" t="str">
        <f t="shared" si="462"/>
        <v/>
      </c>
      <c r="CL233" s="2164" t="str">
        <f t="shared" si="463"/>
        <v/>
      </c>
      <c r="CM233" s="2164" t="str">
        <f t="shared" si="464"/>
        <v/>
      </c>
      <c r="CN233" s="2164" t="str">
        <f t="shared" si="465"/>
        <v/>
      </c>
      <c r="CO233" s="2164" t="str">
        <f t="shared" si="466"/>
        <v/>
      </c>
      <c r="CP233" s="2164" t="str">
        <f t="shared" si="467"/>
        <v/>
      </c>
      <c r="CQ233" s="2164" t="str">
        <f t="shared" si="468"/>
        <v/>
      </c>
      <c r="CR233" s="2164" t="str">
        <f t="shared" si="469"/>
        <v/>
      </c>
      <c r="CS233" s="2164" t="str">
        <f t="shared" si="470"/>
        <v/>
      </c>
      <c r="CT233" s="2164" t="str">
        <f t="shared" si="471"/>
        <v/>
      </c>
      <c r="CU233" s="2164" t="str">
        <f t="shared" si="472"/>
        <v/>
      </c>
      <c r="CV233" s="2164" t="str">
        <f t="shared" si="473"/>
        <v/>
      </c>
      <c r="CW233" s="2164"/>
      <c r="CX233" s="2164"/>
      <c r="CY233" s="2164"/>
      <c r="CZ233" s="2164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1" customFormat="1" ht="16.149999999999999" customHeight="1" x14ac:dyDescent="0.25">
      <c r="A234" s="2267" t="s">
        <v>2483</v>
      </c>
      <c r="B234" s="1579">
        <f t="shared" si="451"/>
        <v>0</v>
      </c>
      <c r="C234" s="2187">
        <f t="shared" si="451"/>
        <v>0</v>
      </c>
      <c r="D234" s="2182"/>
      <c r="E234" s="2183"/>
      <c r="F234" s="2148"/>
      <c r="G234" s="2183"/>
      <c r="H234" s="2148"/>
      <c r="I234" s="2183"/>
      <c r="J234" s="2148"/>
      <c r="K234" s="2183"/>
      <c r="L234" s="2148"/>
      <c r="M234" s="2183"/>
      <c r="N234" s="2148"/>
      <c r="O234" s="2183"/>
      <c r="P234" s="2148"/>
      <c r="Q234" s="2183"/>
      <c r="R234" s="2148"/>
      <c r="S234" s="2183"/>
      <c r="T234" s="2148"/>
      <c r="U234" s="2183"/>
      <c r="V234" s="2148"/>
      <c r="W234" s="2183"/>
      <c r="X234" s="2148"/>
      <c r="Y234" s="2183"/>
      <c r="Z234" s="2148"/>
      <c r="AA234" s="2183"/>
      <c r="AB234" s="2148"/>
      <c r="AC234" s="2183"/>
      <c r="AD234" s="2148"/>
      <c r="AE234" s="2183"/>
      <c r="AF234" s="2148"/>
      <c r="AG234" s="2183"/>
      <c r="AH234" s="2148"/>
      <c r="AI234" s="2183"/>
      <c r="AJ234" s="2148"/>
      <c r="AK234" s="2184"/>
      <c r="AL234" s="2182"/>
      <c r="AM234" s="2184"/>
      <c r="AN234" s="2182"/>
      <c r="AO234" s="2149"/>
      <c r="AP234" s="2148"/>
      <c r="AQ234" s="2268"/>
      <c r="AR234" s="1673"/>
      <c r="AS234" s="420"/>
      <c r="AT234" s="2269"/>
      <c r="AU234" s="2269"/>
      <c r="AV234" s="420"/>
      <c r="AW234" s="420"/>
      <c r="AX234" s="420"/>
      <c r="AY234" s="420"/>
      <c r="AZ234" s="420"/>
      <c r="BA234" s="420"/>
      <c r="BB234" s="420"/>
      <c r="BC234" s="420"/>
      <c r="BD234" s="2257"/>
      <c r="BE234" s="2257"/>
      <c r="BF234" s="2257"/>
      <c r="BG234" s="2257"/>
      <c r="BV234" s="399"/>
      <c r="BW234" s="399"/>
      <c r="BX234" s="1546"/>
      <c r="BY234" s="1546"/>
      <c r="BZ234" s="1546"/>
      <c r="CA234" s="2164" t="str">
        <f t="shared" si="452"/>
        <v/>
      </c>
      <c r="CB234" s="2164" t="str">
        <f t="shared" si="453"/>
        <v/>
      </c>
      <c r="CC234" s="2164" t="str">
        <f t="shared" si="454"/>
        <v/>
      </c>
      <c r="CD234" s="2164" t="str">
        <f t="shared" si="455"/>
        <v/>
      </c>
      <c r="CE234" s="2164" t="str">
        <f t="shared" si="456"/>
        <v/>
      </c>
      <c r="CF234" s="2164" t="str">
        <f t="shared" si="457"/>
        <v/>
      </c>
      <c r="CG234" s="2164" t="str">
        <f t="shared" si="458"/>
        <v/>
      </c>
      <c r="CH234" s="2164" t="str">
        <f t="shared" si="459"/>
        <v/>
      </c>
      <c r="CI234" s="2164" t="str">
        <f t="shared" si="460"/>
        <v/>
      </c>
      <c r="CJ234" s="2164" t="str">
        <f t="shared" si="461"/>
        <v/>
      </c>
      <c r="CK234" s="2164" t="str">
        <f t="shared" si="462"/>
        <v/>
      </c>
      <c r="CL234" s="2164" t="str">
        <f t="shared" si="463"/>
        <v/>
      </c>
      <c r="CM234" s="2164" t="str">
        <f t="shared" si="464"/>
        <v/>
      </c>
      <c r="CN234" s="2164" t="str">
        <f t="shared" si="465"/>
        <v/>
      </c>
      <c r="CO234" s="2164" t="str">
        <f t="shared" si="466"/>
        <v/>
      </c>
      <c r="CP234" s="2164" t="str">
        <f t="shared" si="467"/>
        <v/>
      </c>
      <c r="CQ234" s="2164" t="str">
        <f t="shared" si="468"/>
        <v/>
      </c>
      <c r="CR234" s="2164" t="str">
        <f t="shared" si="469"/>
        <v/>
      </c>
      <c r="CS234" s="2164" t="str">
        <f t="shared" si="470"/>
        <v/>
      </c>
      <c r="CT234" s="2164" t="str">
        <f t="shared" si="471"/>
        <v/>
      </c>
      <c r="CU234" s="2164" t="str">
        <f t="shared" si="472"/>
        <v/>
      </c>
      <c r="CV234" s="2164" t="str">
        <f t="shared" si="473"/>
        <v/>
      </c>
      <c r="CW234" s="2164"/>
      <c r="CX234" s="2164"/>
      <c r="CY234" s="2164"/>
      <c r="CZ234" s="2164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1" customFormat="1" ht="27.75" customHeight="1" x14ac:dyDescent="0.25">
      <c r="A235" s="2270" t="s">
        <v>2484</v>
      </c>
      <c r="B235" s="1579">
        <f t="shared" si="451"/>
        <v>0</v>
      </c>
      <c r="C235" s="2187">
        <f t="shared" si="451"/>
        <v>0</v>
      </c>
      <c r="D235" s="2182"/>
      <c r="E235" s="2183"/>
      <c r="F235" s="2148"/>
      <c r="G235" s="2183"/>
      <c r="H235" s="2148"/>
      <c r="I235" s="2183"/>
      <c r="J235" s="2148"/>
      <c r="K235" s="2183"/>
      <c r="L235" s="2148"/>
      <c r="M235" s="2183"/>
      <c r="N235" s="2148"/>
      <c r="O235" s="2183"/>
      <c r="P235" s="2148"/>
      <c r="Q235" s="2183"/>
      <c r="R235" s="2148"/>
      <c r="S235" s="2183"/>
      <c r="T235" s="2148"/>
      <c r="U235" s="2183"/>
      <c r="V235" s="2148"/>
      <c r="W235" s="2183"/>
      <c r="X235" s="2148"/>
      <c r="Y235" s="2183"/>
      <c r="Z235" s="2148"/>
      <c r="AA235" s="2183"/>
      <c r="AB235" s="2148"/>
      <c r="AC235" s="2183"/>
      <c r="AD235" s="2148"/>
      <c r="AE235" s="2183"/>
      <c r="AF235" s="2148"/>
      <c r="AG235" s="2183"/>
      <c r="AH235" s="2148"/>
      <c r="AI235" s="2183"/>
      <c r="AJ235" s="2148"/>
      <c r="AK235" s="2184"/>
      <c r="AL235" s="2182"/>
      <c r="AM235" s="2184"/>
      <c r="AN235" s="2182"/>
      <c r="AO235" s="2149"/>
      <c r="AP235" s="2148"/>
      <c r="AQ235" s="2268"/>
      <c r="AR235" s="1673"/>
      <c r="AS235" s="420"/>
      <c r="AT235" s="2269"/>
      <c r="AU235" s="2269"/>
      <c r="AV235" s="420"/>
      <c r="AW235" s="420"/>
      <c r="AX235" s="420"/>
      <c r="AY235" s="420"/>
      <c r="AZ235" s="420"/>
      <c r="BA235" s="420"/>
      <c r="BB235" s="420"/>
      <c r="BC235" s="420"/>
      <c r="BD235" s="2257"/>
      <c r="BE235" s="2257"/>
      <c r="BF235" s="2257"/>
      <c r="BG235" s="2257"/>
      <c r="BV235" s="399"/>
      <c r="BW235" s="399"/>
      <c r="BX235" s="1546"/>
      <c r="BY235" s="1546"/>
      <c r="BZ235" s="1546"/>
      <c r="CA235" s="2164" t="str">
        <f t="shared" si="452"/>
        <v/>
      </c>
      <c r="CB235" s="2164" t="str">
        <f t="shared" si="453"/>
        <v/>
      </c>
      <c r="CC235" s="2164" t="str">
        <f t="shared" si="454"/>
        <v/>
      </c>
      <c r="CD235" s="2164" t="str">
        <f t="shared" si="455"/>
        <v/>
      </c>
      <c r="CE235" s="2164" t="str">
        <f t="shared" si="456"/>
        <v/>
      </c>
      <c r="CF235" s="2164" t="str">
        <f t="shared" si="457"/>
        <v/>
      </c>
      <c r="CG235" s="2164" t="str">
        <f t="shared" si="458"/>
        <v/>
      </c>
      <c r="CH235" s="2164" t="str">
        <f t="shared" si="459"/>
        <v/>
      </c>
      <c r="CI235" s="2164" t="str">
        <f t="shared" si="460"/>
        <v/>
      </c>
      <c r="CJ235" s="2164" t="str">
        <f t="shared" si="461"/>
        <v/>
      </c>
      <c r="CK235" s="2164" t="str">
        <f t="shared" si="462"/>
        <v/>
      </c>
      <c r="CL235" s="2164" t="str">
        <f t="shared" si="463"/>
        <v/>
      </c>
      <c r="CM235" s="2164" t="str">
        <f t="shared" si="464"/>
        <v/>
      </c>
      <c r="CN235" s="2164" t="str">
        <f t="shared" si="465"/>
        <v/>
      </c>
      <c r="CO235" s="2164" t="str">
        <f t="shared" si="466"/>
        <v/>
      </c>
      <c r="CP235" s="2164" t="str">
        <f t="shared" si="467"/>
        <v/>
      </c>
      <c r="CQ235" s="2164" t="str">
        <f t="shared" si="468"/>
        <v/>
      </c>
      <c r="CR235" s="2164" t="str">
        <f t="shared" si="469"/>
        <v/>
      </c>
      <c r="CS235" s="2164" t="str">
        <f t="shared" si="470"/>
        <v/>
      </c>
      <c r="CT235" s="2164" t="str">
        <f t="shared" si="471"/>
        <v/>
      </c>
      <c r="CU235" s="2164" t="str">
        <f t="shared" si="472"/>
        <v/>
      </c>
      <c r="CV235" s="2164" t="str">
        <f t="shared" si="473"/>
        <v/>
      </c>
      <c r="CW235" s="2164"/>
      <c r="CX235" s="2164"/>
      <c r="CY235" s="2164"/>
      <c r="CZ235" s="2164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1" customFormat="1" ht="16.149999999999999" customHeight="1" x14ac:dyDescent="0.25">
      <c r="A236" s="2267" t="s">
        <v>2485</v>
      </c>
      <c r="B236" s="1579">
        <f t="shared" si="451"/>
        <v>0</v>
      </c>
      <c r="C236" s="2187">
        <f t="shared" si="451"/>
        <v>0</v>
      </c>
      <c r="D236" s="2182"/>
      <c r="E236" s="2183"/>
      <c r="F236" s="2148"/>
      <c r="G236" s="2183"/>
      <c r="H236" s="2148"/>
      <c r="I236" s="2183"/>
      <c r="J236" s="2148"/>
      <c r="K236" s="2183"/>
      <c r="L236" s="2148"/>
      <c r="M236" s="2183"/>
      <c r="N236" s="2148"/>
      <c r="O236" s="2183"/>
      <c r="P236" s="2148"/>
      <c r="Q236" s="2183"/>
      <c r="R236" s="2148"/>
      <c r="S236" s="2183"/>
      <c r="T236" s="2148"/>
      <c r="U236" s="2183"/>
      <c r="V236" s="2148"/>
      <c r="W236" s="2183"/>
      <c r="X236" s="2148"/>
      <c r="Y236" s="2183"/>
      <c r="Z236" s="2148"/>
      <c r="AA236" s="2183"/>
      <c r="AB236" s="2148"/>
      <c r="AC236" s="2183"/>
      <c r="AD236" s="2148"/>
      <c r="AE236" s="2183"/>
      <c r="AF236" s="2148"/>
      <c r="AG236" s="2183"/>
      <c r="AH236" s="2148"/>
      <c r="AI236" s="2183"/>
      <c r="AJ236" s="2148"/>
      <c r="AK236" s="2184"/>
      <c r="AL236" s="2182"/>
      <c r="AM236" s="2184"/>
      <c r="AN236" s="2182"/>
      <c r="AO236" s="2149"/>
      <c r="AP236" s="2148"/>
      <c r="AQ236" s="2268"/>
      <c r="AR236" s="1673"/>
      <c r="AS236" s="420"/>
      <c r="AT236" s="2269"/>
      <c r="AU236" s="2269"/>
      <c r="AV236" s="420"/>
      <c r="AW236" s="420"/>
      <c r="AX236" s="420"/>
      <c r="AY236" s="420"/>
      <c r="AZ236" s="420"/>
      <c r="BA236" s="420"/>
      <c r="BB236" s="420"/>
      <c r="BC236" s="420"/>
      <c r="BD236" s="2257"/>
      <c r="BE236" s="2257"/>
      <c r="BF236" s="2257"/>
      <c r="BG236" s="2257"/>
      <c r="BV236" s="399"/>
      <c r="BW236" s="399"/>
      <c r="BX236" s="1546"/>
      <c r="BY236" s="1546"/>
      <c r="BZ236" s="1546"/>
      <c r="CA236" s="2164" t="str">
        <f t="shared" si="452"/>
        <v/>
      </c>
      <c r="CB236" s="2164" t="str">
        <f t="shared" si="453"/>
        <v/>
      </c>
      <c r="CC236" s="2164" t="str">
        <f t="shared" si="454"/>
        <v/>
      </c>
      <c r="CD236" s="2164" t="str">
        <f t="shared" si="455"/>
        <v/>
      </c>
      <c r="CE236" s="2164" t="str">
        <f t="shared" si="456"/>
        <v/>
      </c>
      <c r="CF236" s="2164" t="str">
        <f t="shared" si="457"/>
        <v/>
      </c>
      <c r="CG236" s="2164" t="str">
        <f t="shared" si="458"/>
        <v/>
      </c>
      <c r="CH236" s="2164" t="str">
        <f t="shared" si="459"/>
        <v/>
      </c>
      <c r="CI236" s="2164" t="str">
        <f t="shared" si="460"/>
        <v/>
      </c>
      <c r="CJ236" s="2164" t="str">
        <f t="shared" si="461"/>
        <v/>
      </c>
      <c r="CK236" s="2164" t="str">
        <f t="shared" si="462"/>
        <v/>
      </c>
      <c r="CL236" s="2164" t="str">
        <f t="shared" si="463"/>
        <v/>
      </c>
      <c r="CM236" s="2164" t="str">
        <f t="shared" si="464"/>
        <v/>
      </c>
      <c r="CN236" s="2164" t="str">
        <f t="shared" si="465"/>
        <v/>
      </c>
      <c r="CO236" s="2164" t="str">
        <f t="shared" si="466"/>
        <v/>
      </c>
      <c r="CP236" s="2164" t="str">
        <f t="shared" si="467"/>
        <v/>
      </c>
      <c r="CQ236" s="2164" t="str">
        <f t="shared" si="468"/>
        <v/>
      </c>
      <c r="CR236" s="2164" t="str">
        <f t="shared" si="469"/>
        <v/>
      </c>
      <c r="CS236" s="2164" t="str">
        <f t="shared" si="470"/>
        <v/>
      </c>
      <c r="CT236" s="2164" t="str">
        <f t="shared" si="471"/>
        <v/>
      </c>
      <c r="CU236" s="2164" t="str">
        <f t="shared" si="472"/>
        <v/>
      </c>
      <c r="CV236" s="2164" t="str">
        <f t="shared" si="473"/>
        <v/>
      </c>
      <c r="CW236" s="2164"/>
      <c r="CX236" s="2164"/>
      <c r="CY236" s="2164"/>
      <c r="CZ236" s="2164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1" customFormat="1" ht="16.149999999999999" customHeight="1" x14ac:dyDescent="0.25">
      <c r="A237" s="2127" t="s">
        <v>78</v>
      </c>
      <c r="B237" s="2271">
        <f t="shared" si="451"/>
        <v>0</v>
      </c>
      <c r="C237" s="2196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3"/>
      <c r="AS237" s="420"/>
      <c r="AT237" s="2269"/>
      <c r="AU237" s="2269"/>
      <c r="AV237" s="420"/>
      <c r="AW237" s="420"/>
      <c r="AX237" s="420"/>
      <c r="AY237" s="420"/>
      <c r="AZ237" s="420"/>
      <c r="BA237" s="420"/>
      <c r="BB237" s="420"/>
      <c r="BC237" s="420"/>
      <c r="BD237" s="2257"/>
      <c r="BE237" s="2257"/>
      <c r="BF237" s="2257"/>
      <c r="BG237" s="2257"/>
      <c r="BV237" s="399"/>
      <c r="BW237" s="399"/>
      <c r="BX237" s="1546"/>
      <c r="BY237" s="1546"/>
      <c r="BZ237" s="1546"/>
      <c r="CA237" s="2164" t="str">
        <f t="shared" si="452"/>
        <v/>
      </c>
      <c r="CB237" s="2164" t="str">
        <f t="shared" si="453"/>
        <v/>
      </c>
      <c r="CC237" s="2164" t="str">
        <f t="shared" si="454"/>
        <v/>
      </c>
      <c r="CD237" s="2164" t="str">
        <f t="shared" si="455"/>
        <v/>
      </c>
      <c r="CE237" s="2164" t="str">
        <f t="shared" si="456"/>
        <v/>
      </c>
      <c r="CF237" s="2164" t="str">
        <f t="shared" si="457"/>
        <v/>
      </c>
      <c r="CG237" s="2164" t="str">
        <f t="shared" si="458"/>
        <v/>
      </c>
      <c r="CH237" s="2164" t="str">
        <f t="shared" si="459"/>
        <v/>
      </c>
      <c r="CI237" s="2164" t="str">
        <f t="shared" si="460"/>
        <v/>
      </c>
      <c r="CJ237" s="2164" t="str">
        <f t="shared" si="461"/>
        <v/>
      </c>
      <c r="CK237" s="2164" t="str">
        <f t="shared" si="462"/>
        <v/>
      </c>
      <c r="CL237" s="2164" t="str">
        <f t="shared" si="463"/>
        <v/>
      </c>
      <c r="CM237" s="2164" t="str">
        <f t="shared" si="464"/>
        <v/>
      </c>
      <c r="CN237" s="2164" t="str">
        <f t="shared" si="465"/>
        <v/>
      </c>
      <c r="CO237" s="2164" t="str">
        <f t="shared" si="466"/>
        <v/>
      </c>
      <c r="CP237" s="2164" t="str">
        <f t="shared" si="467"/>
        <v/>
      </c>
      <c r="CQ237" s="2164" t="str">
        <f t="shared" si="468"/>
        <v/>
      </c>
      <c r="CR237" s="2164" t="str">
        <f t="shared" si="469"/>
        <v/>
      </c>
      <c r="CS237" s="2164" t="str">
        <f t="shared" si="470"/>
        <v/>
      </c>
      <c r="CT237" s="2164" t="str">
        <f t="shared" si="471"/>
        <v/>
      </c>
      <c r="CU237" s="2164" t="str">
        <f t="shared" si="472"/>
        <v/>
      </c>
      <c r="CV237" s="2164" t="str">
        <f t="shared" si="473"/>
        <v/>
      </c>
      <c r="CW237" s="2164"/>
      <c r="CX237" s="2164"/>
      <c r="CY237" s="2164"/>
      <c r="CZ237" s="2164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59" t="s">
        <v>2487</v>
      </c>
      <c r="B238"/>
      <c r="C238"/>
      <c r="D238"/>
      <c r="E238"/>
      <c r="F238"/>
      <c r="G238"/>
      <c r="H238"/>
      <c r="I238"/>
      <c r="J238" s="2272"/>
      <c r="K238" s="2272"/>
      <c r="L238" s="2272"/>
      <c r="M238" s="2272"/>
      <c r="N238" s="2272"/>
      <c r="O238" s="2272"/>
      <c r="P238" s="2272"/>
      <c r="Q238" s="2272"/>
      <c r="R238" s="2272"/>
      <c r="S238" s="2272"/>
      <c r="T238" s="2272"/>
      <c r="U238" s="2272"/>
      <c r="V238" s="2272"/>
      <c r="W238" s="2272"/>
      <c r="X238" s="2272"/>
      <c r="Y238" s="2272"/>
      <c r="Z238" s="2272"/>
      <c r="AA238" s="2272"/>
      <c r="AB238" s="2272"/>
      <c r="AC238" s="2272"/>
      <c r="AD238" s="2272"/>
      <c r="AE238" s="2272"/>
      <c r="AF238" s="2272"/>
      <c r="AG238" s="2272"/>
      <c r="AH238" s="2272"/>
      <c r="AI238" s="2272"/>
      <c r="AJ238" s="2272"/>
      <c r="AK238" s="2272"/>
      <c r="AL238" s="2272"/>
      <c r="AM238" s="2272"/>
      <c r="AN238" s="2272"/>
      <c r="AO238" s="2272"/>
      <c r="AP238" s="2272"/>
      <c r="AQ238" s="2272"/>
      <c r="AR238" s="2272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28" t="s">
        <v>2488</v>
      </c>
      <c r="B239" s="4929"/>
      <c r="C239" s="4934" t="s">
        <v>27</v>
      </c>
      <c r="D239" s="4935"/>
      <c r="E239" s="4948"/>
      <c r="F239" s="4949"/>
      <c r="G239" s="4949"/>
      <c r="H239" s="4949"/>
      <c r="I239" s="4949"/>
      <c r="J239" s="4949"/>
      <c r="K239" s="4949"/>
      <c r="L239" s="4949"/>
      <c r="M239" s="4949"/>
      <c r="N239" s="4949"/>
      <c r="O239" s="4949"/>
      <c r="P239" s="4949"/>
      <c r="Q239" s="4949"/>
      <c r="R239" s="4949"/>
      <c r="S239" s="4949"/>
      <c r="T239" s="4949"/>
      <c r="U239" s="4949"/>
      <c r="V239" s="4949"/>
      <c r="W239" s="4949"/>
      <c r="X239" s="4949"/>
      <c r="Y239" s="4949"/>
      <c r="Z239" s="4949"/>
      <c r="AA239" s="4949"/>
      <c r="AB239" s="4949"/>
      <c r="AC239" s="4949"/>
      <c r="AD239" s="4949"/>
      <c r="AE239" s="4949"/>
      <c r="AF239" s="4949"/>
      <c r="AG239" s="4949"/>
      <c r="AH239" s="4949"/>
      <c r="AI239" s="4949"/>
      <c r="AJ239" s="4950"/>
      <c r="AK239" s="4951" t="s">
        <v>48</v>
      </c>
      <c r="AL239" s="4952"/>
      <c r="AM239" s="4952"/>
      <c r="AN239" s="4953"/>
      <c r="AO239" s="4951" t="s">
        <v>960</v>
      </c>
      <c r="AP239" s="4952"/>
      <c r="AQ239" s="4952"/>
      <c r="AR239" s="4953"/>
      <c r="AS239" s="4938" t="s">
        <v>2450</v>
      </c>
      <c r="AT239" s="4939"/>
      <c r="AU239" s="4938" t="s">
        <v>429</v>
      </c>
      <c r="AV239" s="4939"/>
      <c r="AW239" s="4942" t="s">
        <v>1711</v>
      </c>
      <c r="AX239" s="4943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30"/>
      <c r="B240" s="4931"/>
      <c r="C240" s="4936"/>
      <c r="D240" s="4937"/>
      <c r="E240" s="4946" t="s">
        <v>2451</v>
      </c>
      <c r="F240" s="4947"/>
      <c r="G240" s="4946" t="s">
        <v>970</v>
      </c>
      <c r="H240" s="4947"/>
      <c r="I240" s="4946" t="s">
        <v>2452</v>
      </c>
      <c r="J240" s="4947"/>
      <c r="K240" s="4927" t="s">
        <v>1960</v>
      </c>
      <c r="L240" s="4921"/>
      <c r="M240" s="4927" t="s">
        <v>37</v>
      </c>
      <c r="N240" s="4921"/>
      <c r="O240" s="4927" t="s">
        <v>38</v>
      </c>
      <c r="P240" s="4921"/>
      <c r="Q240" s="4927" t="s">
        <v>45</v>
      </c>
      <c r="R240" s="4921"/>
      <c r="S240" s="4927" t="s">
        <v>130</v>
      </c>
      <c r="T240" s="4921"/>
      <c r="U240" s="4927" t="s">
        <v>131</v>
      </c>
      <c r="V240" s="4921"/>
      <c r="W240" s="4920" t="s">
        <v>132</v>
      </c>
      <c r="X240" s="4921"/>
      <c r="Y240" s="4920" t="s">
        <v>133</v>
      </c>
      <c r="Z240" s="4921"/>
      <c r="AA240" s="4920" t="s">
        <v>134</v>
      </c>
      <c r="AB240" s="4921"/>
      <c r="AC240" s="4927" t="s">
        <v>135</v>
      </c>
      <c r="AD240" s="4921"/>
      <c r="AE240" s="4920" t="s">
        <v>1959</v>
      </c>
      <c r="AF240" s="4921"/>
      <c r="AG240" s="4920" t="s">
        <v>1951</v>
      </c>
      <c r="AH240" s="4921"/>
      <c r="AI240" s="4920" t="s">
        <v>2489</v>
      </c>
      <c r="AJ240" s="4922"/>
      <c r="AK240" s="4923" t="s">
        <v>20</v>
      </c>
      <c r="AL240" s="4924"/>
      <c r="AM240" s="4925" t="s">
        <v>21</v>
      </c>
      <c r="AN240" s="4926"/>
      <c r="AO240" s="4923" t="s">
        <v>427</v>
      </c>
      <c r="AP240" s="4924"/>
      <c r="AQ240" s="4925" t="s">
        <v>426</v>
      </c>
      <c r="AR240" s="4926"/>
      <c r="AS240" s="4940"/>
      <c r="AT240" s="4941"/>
      <c r="AU240" s="4940"/>
      <c r="AV240" s="4941"/>
      <c r="AW240" s="4944"/>
      <c r="AX240" s="4945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32"/>
      <c r="B241" s="4933"/>
      <c r="C241" s="2215" t="s">
        <v>2409</v>
      </c>
      <c r="D241" s="2217" t="s">
        <v>2454</v>
      </c>
      <c r="E241" s="2213" t="s">
        <v>2409</v>
      </c>
      <c r="F241" s="2217" t="s">
        <v>2454</v>
      </c>
      <c r="G241" s="2213" t="s">
        <v>2409</v>
      </c>
      <c r="H241" s="2217" t="s">
        <v>2454</v>
      </c>
      <c r="I241" s="2215" t="s">
        <v>2409</v>
      </c>
      <c r="J241" s="2217" t="s">
        <v>2454</v>
      </c>
      <c r="K241" s="2215" t="s">
        <v>2409</v>
      </c>
      <c r="L241" s="2217" t="s">
        <v>2454</v>
      </c>
      <c r="M241" s="2213" t="s">
        <v>2409</v>
      </c>
      <c r="N241" s="2217" t="s">
        <v>2454</v>
      </c>
      <c r="O241" s="2213" t="s">
        <v>2409</v>
      </c>
      <c r="P241" s="2217" t="s">
        <v>2454</v>
      </c>
      <c r="Q241" s="2213" t="s">
        <v>2409</v>
      </c>
      <c r="R241" s="2217" t="s">
        <v>2454</v>
      </c>
      <c r="S241" s="2213" t="s">
        <v>2409</v>
      </c>
      <c r="T241" s="2217" t="s">
        <v>2454</v>
      </c>
      <c r="U241" s="2213" t="s">
        <v>2409</v>
      </c>
      <c r="V241" s="2217" t="s">
        <v>2454</v>
      </c>
      <c r="W241" s="2215" t="s">
        <v>2409</v>
      </c>
      <c r="X241" s="2217" t="s">
        <v>2454</v>
      </c>
      <c r="Y241" s="2215" t="s">
        <v>2409</v>
      </c>
      <c r="Z241" s="2217" t="s">
        <v>2454</v>
      </c>
      <c r="AA241" s="2215" t="s">
        <v>2409</v>
      </c>
      <c r="AB241" s="2217" t="s">
        <v>2454</v>
      </c>
      <c r="AC241" s="2213" t="s">
        <v>2409</v>
      </c>
      <c r="AD241" s="2217" t="s">
        <v>2454</v>
      </c>
      <c r="AE241" s="2215" t="s">
        <v>2409</v>
      </c>
      <c r="AF241" s="2217" t="s">
        <v>2454</v>
      </c>
      <c r="AG241" s="2215" t="s">
        <v>2409</v>
      </c>
      <c r="AH241" s="2217" t="s">
        <v>2454</v>
      </c>
      <c r="AI241" s="2215" t="s">
        <v>2409</v>
      </c>
      <c r="AJ241" s="2217" t="s">
        <v>2454</v>
      </c>
      <c r="AK241" s="2216" t="s">
        <v>2409</v>
      </c>
      <c r="AL241" s="2217" t="s">
        <v>2454</v>
      </c>
      <c r="AM241" s="2215" t="s">
        <v>2409</v>
      </c>
      <c r="AN241" s="2217" t="s">
        <v>2454</v>
      </c>
      <c r="AO241" s="2216" t="s">
        <v>2409</v>
      </c>
      <c r="AP241" s="2217" t="s">
        <v>2454</v>
      </c>
      <c r="AQ241" s="2215" t="s">
        <v>2409</v>
      </c>
      <c r="AR241" s="2217" t="s">
        <v>2454</v>
      </c>
      <c r="AS241" s="2216" t="s">
        <v>2409</v>
      </c>
      <c r="AT241" s="2217" t="s">
        <v>2454</v>
      </c>
      <c r="AU241" s="2216" t="s">
        <v>2409</v>
      </c>
      <c r="AV241" s="2217" t="s">
        <v>2454</v>
      </c>
      <c r="AW241" s="2216" t="s">
        <v>2409</v>
      </c>
      <c r="AX241" s="2217" t="s">
        <v>2454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17" t="s">
        <v>2490</v>
      </c>
      <c r="B242" s="2273" t="s">
        <v>2455</v>
      </c>
      <c r="C242" s="2274">
        <f t="shared" ref="C242:D244" si="491">+M242+O242+Q242+S242+U242+W242+Y242+AA242+AC242</f>
        <v>0</v>
      </c>
      <c r="D242" s="2275">
        <f t="shared" si="491"/>
        <v>0</v>
      </c>
      <c r="E242" s="2276"/>
      <c r="F242" s="2277"/>
      <c r="G242" s="2278"/>
      <c r="H242" s="2277"/>
      <c r="I242" s="2278"/>
      <c r="J242" s="2277"/>
      <c r="K242" s="2278"/>
      <c r="L242" s="2277"/>
      <c r="M242" s="2279"/>
      <c r="N242" s="2280"/>
      <c r="O242" s="2281"/>
      <c r="P242" s="2280"/>
      <c r="Q242" s="2282"/>
      <c r="R242" s="2280"/>
      <c r="S242" s="2282"/>
      <c r="T242" s="2280"/>
      <c r="U242" s="2282"/>
      <c r="V242" s="2280"/>
      <c r="W242" s="2279"/>
      <c r="X242" s="2280"/>
      <c r="Y242" s="2279"/>
      <c r="Z242" s="2280"/>
      <c r="AA242" s="2279"/>
      <c r="AB242" s="2280"/>
      <c r="AC242" s="2282"/>
      <c r="AD242" s="2280"/>
      <c r="AE242" s="4085"/>
      <c r="AF242" s="4086"/>
      <c r="AG242" s="4085"/>
      <c r="AH242" s="4086"/>
      <c r="AI242" s="4085"/>
      <c r="AJ242" s="4087"/>
      <c r="AK242" s="4088"/>
      <c r="AL242" s="4086"/>
      <c r="AM242" s="2279"/>
      <c r="AN242" s="2283"/>
      <c r="AO242" s="2284"/>
      <c r="AP242" s="2280"/>
      <c r="AQ242" s="2279"/>
      <c r="AR242" s="2283"/>
      <c r="AS242" s="2284"/>
      <c r="AT242" s="2283"/>
      <c r="AU242" s="2284"/>
      <c r="AV242" s="2280"/>
      <c r="AW242" s="2284"/>
      <c r="AX242" s="2280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6" t="str">
        <f t="shared" ref="CA242:CA264" si="493">IF(DA242=1,"* El total de Confirmados Positivos por ISP NO DEBE ser mayor que el total de Procesados. ","")</f>
        <v/>
      </c>
      <c r="CB242" s="2186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6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6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6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6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6" t="str">
        <f t="shared" ref="CG242:CG264" si="498">IF(DG242=1,CONCATENATE("* Los exámenes positivos de ",$E$158," NO DEBEN ser mayor a los exámenes procesados de la misma edad. "),"")</f>
        <v/>
      </c>
      <c r="CH242" s="2186" t="str">
        <f t="shared" ref="CH242:CH264" si="499">IF(DH242=1,CONCATENATE("* Los exámenes positivos de ",$G$158," NO DEBEN ser mayor a los exámenes procesados de la misma edad. "),"")</f>
        <v/>
      </c>
      <c r="CI242" s="2186" t="str">
        <f t="shared" ref="CI242:CI264" si="500">IF(DI242=1,CONCATENATE("* Los exámenes positivos de ",$I$158," NO DEBEN ser mayor a los exámenes procesados de la misma edad. "),"")</f>
        <v/>
      </c>
      <c r="CJ242" s="2186" t="str">
        <f t="shared" ref="CJ242:CJ264" si="501">IF(DJ242=1,CONCATENATE("* Los exámenes positivos de ",$K$158," NO DEBEN ser mayor a los exámenes procesados de la misma edad. "),"")</f>
        <v/>
      </c>
      <c r="CK242" s="2186" t="str">
        <f t="shared" ref="CK242:CK264" si="502">IF(DK242=1,CONCATENATE("* Los exámenes positivos de ",$M$158," NO DEBEN ser mayor a los exámenes procesados de la misma edad. "),"")</f>
        <v/>
      </c>
      <c r="CL242" s="2186" t="str">
        <f t="shared" ref="CL242:CL264" si="503">IF(DL242=1,CONCATENATE("* Los exámenes positivos de ",$O$158," NO DEBEN ser mayor a los exámenes procesados de la misma edad. "),"")</f>
        <v/>
      </c>
      <c r="CM242" s="2186" t="str">
        <f t="shared" ref="CM242:CM264" si="504">IF(DM242=1,CONCATENATE("* Los exámenes positivos de ",$Q$158," NO DEBEN ser mayor a los exámenes procesados de la misma edad. "),"")</f>
        <v/>
      </c>
      <c r="CN242" s="2186" t="str">
        <f t="shared" ref="CN242:CN264" si="505">IF(DN242=1,CONCATENATE("* Los exámenes positivos de ",$S$158," NO DEBEN ser mayor a los exámenes procesados de la misma edad. "),"")</f>
        <v/>
      </c>
      <c r="CO242" s="2186" t="str">
        <f t="shared" ref="CO242:CO264" si="506">IF(DO242=1,CONCATENATE("* Los exámenes positivos de ",$U$158," NO DEBEN ser mayor a los exámenes procesados de la misma edad. "),"")</f>
        <v/>
      </c>
      <c r="CP242" s="2186" t="str">
        <f t="shared" ref="CP242:CP264" si="507">IF(DP242=1,CONCATENATE("* Los exámenes positivos de ",$W$158," NO DEBEN ser mayor a los exámenes procesados de la misma edad. "),"")</f>
        <v/>
      </c>
      <c r="CQ242" s="2186" t="str">
        <f t="shared" ref="CQ242:CQ264" si="508">IF(DQ242=1,CONCATENATE("* Los exámenes positivos de ",$Y$158," NO DEBEN ser mayor a los exámenes procesados de la misma edad. "),"")</f>
        <v/>
      </c>
      <c r="CR242" s="2186" t="str">
        <f t="shared" ref="CR242:CR264" si="509">IF(DR242=1,CONCATENATE("* Los exámenes positivos de ",$AA$158," NO DEBEN ser mayor a los exámenes procesados de la misma edad. "),"")</f>
        <v/>
      </c>
      <c r="CS242" s="2186" t="str">
        <f t="shared" ref="CS242:CS264" si="510">IF(DS242=1,CONCATENATE("* Los exámenes positivos de ",$AC$158," NO DEBEN ser mayor a los exámenes procesados de la misma edad. "),"")</f>
        <v/>
      </c>
      <c r="CT242" s="2186" t="str">
        <f t="shared" ref="CT242:CT264" si="511">IF(DT242=1,CONCATENATE("* Los exámenes positivos de ",$AE$158," NO DEBEN ser mayor a los exámenes procesados de la misma edad. "),"")</f>
        <v/>
      </c>
      <c r="CU242" s="2186" t="str">
        <f t="shared" ref="CU242:CU264" si="512">IF(DU242=1,CONCATENATE("* Los exámenes positivos de ",$AG$158," NO DEBEN ser mayor a los exámenes procesados de la misma edad. "),"")</f>
        <v/>
      </c>
      <c r="CV242" s="2186" t="str">
        <f t="shared" ref="CV242:CV264" si="513">IF(DV242=1,CONCATENATE("* Los exámenes positivos de ",$AI$158," NO DEBEN ser mayor a los exámenes procesados de la misma edad. "),"")</f>
        <v/>
      </c>
      <c r="CW242" s="2186" t="str">
        <f t="shared" ref="CW242:CW264" si="514">IF(DW242=1,"* No olvide digitar la columna Procesados Trans y/o Pueblos Originarios y/o Migrantes (Digite Cero si no tiene). ","")</f>
        <v/>
      </c>
      <c r="CX242" s="2186" t="str">
        <f t="shared" ref="CX242:CX264" si="515">IF(DX242=1,"* No olvide digitar la columna Confirmados Trans y/o Pueblos Originarios y/o Migrantes (Digite Cero si no tiene). ","")</f>
        <v/>
      </c>
      <c r="CY242" s="2186"/>
      <c r="CZ242" s="2186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18"/>
      <c r="B243" s="2285" t="s">
        <v>2456</v>
      </c>
      <c r="C243" s="2286">
        <f t="shared" si="491"/>
        <v>0</v>
      </c>
      <c r="D243" s="2287">
        <f t="shared" si="491"/>
        <v>0</v>
      </c>
      <c r="E243" s="2288"/>
      <c r="F243" s="2289"/>
      <c r="G243" s="2290"/>
      <c r="H243" s="2289"/>
      <c r="I243" s="2290"/>
      <c r="J243" s="2289"/>
      <c r="K243" s="2290"/>
      <c r="L243" s="2289"/>
      <c r="M243" s="2279"/>
      <c r="N243" s="2280"/>
      <c r="O243" s="2281"/>
      <c r="P243" s="2280"/>
      <c r="Q243" s="2282"/>
      <c r="R243" s="2280"/>
      <c r="S243" s="2282"/>
      <c r="T243" s="2280"/>
      <c r="U243" s="2282"/>
      <c r="V243" s="2280"/>
      <c r="W243" s="2279"/>
      <c r="X243" s="2280"/>
      <c r="Y243" s="2279"/>
      <c r="Z243" s="2280"/>
      <c r="AA243" s="2279"/>
      <c r="AB243" s="2280"/>
      <c r="AC243" s="2282"/>
      <c r="AD243" s="2280"/>
      <c r="AE243" s="4085"/>
      <c r="AF243" s="4086"/>
      <c r="AG243" s="4085"/>
      <c r="AH243" s="4086"/>
      <c r="AI243" s="4085"/>
      <c r="AJ243" s="4087"/>
      <c r="AK243" s="4088"/>
      <c r="AL243" s="4086"/>
      <c r="AM243" s="2279"/>
      <c r="AN243" s="2283"/>
      <c r="AO243" s="2284"/>
      <c r="AP243" s="2280"/>
      <c r="AQ243" s="2279"/>
      <c r="AR243" s="2283"/>
      <c r="AS243" s="2284"/>
      <c r="AT243" s="2283"/>
      <c r="AU243" s="2284"/>
      <c r="AV243" s="2280"/>
      <c r="AW243" s="2284"/>
      <c r="AX243" s="2280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6" t="str">
        <f t="shared" si="493"/>
        <v/>
      </c>
      <c r="CB243" s="2186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6" t="str">
        <f t="shared" si="494"/>
        <v/>
      </c>
      <c r="CD243" s="2186" t="str">
        <f t="shared" si="495"/>
        <v/>
      </c>
      <c r="CE243" s="2186" t="str">
        <f t="shared" si="496"/>
        <v/>
      </c>
      <c r="CF243" s="2186" t="str">
        <f t="shared" si="497"/>
        <v/>
      </c>
      <c r="CG243" s="2186" t="str">
        <f t="shared" si="498"/>
        <v/>
      </c>
      <c r="CH243" s="2186" t="str">
        <f t="shared" si="499"/>
        <v/>
      </c>
      <c r="CI243" s="2186" t="str">
        <f t="shared" si="500"/>
        <v/>
      </c>
      <c r="CJ243" s="2186" t="str">
        <f t="shared" si="501"/>
        <v/>
      </c>
      <c r="CK243" s="2186" t="str">
        <f t="shared" si="502"/>
        <v/>
      </c>
      <c r="CL243" s="2186" t="str">
        <f t="shared" si="503"/>
        <v/>
      </c>
      <c r="CM243" s="2186" t="str">
        <f t="shared" si="504"/>
        <v/>
      </c>
      <c r="CN243" s="2186" t="str">
        <f t="shared" si="505"/>
        <v/>
      </c>
      <c r="CO243" s="2186" t="str">
        <f t="shared" si="506"/>
        <v/>
      </c>
      <c r="CP243" s="2186" t="str">
        <f t="shared" si="507"/>
        <v/>
      </c>
      <c r="CQ243" s="2186" t="str">
        <f t="shared" si="508"/>
        <v/>
      </c>
      <c r="CR243" s="2186" t="str">
        <f t="shared" si="509"/>
        <v/>
      </c>
      <c r="CS243" s="2186" t="str">
        <f t="shared" si="510"/>
        <v/>
      </c>
      <c r="CT243" s="2186" t="str">
        <f t="shared" si="511"/>
        <v/>
      </c>
      <c r="CU243" s="2186" t="str">
        <f t="shared" si="512"/>
        <v/>
      </c>
      <c r="CV243" s="2186" t="str">
        <f t="shared" si="513"/>
        <v/>
      </c>
      <c r="CW243" s="2186" t="str">
        <f t="shared" si="514"/>
        <v/>
      </c>
      <c r="CX243" s="2186" t="str">
        <f t="shared" si="515"/>
        <v/>
      </c>
      <c r="CY243" s="2186"/>
      <c r="CZ243" s="2186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18"/>
      <c r="B244" s="2291" t="s">
        <v>2457</v>
      </c>
      <c r="C244" s="2286">
        <f t="shared" si="491"/>
        <v>0</v>
      </c>
      <c r="D244" s="2287">
        <f t="shared" si="491"/>
        <v>0</v>
      </c>
      <c r="E244" s="2288"/>
      <c r="F244" s="2289"/>
      <c r="G244" s="2290"/>
      <c r="H244" s="2289"/>
      <c r="I244" s="2290"/>
      <c r="J244" s="2289"/>
      <c r="K244" s="2290"/>
      <c r="L244" s="2289"/>
      <c r="M244" s="2292"/>
      <c r="N244" s="2293"/>
      <c r="O244" s="2281"/>
      <c r="P244" s="2280"/>
      <c r="Q244" s="2282"/>
      <c r="R244" s="2280"/>
      <c r="S244" s="2282"/>
      <c r="T244" s="2280"/>
      <c r="U244" s="2282"/>
      <c r="V244" s="2280"/>
      <c r="W244" s="2279"/>
      <c r="X244" s="2280"/>
      <c r="Y244" s="2279"/>
      <c r="Z244" s="2280"/>
      <c r="AA244" s="2279"/>
      <c r="AB244" s="2280"/>
      <c r="AC244" s="2282"/>
      <c r="AD244" s="2280"/>
      <c r="AE244" s="4085"/>
      <c r="AF244" s="4086"/>
      <c r="AG244" s="4085"/>
      <c r="AH244" s="4086"/>
      <c r="AI244" s="4085"/>
      <c r="AJ244" s="4087"/>
      <c r="AK244" s="4088"/>
      <c r="AL244" s="4086"/>
      <c r="AM244" s="2279"/>
      <c r="AN244" s="2283"/>
      <c r="AO244" s="2284"/>
      <c r="AP244" s="2280"/>
      <c r="AQ244" s="2279"/>
      <c r="AR244" s="2283"/>
      <c r="AS244" s="2284"/>
      <c r="AT244" s="2283"/>
      <c r="AU244" s="2284"/>
      <c r="AV244" s="2280"/>
      <c r="AW244" s="2284"/>
      <c r="AX244" s="2280"/>
      <c r="AY244" s="420" t="str">
        <f t="shared" si="492"/>
        <v/>
      </c>
      <c r="CA244" s="2186" t="str">
        <f t="shared" si="493"/>
        <v/>
      </c>
      <c r="CB244" s="2186" t="str">
        <f t="shared" si="536"/>
        <v/>
      </c>
      <c r="CC244" s="2186" t="str">
        <f t="shared" si="494"/>
        <v/>
      </c>
      <c r="CD244" s="2186" t="str">
        <f t="shared" si="495"/>
        <v/>
      </c>
      <c r="CE244" s="2186" t="str">
        <f t="shared" si="496"/>
        <v/>
      </c>
      <c r="CF244" s="2186" t="str">
        <f t="shared" si="497"/>
        <v/>
      </c>
      <c r="CG244" s="2186" t="str">
        <f t="shared" si="498"/>
        <v/>
      </c>
      <c r="CH244" s="2186" t="str">
        <f t="shared" si="499"/>
        <v/>
      </c>
      <c r="CI244" s="2186" t="str">
        <f t="shared" si="500"/>
        <v/>
      </c>
      <c r="CJ244" s="2186" t="str">
        <f t="shared" si="501"/>
        <v/>
      </c>
      <c r="CK244" s="2186" t="str">
        <f t="shared" si="502"/>
        <v/>
      </c>
      <c r="CL244" s="2186" t="str">
        <f t="shared" si="503"/>
        <v/>
      </c>
      <c r="CM244" s="2186" t="str">
        <f t="shared" si="504"/>
        <v/>
      </c>
      <c r="CN244" s="2186" t="str">
        <f t="shared" si="505"/>
        <v/>
      </c>
      <c r="CO244" s="2186" t="str">
        <f t="shared" si="506"/>
        <v/>
      </c>
      <c r="CP244" s="2186" t="str">
        <f t="shared" si="507"/>
        <v/>
      </c>
      <c r="CQ244" s="2186" t="str">
        <f t="shared" si="508"/>
        <v/>
      </c>
      <c r="CR244" s="2186" t="str">
        <f t="shared" si="509"/>
        <v/>
      </c>
      <c r="CS244" s="2186" t="str">
        <f t="shared" si="510"/>
        <v/>
      </c>
      <c r="CT244" s="2186" t="str">
        <f t="shared" si="511"/>
        <v/>
      </c>
      <c r="CU244" s="2186" t="str">
        <f t="shared" si="512"/>
        <v/>
      </c>
      <c r="CV244" s="2186" t="str">
        <f t="shared" si="513"/>
        <v/>
      </c>
      <c r="CW244" s="2186" t="str">
        <f t="shared" si="514"/>
        <v/>
      </c>
      <c r="CX244" s="2186" t="str">
        <f t="shared" si="515"/>
        <v/>
      </c>
      <c r="CY244" s="2186"/>
      <c r="CZ244" s="2186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18"/>
      <c r="B245" s="2291" t="s">
        <v>2421</v>
      </c>
      <c r="C245" s="2286">
        <f>+O245+Q245+S245+U245+W245+Y245+AA245+AC245+AE245+AG245+AI245</f>
        <v>0</v>
      </c>
      <c r="D245" s="2287">
        <f>+P245+R245+T245+V245+X245+Z245+AB245+AD245+AF245+AH245+AJ245</f>
        <v>0</v>
      </c>
      <c r="E245" s="2288"/>
      <c r="F245" s="2289"/>
      <c r="G245" s="2290"/>
      <c r="H245" s="2289"/>
      <c r="I245" s="2290"/>
      <c r="J245" s="2289"/>
      <c r="K245" s="2290"/>
      <c r="L245" s="2289"/>
      <c r="M245" s="2294"/>
      <c r="N245" s="2295"/>
      <c r="O245" s="2279"/>
      <c r="P245" s="2280"/>
      <c r="Q245" s="2282"/>
      <c r="R245" s="2280"/>
      <c r="S245" s="2282"/>
      <c r="T245" s="2280"/>
      <c r="U245" s="2282"/>
      <c r="V245" s="2280"/>
      <c r="W245" s="2279"/>
      <c r="X245" s="2280"/>
      <c r="Y245" s="2279"/>
      <c r="Z245" s="2280"/>
      <c r="AA245" s="2279"/>
      <c r="AB245" s="2280"/>
      <c r="AC245" s="2282"/>
      <c r="AD245" s="2280"/>
      <c r="AE245" s="2279"/>
      <c r="AF245" s="2280"/>
      <c r="AG245" s="2279"/>
      <c r="AH245" s="2280"/>
      <c r="AI245" s="2279"/>
      <c r="AJ245" s="2283"/>
      <c r="AK245" s="2284"/>
      <c r="AL245" s="2280"/>
      <c r="AM245" s="2279"/>
      <c r="AN245" s="2283"/>
      <c r="AO245" s="2284"/>
      <c r="AP245" s="2280"/>
      <c r="AQ245" s="2279"/>
      <c r="AR245" s="2283"/>
      <c r="AS245" s="2284"/>
      <c r="AT245" s="2283"/>
      <c r="AU245" s="2284"/>
      <c r="AV245" s="2280"/>
      <c r="AW245" s="2284"/>
      <c r="AX245" s="2280"/>
      <c r="AY245" s="420" t="str">
        <f t="shared" si="492"/>
        <v/>
      </c>
      <c r="CA245" s="2186" t="str">
        <f t="shared" si="493"/>
        <v/>
      </c>
      <c r="CB245" s="2186" t="str">
        <f t="shared" si="536"/>
        <v/>
      </c>
      <c r="CC245" s="2186" t="str">
        <f t="shared" si="494"/>
        <v/>
      </c>
      <c r="CD245" s="2186" t="str">
        <f t="shared" si="495"/>
        <v/>
      </c>
      <c r="CE245" s="2186" t="str">
        <f t="shared" si="496"/>
        <v/>
      </c>
      <c r="CF245" s="2186" t="str">
        <f t="shared" si="497"/>
        <v/>
      </c>
      <c r="CG245" s="2186" t="str">
        <f t="shared" si="498"/>
        <v/>
      </c>
      <c r="CH245" s="2186" t="str">
        <f t="shared" si="499"/>
        <v/>
      </c>
      <c r="CI245" s="2186" t="str">
        <f t="shared" si="500"/>
        <v/>
      </c>
      <c r="CJ245" s="2186" t="str">
        <f t="shared" si="501"/>
        <v/>
      </c>
      <c r="CK245" s="2186" t="str">
        <f t="shared" si="502"/>
        <v/>
      </c>
      <c r="CL245" s="2186" t="str">
        <f t="shared" si="503"/>
        <v/>
      </c>
      <c r="CM245" s="2186" t="str">
        <f t="shared" si="504"/>
        <v/>
      </c>
      <c r="CN245" s="2186" t="str">
        <f t="shared" si="505"/>
        <v/>
      </c>
      <c r="CO245" s="2186" t="str">
        <f t="shared" si="506"/>
        <v/>
      </c>
      <c r="CP245" s="2186" t="str">
        <f t="shared" si="507"/>
        <v/>
      </c>
      <c r="CQ245" s="2186" t="str">
        <f t="shared" si="508"/>
        <v/>
      </c>
      <c r="CR245" s="2186" t="str">
        <f t="shared" si="509"/>
        <v/>
      </c>
      <c r="CS245" s="2186" t="str">
        <f t="shared" si="510"/>
        <v/>
      </c>
      <c r="CT245" s="2186" t="str">
        <f t="shared" si="511"/>
        <v/>
      </c>
      <c r="CU245" s="2186" t="str">
        <f t="shared" si="512"/>
        <v/>
      </c>
      <c r="CV245" s="2186" t="str">
        <f t="shared" si="513"/>
        <v/>
      </c>
      <c r="CW245" s="2186" t="str">
        <f t="shared" si="514"/>
        <v/>
      </c>
      <c r="CX245" s="2186" t="str">
        <f t="shared" si="515"/>
        <v/>
      </c>
      <c r="CY245" s="2186"/>
      <c r="CZ245" s="2186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18"/>
      <c r="B246" s="2285" t="s">
        <v>2458</v>
      </c>
      <c r="C246" s="2286">
        <f>+E246+G246+I246+K246+M246+O246+Q246+S246+U246+W246+Y246+AA246+AC246+AE246+AG246+AI246</f>
        <v>0</v>
      </c>
      <c r="D246" s="2296">
        <f>+F246+H246+J246+L246+N246+P246+R246+T246+V246+X246+Z246+AB246+AD246+AF246+AH246+AJ246</f>
        <v>0</v>
      </c>
      <c r="E246" s="2297"/>
      <c r="F246" s="396"/>
      <c r="G246" s="2297"/>
      <c r="H246" s="396"/>
      <c r="I246" s="2297"/>
      <c r="J246" s="396"/>
      <c r="K246" s="2297"/>
      <c r="L246" s="396"/>
      <c r="M246" s="2297"/>
      <c r="N246" s="396"/>
      <c r="O246" s="2281"/>
      <c r="P246" s="2280"/>
      <c r="Q246" s="2282"/>
      <c r="R246" s="2280"/>
      <c r="S246" s="2282"/>
      <c r="T246" s="2280"/>
      <c r="U246" s="2282"/>
      <c r="V246" s="2280"/>
      <c r="W246" s="2279"/>
      <c r="X246" s="2280"/>
      <c r="Y246" s="2279"/>
      <c r="Z246" s="2280"/>
      <c r="AA246" s="2279"/>
      <c r="AB246" s="2280"/>
      <c r="AC246" s="2282"/>
      <c r="AD246" s="2280"/>
      <c r="AE246" s="2279"/>
      <c r="AF246" s="2280"/>
      <c r="AG246" s="2279"/>
      <c r="AH246" s="2280"/>
      <c r="AI246" s="2279"/>
      <c r="AJ246" s="2283"/>
      <c r="AK246" s="2284"/>
      <c r="AL246" s="2280"/>
      <c r="AM246" s="2279"/>
      <c r="AN246" s="2283"/>
      <c r="AO246" s="2284"/>
      <c r="AP246" s="2280"/>
      <c r="AQ246" s="2279"/>
      <c r="AR246" s="2283"/>
      <c r="AS246" s="2284"/>
      <c r="AT246" s="2283"/>
      <c r="AU246" s="2284"/>
      <c r="AV246" s="2280"/>
      <c r="AW246" s="2284"/>
      <c r="AX246" s="2280"/>
      <c r="AY246" s="420" t="str">
        <f t="shared" si="492"/>
        <v/>
      </c>
      <c r="CA246" s="2186" t="str">
        <f t="shared" si="493"/>
        <v/>
      </c>
      <c r="CB246" s="2186" t="str">
        <f t="shared" si="536"/>
        <v/>
      </c>
      <c r="CC246" s="2186" t="str">
        <f t="shared" si="494"/>
        <v/>
      </c>
      <c r="CD246" s="2186" t="str">
        <f t="shared" si="495"/>
        <v/>
      </c>
      <c r="CE246" s="2186" t="str">
        <f t="shared" si="496"/>
        <v/>
      </c>
      <c r="CF246" s="2186" t="str">
        <f t="shared" si="497"/>
        <v/>
      </c>
      <c r="CG246" s="2186" t="str">
        <f t="shared" si="498"/>
        <v/>
      </c>
      <c r="CH246" s="2186" t="str">
        <f t="shared" si="499"/>
        <v/>
      </c>
      <c r="CI246" s="2186" t="str">
        <f t="shared" si="500"/>
        <v/>
      </c>
      <c r="CJ246" s="2186" t="str">
        <f t="shared" si="501"/>
        <v/>
      </c>
      <c r="CK246" s="2186" t="str">
        <f t="shared" si="502"/>
        <v/>
      </c>
      <c r="CL246" s="2186" t="str">
        <f t="shared" si="503"/>
        <v/>
      </c>
      <c r="CM246" s="2186" t="str">
        <f t="shared" si="504"/>
        <v/>
      </c>
      <c r="CN246" s="2186" t="str">
        <f t="shared" si="505"/>
        <v/>
      </c>
      <c r="CO246" s="2186" t="str">
        <f t="shared" si="506"/>
        <v/>
      </c>
      <c r="CP246" s="2186" t="str">
        <f t="shared" si="507"/>
        <v/>
      </c>
      <c r="CQ246" s="2186" t="str">
        <f t="shared" si="508"/>
        <v/>
      </c>
      <c r="CR246" s="2186" t="str">
        <f t="shared" si="509"/>
        <v/>
      </c>
      <c r="CS246" s="2186" t="str">
        <f t="shared" si="510"/>
        <v/>
      </c>
      <c r="CT246" s="2186" t="str">
        <f t="shared" si="511"/>
        <v/>
      </c>
      <c r="CU246" s="2186" t="str">
        <f t="shared" si="512"/>
        <v/>
      </c>
      <c r="CV246" s="2186" t="str">
        <f t="shared" si="513"/>
        <v/>
      </c>
      <c r="CW246" s="2186" t="str">
        <f t="shared" si="514"/>
        <v/>
      </c>
      <c r="CX246" s="2186" t="str">
        <f t="shared" si="515"/>
        <v/>
      </c>
      <c r="CY246" s="2186"/>
      <c r="CZ246" s="2186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18"/>
      <c r="B247" s="2291" t="s">
        <v>2459</v>
      </c>
      <c r="C247" s="2298">
        <f>+M247+O247+Q247+S247+U247+W247+Y247+AA247+AC247+AE247+AG247+AI247</f>
        <v>0</v>
      </c>
      <c r="D247" s="2287">
        <f>+N247+P247+R247+T247+V247+X247+Z247+AB247+AD247+AF247+AH247+AJ247</f>
        <v>0</v>
      </c>
      <c r="E247" s="2288"/>
      <c r="F247" s="2289"/>
      <c r="G247" s="2290"/>
      <c r="H247" s="2289"/>
      <c r="I247" s="2290"/>
      <c r="J247" s="2289"/>
      <c r="K247" s="2290"/>
      <c r="L247" s="2289"/>
      <c r="M247" s="2282"/>
      <c r="N247" s="2280"/>
      <c r="O247" s="2279"/>
      <c r="P247" s="2280"/>
      <c r="Q247" s="2282"/>
      <c r="R247" s="2280"/>
      <c r="S247" s="2282"/>
      <c r="T247" s="2280"/>
      <c r="U247" s="2282"/>
      <c r="V247" s="2280"/>
      <c r="W247" s="2279"/>
      <c r="X247" s="2280"/>
      <c r="Y247" s="2279"/>
      <c r="Z247" s="2280"/>
      <c r="AA247" s="2279"/>
      <c r="AB247" s="2280"/>
      <c r="AC247" s="2282"/>
      <c r="AD247" s="2280"/>
      <c r="AE247" s="2279"/>
      <c r="AF247" s="2280"/>
      <c r="AG247" s="2279"/>
      <c r="AH247" s="2280"/>
      <c r="AI247" s="2279"/>
      <c r="AJ247" s="2283"/>
      <c r="AK247" s="2284"/>
      <c r="AL247" s="2280"/>
      <c r="AM247" s="2279"/>
      <c r="AN247" s="2283"/>
      <c r="AO247" s="2284"/>
      <c r="AP247" s="2280"/>
      <c r="AQ247" s="2279"/>
      <c r="AR247" s="2283"/>
      <c r="AS247" s="2284"/>
      <c r="AT247" s="2283"/>
      <c r="AU247" s="2284"/>
      <c r="AV247" s="2280"/>
      <c r="AW247" s="2284"/>
      <c r="AX247" s="2280"/>
      <c r="AY247" s="420" t="str">
        <f t="shared" si="492"/>
        <v/>
      </c>
      <c r="CA247" s="2186" t="str">
        <f t="shared" si="493"/>
        <v/>
      </c>
      <c r="CB247" s="2186" t="str">
        <f t="shared" si="536"/>
        <v/>
      </c>
      <c r="CC247" s="2186" t="str">
        <f t="shared" si="494"/>
        <v/>
      </c>
      <c r="CD247" s="2186" t="str">
        <f t="shared" si="495"/>
        <v/>
      </c>
      <c r="CE247" s="2186" t="str">
        <f t="shared" si="496"/>
        <v/>
      </c>
      <c r="CF247" s="2186" t="str">
        <f t="shared" si="497"/>
        <v/>
      </c>
      <c r="CG247" s="2186" t="str">
        <f t="shared" si="498"/>
        <v/>
      </c>
      <c r="CH247" s="2186" t="str">
        <f t="shared" si="499"/>
        <v/>
      </c>
      <c r="CI247" s="2186" t="str">
        <f t="shared" si="500"/>
        <v/>
      </c>
      <c r="CJ247" s="2186" t="str">
        <f t="shared" si="501"/>
        <v/>
      </c>
      <c r="CK247" s="2186" t="str">
        <f t="shared" si="502"/>
        <v/>
      </c>
      <c r="CL247" s="2186" t="str">
        <f t="shared" si="503"/>
        <v/>
      </c>
      <c r="CM247" s="2186" t="str">
        <f t="shared" si="504"/>
        <v/>
      </c>
      <c r="CN247" s="2186" t="str">
        <f t="shared" si="505"/>
        <v/>
      </c>
      <c r="CO247" s="2186" t="str">
        <f t="shared" si="506"/>
        <v/>
      </c>
      <c r="CP247" s="2186" t="str">
        <f t="shared" si="507"/>
        <v/>
      </c>
      <c r="CQ247" s="2186" t="str">
        <f t="shared" si="508"/>
        <v/>
      </c>
      <c r="CR247" s="2186" t="str">
        <f t="shared" si="509"/>
        <v/>
      </c>
      <c r="CS247" s="2186" t="str">
        <f t="shared" si="510"/>
        <v/>
      </c>
      <c r="CT247" s="2186" t="str">
        <f t="shared" si="511"/>
        <v/>
      </c>
      <c r="CU247" s="2186" t="str">
        <f t="shared" si="512"/>
        <v/>
      </c>
      <c r="CV247" s="2186" t="str">
        <f t="shared" si="513"/>
        <v/>
      </c>
      <c r="CW247" s="2186" t="str">
        <f t="shared" si="514"/>
        <v/>
      </c>
      <c r="CX247" s="2186" t="str">
        <f t="shared" si="515"/>
        <v/>
      </c>
      <c r="CY247" s="2186"/>
      <c r="CZ247" s="2186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18"/>
      <c r="B248" s="2285" t="s">
        <v>2424</v>
      </c>
      <c r="C248" s="2286">
        <f>+O248+Q248+S248+U248+W248+Y248+AA248+AC248+AE248+AG248+AI248</f>
        <v>0</v>
      </c>
      <c r="D248" s="2287">
        <f>+P248+R248+T248+V248+X248+Z248+AB248+AD248+AF248+AH248+AJ248</f>
        <v>0</v>
      </c>
      <c r="E248" s="2288"/>
      <c r="F248" s="2289"/>
      <c r="G248" s="2290"/>
      <c r="H248" s="2289"/>
      <c r="I248" s="2290"/>
      <c r="J248" s="2289"/>
      <c r="K248" s="2290"/>
      <c r="L248" s="2289"/>
      <c r="M248" s="2299"/>
      <c r="N248" s="2300"/>
      <c r="O248" s="2279"/>
      <c r="P248" s="2280"/>
      <c r="Q248" s="2282"/>
      <c r="R248" s="2280"/>
      <c r="S248" s="2282"/>
      <c r="T248" s="2280"/>
      <c r="U248" s="2282"/>
      <c r="V248" s="2280"/>
      <c r="W248" s="2279"/>
      <c r="X248" s="2280"/>
      <c r="Y248" s="2279"/>
      <c r="Z248" s="2280"/>
      <c r="AA248" s="2279"/>
      <c r="AB248" s="2280"/>
      <c r="AC248" s="2282"/>
      <c r="AD248" s="2280"/>
      <c r="AE248" s="2279"/>
      <c r="AF248" s="2280"/>
      <c r="AG248" s="2279"/>
      <c r="AH248" s="2280"/>
      <c r="AI248" s="2279"/>
      <c r="AJ248" s="2283"/>
      <c r="AK248" s="2284"/>
      <c r="AL248" s="2280"/>
      <c r="AM248" s="2279"/>
      <c r="AN248" s="2283"/>
      <c r="AO248" s="2284"/>
      <c r="AP248" s="2280"/>
      <c r="AQ248" s="2279"/>
      <c r="AR248" s="2283"/>
      <c r="AS248" s="2284"/>
      <c r="AT248" s="2283"/>
      <c r="AU248" s="2284"/>
      <c r="AV248" s="2280"/>
      <c r="AW248" s="2284"/>
      <c r="AX248" s="2280"/>
      <c r="AY248" s="420" t="str">
        <f t="shared" si="492"/>
        <v/>
      </c>
      <c r="CA248" s="2186" t="str">
        <f t="shared" si="493"/>
        <v/>
      </c>
      <c r="CB248" s="2186" t="str">
        <f t="shared" si="536"/>
        <v/>
      </c>
      <c r="CC248" s="2186" t="str">
        <f t="shared" si="494"/>
        <v/>
      </c>
      <c r="CD248" s="2186" t="str">
        <f t="shared" si="495"/>
        <v/>
      </c>
      <c r="CE248" s="2186" t="str">
        <f t="shared" si="496"/>
        <v/>
      </c>
      <c r="CF248" s="2186" t="str">
        <f t="shared" si="497"/>
        <v/>
      </c>
      <c r="CG248" s="2186" t="str">
        <f t="shared" si="498"/>
        <v/>
      </c>
      <c r="CH248" s="2186" t="str">
        <f t="shared" si="499"/>
        <v/>
      </c>
      <c r="CI248" s="2186" t="str">
        <f t="shared" si="500"/>
        <v/>
      </c>
      <c r="CJ248" s="2186" t="str">
        <f t="shared" si="501"/>
        <v/>
      </c>
      <c r="CK248" s="2186" t="str">
        <f t="shared" si="502"/>
        <v/>
      </c>
      <c r="CL248" s="2186" t="str">
        <f t="shared" si="503"/>
        <v/>
      </c>
      <c r="CM248" s="2186" t="str">
        <f t="shared" si="504"/>
        <v/>
      </c>
      <c r="CN248" s="2186" t="str">
        <f t="shared" si="505"/>
        <v/>
      </c>
      <c r="CO248" s="2186" t="str">
        <f t="shared" si="506"/>
        <v/>
      </c>
      <c r="CP248" s="2186" t="str">
        <f t="shared" si="507"/>
        <v/>
      </c>
      <c r="CQ248" s="2186" t="str">
        <f t="shared" si="508"/>
        <v/>
      </c>
      <c r="CR248" s="2186" t="str">
        <f t="shared" si="509"/>
        <v/>
      </c>
      <c r="CS248" s="2186" t="str">
        <f t="shared" si="510"/>
        <v/>
      </c>
      <c r="CT248" s="2186" t="str">
        <f t="shared" si="511"/>
        <v/>
      </c>
      <c r="CU248" s="2186" t="str">
        <f t="shared" si="512"/>
        <v/>
      </c>
      <c r="CV248" s="2186" t="str">
        <f t="shared" si="513"/>
        <v/>
      </c>
      <c r="CW248" s="2186" t="str">
        <f t="shared" si="514"/>
        <v/>
      </c>
      <c r="CX248" s="2186" t="str">
        <f t="shared" si="515"/>
        <v/>
      </c>
      <c r="CY248" s="2186"/>
      <c r="CZ248" s="2186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18"/>
      <c r="B249" s="2291" t="s">
        <v>2460</v>
      </c>
      <c r="C249" s="2301">
        <f>+E249+G249+I249+K249+M249+O249+Q249+S249+U249+W249+Y249+AA249+AC249+AE249+AG249+AI249</f>
        <v>0</v>
      </c>
      <c r="D249" s="2296">
        <f>+F249+H249+J249+L249+N249+P249+R249+T249+V249+X249+Z249+AB249+AD249+AF249+AH249+AJ249</f>
        <v>0</v>
      </c>
      <c r="E249" s="2297"/>
      <c r="F249" s="396"/>
      <c r="G249" s="2297"/>
      <c r="H249" s="396"/>
      <c r="I249" s="2297"/>
      <c r="J249" s="396"/>
      <c r="K249" s="2297"/>
      <c r="L249" s="396"/>
      <c r="M249" s="2282"/>
      <c r="N249" s="2280"/>
      <c r="O249" s="2279"/>
      <c r="P249" s="2280"/>
      <c r="Q249" s="2282"/>
      <c r="R249" s="2280"/>
      <c r="S249" s="2282"/>
      <c r="T249" s="2280"/>
      <c r="U249" s="2282"/>
      <c r="V249" s="2280"/>
      <c r="W249" s="2279"/>
      <c r="X249" s="2280"/>
      <c r="Y249" s="2279"/>
      <c r="Z249" s="2280"/>
      <c r="AA249" s="2279"/>
      <c r="AB249" s="2280"/>
      <c r="AC249" s="2282"/>
      <c r="AD249" s="2280"/>
      <c r="AE249" s="2279"/>
      <c r="AF249" s="2280"/>
      <c r="AG249" s="2279"/>
      <c r="AH249" s="2280"/>
      <c r="AI249" s="2279"/>
      <c r="AJ249" s="2283"/>
      <c r="AK249" s="2284"/>
      <c r="AL249" s="2280"/>
      <c r="AM249" s="2279"/>
      <c r="AN249" s="2283"/>
      <c r="AO249" s="2284"/>
      <c r="AP249" s="2280"/>
      <c r="AQ249" s="2279"/>
      <c r="AR249" s="2283"/>
      <c r="AS249" s="2284"/>
      <c r="AT249" s="2283"/>
      <c r="AU249" s="2284"/>
      <c r="AV249" s="2280"/>
      <c r="AW249" s="2284"/>
      <c r="AX249" s="2280"/>
      <c r="AY249" s="420" t="str">
        <f t="shared" si="492"/>
        <v/>
      </c>
      <c r="CA249" s="2186" t="str">
        <f t="shared" si="493"/>
        <v/>
      </c>
      <c r="CB249" s="2186" t="str">
        <f t="shared" si="536"/>
        <v/>
      </c>
      <c r="CC249" s="2186" t="str">
        <f t="shared" si="494"/>
        <v/>
      </c>
      <c r="CD249" s="2186" t="str">
        <f t="shared" si="495"/>
        <v/>
      </c>
      <c r="CE249" s="2186" t="str">
        <f t="shared" si="496"/>
        <v/>
      </c>
      <c r="CF249" s="2186" t="str">
        <f t="shared" si="497"/>
        <v/>
      </c>
      <c r="CG249" s="2186" t="str">
        <f t="shared" si="498"/>
        <v/>
      </c>
      <c r="CH249" s="2186" t="str">
        <f t="shared" si="499"/>
        <v/>
      </c>
      <c r="CI249" s="2186" t="str">
        <f t="shared" si="500"/>
        <v/>
      </c>
      <c r="CJ249" s="2186" t="str">
        <f t="shared" si="501"/>
        <v/>
      </c>
      <c r="CK249" s="2186" t="str">
        <f t="shared" si="502"/>
        <v/>
      </c>
      <c r="CL249" s="2186" t="str">
        <f t="shared" si="503"/>
        <v/>
      </c>
      <c r="CM249" s="2186" t="str">
        <f t="shared" si="504"/>
        <v/>
      </c>
      <c r="CN249" s="2186" t="str">
        <f t="shared" si="505"/>
        <v/>
      </c>
      <c r="CO249" s="2186" t="str">
        <f t="shared" si="506"/>
        <v/>
      </c>
      <c r="CP249" s="2186" t="str">
        <f t="shared" si="507"/>
        <v/>
      </c>
      <c r="CQ249" s="2186" t="str">
        <f t="shared" si="508"/>
        <v/>
      </c>
      <c r="CR249" s="2186" t="str">
        <f t="shared" si="509"/>
        <v/>
      </c>
      <c r="CS249" s="2186" t="str">
        <f t="shared" si="510"/>
        <v/>
      </c>
      <c r="CT249" s="2186" t="str">
        <f t="shared" si="511"/>
        <v/>
      </c>
      <c r="CU249" s="2186" t="str">
        <f t="shared" si="512"/>
        <v/>
      </c>
      <c r="CV249" s="2186" t="str">
        <f t="shared" si="513"/>
        <v/>
      </c>
      <c r="CW249" s="2186" t="str">
        <f t="shared" si="514"/>
        <v/>
      </c>
      <c r="CX249" s="2186" t="str">
        <f t="shared" si="515"/>
        <v/>
      </c>
      <c r="CY249" s="2186"/>
      <c r="CZ249" s="2186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18"/>
      <c r="B250" s="2285" t="s">
        <v>2426</v>
      </c>
      <c r="C250" s="2286">
        <f>+M250+O250+Q250+S250+U250+W250+Y250+AA250+AC250+AE250+AG250+AI250</f>
        <v>0</v>
      </c>
      <c r="D250" s="2296">
        <f t="shared" ref="D250:D251" si="540">+N250+P250+R250+T250+V250+X250+Z250+AB250+AD250+AF250+AH250+AJ250</f>
        <v>0</v>
      </c>
      <c r="E250" s="2288"/>
      <c r="F250" s="2289"/>
      <c r="G250" s="2290"/>
      <c r="H250" s="2289"/>
      <c r="I250" s="2290"/>
      <c r="J250" s="2289"/>
      <c r="K250" s="2290"/>
      <c r="L250" s="2289"/>
      <c r="M250" s="2279"/>
      <c r="N250" s="2280"/>
      <c r="O250" s="2281"/>
      <c r="P250" s="2280"/>
      <c r="Q250" s="2282"/>
      <c r="R250" s="2280"/>
      <c r="S250" s="2282"/>
      <c r="T250" s="2280"/>
      <c r="U250" s="2282"/>
      <c r="V250" s="2280"/>
      <c r="W250" s="2279"/>
      <c r="X250" s="2280"/>
      <c r="Y250" s="2279"/>
      <c r="Z250" s="2280"/>
      <c r="AA250" s="2279"/>
      <c r="AB250" s="2280"/>
      <c r="AC250" s="2282"/>
      <c r="AD250" s="2280"/>
      <c r="AE250" s="2279"/>
      <c r="AF250" s="2280"/>
      <c r="AG250" s="2279"/>
      <c r="AH250" s="2280"/>
      <c r="AI250" s="2279"/>
      <c r="AJ250" s="2283"/>
      <c r="AK250" s="2284"/>
      <c r="AL250" s="2280"/>
      <c r="AM250" s="2279"/>
      <c r="AN250" s="2283"/>
      <c r="AO250" s="2284"/>
      <c r="AP250" s="2280"/>
      <c r="AQ250" s="2279"/>
      <c r="AR250" s="2283"/>
      <c r="AS250" s="2284"/>
      <c r="AT250" s="2283"/>
      <c r="AU250" s="2284"/>
      <c r="AV250" s="2280"/>
      <c r="AW250" s="2284"/>
      <c r="AX250" s="2280"/>
      <c r="AY250" s="420" t="str">
        <f t="shared" si="492"/>
        <v/>
      </c>
      <c r="CA250" s="2186" t="str">
        <f t="shared" si="493"/>
        <v/>
      </c>
      <c r="CB250" s="2186" t="str">
        <f t="shared" si="536"/>
        <v/>
      </c>
      <c r="CC250" s="2186" t="str">
        <f t="shared" si="494"/>
        <v/>
      </c>
      <c r="CD250" s="2186" t="str">
        <f t="shared" si="495"/>
        <v/>
      </c>
      <c r="CE250" s="2186" t="str">
        <f t="shared" si="496"/>
        <v/>
      </c>
      <c r="CF250" s="2186" t="str">
        <f t="shared" si="497"/>
        <v/>
      </c>
      <c r="CG250" s="2186" t="str">
        <f t="shared" si="498"/>
        <v/>
      </c>
      <c r="CH250" s="2186" t="str">
        <f t="shared" si="499"/>
        <v/>
      </c>
      <c r="CI250" s="2186" t="str">
        <f t="shared" si="500"/>
        <v/>
      </c>
      <c r="CJ250" s="2186" t="str">
        <f t="shared" si="501"/>
        <v/>
      </c>
      <c r="CK250" s="2186" t="str">
        <f t="shared" si="502"/>
        <v/>
      </c>
      <c r="CL250" s="2186" t="str">
        <f t="shared" si="503"/>
        <v/>
      </c>
      <c r="CM250" s="2186" t="str">
        <f t="shared" si="504"/>
        <v/>
      </c>
      <c r="CN250" s="2186" t="str">
        <f t="shared" si="505"/>
        <v/>
      </c>
      <c r="CO250" s="2186" t="str">
        <f t="shared" si="506"/>
        <v/>
      </c>
      <c r="CP250" s="2186" t="str">
        <f t="shared" si="507"/>
        <v/>
      </c>
      <c r="CQ250" s="2186" t="str">
        <f t="shared" si="508"/>
        <v/>
      </c>
      <c r="CR250" s="2186" t="str">
        <f t="shared" si="509"/>
        <v/>
      </c>
      <c r="CS250" s="2186" t="str">
        <f t="shared" si="510"/>
        <v/>
      </c>
      <c r="CT250" s="2186" t="str">
        <f t="shared" si="511"/>
        <v/>
      </c>
      <c r="CU250" s="2186" t="str">
        <f t="shared" si="512"/>
        <v/>
      </c>
      <c r="CV250" s="2186" t="str">
        <f t="shared" si="513"/>
        <v/>
      </c>
      <c r="CW250" s="2186" t="str">
        <f t="shared" si="514"/>
        <v/>
      </c>
      <c r="CX250" s="2186" t="str">
        <f t="shared" si="515"/>
        <v/>
      </c>
      <c r="CY250" s="2186"/>
      <c r="CZ250" s="2186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18"/>
      <c r="B251" s="2285" t="s">
        <v>2461</v>
      </c>
      <c r="C251" s="2286">
        <f>+M251+O251+Q251+S251+U251+W251+Y251+AA251+AC251+AE251+AG251+AI251</f>
        <v>0</v>
      </c>
      <c r="D251" s="2296">
        <f t="shared" si="540"/>
        <v>0</v>
      </c>
      <c r="E251" s="2288"/>
      <c r="F251" s="2289"/>
      <c r="G251" s="2290"/>
      <c r="H251" s="2289"/>
      <c r="I251" s="2290"/>
      <c r="J251" s="2289"/>
      <c r="K251" s="2290"/>
      <c r="L251" s="2289"/>
      <c r="M251" s="2279"/>
      <c r="N251" s="2280"/>
      <c r="O251" s="2279"/>
      <c r="P251" s="2280"/>
      <c r="Q251" s="2282"/>
      <c r="R251" s="2280"/>
      <c r="S251" s="2282"/>
      <c r="T251" s="2280"/>
      <c r="U251" s="2282"/>
      <c r="V251" s="2280"/>
      <c r="W251" s="2279"/>
      <c r="X251" s="2280"/>
      <c r="Y251" s="2279"/>
      <c r="Z251" s="2280"/>
      <c r="AA251" s="2279"/>
      <c r="AB251" s="2280"/>
      <c r="AC251" s="2282"/>
      <c r="AD251" s="2280"/>
      <c r="AE251" s="2279"/>
      <c r="AF251" s="2280"/>
      <c r="AG251" s="2279"/>
      <c r="AH251" s="2280"/>
      <c r="AI251" s="2279"/>
      <c r="AJ251" s="2283"/>
      <c r="AK251" s="2284"/>
      <c r="AL251" s="2280"/>
      <c r="AM251" s="2279"/>
      <c r="AN251" s="2283"/>
      <c r="AO251" s="2284"/>
      <c r="AP251" s="2280"/>
      <c r="AQ251" s="2279"/>
      <c r="AR251" s="2283"/>
      <c r="AS251" s="2284"/>
      <c r="AT251" s="2283"/>
      <c r="AU251" s="2284"/>
      <c r="AV251" s="2280"/>
      <c r="AW251" s="2284"/>
      <c r="AX251" s="2280"/>
      <c r="AY251" s="420" t="str">
        <f t="shared" si="492"/>
        <v/>
      </c>
      <c r="CA251" s="2186" t="str">
        <f t="shared" si="493"/>
        <v/>
      </c>
      <c r="CB251" s="2186" t="str">
        <f t="shared" si="536"/>
        <v/>
      </c>
      <c r="CC251" s="2186" t="str">
        <f t="shared" si="494"/>
        <v/>
      </c>
      <c r="CD251" s="2186" t="str">
        <f t="shared" si="495"/>
        <v/>
      </c>
      <c r="CE251" s="2186" t="str">
        <f t="shared" si="496"/>
        <v/>
      </c>
      <c r="CF251" s="2186" t="str">
        <f t="shared" si="497"/>
        <v/>
      </c>
      <c r="CG251" s="2186" t="str">
        <f t="shared" si="498"/>
        <v/>
      </c>
      <c r="CH251" s="2186" t="str">
        <f t="shared" si="499"/>
        <v/>
      </c>
      <c r="CI251" s="2186" t="str">
        <f t="shared" si="500"/>
        <v/>
      </c>
      <c r="CJ251" s="2186" t="str">
        <f t="shared" si="501"/>
        <v/>
      </c>
      <c r="CK251" s="2186" t="str">
        <f t="shared" si="502"/>
        <v/>
      </c>
      <c r="CL251" s="2186" t="str">
        <f t="shared" si="503"/>
        <v/>
      </c>
      <c r="CM251" s="2186" t="str">
        <f t="shared" si="504"/>
        <v/>
      </c>
      <c r="CN251" s="2186" t="str">
        <f t="shared" si="505"/>
        <v/>
      </c>
      <c r="CO251" s="2186" t="str">
        <f t="shared" si="506"/>
        <v/>
      </c>
      <c r="CP251" s="2186" t="str">
        <f t="shared" si="507"/>
        <v/>
      </c>
      <c r="CQ251" s="2186" t="str">
        <f t="shared" si="508"/>
        <v/>
      </c>
      <c r="CR251" s="2186" t="str">
        <f t="shared" si="509"/>
        <v/>
      </c>
      <c r="CS251" s="2186" t="str">
        <f t="shared" si="510"/>
        <v/>
      </c>
      <c r="CT251" s="2186" t="str">
        <f t="shared" si="511"/>
        <v/>
      </c>
      <c r="CU251" s="2186" t="str">
        <f t="shared" si="512"/>
        <v/>
      </c>
      <c r="CV251" s="2186" t="str">
        <f t="shared" si="513"/>
        <v/>
      </c>
      <c r="CW251" s="2186" t="str">
        <f t="shared" si="514"/>
        <v/>
      </c>
      <c r="CX251" s="2186" t="str">
        <f t="shared" si="515"/>
        <v/>
      </c>
      <c r="CY251" s="2186"/>
      <c r="CZ251" s="2186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18"/>
      <c r="B252" s="2285" t="s">
        <v>2428</v>
      </c>
      <c r="C252" s="2286">
        <f>+E252+G252+I252+K252+M252+O252+Q252+S252+U252+W252+Y252+AA252+AC252+AE252+AG252+AI252</f>
        <v>0</v>
      </c>
      <c r="D252" s="2296">
        <f>+F252+H252+J252+L252+N252+P252+R252+T252+V252+X252+Z252+AB252+AD252+AF252+AH252+AJ252</f>
        <v>0</v>
      </c>
      <c r="E252" s="2297"/>
      <c r="F252" s="396"/>
      <c r="G252" s="2297"/>
      <c r="H252" s="396"/>
      <c r="I252" s="2297"/>
      <c r="J252" s="396"/>
      <c r="K252" s="2297"/>
      <c r="L252" s="396"/>
      <c r="M252" s="2279"/>
      <c r="N252" s="2280"/>
      <c r="O252" s="2279"/>
      <c r="P252" s="2280"/>
      <c r="Q252" s="2282"/>
      <c r="R252" s="2280"/>
      <c r="S252" s="2282"/>
      <c r="T252" s="2280"/>
      <c r="U252" s="2282"/>
      <c r="V252" s="2280"/>
      <c r="W252" s="2279"/>
      <c r="X252" s="2280"/>
      <c r="Y252" s="2279"/>
      <c r="Z252" s="2280"/>
      <c r="AA252" s="2279"/>
      <c r="AB252" s="2280"/>
      <c r="AC252" s="2282"/>
      <c r="AD252" s="2280"/>
      <c r="AE252" s="2279"/>
      <c r="AF252" s="2280"/>
      <c r="AG252" s="2279"/>
      <c r="AH252" s="2280"/>
      <c r="AI252" s="2279"/>
      <c r="AJ252" s="2283"/>
      <c r="AK252" s="2284"/>
      <c r="AL252" s="2280"/>
      <c r="AM252" s="2279"/>
      <c r="AN252" s="2283"/>
      <c r="AO252" s="2284"/>
      <c r="AP252" s="2280"/>
      <c r="AQ252" s="2279"/>
      <c r="AR252" s="2283"/>
      <c r="AS252" s="2284"/>
      <c r="AT252" s="2283"/>
      <c r="AU252" s="2284"/>
      <c r="AV252" s="2280"/>
      <c r="AW252" s="2284"/>
      <c r="AX252" s="2280"/>
      <c r="AY252" s="420" t="str">
        <f t="shared" si="492"/>
        <v/>
      </c>
      <c r="CA252" s="2186" t="str">
        <f t="shared" si="493"/>
        <v/>
      </c>
      <c r="CB252" s="2186" t="str">
        <f t="shared" si="536"/>
        <v/>
      </c>
      <c r="CC252" s="2186" t="str">
        <f t="shared" si="494"/>
        <v/>
      </c>
      <c r="CD252" s="2186" t="str">
        <f t="shared" si="495"/>
        <v/>
      </c>
      <c r="CE252" s="2186" t="str">
        <f t="shared" si="496"/>
        <v/>
      </c>
      <c r="CF252" s="2186" t="str">
        <f t="shared" si="497"/>
        <v/>
      </c>
      <c r="CG252" s="2186" t="str">
        <f t="shared" si="498"/>
        <v/>
      </c>
      <c r="CH252" s="2186" t="str">
        <f t="shared" si="499"/>
        <v/>
      </c>
      <c r="CI252" s="2186" t="str">
        <f t="shared" si="500"/>
        <v/>
      </c>
      <c r="CJ252" s="2186" t="str">
        <f t="shared" si="501"/>
        <v/>
      </c>
      <c r="CK252" s="2186" t="str">
        <f t="shared" si="502"/>
        <v/>
      </c>
      <c r="CL252" s="2186" t="str">
        <f t="shared" si="503"/>
        <v/>
      </c>
      <c r="CM252" s="2186" t="str">
        <f t="shared" si="504"/>
        <v/>
      </c>
      <c r="CN252" s="2186" t="str">
        <f t="shared" si="505"/>
        <v/>
      </c>
      <c r="CO252" s="2186" t="str">
        <f t="shared" si="506"/>
        <v/>
      </c>
      <c r="CP252" s="2186" t="str">
        <f t="shared" si="507"/>
        <v/>
      </c>
      <c r="CQ252" s="2186" t="str">
        <f t="shared" si="508"/>
        <v/>
      </c>
      <c r="CR252" s="2186" t="str">
        <f t="shared" si="509"/>
        <v/>
      </c>
      <c r="CS252" s="2186" t="str">
        <f t="shared" si="510"/>
        <v/>
      </c>
      <c r="CT252" s="2186" t="str">
        <f t="shared" si="511"/>
        <v/>
      </c>
      <c r="CU252" s="2186" t="str">
        <f t="shared" si="512"/>
        <v/>
      </c>
      <c r="CV252" s="2186" t="str">
        <f t="shared" si="513"/>
        <v/>
      </c>
      <c r="CW252" s="2186" t="str">
        <f t="shared" si="514"/>
        <v/>
      </c>
      <c r="CX252" s="2186" t="str">
        <f t="shared" si="515"/>
        <v/>
      </c>
      <c r="CY252" s="2186"/>
      <c r="CZ252" s="2186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18"/>
      <c r="B253" s="2285" t="s">
        <v>2462</v>
      </c>
      <c r="C253" s="2286">
        <f>+O253+Q253+S253+U253+W253+Y253+AA253+AC253+AE253+AG253+AI253</f>
        <v>0</v>
      </c>
      <c r="D253" s="2287">
        <f>+P253+R253+T253+V253+X253+Z253+AB253+AD253+AF253+AH253+AJ253</f>
        <v>0</v>
      </c>
      <c r="E253" s="2288"/>
      <c r="F253" s="2289"/>
      <c r="G253" s="2290"/>
      <c r="H253" s="2289"/>
      <c r="I253" s="2290"/>
      <c r="J253" s="2289"/>
      <c r="K253" s="2290"/>
      <c r="L253" s="2289"/>
      <c r="M253" s="2290"/>
      <c r="N253" s="2289"/>
      <c r="O253" s="2279"/>
      <c r="P253" s="2280"/>
      <c r="Q253" s="2282"/>
      <c r="R253" s="2280"/>
      <c r="S253" s="2282"/>
      <c r="T253" s="2280"/>
      <c r="U253" s="2282"/>
      <c r="V253" s="2280"/>
      <c r="W253" s="2279"/>
      <c r="X253" s="2280"/>
      <c r="Y253" s="2279"/>
      <c r="Z253" s="2280"/>
      <c r="AA253" s="2279"/>
      <c r="AB253" s="2280"/>
      <c r="AC253" s="2282"/>
      <c r="AD253" s="2280"/>
      <c r="AE253" s="2279"/>
      <c r="AF253" s="2280"/>
      <c r="AG253" s="2279"/>
      <c r="AH253" s="2280"/>
      <c r="AI253" s="2279"/>
      <c r="AJ253" s="2283"/>
      <c r="AK253" s="2284"/>
      <c r="AL253" s="2280"/>
      <c r="AM253" s="2279"/>
      <c r="AN253" s="2283"/>
      <c r="AO253" s="2284"/>
      <c r="AP253" s="2280"/>
      <c r="AQ253" s="2279"/>
      <c r="AR253" s="2283"/>
      <c r="AS253" s="2284"/>
      <c r="AT253" s="2283"/>
      <c r="AU253" s="2284"/>
      <c r="AV253" s="2280"/>
      <c r="AW253" s="2284"/>
      <c r="AX253" s="2280"/>
      <c r="AY253" s="420" t="str">
        <f t="shared" si="492"/>
        <v/>
      </c>
      <c r="CA253" s="2186" t="str">
        <f t="shared" si="493"/>
        <v/>
      </c>
      <c r="CB253" s="2186" t="str">
        <f t="shared" si="536"/>
        <v/>
      </c>
      <c r="CC253" s="2186" t="str">
        <f t="shared" si="494"/>
        <v/>
      </c>
      <c r="CD253" s="2186" t="str">
        <f t="shared" si="495"/>
        <v/>
      </c>
      <c r="CE253" s="2186" t="str">
        <f t="shared" si="496"/>
        <v/>
      </c>
      <c r="CF253" s="2186" t="str">
        <f t="shared" si="497"/>
        <v/>
      </c>
      <c r="CG253" s="2186" t="str">
        <f t="shared" si="498"/>
        <v/>
      </c>
      <c r="CH253" s="2186" t="str">
        <f t="shared" si="499"/>
        <v/>
      </c>
      <c r="CI253" s="2186" t="str">
        <f t="shared" si="500"/>
        <v/>
      </c>
      <c r="CJ253" s="2186" t="str">
        <f t="shared" si="501"/>
        <v/>
      </c>
      <c r="CK253" s="2186" t="str">
        <f t="shared" si="502"/>
        <v/>
      </c>
      <c r="CL253" s="2186" t="str">
        <f t="shared" si="503"/>
        <v/>
      </c>
      <c r="CM253" s="2186" t="str">
        <f t="shared" si="504"/>
        <v/>
      </c>
      <c r="CN253" s="2186" t="str">
        <f t="shared" si="505"/>
        <v/>
      </c>
      <c r="CO253" s="2186" t="str">
        <f t="shared" si="506"/>
        <v/>
      </c>
      <c r="CP253" s="2186" t="str">
        <f t="shared" si="507"/>
        <v/>
      </c>
      <c r="CQ253" s="2186" t="str">
        <f t="shared" si="508"/>
        <v/>
      </c>
      <c r="CR253" s="2186" t="str">
        <f t="shared" si="509"/>
        <v/>
      </c>
      <c r="CS253" s="2186" t="str">
        <f t="shared" si="510"/>
        <v/>
      </c>
      <c r="CT253" s="2186" t="str">
        <f t="shared" si="511"/>
        <v/>
      </c>
      <c r="CU253" s="2186" t="str">
        <f t="shared" si="512"/>
        <v/>
      </c>
      <c r="CV253" s="2186" t="str">
        <f t="shared" si="513"/>
        <v/>
      </c>
      <c r="CW253" s="2186" t="str">
        <f t="shared" si="514"/>
        <v/>
      </c>
      <c r="CX253" s="2186" t="str">
        <f t="shared" si="515"/>
        <v/>
      </c>
      <c r="CY253" s="2186"/>
      <c r="CZ253" s="2186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18"/>
      <c r="B254" s="2285" t="s">
        <v>2463</v>
      </c>
      <c r="C254" s="2286">
        <f>+M254+O254+Q254+S254+U254+W254+Y254+AA254+AC254+AE254+AG254+AI254</f>
        <v>0</v>
      </c>
      <c r="D254" s="2296">
        <f t="shared" ref="D254" si="541">+N254+P254+R254+T254+V254+X254+Z254+AB254+AD254+AF254+AH254+AJ254</f>
        <v>0</v>
      </c>
      <c r="E254" s="2288"/>
      <c r="F254" s="2302"/>
      <c r="G254" s="2290"/>
      <c r="H254" s="2289"/>
      <c r="I254" s="2290"/>
      <c r="J254" s="2289"/>
      <c r="K254" s="2290"/>
      <c r="L254" s="2289"/>
      <c r="M254" s="2282"/>
      <c r="N254" s="2280"/>
      <c r="O254" s="2279"/>
      <c r="P254" s="2280"/>
      <c r="Q254" s="2282"/>
      <c r="R254" s="2280"/>
      <c r="S254" s="2282"/>
      <c r="T254" s="2280"/>
      <c r="U254" s="2282"/>
      <c r="V254" s="2280"/>
      <c r="W254" s="2279"/>
      <c r="X254" s="2280"/>
      <c r="Y254" s="2279"/>
      <c r="Z254" s="2280"/>
      <c r="AA254" s="2279"/>
      <c r="AB254" s="2280"/>
      <c r="AC254" s="2282"/>
      <c r="AD254" s="2280"/>
      <c r="AE254" s="2279"/>
      <c r="AF254" s="2280"/>
      <c r="AG254" s="2279"/>
      <c r="AH254" s="2280"/>
      <c r="AI254" s="2279"/>
      <c r="AJ254" s="2283"/>
      <c r="AK254" s="2284"/>
      <c r="AL254" s="2280"/>
      <c r="AM254" s="2279"/>
      <c r="AN254" s="2283"/>
      <c r="AO254" s="2284"/>
      <c r="AP254" s="2280"/>
      <c r="AQ254" s="2279"/>
      <c r="AR254" s="2283"/>
      <c r="AS254" s="2284"/>
      <c r="AT254" s="2283"/>
      <c r="AU254" s="2284"/>
      <c r="AV254" s="2280"/>
      <c r="AW254" s="2284"/>
      <c r="AX254" s="2280"/>
      <c r="AY254" s="420" t="str">
        <f t="shared" si="492"/>
        <v/>
      </c>
      <c r="CA254" s="2186" t="str">
        <f t="shared" si="493"/>
        <v/>
      </c>
      <c r="CB254" s="2186" t="str">
        <f t="shared" si="536"/>
        <v/>
      </c>
      <c r="CC254" s="2186" t="str">
        <f t="shared" si="494"/>
        <v/>
      </c>
      <c r="CD254" s="2186" t="str">
        <f t="shared" si="495"/>
        <v/>
      </c>
      <c r="CE254" s="2186" t="str">
        <f t="shared" si="496"/>
        <v/>
      </c>
      <c r="CF254" s="2186" t="str">
        <f t="shared" si="497"/>
        <v/>
      </c>
      <c r="CG254" s="2186" t="str">
        <f t="shared" si="498"/>
        <v/>
      </c>
      <c r="CH254" s="2186" t="str">
        <f t="shared" si="499"/>
        <v/>
      </c>
      <c r="CI254" s="2186" t="str">
        <f t="shared" si="500"/>
        <v/>
      </c>
      <c r="CJ254" s="2186" t="str">
        <f t="shared" si="501"/>
        <v/>
      </c>
      <c r="CK254" s="2186" t="str">
        <f t="shared" si="502"/>
        <v/>
      </c>
      <c r="CL254" s="2186" t="str">
        <f t="shared" si="503"/>
        <v/>
      </c>
      <c r="CM254" s="2186" t="str">
        <f t="shared" si="504"/>
        <v/>
      </c>
      <c r="CN254" s="2186" t="str">
        <f t="shared" si="505"/>
        <v/>
      </c>
      <c r="CO254" s="2186" t="str">
        <f t="shared" si="506"/>
        <v/>
      </c>
      <c r="CP254" s="2186" t="str">
        <f t="shared" si="507"/>
        <v/>
      </c>
      <c r="CQ254" s="2186" t="str">
        <f t="shared" si="508"/>
        <v/>
      </c>
      <c r="CR254" s="2186" t="str">
        <f t="shared" si="509"/>
        <v/>
      </c>
      <c r="CS254" s="2186" t="str">
        <f t="shared" si="510"/>
        <v/>
      </c>
      <c r="CT254" s="2186" t="str">
        <f t="shared" si="511"/>
        <v/>
      </c>
      <c r="CU254" s="2186" t="str">
        <f t="shared" si="512"/>
        <v/>
      </c>
      <c r="CV254" s="2186" t="str">
        <f t="shared" si="513"/>
        <v/>
      </c>
      <c r="CW254" s="2186" t="str">
        <f t="shared" si="514"/>
        <v/>
      </c>
      <c r="CX254" s="2186" t="str">
        <f t="shared" si="515"/>
        <v/>
      </c>
      <c r="CY254" s="2186"/>
      <c r="CZ254" s="2186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18"/>
      <c r="B255" s="2291" t="s">
        <v>2464</v>
      </c>
      <c r="C255" s="2303">
        <f>+Q255+S255+U255+W255+Y255+AA255+AC255+AE255+AG255+AI255+O255</f>
        <v>0</v>
      </c>
      <c r="D255" s="2287">
        <f>+R255+T255+V255+X255+Z255+AB255+AD255+AF255+AH255+AJ255+P255</f>
        <v>0</v>
      </c>
      <c r="E255" s="2288"/>
      <c r="F255" s="2289"/>
      <c r="G255" s="2290"/>
      <c r="H255" s="2302"/>
      <c r="I255" s="2290"/>
      <c r="J255" s="2289"/>
      <c r="K255" s="2290"/>
      <c r="L255" s="2289"/>
      <c r="M255" s="2299"/>
      <c r="N255" s="2300"/>
      <c r="O255" s="2279"/>
      <c r="P255" s="2280"/>
      <c r="Q255" s="2282"/>
      <c r="R255" s="2280"/>
      <c r="S255" s="2282"/>
      <c r="T255" s="2280"/>
      <c r="U255" s="2282"/>
      <c r="V255" s="2280"/>
      <c r="W255" s="2279"/>
      <c r="X255" s="2280"/>
      <c r="Y255" s="2279"/>
      <c r="Z255" s="2280"/>
      <c r="AA255" s="2279"/>
      <c r="AB255" s="2280"/>
      <c r="AC255" s="2282"/>
      <c r="AD255" s="2280"/>
      <c r="AE255" s="2279"/>
      <c r="AF255" s="2280"/>
      <c r="AG255" s="2279"/>
      <c r="AH255" s="2280"/>
      <c r="AI255" s="2279"/>
      <c r="AJ255" s="2283"/>
      <c r="AK255" s="2284"/>
      <c r="AL255" s="2280"/>
      <c r="AM255" s="2279"/>
      <c r="AN255" s="2283"/>
      <c r="AO255" s="2284"/>
      <c r="AP255" s="2280"/>
      <c r="AQ255" s="2279"/>
      <c r="AR255" s="2283"/>
      <c r="AS255" s="2284"/>
      <c r="AT255" s="2283"/>
      <c r="AU255" s="2284"/>
      <c r="AV255" s="2280"/>
      <c r="AW255" s="2284"/>
      <c r="AX255" s="2280"/>
      <c r="AY255" s="420" t="str">
        <f t="shared" si="492"/>
        <v/>
      </c>
      <c r="CA255" s="2186" t="str">
        <f t="shared" si="493"/>
        <v/>
      </c>
      <c r="CB255" s="2186" t="str">
        <f t="shared" si="536"/>
        <v/>
      </c>
      <c r="CC255" s="2186" t="str">
        <f t="shared" si="494"/>
        <v/>
      </c>
      <c r="CD255" s="2186" t="str">
        <f t="shared" si="495"/>
        <v/>
      </c>
      <c r="CE255" s="2186" t="str">
        <f t="shared" si="496"/>
        <v/>
      </c>
      <c r="CF255" s="2186" t="str">
        <f t="shared" si="497"/>
        <v/>
      </c>
      <c r="CG255" s="2186" t="str">
        <f t="shared" si="498"/>
        <v/>
      </c>
      <c r="CH255" s="2186" t="str">
        <f t="shared" si="499"/>
        <v/>
      </c>
      <c r="CI255" s="2186" t="str">
        <f t="shared" si="500"/>
        <v/>
      </c>
      <c r="CJ255" s="2186" t="str">
        <f t="shared" si="501"/>
        <v/>
      </c>
      <c r="CK255" s="2186" t="str">
        <f t="shared" si="502"/>
        <v/>
      </c>
      <c r="CL255" s="2186" t="str">
        <f t="shared" si="503"/>
        <v/>
      </c>
      <c r="CM255" s="2186" t="str">
        <f t="shared" si="504"/>
        <v/>
      </c>
      <c r="CN255" s="2186" t="str">
        <f t="shared" si="505"/>
        <v/>
      </c>
      <c r="CO255" s="2186" t="str">
        <f t="shared" si="506"/>
        <v/>
      </c>
      <c r="CP255" s="2186" t="str">
        <f t="shared" si="507"/>
        <v/>
      </c>
      <c r="CQ255" s="2186" t="str">
        <f t="shared" si="508"/>
        <v/>
      </c>
      <c r="CR255" s="2186" t="str">
        <f t="shared" si="509"/>
        <v/>
      </c>
      <c r="CS255" s="2186" t="str">
        <f t="shared" si="510"/>
        <v/>
      </c>
      <c r="CT255" s="2186" t="str">
        <f t="shared" si="511"/>
        <v/>
      </c>
      <c r="CU255" s="2186" t="str">
        <f t="shared" si="512"/>
        <v/>
      </c>
      <c r="CV255" s="2186" t="str">
        <f t="shared" si="513"/>
        <v/>
      </c>
      <c r="CW255" s="2186" t="str">
        <f t="shared" si="514"/>
        <v/>
      </c>
      <c r="CX255" s="2186" t="str">
        <f t="shared" si="515"/>
        <v/>
      </c>
      <c r="CY255" s="2186"/>
      <c r="CZ255" s="2186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18"/>
      <c r="B256" s="2291" t="s">
        <v>2465</v>
      </c>
      <c r="C256" s="2286">
        <f>+M256+O256+Q256+S256+U256+W256+Y256+AA256+AC256+AE256+AG256+AI256</f>
        <v>0</v>
      </c>
      <c r="D256" s="2296">
        <f t="shared" ref="D256:D259" si="542">+N256+P256+R256+T256+V256+X256+Z256+AB256+AD256+AF256+AH256+AJ256</f>
        <v>0</v>
      </c>
      <c r="E256" s="2288"/>
      <c r="F256" s="2289"/>
      <c r="G256" s="2290"/>
      <c r="H256" s="2289"/>
      <c r="I256" s="2290"/>
      <c r="J256" s="2302"/>
      <c r="K256" s="2290"/>
      <c r="L256" s="2289"/>
      <c r="M256" s="2297"/>
      <c r="N256" s="397"/>
      <c r="O256" s="2279"/>
      <c r="P256" s="2304"/>
      <c r="Q256" s="2282"/>
      <c r="R256" s="2304"/>
      <c r="S256" s="2282"/>
      <c r="T256" s="2304"/>
      <c r="U256" s="2282"/>
      <c r="V256" s="2304"/>
      <c r="W256" s="2279"/>
      <c r="X256" s="2304"/>
      <c r="Y256" s="2279"/>
      <c r="Z256" s="2304"/>
      <c r="AA256" s="2279"/>
      <c r="AB256" s="2304"/>
      <c r="AC256" s="2282"/>
      <c r="AD256" s="2304"/>
      <c r="AE256" s="2279"/>
      <c r="AF256" s="2304"/>
      <c r="AG256" s="2279"/>
      <c r="AH256" s="2304"/>
      <c r="AI256" s="2279"/>
      <c r="AJ256" s="2305"/>
      <c r="AK256" s="2284"/>
      <c r="AL256" s="2304"/>
      <c r="AM256" s="2279"/>
      <c r="AN256" s="2305"/>
      <c r="AO256" s="2284"/>
      <c r="AP256" s="2304"/>
      <c r="AQ256" s="2279"/>
      <c r="AR256" s="2305"/>
      <c r="AS256" s="2284"/>
      <c r="AT256" s="2305"/>
      <c r="AU256" s="2284"/>
      <c r="AV256" s="2304"/>
      <c r="AW256" s="2284"/>
      <c r="AX256" s="2304"/>
      <c r="AY256" s="420" t="str">
        <f t="shared" si="492"/>
        <v/>
      </c>
      <c r="CA256" s="2186" t="str">
        <f t="shared" si="493"/>
        <v/>
      </c>
      <c r="CB256" s="2186" t="str">
        <f t="shared" si="536"/>
        <v/>
      </c>
      <c r="CC256" s="2186" t="str">
        <f t="shared" si="494"/>
        <v/>
      </c>
      <c r="CD256" s="2186" t="str">
        <f t="shared" si="495"/>
        <v/>
      </c>
      <c r="CE256" s="2186" t="str">
        <f t="shared" si="496"/>
        <v/>
      </c>
      <c r="CF256" s="2186" t="str">
        <f t="shared" si="497"/>
        <v/>
      </c>
      <c r="CG256" s="2186" t="str">
        <f t="shared" si="498"/>
        <v/>
      </c>
      <c r="CH256" s="2186" t="str">
        <f t="shared" si="499"/>
        <v/>
      </c>
      <c r="CI256" s="2186" t="str">
        <f t="shared" si="500"/>
        <v/>
      </c>
      <c r="CJ256" s="2186" t="str">
        <f t="shared" si="501"/>
        <v/>
      </c>
      <c r="CK256" s="2186" t="str">
        <f t="shared" si="502"/>
        <v/>
      </c>
      <c r="CL256" s="2186" t="str">
        <f t="shared" si="503"/>
        <v/>
      </c>
      <c r="CM256" s="2186" t="str">
        <f t="shared" si="504"/>
        <v/>
      </c>
      <c r="CN256" s="2186" t="str">
        <f t="shared" si="505"/>
        <v/>
      </c>
      <c r="CO256" s="2186" t="str">
        <f t="shared" si="506"/>
        <v/>
      </c>
      <c r="CP256" s="2186" t="str">
        <f t="shared" si="507"/>
        <v/>
      </c>
      <c r="CQ256" s="2186" t="str">
        <f t="shared" si="508"/>
        <v/>
      </c>
      <c r="CR256" s="2186" t="str">
        <f t="shared" si="509"/>
        <v/>
      </c>
      <c r="CS256" s="2186" t="str">
        <f t="shared" si="510"/>
        <v/>
      </c>
      <c r="CT256" s="2186" t="str">
        <f t="shared" si="511"/>
        <v/>
      </c>
      <c r="CU256" s="2186" t="str">
        <f t="shared" si="512"/>
        <v/>
      </c>
      <c r="CV256" s="2186" t="str">
        <f t="shared" si="513"/>
        <v/>
      </c>
      <c r="CW256" s="2186" t="str">
        <f t="shared" si="514"/>
        <v/>
      </c>
      <c r="CX256" s="2186" t="str">
        <f t="shared" si="515"/>
        <v/>
      </c>
      <c r="CY256" s="2186"/>
      <c r="CZ256" s="2186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18"/>
      <c r="B257" s="2291" t="s">
        <v>2466</v>
      </c>
      <c r="C257" s="2286">
        <f>+M257+O257+Q257+S257+U257+W257+Y257+AA257+AC257+AE257+AG257+AI257</f>
        <v>0</v>
      </c>
      <c r="D257" s="2296">
        <f t="shared" si="542"/>
        <v>0</v>
      </c>
      <c r="E257" s="2288"/>
      <c r="F257" s="2289"/>
      <c r="G257" s="2290"/>
      <c r="H257" s="2289"/>
      <c r="I257" s="2290"/>
      <c r="J257" s="2289"/>
      <c r="K257" s="2290"/>
      <c r="L257" s="2289"/>
      <c r="M257" s="2279"/>
      <c r="N257" s="2304"/>
      <c r="O257" s="2279"/>
      <c r="P257" s="2304"/>
      <c r="Q257" s="2282"/>
      <c r="R257" s="2304"/>
      <c r="S257" s="2282"/>
      <c r="T257" s="2304"/>
      <c r="U257" s="2282"/>
      <c r="V257" s="2304"/>
      <c r="W257" s="2279"/>
      <c r="X257" s="2304"/>
      <c r="Y257" s="2279"/>
      <c r="Z257" s="2304"/>
      <c r="AA257" s="2279"/>
      <c r="AB257" s="2304"/>
      <c r="AC257" s="2282"/>
      <c r="AD257" s="2304"/>
      <c r="AE257" s="2279"/>
      <c r="AF257" s="2304"/>
      <c r="AG257" s="2279"/>
      <c r="AH257" s="2304"/>
      <c r="AI257" s="2279"/>
      <c r="AJ257" s="2305"/>
      <c r="AK257" s="2284"/>
      <c r="AL257" s="2304"/>
      <c r="AM257" s="2279"/>
      <c r="AN257" s="2305"/>
      <c r="AO257" s="2284"/>
      <c r="AP257" s="2304"/>
      <c r="AQ257" s="2279"/>
      <c r="AR257" s="2305"/>
      <c r="AS257" s="2284"/>
      <c r="AT257" s="2305"/>
      <c r="AU257" s="2284"/>
      <c r="AV257" s="2304"/>
      <c r="AW257" s="2284"/>
      <c r="AX257" s="2304"/>
      <c r="AY257" s="420" t="str">
        <f t="shared" si="492"/>
        <v/>
      </c>
      <c r="CA257" s="2186" t="str">
        <f t="shared" si="493"/>
        <v/>
      </c>
      <c r="CB257" s="2186" t="str">
        <f t="shared" si="536"/>
        <v/>
      </c>
      <c r="CC257" s="2186" t="str">
        <f t="shared" si="494"/>
        <v/>
      </c>
      <c r="CD257" s="2186" t="str">
        <f t="shared" si="495"/>
        <v/>
      </c>
      <c r="CE257" s="2186" t="str">
        <f t="shared" si="496"/>
        <v/>
      </c>
      <c r="CF257" s="2186" t="str">
        <f t="shared" si="497"/>
        <v/>
      </c>
      <c r="CG257" s="2186" t="str">
        <f t="shared" si="498"/>
        <v/>
      </c>
      <c r="CH257" s="2186" t="str">
        <f t="shared" si="499"/>
        <v/>
      </c>
      <c r="CI257" s="2186" t="str">
        <f t="shared" si="500"/>
        <v/>
      </c>
      <c r="CJ257" s="2186" t="str">
        <f t="shared" si="501"/>
        <v/>
      </c>
      <c r="CK257" s="2186" t="str">
        <f t="shared" si="502"/>
        <v/>
      </c>
      <c r="CL257" s="2186" t="str">
        <f t="shared" si="503"/>
        <v/>
      </c>
      <c r="CM257" s="2186" t="str">
        <f t="shared" si="504"/>
        <v/>
      </c>
      <c r="CN257" s="2186" t="str">
        <f t="shared" si="505"/>
        <v/>
      </c>
      <c r="CO257" s="2186" t="str">
        <f t="shared" si="506"/>
        <v/>
      </c>
      <c r="CP257" s="2186" t="str">
        <f t="shared" si="507"/>
        <v/>
      </c>
      <c r="CQ257" s="2186" t="str">
        <f t="shared" si="508"/>
        <v/>
      </c>
      <c r="CR257" s="2186" t="str">
        <f t="shared" si="509"/>
        <v/>
      </c>
      <c r="CS257" s="2186" t="str">
        <f t="shared" si="510"/>
        <v/>
      </c>
      <c r="CT257" s="2186" t="str">
        <f t="shared" si="511"/>
        <v/>
      </c>
      <c r="CU257" s="2186" t="str">
        <f t="shared" si="512"/>
        <v/>
      </c>
      <c r="CV257" s="2186" t="str">
        <f t="shared" si="513"/>
        <v/>
      </c>
      <c r="CW257" s="2186" t="str">
        <f t="shared" si="514"/>
        <v/>
      </c>
      <c r="CX257" s="2186" t="str">
        <f t="shared" si="515"/>
        <v/>
      </c>
      <c r="CY257" s="2186"/>
      <c r="CZ257" s="2186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18"/>
      <c r="B258" s="2291" t="s">
        <v>2467</v>
      </c>
      <c r="C258" s="2301">
        <f t="shared" ref="C258" si="543">+M258+O258+Q258+S258+U258+W258+Y258+AA258+AC258+AE258+AG258+AI258</f>
        <v>0</v>
      </c>
      <c r="D258" s="2296">
        <f t="shared" si="542"/>
        <v>0</v>
      </c>
      <c r="E258" s="2288"/>
      <c r="F258" s="2289"/>
      <c r="G258" s="2290"/>
      <c r="H258" s="2289"/>
      <c r="I258" s="2290"/>
      <c r="J258" s="2289"/>
      <c r="K258" s="2290"/>
      <c r="L258" s="2289"/>
      <c r="M258" s="2279"/>
      <c r="N258" s="2304"/>
      <c r="O258" s="2279"/>
      <c r="P258" s="2304"/>
      <c r="Q258" s="2282"/>
      <c r="R258" s="2304"/>
      <c r="S258" s="2282"/>
      <c r="T258" s="2304"/>
      <c r="U258" s="2282"/>
      <c r="V258" s="2304"/>
      <c r="W258" s="2279"/>
      <c r="X258" s="2304"/>
      <c r="Y258" s="2279"/>
      <c r="Z258" s="2304"/>
      <c r="AA258" s="2279"/>
      <c r="AB258" s="2304"/>
      <c r="AC258" s="2282"/>
      <c r="AD258" s="2304"/>
      <c r="AE258" s="2279"/>
      <c r="AF258" s="2304"/>
      <c r="AG258" s="2279"/>
      <c r="AH258" s="2304"/>
      <c r="AI258" s="2279"/>
      <c r="AJ258" s="2305"/>
      <c r="AK258" s="2284"/>
      <c r="AL258" s="2304"/>
      <c r="AM258" s="2279"/>
      <c r="AN258" s="2305"/>
      <c r="AO258" s="2284"/>
      <c r="AP258" s="2304"/>
      <c r="AQ258" s="2279"/>
      <c r="AR258" s="2305"/>
      <c r="AS258" s="2284"/>
      <c r="AT258" s="2305"/>
      <c r="AU258" s="2284"/>
      <c r="AV258" s="2304"/>
      <c r="AW258" s="2284"/>
      <c r="AX258" s="2304"/>
      <c r="AY258" s="420" t="str">
        <f t="shared" si="492"/>
        <v/>
      </c>
      <c r="CA258" s="2186" t="str">
        <f t="shared" si="493"/>
        <v/>
      </c>
      <c r="CB258" s="2186" t="str">
        <f t="shared" si="536"/>
        <v/>
      </c>
      <c r="CC258" s="2186" t="str">
        <f t="shared" si="494"/>
        <v/>
      </c>
      <c r="CD258" s="2186" t="str">
        <f t="shared" si="495"/>
        <v/>
      </c>
      <c r="CE258" s="2186" t="str">
        <f t="shared" si="496"/>
        <v/>
      </c>
      <c r="CF258" s="2186" t="str">
        <f t="shared" si="497"/>
        <v/>
      </c>
      <c r="CG258" s="2186" t="str">
        <f t="shared" si="498"/>
        <v/>
      </c>
      <c r="CH258" s="2186" t="str">
        <f t="shared" si="499"/>
        <v/>
      </c>
      <c r="CI258" s="2186" t="str">
        <f t="shared" si="500"/>
        <v/>
      </c>
      <c r="CJ258" s="2186" t="str">
        <f t="shared" si="501"/>
        <v/>
      </c>
      <c r="CK258" s="2186" t="str">
        <f t="shared" si="502"/>
        <v/>
      </c>
      <c r="CL258" s="2186" t="str">
        <f t="shared" si="503"/>
        <v/>
      </c>
      <c r="CM258" s="2186" t="str">
        <f t="shared" si="504"/>
        <v/>
      </c>
      <c r="CN258" s="2186" t="str">
        <f t="shared" si="505"/>
        <v/>
      </c>
      <c r="CO258" s="2186" t="str">
        <f t="shared" si="506"/>
        <v/>
      </c>
      <c r="CP258" s="2186" t="str">
        <f t="shared" si="507"/>
        <v/>
      </c>
      <c r="CQ258" s="2186" t="str">
        <f t="shared" si="508"/>
        <v/>
      </c>
      <c r="CR258" s="2186" t="str">
        <f t="shared" si="509"/>
        <v/>
      </c>
      <c r="CS258" s="2186" t="str">
        <f t="shared" si="510"/>
        <v/>
      </c>
      <c r="CT258" s="2186" t="str">
        <f t="shared" si="511"/>
        <v/>
      </c>
      <c r="CU258" s="2186" t="str">
        <f t="shared" si="512"/>
        <v/>
      </c>
      <c r="CV258" s="2186" t="str">
        <f t="shared" si="513"/>
        <v/>
      </c>
      <c r="CW258" s="2186" t="str">
        <f t="shared" si="514"/>
        <v/>
      </c>
      <c r="CX258" s="2186" t="str">
        <f t="shared" si="515"/>
        <v/>
      </c>
      <c r="CY258" s="2186"/>
      <c r="CZ258" s="2186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18"/>
      <c r="B259" s="2285" t="s">
        <v>2468</v>
      </c>
      <c r="C259" s="2286">
        <f>+M259+O259+Q259+S259+U259+W259+Y259+AA259+AC259+AE259+AG259+AI259</f>
        <v>0</v>
      </c>
      <c r="D259" s="2296">
        <f t="shared" si="542"/>
        <v>0</v>
      </c>
      <c r="E259" s="2288"/>
      <c r="F259" s="2289"/>
      <c r="G259" s="2290"/>
      <c r="H259" s="2289"/>
      <c r="I259" s="2290"/>
      <c r="J259" s="2289"/>
      <c r="K259" s="2290"/>
      <c r="L259" s="2302"/>
      <c r="M259" s="2279"/>
      <c r="N259" s="2304"/>
      <c r="O259" s="2279"/>
      <c r="P259" s="2304"/>
      <c r="Q259" s="2282"/>
      <c r="R259" s="2304"/>
      <c r="S259" s="2282"/>
      <c r="T259" s="2304"/>
      <c r="U259" s="2282"/>
      <c r="V259" s="2304"/>
      <c r="W259" s="2279"/>
      <c r="X259" s="2304"/>
      <c r="Y259" s="2279"/>
      <c r="Z259" s="2304"/>
      <c r="AA259" s="2279"/>
      <c r="AB259" s="2304"/>
      <c r="AC259" s="2282"/>
      <c r="AD259" s="2304"/>
      <c r="AE259" s="2279"/>
      <c r="AF259" s="2304"/>
      <c r="AG259" s="2279"/>
      <c r="AH259" s="2304"/>
      <c r="AI259" s="2279"/>
      <c r="AJ259" s="2305"/>
      <c r="AK259" s="2284"/>
      <c r="AL259" s="2304"/>
      <c r="AM259" s="2279"/>
      <c r="AN259" s="2305"/>
      <c r="AO259" s="2284"/>
      <c r="AP259" s="2304"/>
      <c r="AQ259" s="2279"/>
      <c r="AR259" s="2305"/>
      <c r="AS259" s="2284"/>
      <c r="AT259" s="2305"/>
      <c r="AU259" s="2284"/>
      <c r="AV259" s="2304"/>
      <c r="AW259" s="2284"/>
      <c r="AX259" s="2304"/>
      <c r="AY259" s="420" t="str">
        <f t="shared" si="492"/>
        <v/>
      </c>
      <c r="CA259" s="2186" t="str">
        <f t="shared" si="493"/>
        <v/>
      </c>
      <c r="CB259" s="2186" t="str">
        <f t="shared" si="536"/>
        <v/>
      </c>
      <c r="CC259" s="2186" t="str">
        <f t="shared" si="494"/>
        <v/>
      </c>
      <c r="CD259" s="2186" t="str">
        <f t="shared" si="495"/>
        <v/>
      </c>
      <c r="CE259" s="2186" t="str">
        <f t="shared" si="496"/>
        <v/>
      </c>
      <c r="CF259" s="2186" t="str">
        <f t="shared" si="497"/>
        <v/>
      </c>
      <c r="CG259" s="2186" t="str">
        <f t="shared" si="498"/>
        <v/>
      </c>
      <c r="CH259" s="2186" t="str">
        <f t="shared" si="499"/>
        <v/>
      </c>
      <c r="CI259" s="2186" t="str">
        <f t="shared" si="500"/>
        <v/>
      </c>
      <c r="CJ259" s="2186" t="str">
        <f t="shared" si="501"/>
        <v/>
      </c>
      <c r="CK259" s="2186" t="str">
        <f t="shared" si="502"/>
        <v/>
      </c>
      <c r="CL259" s="2186" t="str">
        <f t="shared" si="503"/>
        <v/>
      </c>
      <c r="CM259" s="2186" t="str">
        <f t="shared" si="504"/>
        <v/>
      </c>
      <c r="CN259" s="2186" t="str">
        <f t="shared" si="505"/>
        <v/>
      </c>
      <c r="CO259" s="2186" t="str">
        <f t="shared" si="506"/>
        <v/>
      </c>
      <c r="CP259" s="2186" t="str">
        <f t="shared" si="507"/>
        <v/>
      </c>
      <c r="CQ259" s="2186" t="str">
        <f t="shared" si="508"/>
        <v/>
      </c>
      <c r="CR259" s="2186" t="str">
        <f t="shared" si="509"/>
        <v/>
      </c>
      <c r="CS259" s="2186" t="str">
        <f t="shared" si="510"/>
        <v/>
      </c>
      <c r="CT259" s="2186" t="str">
        <f t="shared" si="511"/>
        <v/>
      </c>
      <c r="CU259" s="2186" t="str">
        <f t="shared" si="512"/>
        <v/>
      </c>
      <c r="CV259" s="2186" t="str">
        <f t="shared" si="513"/>
        <v/>
      </c>
      <c r="CW259" s="2186" t="str">
        <f t="shared" si="514"/>
        <v/>
      </c>
      <c r="CX259" s="2186" t="str">
        <f t="shared" si="515"/>
        <v/>
      </c>
      <c r="CY259" s="2186"/>
      <c r="CZ259" s="2186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19"/>
      <c r="B260" s="409" t="s">
        <v>2469</v>
      </c>
      <c r="C260" s="2306">
        <f>+M260+O260+Q260+S260+U260+W260+Y260+AA260+AC260+AE260+AG260+AI260</f>
        <v>0</v>
      </c>
      <c r="D260" s="2307">
        <f>+N260+P260+R260+T260+V260+X260+Z260+AB260+AD260+AF260+AH260+AJ260</f>
        <v>0</v>
      </c>
      <c r="E260" s="2308"/>
      <c r="F260" s="2309"/>
      <c r="G260" s="2310"/>
      <c r="H260" s="2309"/>
      <c r="I260" s="2310"/>
      <c r="J260" s="2309"/>
      <c r="K260" s="2310"/>
      <c r="L260" s="2309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6"/>
      <c r="AL260" s="393"/>
      <c r="AM260" s="392"/>
      <c r="AN260" s="394"/>
      <c r="AO260" s="2076"/>
      <c r="AP260" s="393"/>
      <c r="AQ260" s="392"/>
      <c r="AR260" s="394"/>
      <c r="AS260" s="2076"/>
      <c r="AT260" s="394"/>
      <c r="AU260" s="2076"/>
      <c r="AV260" s="393"/>
      <c r="AW260" s="2076"/>
      <c r="AX260" s="393"/>
      <c r="AY260" s="420" t="str">
        <f t="shared" si="492"/>
        <v/>
      </c>
      <c r="CA260" s="2186" t="str">
        <f t="shared" si="493"/>
        <v/>
      </c>
      <c r="CB260" s="2186" t="str">
        <f t="shared" si="536"/>
        <v/>
      </c>
      <c r="CC260" s="2186" t="str">
        <f t="shared" si="494"/>
        <v/>
      </c>
      <c r="CD260" s="2186" t="str">
        <f t="shared" si="495"/>
        <v/>
      </c>
      <c r="CE260" s="2186" t="str">
        <f t="shared" si="496"/>
        <v/>
      </c>
      <c r="CF260" s="2186" t="str">
        <f t="shared" si="497"/>
        <v/>
      </c>
      <c r="CG260" s="2186" t="str">
        <f t="shared" si="498"/>
        <v/>
      </c>
      <c r="CH260" s="2186" t="str">
        <f t="shared" si="499"/>
        <v/>
      </c>
      <c r="CI260" s="2186" t="str">
        <f t="shared" si="500"/>
        <v/>
      </c>
      <c r="CJ260" s="2186" t="str">
        <f t="shared" si="501"/>
        <v/>
      </c>
      <c r="CK260" s="2186" t="str">
        <f t="shared" si="502"/>
        <v/>
      </c>
      <c r="CL260" s="2186" t="str">
        <f t="shared" si="503"/>
        <v/>
      </c>
      <c r="CM260" s="2186" t="str">
        <f t="shared" si="504"/>
        <v/>
      </c>
      <c r="CN260" s="2186" t="str">
        <f t="shared" si="505"/>
        <v/>
      </c>
      <c r="CO260" s="2186" t="str">
        <f t="shared" si="506"/>
        <v/>
      </c>
      <c r="CP260" s="2186" t="str">
        <f t="shared" si="507"/>
        <v/>
      </c>
      <c r="CQ260" s="2186" t="str">
        <f t="shared" si="508"/>
        <v/>
      </c>
      <c r="CR260" s="2186" t="str">
        <f t="shared" si="509"/>
        <v/>
      </c>
      <c r="CS260" s="2186" t="str">
        <f t="shared" si="510"/>
        <v/>
      </c>
      <c r="CT260" s="2186" t="str">
        <f t="shared" si="511"/>
        <v/>
      </c>
      <c r="CU260" s="2186" t="str">
        <f t="shared" si="512"/>
        <v/>
      </c>
      <c r="CV260" s="2186" t="str">
        <f t="shared" si="513"/>
        <v/>
      </c>
      <c r="CW260" s="2186" t="str">
        <f t="shared" si="514"/>
        <v/>
      </c>
      <c r="CX260" s="2186" t="str">
        <f t="shared" si="515"/>
        <v/>
      </c>
      <c r="CY260" s="2186"/>
      <c r="CZ260" s="2186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17" t="s">
        <v>2491</v>
      </c>
      <c r="B261" s="2311" t="s">
        <v>2492</v>
      </c>
      <c r="C261" s="2312">
        <f t="shared" ref="C261:D264" si="545">+E261+G261+I261+K261+M261+O261+Q261+S261+U261+W261+Y261+AA261+AC261+AE261+AG261+AI261</f>
        <v>0</v>
      </c>
      <c r="D261" s="2313">
        <f t="shared" si="545"/>
        <v>0</v>
      </c>
      <c r="E261" s="2297"/>
      <c r="F261" s="397"/>
      <c r="G261" s="2297"/>
      <c r="H261" s="397"/>
      <c r="I261" s="2297"/>
      <c r="J261" s="397"/>
      <c r="K261" s="2297"/>
      <c r="L261" s="397"/>
      <c r="M261" s="2297"/>
      <c r="N261" s="397"/>
      <c r="O261" s="2297"/>
      <c r="P261" s="397"/>
      <c r="Q261" s="2314"/>
      <c r="R261" s="397"/>
      <c r="S261" s="2314"/>
      <c r="T261" s="397"/>
      <c r="U261" s="2314"/>
      <c r="V261" s="397"/>
      <c r="W261" s="2297"/>
      <c r="X261" s="397"/>
      <c r="Y261" s="2297"/>
      <c r="Z261" s="397"/>
      <c r="AA261" s="2297"/>
      <c r="AB261" s="397"/>
      <c r="AC261" s="2314"/>
      <c r="AD261" s="397"/>
      <c r="AE261" s="2297"/>
      <c r="AF261" s="397"/>
      <c r="AG261" s="2297"/>
      <c r="AH261" s="397"/>
      <c r="AI261" s="2297"/>
      <c r="AJ261" s="458"/>
      <c r="AK261" s="2315"/>
      <c r="AL261" s="397"/>
      <c r="AM261" s="2297"/>
      <c r="AN261" s="458"/>
      <c r="AO261" s="2315"/>
      <c r="AP261" s="397"/>
      <c r="AQ261" s="2297"/>
      <c r="AR261" s="458"/>
      <c r="AS261" s="2315"/>
      <c r="AT261" s="458"/>
      <c r="AU261" s="2315"/>
      <c r="AV261" s="397"/>
      <c r="AW261" s="2315"/>
      <c r="AX261" s="397"/>
      <c r="AY261" s="420" t="str">
        <f t="shared" si="492"/>
        <v/>
      </c>
      <c r="CA261" s="2186" t="str">
        <f t="shared" si="493"/>
        <v/>
      </c>
      <c r="CB261" s="2186" t="str">
        <f t="shared" si="536"/>
        <v/>
      </c>
      <c r="CC261" s="2186" t="str">
        <f t="shared" si="494"/>
        <v/>
      </c>
      <c r="CD261" s="2186" t="str">
        <f t="shared" si="495"/>
        <v/>
      </c>
      <c r="CE261" s="2186" t="str">
        <f t="shared" si="496"/>
        <v/>
      </c>
      <c r="CF261" s="2186" t="str">
        <f t="shared" si="497"/>
        <v/>
      </c>
      <c r="CG261" s="2186" t="str">
        <f t="shared" si="498"/>
        <v/>
      </c>
      <c r="CH261" s="2186" t="str">
        <f t="shared" si="499"/>
        <v/>
      </c>
      <c r="CI261" s="2186" t="str">
        <f t="shared" si="500"/>
        <v/>
      </c>
      <c r="CJ261" s="2186" t="str">
        <f t="shared" si="501"/>
        <v/>
      </c>
      <c r="CK261" s="2186" t="str">
        <f t="shared" si="502"/>
        <v/>
      </c>
      <c r="CL261" s="2186" t="str">
        <f t="shared" si="503"/>
        <v/>
      </c>
      <c r="CM261" s="2186" t="str">
        <f t="shared" si="504"/>
        <v/>
      </c>
      <c r="CN261" s="2186" t="str">
        <f t="shared" si="505"/>
        <v/>
      </c>
      <c r="CO261" s="2186" t="str">
        <f t="shared" si="506"/>
        <v/>
      </c>
      <c r="CP261" s="2186" t="str">
        <f t="shared" si="507"/>
        <v/>
      </c>
      <c r="CQ261" s="2186" t="str">
        <f t="shared" si="508"/>
        <v/>
      </c>
      <c r="CR261" s="2186" t="str">
        <f t="shared" si="509"/>
        <v/>
      </c>
      <c r="CS261" s="2186" t="str">
        <f t="shared" si="510"/>
        <v/>
      </c>
      <c r="CT261" s="2186" t="str">
        <f t="shared" si="511"/>
        <v/>
      </c>
      <c r="CU261" s="2186" t="str">
        <f t="shared" si="512"/>
        <v/>
      </c>
      <c r="CV261" s="2186" t="str">
        <f t="shared" si="513"/>
        <v/>
      </c>
      <c r="CW261" s="2186" t="str">
        <f t="shared" si="514"/>
        <v/>
      </c>
      <c r="CX261" s="2186" t="str">
        <f t="shared" si="515"/>
        <v/>
      </c>
      <c r="CY261" s="2186"/>
      <c r="CZ261" s="2186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18"/>
      <c r="B262" s="2285" t="s">
        <v>2493</v>
      </c>
      <c r="C262" s="2316">
        <f t="shared" si="545"/>
        <v>0</v>
      </c>
      <c r="D262" s="2296">
        <f t="shared" si="545"/>
        <v>0</v>
      </c>
      <c r="E262" s="2279"/>
      <c r="F262" s="2304"/>
      <c r="G262" s="2279"/>
      <c r="H262" s="2304"/>
      <c r="I262" s="2279"/>
      <c r="J262" s="2304"/>
      <c r="K262" s="2279"/>
      <c r="L262" s="2304"/>
      <c r="M262" s="2279"/>
      <c r="N262" s="2304"/>
      <c r="O262" s="2279"/>
      <c r="P262" s="2304"/>
      <c r="Q262" s="2282"/>
      <c r="R262" s="2304"/>
      <c r="S262" s="2282"/>
      <c r="T262" s="2304"/>
      <c r="U262" s="2282"/>
      <c r="V262" s="2304"/>
      <c r="W262" s="2279"/>
      <c r="X262" s="2304"/>
      <c r="Y262" s="2279"/>
      <c r="Z262" s="2304"/>
      <c r="AA262" s="2279"/>
      <c r="AB262" s="2304"/>
      <c r="AC262" s="2282"/>
      <c r="AD262" s="2304"/>
      <c r="AE262" s="2279"/>
      <c r="AF262" s="2304"/>
      <c r="AG262" s="2279"/>
      <c r="AH262" s="2304"/>
      <c r="AI262" s="2279"/>
      <c r="AJ262" s="2305"/>
      <c r="AK262" s="2284"/>
      <c r="AL262" s="2304"/>
      <c r="AM262" s="2279"/>
      <c r="AN262" s="2305"/>
      <c r="AO262" s="2284"/>
      <c r="AP262" s="2304"/>
      <c r="AQ262" s="2279"/>
      <c r="AR262" s="2305"/>
      <c r="AS262" s="2284"/>
      <c r="AT262" s="2305"/>
      <c r="AU262" s="2284"/>
      <c r="AV262" s="2304"/>
      <c r="AW262" s="2284"/>
      <c r="AX262" s="2304"/>
      <c r="AY262" s="420" t="str">
        <f t="shared" si="492"/>
        <v/>
      </c>
      <c r="CA262" s="2186" t="str">
        <f t="shared" si="493"/>
        <v/>
      </c>
      <c r="CB262" s="2186" t="str">
        <f t="shared" si="536"/>
        <v/>
      </c>
      <c r="CC262" s="2186" t="str">
        <f t="shared" si="494"/>
        <v/>
      </c>
      <c r="CD262" s="2186" t="str">
        <f t="shared" si="495"/>
        <v/>
      </c>
      <c r="CE262" s="2186" t="str">
        <f t="shared" si="496"/>
        <v/>
      </c>
      <c r="CF262" s="2186" t="str">
        <f t="shared" si="497"/>
        <v/>
      </c>
      <c r="CG262" s="2186" t="str">
        <f t="shared" si="498"/>
        <v/>
      </c>
      <c r="CH262" s="2186" t="str">
        <f t="shared" si="499"/>
        <v/>
      </c>
      <c r="CI262" s="2186" t="str">
        <f t="shared" si="500"/>
        <v/>
      </c>
      <c r="CJ262" s="2186" t="str">
        <f t="shared" si="501"/>
        <v/>
      </c>
      <c r="CK262" s="2186" t="str">
        <f t="shared" si="502"/>
        <v/>
      </c>
      <c r="CL262" s="2186" t="str">
        <f t="shared" si="503"/>
        <v/>
      </c>
      <c r="CM262" s="2186" t="str">
        <f t="shared" si="504"/>
        <v/>
      </c>
      <c r="CN262" s="2186" t="str">
        <f t="shared" si="505"/>
        <v/>
      </c>
      <c r="CO262" s="2186" t="str">
        <f t="shared" si="506"/>
        <v/>
      </c>
      <c r="CP262" s="2186" t="str">
        <f t="shared" si="507"/>
        <v/>
      </c>
      <c r="CQ262" s="2186" t="str">
        <f t="shared" si="508"/>
        <v/>
      </c>
      <c r="CR262" s="2186" t="str">
        <f t="shared" si="509"/>
        <v/>
      </c>
      <c r="CS262" s="2186" t="str">
        <f t="shared" si="510"/>
        <v/>
      </c>
      <c r="CT262" s="2186" t="str">
        <f t="shared" si="511"/>
        <v/>
      </c>
      <c r="CU262" s="2186" t="str">
        <f t="shared" si="512"/>
        <v/>
      </c>
      <c r="CV262" s="2186" t="str">
        <f t="shared" si="513"/>
        <v/>
      </c>
      <c r="CW262" s="2186" t="str">
        <f t="shared" si="514"/>
        <v/>
      </c>
      <c r="CX262" s="2186" t="str">
        <f t="shared" si="515"/>
        <v/>
      </c>
      <c r="CY262" s="2186"/>
      <c r="CZ262" s="2186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18"/>
      <c r="B263" s="2285" t="s">
        <v>2494</v>
      </c>
      <c r="C263" s="2316">
        <f t="shared" si="545"/>
        <v>0</v>
      </c>
      <c r="D263" s="2296">
        <f t="shared" si="545"/>
        <v>0</v>
      </c>
      <c r="E263" s="2279"/>
      <c r="F263" s="2304"/>
      <c r="G263" s="2279"/>
      <c r="H263" s="2304"/>
      <c r="I263" s="2279"/>
      <c r="J263" s="2304"/>
      <c r="K263" s="2279"/>
      <c r="L263" s="2304"/>
      <c r="M263" s="2279"/>
      <c r="N263" s="2304"/>
      <c r="O263" s="2279"/>
      <c r="P263" s="2304"/>
      <c r="Q263" s="2282"/>
      <c r="R263" s="2304"/>
      <c r="S263" s="2282"/>
      <c r="T263" s="2304"/>
      <c r="U263" s="2282"/>
      <c r="V263" s="2304"/>
      <c r="W263" s="2279"/>
      <c r="X263" s="2304"/>
      <c r="Y263" s="2279"/>
      <c r="Z263" s="2304"/>
      <c r="AA263" s="2279"/>
      <c r="AB263" s="2304"/>
      <c r="AC263" s="2282"/>
      <c r="AD263" s="2304"/>
      <c r="AE263" s="2279"/>
      <c r="AF263" s="2304"/>
      <c r="AG263" s="2279"/>
      <c r="AH263" s="2304"/>
      <c r="AI263" s="2279"/>
      <c r="AJ263" s="2305"/>
      <c r="AK263" s="2284"/>
      <c r="AL263" s="2304"/>
      <c r="AM263" s="2279"/>
      <c r="AN263" s="2305"/>
      <c r="AO263" s="2284"/>
      <c r="AP263" s="2304"/>
      <c r="AQ263" s="2279"/>
      <c r="AR263" s="2305"/>
      <c r="AS263" s="2284"/>
      <c r="AT263" s="2305"/>
      <c r="AU263" s="2284"/>
      <c r="AV263" s="2304"/>
      <c r="AW263" s="2284"/>
      <c r="AX263" s="2304"/>
      <c r="AY263" s="420" t="str">
        <f t="shared" si="492"/>
        <v/>
      </c>
      <c r="CA263" s="2186" t="str">
        <f t="shared" si="493"/>
        <v/>
      </c>
      <c r="CB263" s="2186" t="str">
        <f t="shared" si="536"/>
        <v/>
      </c>
      <c r="CC263" s="2186" t="str">
        <f t="shared" si="494"/>
        <v/>
      </c>
      <c r="CD263" s="2186" t="str">
        <f t="shared" si="495"/>
        <v/>
      </c>
      <c r="CE263" s="2186" t="str">
        <f t="shared" si="496"/>
        <v/>
      </c>
      <c r="CF263" s="2186" t="str">
        <f t="shared" si="497"/>
        <v/>
      </c>
      <c r="CG263" s="2186" t="str">
        <f t="shared" si="498"/>
        <v/>
      </c>
      <c r="CH263" s="2186" t="str">
        <f t="shared" si="499"/>
        <v/>
      </c>
      <c r="CI263" s="2186" t="str">
        <f t="shared" si="500"/>
        <v/>
      </c>
      <c r="CJ263" s="2186" t="str">
        <f t="shared" si="501"/>
        <v/>
      </c>
      <c r="CK263" s="2186" t="str">
        <f t="shared" si="502"/>
        <v/>
      </c>
      <c r="CL263" s="2186" t="str">
        <f t="shared" si="503"/>
        <v/>
      </c>
      <c r="CM263" s="2186" t="str">
        <f t="shared" si="504"/>
        <v/>
      </c>
      <c r="CN263" s="2186" t="str">
        <f t="shared" si="505"/>
        <v/>
      </c>
      <c r="CO263" s="2186" t="str">
        <f t="shared" si="506"/>
        <v/>
      </c>
      <c r="CP263" s="2186" t="str">
        <f t="shared" si="507"/>
        <v/>
      </c>
      <c r="CQ263" s="2186" t="str">
        <f t="shared" si="508"/>
        <v/>
      </c>
      <c r="CR263" s="2186" t="str">
        <f t="shared" si="509"/>
        <v/>
      </c>
      <c r="CS263" s="2186" t="str">
        <f t="shared" si="510"/>
        <v/>
      </c>
      <c r="CT263" s="2186" t="str">
        <f t="shared" si="511"/>
        <v/>
      </c>
      <c r="CU263" s="2186" t="str">
        <f t="shared" si="512"/>
        <v/>
      </c>
      <c r="CV263" s="2186" t="str">
        <f t="shared" si="513"/>
        <v/>
      </c>
      <c r="CW263" s="2186" t="str">
        <f t="shared" si="514"/>
        <v/>
      </c>
      <c r="CX263" s="2186" t="str">
        <f t="shared" si="515"/>
        <v/>
      </c>
      <c r="CY263" s="2186"/>
      <c r="CZ263" s="2186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19"/>
      <c r="B264" s="2317" t="s">
        <v>2495</v>
      </c>
      <c r="C264" s="2318">
        <f t="shared" si="545"/>
        <v>0</v>
      </c>
      <c r="D264" s="2319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6"/>
      <c r="AL264" s="393"/>
      <c r="AM264" s="392"/>
      <c r="AN264" s="394"/>
      <c r="AO264" s="2076"/>
      <c r="AP264" s="393"/>
      <c r="AQ264" s="392"/>
      <c r="AR264" s="394"/>
      <c r="AS264" s="2076"/>
      <c r="AT264" s="394"/>
      <c r="AU264" s="2076"/>
      <c r="AV264" s="393"/>
      <c r="AW264" s="2076"/>
      <c r="AX264" s="393"/>
      <c r="AY264" s="420" t="str">
        <f t="shared" si="492"/>
        <v/>
      </c>
      <c r="CA264" s="2186" t="str">
        <f t="shared" si="493"/>
        <v/>
      </c>
      <c r="CB264" s="2186" t="str">
        <f t="shared" si="536"/>
        <v/>
      </c>
      <c r="CC264" s="2186" t="str">
        <f t="shared" si="494"/>
        <v/>
      </c>
      <c r="CD264" s="2186" t="str">
        <f t="shared" si="495"/>
        <v/>
      </c>
      <c r="CE264" s="2186" t="str">
        <f t="shared" si="496"/>
        <v/>
      </c>
      <c r="CF264" s="2186" t="str">
        <f t="shared" si="497"/>
        <v/>
      </c>
      <c r="CG264" s="2186" t="str">
        <f t="shared" si="498"/>
        <v/>
      </c>
      <c r="CH264" s="2186" t="str">
        <f t="shared" si="499"/>
        <v/>
      </c>
      <c r="CI264" s="2186" t="str">
        <f t="shared" si="500"/>
        <v/>
      </c>
      <c r="CJ264" s="2186" t="str">
        <f t="shared" si="501"/>
        <v/>
      </c>
      <c r="CK264" s="2186" t="str">
        <f t="shared" si="502"/>
        <v/>
      </c>
      <c r="CL264" s="2186" t="str">
        <f t="shared" si="503"/>
        <v/>
      </c>
      <c r="CM264" s="2186" t="str">
        <f t="shared" si="504"/>
        <v/>
      </c>
      <c r="CN264" s="2186" t="str">
        <f t="shared" si="505"/>
        <v/>
      </c>
      <c r="CO264" s="2186" t="str">
        <f t="shared" si="506"/>
        <v/>
      </c>
      <c r="CP264" s="2186" t="str">
        <f t="shared" si="507"/>
        <v/>
      </c>
      <c r="CQ264" s="2186" t="str">
        <f t="shared" si="508"/>
        <v/>
      </c>
      <c r="CR264" s="2186" t="str">
        <f t="shared" si="509"/>
        <v/>
      </c>
      <c r="CS264" s="2186" t="str">
        <f t="shared" si="510"/>
        <v/>
      </c>
      <c r="CT264" s="2186" t="str">
        <f t="shared" si="511"/>
        <v/>
      </c>
      <c r="CU264" s="2186" t="str">
        <f t="shared" si="512"/>
        <v/>
      </c>
      <c r="CV264" s="2186" t="str">
        <f t="shared" si="513"/>
        <v/>
      </c>
      <c r="CW264" s="2186" t="str">
        <f t="shared" si="514"/>
        <v/>
      </c>
      <c r="CX264" s="2186" t="str">
        <f t="shared" si="515"/>
        <v/>
      </c>
      <c r="CY264" s="2186"/>
      <c r="CZ264" s="2186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1" customFormat="1" hidden="1" x14ac:dyDescent="0.25">
      <c r="A283" s="1391">
        <f>SUM(B12:B29, B34:B51, B56:B73, B78:B95, B100:B117, B122:B139,C143:P147,C151:P155,C160:D182,C187:D209,B212:B215, B220:B226, B231:B237,C242:C264)</f>
        <v>0</v>
      </c>
      <c r="B283" s="1391">
        <f>SUM(DA12:DZ264)</f>
        <v>0</v>
      </c>
      <c r="AT283" s="2320"/>
      <c r="AU283" s="2320"/>
      <c r="BZ283" s="1546"/>
      <c r="CA283" s="2164"/>
      <c r="CB283" s="2164"/>
      <c r="CC283" s="2164"/>
      <c r="CD283" s="2164"/>
      <c r="CE283" s="2164"/>
      <c r="CF283" s="2164"/>
      <c r="CG283" s="2164"/>
      <c r="CH283" s="2164"/>
      <c r="CI283" s="2164"/>
      <c r="CJ283" s="2164"/>
      <c r="CK283" s="2164"/>
      <c r="CL283" s="2164"/>
      <c r="CM283" s="2164"/>
      <c r="CN283" s="2164"/>
      <c r="CO283" s="2164"/>
      <c r="CP283" s="2164"/>
      <c r="CQ283" s="2164"/>
      <c r="CR283" s="2164"/>
      <c r="CS283" s="2164"/>
      <c r="CT283" s="2164"/>
      <c r="CU283" s="2164"/>
      <c r="CV283" s="2164"/>
      <c r="CW283" s="2164"/>
      <c r="CX283" s="2164"/>
      <c r="CY283" s="2164"/>
      <c r="CZ283" s="2164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workbookViewId="0"/>
  </sheetViews>
  <sheetFormatPr baseColWidth="10" defaultColWidth="11.42578125" defaultRowHeight="15" x14ac:dyDescent="0.25"/>
  <cols>
    <col min="1" max="1" width="43.140625" style="1571" customWidth="1"/>
    <col min="2" max="2" width="31.7109375" style="1571" customWidth="1"/>
    <col min="3" max="3" width="17.28515625" style="1571" customWidth="1"/>
    <col min="4" max="4" width="16.140625" style="1571" customWidth="1"/>
    <col min="5" max="5" width="14.140625" style="1571" customWidth="1"/>
    <col min="6" max="6" width="14.85546875" style="1571" customWidth="1"/>
    <col min="7" max="7" width="16" style="1571" customWidth="1"/>
    <col min="8" max="8" width="16.42578125" style="1571" customWidth="1"/>
    <col min="9" max="9" width="13.28515625" style="1571" customWidth="1"/>
    <col min="10" max="10" width="15.42578125" style="1571" customWidth="1"/>
    <col min="11" max="11" width="17" style="1571" customWidth="1"/>
    <col min="12" max="12" width="14.85546875" style="1571" customWidth="1"/>
    <col min="13" max="39" width="11.42578125" style="1571"/>
    <col min="40" max="40" width="12" style="1571" customWidth="1"/>
    <col min="41" max="41" width="13" style="1571" customWidth="1"/>
    <col min="42" max="42" width="13.140625" style="1571" customWidth="1"/>
    <col min="43" max="43" width="11.42578125" style="1571"/>
    <col min="44" max="44" width="12.42578125" style="1571" customWidth="1"/>
    <col min="45" max="74" width="11.42578125" style="1571"/>
    <col min="75" max="75" width="11.7109375" style="1571" customWidth="1"/>
    <col min="76" max="76" width="11.7109375" style="2166" customWidth="1"/>
    <col min="77" max="77" width="11.7109375" style="2166" hidden="1" customWidth="1"/>
    <col min="78" max="78" width="12.140625" style="2166" hidden="1" customWidth="1"/>
    <col min="79" max="104" width="12.140625" style="3497" hidden="1" customWidth="1"/>
    <col min="105" max="105" width="12.140625" style="1571" hidden="1" customWidth="1"/>
    <col min="106" max="16384" width="11.42578125" style="1571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PUYEHUE - ( 10304 )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PSR PUYEHUE - ( 123406 )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64" t="s">
        <v>1716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</row>
    <row r="7" spans="1:93" x14ac:dyDescent="0.25">
      <c r="A7" s="3067"/>
      <c r="B7" s="3067"/>
      <c r="C7" s="3067"/>
      <c r="D7" s="3067"/>
      <c r="E7" s="3067"/>
      <c r="F7" s="3067"/>
      <c r="G7" s="3067"/>
      <c r="H7" s="3067"/>
      <c r="I7" s="3067"/>
      <c r="J7" s="3067"/>
      <c r="K7" s="3067"/>
      <c r="L7" s="3067"/>
      <c r="M7" s="3067"/>
      <c r="N7" s="3067"/>
      <c r="O7" s="3067"/>
      <c r="P7" s="3067"/>
      <c r="Q7" s="3067"/>
      <c r="R7" s="3067"/>
      <c r="S7" s="3067"/>
      <c r="T7" s="3067"/>
    </row>
    <row r="8" spans="1:93" ht="32.1" customHeight="1" x14ac:dyDescent="0.25">
      <c r="A8" s="5003" t="s">
        <v>1715</v>
      </c>
      <c r="B8" s="5003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5" t="s">
        <v>1714</v>
      </c>
      <c r="B9" s="1448"/>
      <c r="C9" s="1448"/>
      <c r="D9" s="1448"/>
      <c r="E9" s="1448"/>
      <c r="F9" s="1247"/>
      <c r="G9" s="1247"/>
      <c r="H9" s="1247"/>
      <c r="I9" s="1247"/>
      <c r="J9" s="1247"/>
      <c r="K9" s="1247"/>
      <c r="L9" s="1247"/>
    </row>
    <row r="10" spans="1:93" ht="16.350000000000001" customHeight="1" x14ac:dyDescent="0.25">
      <c r="A10" s="4289" t="s">
        <v>1713</v>
      </c>
      <c r="B10" s="4158" t="s">
        <v>0</v>
      </c>
      <c r="C10" s="4149" t="s">
        <v>1693</v>
      </c>
      <c r="D10" s="4150"/>
      <c r="E10" s="4151"/>
      <c r="F10" s="4463" t="s">
        <v>92</v>
      </c>
      <c r="G10" s="4526"/>
      <c r="H10" s="4526"/>
      <c r="I10" s="4526"/>
      <c r="J10" s="4526"/>
      <c r="K10" s="4526"/>
      <c r="L10" s="4526"/>
      <c r="M10" s="4526"/>
      <c r="N10" s="4526"/>
      <c r="O10" s="4526"/>
      <c r="P10" s="4526"/>
      <c r="Q10" s="4526"/>
      <c r="R10" s="4526"/>
      <c r="S10" s="4526"/>
      <c r="T10" s="4526"/>
      <c r="U10" s="4526"/>
      <c r="V10" s="4526"/>
      <c r="W10" s="4526"/>
      <c r="X10" s="4526"/>
      <c r="Y10" s="4526"/>
      <c r="Z10" s="4526"/>
      <c r="AA10" s="4526"/>
      <c r="AB10" s="4526"/>
      <c r="AC10" s="4526"/>
      <c r="AD10" s="4526"/>
      <c r="AE10" s="4526"/>
      <c r="AF10" s="4526"/>
      <c r="AG10" s="4526"/>
      <c r="AH10" s="4526"/>
      <c r="AI10" s="4526"/>
      <c r="AJ10" s="4526"/>
      <c r="AK10" s="4526"/>
      <c r="AL10" s="4526"/>
      <c r="AM10" s="5005"/>
      <c r="AN10" s="4725" t="s">
        <v>1712</v>
      </c>
      <c r="AO10" s="4672" t="s">
        <v>960</v>
      </c>
      <c r="AP10" s="4151"/>
      <c r="AQ10" s="4139" t="s">
        <v>430</v>
      </c>
      <c r="AR10" s="4139" t="s">
        <v>429</v>
      </c>
      <c r="AS10" s="4139" t="s">
        <v>1711</v>
      </c>
      <c r="AT10" s="4139" t="s">
        <v>467</v>
      </c>
      <c r="BX10" s="1571"/>
    </row>
    <row r="11" spans="1:93" ht="16.350000000000001" customHeight="1" x14ac:dyDescent="0.25">
      <c r="A11" s="4289"/>
      <c r="B11" s="4159"/>
      <c r="C11" s="4152"/>
      <c r="D11" s="4153"/>
      <c r="E11" s="4154"/>
      <c r="F11" s="4251"/>
      <c r="G11" s="4288"/>
      <c r="H11" s="4288"/>
      <c r="I11" s="4288"/>
      <c r="J11" s="4288"/>
      <c r="K11" s="4288"/>
      <c r="L11" s="4288"/>
      <c r="M11" s="4288"/>
      <c r="N11" s="4288"/>
      <c r="O11" s="4288"/>
      <c r="P11" s="4288"/>
      <c r="Q11" s="4288"/>
      <c r="R11" s="4288"/>
      <c r="S11" s="4288"/>
      <c r="T11" s="4288"/>
      <c r="U11" s="4288"/>
      <c r="V11" s="4288"/>
      <c r="W11" s="4288"/>
      <c r="X11" s="4288"/>
      <c r="Y11" s="4288"/>
      <c r="Z11" s="4288"/>
      <c r="AA11" s="4288"/>
      <c r="AB11" s="4288"/>
      <c r="AC11" s="4288"/>
      <c r="AD11" s="4288"/>
      <c r="AE11" s="4288"/>
      <c r="AF11" s="4288"/>
      <c r="AG11" s="4288"/>
      <c r="AH11" s="4288"/>
      <c r="AI11" s="4288"/>
      <c r="AJ11" s="4288"/>
      <c r="AK11" s="4288"/>
      <c r="AL11" s="4288"/>
      <c r="AM11" s="5006"/>
      <c r="AN11" s="4675"/>
      <c r="AO11" s="4674"/>
      <c r="AP11" s="4154"/>
      <c r="AQ11" s="4140"/>
      <c r="AR11" s="4140"/>
      <c r="AS11" s="4140"/>
      <c r="AT11" s="4140"/>
      <c r="BX11" s="1571"/>
      <c r="CG11" s="3498"/>
      <c r="CH11" s="3498"/>
      <c r="CI11" s="3498"/>
      <c r="CJ11" s="3498"/>
      <c r="CK11" s="3498"/>
      <c r="CL11" s="3498"/>
      <c r="CM11" s="3498"/>
      <c r="CN11" s="3498"/>
      <c r="CO11" s="3498"/>
    </row>
    <row r="12" spans="1:93" ht="16.350000000000001" customHeight="1" x14ac:dyDescent="0.25">
      <c r="A12" s="4289"/>
      <c r="B12" s="4159"/>
      <c r="C12" s="4221"/>
      <c r="D12" s="4181"/>
      <c r="E12" s="4233"/>
      <c r="F12" s="5013" t="s">
        <v>83</v>
      </c>
      <c r="G12" s="5013"/>
      <c r="H12" s="5007" t="s">
        <v>84</v>
      </c>
      <c r="I12" s="5008"/>
      <c r="J12" s="5007" t="s">
        <v>85</v>
      </c>
      <c r="K12" s="5008"/>
      <c r="L12" s="5007" t="s">
        <v>1671</v>
      </c>
      <c r="M12" s="5008"/>
      <c r="N12" s="5007" t="s">
        <v>1670</v>
      </c>
      <c r="O12" s="5008"/>
      <c r="P12" s="5007" t="s">
        <v>1669</v>
      </c>
      <c r="Q12" s="5008"/>
      <c r="R12" s="5007" t="s">
        <v>1668</v>
      </c>
      <c r="S12" s="5008"/>
      <c r="T12" s="5007" t="s">
        <v>1667</v>
      </c>
      <c r="U12" s="5008"/>
      <c r="V12" s="5007" t="s">
        <v>1666</v>
      </c>
      <c r="W12" s="5008"/>
      <c r="X12" s="5007" t="s">
        <v>1665</v>
      </c>
      <c r="Y12" s="5008"/>
      <c r="Z12" s="5007" t="s">
        <v>1664</v>
      </c>
      <c r="AA12" s="5008"/>
      <c r="AB12" s="5007" t="s">
        <v>1663</v>
      </c>
      <c r="AC12" s="5008"/>
      <c r="AD12" s="5007" t="s">
        <v>1662</v>
      </c>
      <c r="AE12" s="5008"/>
      <c r="AF12" s="5007" t="s">
        <v>1661</v>
      </c>
      <c r="AG12" s="5008"/>
      <c r="AH12" s="5007" t="s">
        <v>1660</v>
      </c>
      <c r="AI12" s="5008"/>
      <c r="AJ12" s="5007" t="s">
        <v>1659</v>
      </c>
      <c r="AK12" s="5008"/>
      <c r="AL12" s="5009" t="s">
        <v>18</v>
      </c>
      <c r="AM12" s="5010"/>
      <c r="AN12" s="4675"/>
      <c r="AO12" s="5012"/>
      <c r="AP12" s="4233"/>
      <c r="AQ12" s="4140"/>
      <c r="AR12" s="4140"/>
      <c r="AS12" s="4140"/>
      <c r="AT12" s="4140"/>
      <c r="BX12" s="1571"/>
      <c r="CG12" s="3498"/>
      <c r="CH12" s="3498"/>
      <c r="CI12" s="3498"/>
      <c r="CJ12" s="3498"/>
      <c r="CK12" s="3498"/>
      <c r="CL12" s="3498"/>
      <c r="CM12" s="3498"/>
      <c r="CN12" s="3498"/>
      <c r="CO12" s="3498"/>
    </row>
    <row r="13" spans="1:93" ht="16.350000000000001" customHeight="1" x14ac:dyDescent="0.25">
      <c r="A13" s="4289"/>
      <c r="B13" s="5004"/>
      <c r="C13" s="3156" t="s">
        <v>1657</v>
      </c>
      <c r="D13" s="3196" t="s">
        <v>933</v>
      </c>
      <c r="E13" s="3059" t="s">
        <v>932</v>
      </c>
      <c r="F13" s="3156" t="s">
        <v>933</v>
      </c>
      <c r="G13" s="3057" t="s">
        <v>932</v>
      </c>
      <c r="H13" s="3156" t="s">
        <v>933</v>
      </c>
      <c r="I13" s="3057" t="s">
        <v>932</v>
      </c>
      <c r="J13" s="3156" t="s">
        <v>933</v>
      </c>
      <c r="K13" s="3057" t="s">
        <v>932</v>
      </c>
      <c r="L13" s="3156" t="s">
        <v>933</v>
      </c>
      <c r="M13" s="3057" t="s">
        <v>932</v>
      </c>
      <c r="N13" s="3156" t="s">
        <v>933</v>
      </c>
      <c r="O13" s="3057" t="s">
        <v>932</v>
      </c>
      <c r="P13" s="3156" t="s">
        <v>933</v>
      </c>
      <c r="Q13" s="3057" t="s">
        <v>932</v>
      </c>
      <c r="R13" s="3156" t="s">
        <v>933</v>
      </c>
      <c r="S13" s="3057" t="s">
        <v>932</v>
      </c>
      <c r="T13" s="3156" t="s">
        <v>933</v>
      </c>
      <c r="U13" s="3057" t="s">
        <v>932</v>
      </c>
      <c r="V13" s="3156" t="s">
        <v>933</v>
      </c>
      <c r="W13" s="3057" t="s">
        <v>932</v>
      </c>
      <c r="X13" s="3156" t="s">
        <v>933</v>
      </c>
      <c r="Y13" s="3057" t="s">
        <v>932</v>
      </c>
      <c r="Z13" s="3156" t="s">
        <v>933</v>
      </c>
      <c r="AA13" s="3057" t="s">
        <v>932</v>
      </c>
      <c r="AB13" s="3156" t="s">
        <v>933</v>
      </c>
      <c r="AC13" s="3057" t="s">
        <v>932</v>
      </c>
      <c r="AD13" s="3156" t="s">
        <v>933</v>
      </c>
      <c r="AE13" s="3057" t="s">
        <v>932</v>
      </c>
      <c r="AF13" s="3156" t="s">
        <v>933</v>
      </c>
      <c r="AG13" s="3057" t="s">
        <v>932</v>
      </c>
      <c r="AH13" s="3156" t="s">
        <v>933</v>
      </c>
      <c r="AI13" s="3057" t="s">
        <v>932</v>
      </c>
      <c r="AJ13" s="3156" t="s">
        <v>933</v>
      </c>
      <c r="AK13" s="3057" t="s">
        <v>932</v>
      </c>
      <c r="AL13" s="3156" t="s">
        <v>933</v>
      </c>
      <c r="AM13" s="3267" t="s">
        <v>932</v>
      </c>
      <c r="AN13" s="5011"/>
      <c r="AO13" s="3156" t="s">
        <v>426</v>
      </c>
      <c r="AP13" s="3057" t="s">
        <v>427</v>
      </c>
      <c r="AQ13" s="4230"/>
      <c r="AR13" s="4230"/>
      <c r="AS13" s="4230"/>
      <c r="AT13" s="4230"/>
      <c r="AU13" s="2257"/>
      <c r="AV13" s="2257"/>
      <c r="AW13" s="2257"/>
      <c r="AX13" s="2257"/>
      <c r="AY13" s="2257"/>
      <c r="AZ13" s="2257"/>
      <c r="BA13" s="2257"/>
      <c r="BB13" s="2257"/>
      <c r="BC13" s="2257"/>
      <c r="BD13" s="2257"/>
      <c r="BE13" s="2257"/>
      <c r="BF13" s="2257"/>
      <c r="BG13" s="2257"/>
      <c r="BX13" s="1571"/>
      <c r="CG13" s="3498"/>
      <c r="CH13" s="3498"/>
      <c r="CI13" s="3498"/>
      <c r="CJ13" s="3498"/>
      <c r="CK13" s="3498"/>
      <c r="CL13" s="3498"/>
      <c r="CM13" s="3498"/>
      <c r="CN13" s="3498"/>
      <c r="CO13" s="3498"/>
    </row>
    <row r="14" spans="1:93" ht="16.350000000000001" customHeight="1" x14ac:dyDescent="0.25">
      <c r="A14" s="4139" t="s">
        <v>1609</v>
      </c>
      <c r="B14" s="1424" t="s">
        <v>22</v>
      </c>
      <c r="C14" s="3245">
        <f t="shared" ref="C14:C45" si="0">SUM(D14+E14)</f>
        <v>0</v>
      </c>
      <c r="D14" s="3246">
        <f t="shared" ref="D14:D45" si="1">SUM(F14+H14+J14+L14+N14+P14+R14+T14+V14+X14+Z14+AB14+AD14+AF14+AH14+AJ14+AL14)</f>
        <v>0</v>
      </c>
      <c r="E14" s="1434">
        <f t="shared" ref="E14:E45" si="2">SUM(G14+I14+K14+M14+O14+Q14+S14+U14+W14+Y14+AA14+AC14+AE14+AG14+AI14+AK14+AM14)</f>
        <v>0</v>
      </c>
      <c r="F14" s="829"/>
      <c r="G14" s="827"/>
      <c r="H14" s="829"/>
      <c r="I14" s="827"/>
      <c r="J14" s="829"/>
      <c r="K14" s="1407"/>
      <c r="L14" s="829"/>
      <c r="M14" s="1407"/>
      <c r="N14" s="829"/>
      <c r="O14" s="1407"/>
      <c r="P14" s="829"/>
      <c r="Q14" s="1407"/>
      <c r="R14" s="829"/>
      <c r="S14" s="1407"/>
      <c r="T14" s="829"/>
      <c r="U14" s="1407"/>
      <c r="V14" s="829"/>
      <c r="W14" s="1407"/>
      <c r="X14" s="829"/>
      <c r="Y14" s="1407"/>
      <c r="Z14" s="829"/>
      <c r="AA14" s="1407"/>
      <c r="AB14" s="829"/>
      <c r="AC14" s="1407"/>
      <c r="AD14" s="829"/>
      <c r="AE14" s="1407"/>
      <c r="AF14" s="829"/>
      <c r="AG14" s="1407"/>
      <c r="AH14" s="829"/>
      <c r="AI14" s="1407"/>
      <c r="AJ14" s="829"/>
      <c r="AK14" s="1407"/>
      <c r="AL14" s="1408"/>
      <c r="AM14" s="1405"/>
      <c r="AN14" s="1344"/>
      <c r="AO14" s="827"/>
      <c r="AP14" s="1291"/>
      <c r="AQ14" s="1291"/>
      <c r="AR14" s="1291"/>
      <c r="AS14" s="1447"/>
      <c r="AT14" s="138"/>
      <c r="AU14" s="3304" t="str">
        <f t="shared" ref="AU14:AU45" si="3">$CA14&amp;$CB14&amp;$CC14&amp;$CD14</f>
        <v/>
      </c>
      <c r="AV14" s="1482"/>
      <c r="AW14" s="1482"/>
      <c r="AX14" s="1482"/>
      <c r="AY14" s="1482"/>
      <c r="AZ14" s="1482"/>
      <c r="BA14" s="1482"/>
      <c r="BB14" s="1482"/>
      <c r="BC14" s="1482"/>
      <c r="BD14" s="1482"/>
      <c r="BE14" s="1482"/>
      <c r="BF14" s="2257"/>
      <c r="BG14" s="2257"/>
      <c r="BX14" s="1571"/>
      <c r="CA14" s="3500" t="str">
        <f t="shared" ref="CA14:CA45" si="4">IF(CG14=1,"* No olvide digitar la columna Trans y/o Pueblos Originarios y/o Migrantes y/o Población SENAME (Digite Cero si no tiene). ","")</f>
        <v/>
      </c>
      <c r="CB14" s="3500" t="str">
        <f t="shared" ref="CB14:CB45" si="5">IF(CH14=1,"* El número de Trans y/o Pueblos Originarios y/o Migrantes y/o Población SENAME NO DEBE ser mayor que el Total. ","")</f>
        <v/>
      </c>
      <c r="CC14" s="3500" t="str">
        <f t="shared" ref="CC14:CC45" si="6">IF(CI14=1,"* Las consejerías realizadas en Espacios amigables NO DEBEN ser mayor al Total. ","")</f>
        <v/>
      </c>
      <c r="CD14" s="3500" t="str">
        <f t="shared" ref="CD14:CD45" si="7">IF(CJ14=1,"* La columna 14-18 AÑOS no puede ser mayor al total por grupo edad de 10 a 19 años. ","")</f>
        <v/>
      </c>
      <c r="CE14" s="3500"/>
      <c r="CF14" s="3500"/>
      <c r="CG14" s="3501">
        <f t="shared" ref="CG14:CG45" si="8">IF(AND(C14&lt;&gt;0,OR(AO14="",AP14="",AQ14="",AR14="",AT14="")),1,0)</f>
        <v>0</v>
      </c>
      <c r="CH14" s="3501">
        <f t="shared" ref="CH14:CH45" si="9">IF(OR(C14&lt;(AO14+AP14),C14&lt;AQ14,C14&lt;AR14,C14&lt;AT14),1,0)</f>
        <v>0</v>
      </c>
      <c r="CI14" s="3501">
        <f t="shared" ref="CI14:CI45" si="10">IF(C14&lt;AN14,1,0)</f>
        <v>0</v>
      </c>
      <c r="CJ14" s="3501">
        <f t="shared" ref="CJ14:CJ45" si="11">IF((J14+K14+L14+M14)&lt;AS14,1,0)</f>
        <v>0</v>
      </c>
      <c r="CK14" s="3498"/>
      <c r="CL14" s="3498"/>
      <c r="CM14" s="3498"/>
      <c r="CN14" s="3498"/>
      <c r="CO14" s="3498"/>
    </row>
    <row r="15" spans="1:93" ht="16.350000000000001" customHeight="1" x14ac:dyDescent="0.25">
      <c r="A15" s="4140"/>
      <c r="B15" s="151" t="s">
        <v>26</v>
      </c>
      <c r="C15" s="472">
        <f t="shared" si="0"/>
        <v>0</v>
      </c>
      <c r="D15" s="473">
        <f t="shared" si="1"/>
        <v>0</v>
      </c>
      <c r="E15" s="1433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3"/>
      <c r="AT15" s="138"/>
      <c r="AU15" s="3304" t="str">
        <f t="shared" si="3"/>
        <v/>
      </c>
      <c r="AV15" s="1482"/>
      <c r="AW15" s="1482"/>
      <c r="AX15" s="1482"/>
      <c r="AY15" s="1482"/>
      <c r="AZ15" s="1482"/>
      <c r="BA15" s="1482"/>
      <c r="BB15" s="1482"/>
      <c r="BC15" s="1482"/>
      <c r="BD15" s="1482"/>
      <c r="BE15" s="1482"/>
      <c r="BF15" s="2257"/>
      <c r="BG15" s="2257"/>
      <c r="BX15" s="1571"/>
      <c r="CA15" s="3500" t="str">
        <f t="shared" si="4"/>
        <v/>
      </c>
      <c r="CB15" s="3500" t="str">
        <f t="shared" si="5"/>
        <v/>
      </c>
      <c r="CC15" s="3500" t="str">
        <f t="shared" si="6"/>
        <v/>
      </c>
      <c r="CD15" s="3500" t="str">
        <f t="shared" si="7"/>
        <v/>
      </c>
      <c r="CE15" s="3500"/>
      <c r="CF15" s="3500"/>
      <c r="CG15" s="3501">
        <f t="shared" si="8"/>
        <v>0</v>
      </c>
      <c r="CH15" s="3501">
        <f t="shared" si="9"/>
        <v>0</v>
      </c>
      <c r="CI15" s="3501">
        <f t="shared" si="10"/>
        <v>0</v>
      </c>
      <c r="CJ15" s="3501">
        <f t="shared" si="11"/>
        <v>0</v>
      </c>
      <c r="CK15" s="3498"/>
      <c r="CL15" s="3498"/>
      <c r="CM15" s="3498"/>
      <c r="CN15" s="3498"/>
      <c r="CO15" s="3498"/>
    </row>
    <row r="16" spans="1:93" ht="16.350000000000001" customHeight="1" x14ac:dyDescent="0.25">
      <c r="A16" s="4140"/>
      <c r="B16" s="151" t="s">
        <v>23</v>
      </c>
      <c r="C16" s="472">
        <f t="shared" si="0"/>
        <v>0</v>
      </c>
      <c r="D16" s="473">
        <f t="shared" si="1"/>
        <v>0</v>
      </c>
      <c r="E16" s="1433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3"/>
      <c r="AT16" s="138"/>
      <c r="AU16" s="3304" t="str">
        <f t="shared" si="3"/>
        <v/>
      </c>
      <c r="AV16" s="1482"/>
      <c r="AW16" s="1482"/>
      <c r="AX16" s="1482"/>
      <c r="AY16" s="1482"/>
      <c r="AZ16" s="1482"/>
      <c r="BA16" s="1482"/>
      <c r="BB16" s="1482"/>
      <c r="BC16" s="1482"/>
      <c r="BD16" s="1482"/>
      <c r="BE16" s="1482"/>
      <c r="BF16" s="2257"/>
      <c r="BG16" s="2257"/>
      <c r="BX16" s="1571"/>
      <c r="CA16" s="3500" t="str">
        <f t="shared" si="4"/>
        <v/>
      </c>
      <c r="CB16" s="3500" t="str">
        <f t="shared" si="5"/>
        <v/>
      </c>
      <c r="CC16" s="3500" t="str">
        <f t="shared" si="6"/>
        <v/>
      </c>
      <c r="CD16" s="3500" t="str">
        <f t="shared" si="7"/>
        <v/>
      </c>
      <c r="CE16" s="3500"/>
      <c r="CF16" s="3500"/>
      <c r="CG16" s="3501">
        <f t="shared" si="8"/>
        <v>0</v>
      </c>
      <c r="CH16" s="3501">
        <f t="shared" si="9"/>
        <v>0</v>
      </c>
      <c r="CI16" s="3501">
        <f t="shared" si="10"/>
        <v>0</v>
      </c>
      <c r="CJ16" s="3501">
        <f t="shared" si="11"/>
        <v>0</v>
      </c>
      <c r="CK16" s="3498"/>
      <c r="CL16" s="3498"/>
      <c r="CM16" s="3498"/>
      <c r="CN16" s="3498"/>
      <c r="CO16" s="3498"/>
    </row>
    <row r="17" spans="1:93" ht="16.350000000000001" customHeight="1" x14ac:dyDescent="0.25">
      <c r="A17" s="4140"/>
      <c r="B17" s="151" t="s">
        <v>31</v>
      </c>
      <c r="C17" s="472">
        <f t="shared" si="0"/>
        <v>0</v>
      </c>
      <c r="D17" s="473">
        <f t="shared" si="1"/>
        <v>0</v>
      </c>
      <c r="E17" s="1433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3"/>
      <c r="AT17" s="138"/>
      <c r="AU17" s="3304" t="str">
        <f t="shared" si="3"/>
        <v/>
      </c>
      <c r="AV17" s="1482"/>
      <c r="AW17" s="1482"/>
      <c r="AX17" s="1482"/>
      <c r="AY17" s="1482"/>
      <c r="AZ17" s="1482"/>
      <c r="BA17" s="1482"/>
      <c r="BB17" s="1482"/>
      <c r="BC17" s="1482"/>
      <c r="BD17" s="1482"/>
      <c r="BE17" s="1482"/>
      <c r="BF17" s="2257"/>
      <c r="BG17" s="2257"/>
      <c r="BX17" s="1571"/>
      <c r="CA17" s="3500" t="str">
        <f t="shared" si="4"/>
        <v/>
      </c>
      <c r="CB17" s="3500" t="str">
        <f t="shared" si="5"/>
        <v/>
      </c>
      <c r="CC17" s="3500" t="str">
        <f t="shared" si="6"/>
        <v/>
      </c>
      <c r="CD17" s="3500" t="str">
        <f t="shared" si="7"/>
        <v/>
      </c>
      <c r="CE17" s="3500"/>
      <c r="CF17" s="3500"/>
      <c r="CG17" s="3501">
        <f t="shared" si="8"/>
        <v>0</v>
      </c>
      <c r="CH17" s="3501">
        <f t="shared" si="9"/>
        <v>0</v>
      </c>
      <c r="CI17" s="3501">
        <f t="shared" si="10"/>
        <v>0</v>
      </c>
      <c r="CJ17" s="3501">
        <f t="shared" si="11"/>
        <v>0</v>
      </c>
      <c r="CK17" s="3498"/>
      <c r="CL17" s="3498"/>
      <c r="CM17" s="3498"/>
      <c r="CN17" s="3498"/>
      <c r="CO17" s="3498"/>
    </row>
    <row r="18" spans="1:93" ht="16.350000000000001" customHeight="1" x14ac:dyDescent="0.25">
      <c r="A18" s="4140"/>
      <c r="B18" s="151" t="s">
        <v>69</v>
      </c>
      <c r="C18" s="472">
        <f t="shared" si="0"/>
        <v>0</v>
      </c>
      <c r="D18" s="473">
        <f t="shared" si="1"/>
        <v>0</v>
      </c>
      <c r="E18" s="1433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3"/>
      <c r="AT18" s="138"/>
      <c r="AU18" s="3304" t="str">
        <f t="shared" si="3"/>
        <v/>
      </c>
      <c r="AV18" s="1482"/>
      <c r="AW18" s="1482"/>
      <c r="AX18" s="1482"/>
      <c r="AY18" s="1482"/>
      <c r="AZ18" s="1482"/>
      <c r="BA18" s="1482"/>
      <c r="BB18" s="1482"/>
      <c r="BC18" s="1482"/>
      <c r="BD18" s="1482"/>
      <c r="BE18" s="1482"/>
      <c r="BF18" s="2257"/>
      <c r="BG18" s="2257"/>
      <c r="BX18" s="1571"/>
      <c r="CA18" s="3500" t="str">
        <f t="shared" si="4"/>
        <v/>
      </c>
      <c r="CB18" s="3500" t="str">
        <f t="shared" si="5"/>
        <v/>
      </c>
      <c r="CC18" s="3500" t="str">
        <f t="shared" si="6"/>
        <v/>
      </c>
      <c r="CD18" s="3500" t="str">
        <f t="shared" si="7"/>
        <v/>
      </c>
      <c r="CE18" s="3500"/>
      <c r="CF18" s="3500"/>
      <c r="CG18" s="3501">
        <f t="shared" si="8"/>
        <v>0</v>
      </c>
      <c r="CH18" s="3501">
        <f t="shared" si="9"/>
        <v>0</v>
      </c>
      <c r="CI18" s="3501">
        <f t="shared" si="10"/>
        <v>0</v>
      </c>
      <c r="CJ18" s="3501">
        <f t="shared" si="11"/>
        <v>0</v>
      </c>
      <c r="CK18" s="3498"/>
      <c r="CL18" s="3498"/>
      <c r="CM18" s="3498"/>
      <c r="CN18" s="3498"/>
      <c r="CO18" s="3498"/>
    </row>
    <row r="19" spans="1:93" ht="16.350000000000001" customHeight="1" x14ac:dyDescent="0.25">
      <c r="A19" s="4140"/>
      <c r="B19" s="151" t="s">
        <v>1699</v>
      </c>
      <c r="C19" s="472">
        <f t="shared" si="0"/>
        <v>0</v>
      </c>
      <c r="D19" s="473">
        <f t="shared" si="1"/>
        <v>0</v>
      </c>
      <c r="E19" s="1433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3"/>
      <c r="AT19" s="138"/>
      <c r="AU19" s="3304" t="str">
        <f t="shared" si="3"/>
        <v/>
      </c>
      <c r="AV19" s="1482"/>
      <c r="AW19" s="1482"/>
      <c r="AX19" s="1482"/>
      <c r="AY19" s="1482"/>
      <c r="AZ19" s="1482"/>
      <c r="BA19" s="1482"/>
      <c r="BB19" s="1482"/>
      <c r="BC19" s="1482"/>
      <c r="BD19" s="1482"/>
      <c r="BE19" s="1482"/>
      <c r="BF19" s="2257"/>
      <c r="BG19" s="2257"/>
      <c r="BX19" s="1571"/>
      <c r="CA19" s="3500" t="str">
        <f t="shared" si="4"/>
        <v/>
      </c>
      <c r="CB19" s="3500" t="str">
        <f t="shared" si="5"/>
        <v/>
      </c>
      <c r="CC19" s="3500" t="str">
        <f t="shared" si="6"/>
        <v/>
      </c>
      <c r="CD19" s="3500" t="str">
        <f t="shared" si="7"/>
        <v/>
      </c>
      <c r="CE19" s="3500"/>
      <c r="CF19" s="3500"/>
      <c r="CG19" s="3501">
        <f t="shared" si="8"/>
        <v>0</v>
      </c>
      <c r="CH19" s="3501">
        <f t="shared" si="9"/>
        <v>0</v>
      </c>
      <c r="CI19" s="3501">
        <f t="shared" si="10"/>
        <v>0</v>
      </c>
      <c r="CJ19" s="3501">
        <f t="shared" si="11"/>
        <v>0</v>
      </c>
      <c r="CK19" s="3498"/>
      <c r="CL19" s="3498"/>
      <c r="CM19" s="3498"/>
      <c r="CN19" s="3498"/>
      <c r="CO19" s="3498"/>
    </row>
    <row r="20" spans="1:93" ht="16.350000000000001" customHeight="1" x14ac:dyDescent="0.25">
      <c r="A20" s="4140"/>
      <c r="B20" s="151" t="s">
        <v>115</v>
      </c>
      <c r="C20" s="472">
        <f t="shared" si="0"/>
        <v>0</v>
      </c>
      <c r="D20" s="473">
        <f t="shared" si="1"/>
        <v>0</v>
      </c>
      <c r="E20" s="1433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3"/>
      <c r="AT20" s="138"/>
      <c r="AU20" s="3304" t="str">
        <f t="shared" si="3"/>
        <v/>
      </c>
      <c r="AV20" s="1482"/>
      <c r="AW20" s="1482"/>
      <c r="AX20" s="1482"/>
      <c r="AY20" s="1482"/>
      <c r="AZ20" s="1482"/>
      <c r="BA20" s="1482"/>
      <c r="BB20" s="1482"/>
      <c r="BC20" s="1482"/>
      <c r="BD20" s="1482"/>
      <c r="BE20" s="1482"/>
      <c r="BF20" s="2257"/>
      <c r="BG20" s="2257"/>
      <c r="BX20" s="1571"/>
      <c r="CA20" s="3500" t="str">
        <f t="shared" si="4"/>
        <v/>
      </c>
      <c r="CB20" s="3500" t="str">
        <f t="shared" si="5"/>
        <v/>
      </c>
      <c r="CC20" s="3500" t="str">
        <f t="shared" si="6"/>
        <v/>
      </c>
      <c r="CD20" s="3500" t="str">
        <f t="shared" si="7"/>
        <v/>
      </c>
      <c r="CE20" s="3500"/>
      <c r="CF20" s="3500"/>
      <c r="CG20" s="3501">
        <f t="shared" si="8"/>
        <v>0</v>
      </c>
      <c r="CH20" s="3501">
        <f t="shared" si="9"/>
        <v>0</v>
      </c>
      <c r="CI20" s="3501">
        <f t="shared" si="10"/>
        <v>0</v>
      </c>
      <c r="CJ20" s="3501">
        <f t="shared" si="11"/>
        <v>0</v>
      </c>
      <c r="CK20" s="3498"/>
      <c r="CL20" s="3498"/>
      <c r="CM20" s="3498"/>
      <c r="CN20" s="3498"/>
      <c r="CO20" s="3498"/>
    </row>
    <row r="21" spans="1:93" ht="16.350000000000001" customHeight="1" x14ac:dyDescent="0.25">
      <c r="A21" s="4140"/>
      <c r="B21" s="3148" t="s">
        <v>68</v>
      </c>
      <c r="C21" s="949">
        <f t="shared" si="0"/>
        <v>0</v>
      </c>
      <c r="D21" s="948">
        <f t="shared" si="1"/>
        <v>0</v>
      </c>
      <c r="E21" s="1444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3"/>
      <c r="AT21" s="138"/>
      <c r="AU21" s="3304" t="str">
        <f t="shared" si="3"/>
        <v/>
      </c>
      <c r="AV21" s="1482"/>
      <c r="AW21" s="1482"/>
      <c r="AX21" s="1482"/>
      <c r="AY21" s="1482"/>
      <c r="AZ21" s="1482"/>
      <c r="BA21" s="1482"/>
      <c r="BB21" s="1482"/>
      <c r="BC21" s="1482"/>
      <c r="BD21" s="1482"/>
      <c r="BE21" s="1482"/>
      <c r="BF21" s="2257"/>
      <c r="BG21" s="2257"/>
      <c r="BX21" s="1571"/>
      <c r="CA21" s="3500" t="str">
        <f t="shared" si="4"/>
        <v/>
      </c>
      <c r="CB21" s="3500" t="str">
        <f t="shared" si="5"/>
        <v/>
      </c>
      <c r="CC21" s="3500" t="str">
        <f t="shared" si="6"/>
        <v/>
      </c>
      <c r="CD21" s="3500" t="str">
        <f t="shared" si="7"/>
        <v/>
      </c>
      <c r="CE21" s="3500"/>
      <c r="CF21" s="3500"/>
      <c r="CG21" s="3501">
        <f t="shared" si="8"/>
        <v>0</v>
      </c>
      <c r="CH21" s="3501">
        <f t="shared" si="9"/>
        <v>0</v>
      </c>
      <c r="CI21" s="3501">
        <f t="shared" si="10"/>
        <v>0</v>
      </c>
      <c r="CJ21" s="3501">
        <f t="shared" si="11"/>
        <v>0</v>
      </c>
      <c r="CK21" s="3498"/>
      <c r="CL21" s="3498"/>
      <c r="CM21" s="3498"/>
      <c r="CN21" s="3498"/>
      <c r="CO21" s="3498"/>
    </row>
    <row r="22" spans="1:93" ht="16.350000000000001" customHeight="1" x14ac:dyDescent="0.25">
      <c r="A22" s="4140"/>
      <c r="B22" s="151" t="s">
        <v>1697</v>
      </c>
      <c r="C22" s="472">
        <f t="shared" si="0"/>
        <v>0</v>
      </c>
      <c r="D22" s="473">
        <f t="shared" si="1"/>
        <v>0</v>
      </c>
      <c r="E22" s="1433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3"/>
      <c r="AT22" s="138"/>
      <c r="AU22" s="3304" t="str">
        <f t="shared" si="3"/>
        <v/>
      </c>
      <c r="AV22" s="1482"/>
      <c r="AW22" s="1482"/>
      <c r="AX22" s="1482"/>
      <c r="AY22" s="1482"/>
      <c r="AZ22" s="1482"/>
      <c r="BA22" s="1482"/>
      <c r="BB22" s="1482"/>
      <c r="BC22" s="1482"/>
      <c r="BD22" s="1482"/>
      <c r="BE22" s="1482"/>
      <c r="BF22" s="2257"/>
      <c r="BG22" s="2257"/>
      <c r="BX22" s="1571"/>
      <c r="CA22" s="3500" t="str">
        <f t="shared" si="4"/>
        <v/>
      </c>
      <c r="CB22" s="3500" t="str">
        <f t="shared" si="5"/>
        <v/>
      </c>
      <c r="CC22" s="3500" t="str">
        <f t="shared" si="6"/>
        <v/>
      </c>
      <c r="CD22" s="3500" t="str">
        <f t="shared" si="7"/>
        <v/>
      </c>
      <c r="CE22" s="3500"/>
      <c r="CF22" s="3500"/>
      <c r="CG22" s="3501">
        <f t="shared" si="8"/>
        <v>0</v>
      </c>
      <c r="CH22" s="3501">
        <f t="shared" si="9"/>
        <v>0</v>
      </c>
      <c r="CI22" s="3501">
        <f t="shared" si="10"/>
        <v>0</v>
      </c>
      <c r="CJ22" s="3501">
        <f t="shared" si="11"/>
        <v>0</v>
      </c>
      <c r="CK22" s="3498"/>
      <c r="CL22" s="3498"/>
      <c r="CM22" s="3498"/>
      <c r="CN22" s="3498"/>
      <c r="CO22" s="3498"/>
    </row>
    <row r="23" spans="1:93" ht="16.350000000000001" customHeight="1" x14ac:dyDescent="0.25">
      <c r="A23" s="4140"/>
      <c r="B23" s="180" t="s">
        <v>1698</v>
      </c>
      <c r="C23" s="472">
        <f t="shared" si="0"/>
        <v>0</v>
      </c>
      <c r="D23" s="1381">
        <f t="shared" si="1"/>
        <v>0</v>
      </c>
      <c r="E23" s="1432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3"/>
      <c r="AT23" s="138"/>
      <c r="AU23" s="3304" t="str">
        <f t="shared" si="3"/>
        <v/>
      </c>
      <c r="AV23" s="1482"/>
      <c r="AW23" s="1482"/>
      <c r="AX23" s="1482"/>
      <c r="AY23" s="1482"/>
      <c r="AZ23" s="1482"/>
      <c r="BA23" s="1482"/>
      <c r="BB23" s="1482"/>
      <c r="BC23" s="1482"/>
      <c r="BD23" s="1482"/>
      <c r="BE23" s="1482"/>
      <c r="BF23" s="2257"/>
      <c r="BG23" s="2257"/>
      <c r="BX23" s="1571"/>
      <c r="CA23" s="3500" t="str">
        <f t="shared" si="4"/>
        <v/>
      </c>
      <c r="CB23" s="3500" t="str">
        <f t="shared" si="5"/>
        <v/>
      </c>
      <c r="CC23" s="3500" t="str">
        <f t="shared" si="6"/>
        <v/>
      </c>
      <c r="CD23" s="3500" t="str">
        <f t="shared" si="7"/>
        <v/>
      </c>
      <c r="CE23" s="3500"/>
      <c r="CF23" s="3500"/>
      <c r="CG23" s="3501">
        <f t="shared" si="8"/>
        <v>0</v>
      </c>
      <c r="CH23" s="3501">
        <f t="shared" si="9"/>
        <v>0</v>
      </c>
      <c r="CI23" s="3501">
        <f t="shared" si="10"/>
        <v>0</v>
      </c>
      <c r="CJ23" s="3501">
        <f t="shared" si="11"/>
        <v>0</v>
      </c>
      <c r="CK23" s="3498"/>
      <c r="CL23" s="3498"/>
      <c r="CM23" s="3498"/>
      <c r="CN23" s="3498"/>
      <c r="CO23" s="3498"/>
    </row>
    <row r="24" spans="1:93" ht="16.350000000000001" customHeight="1" x14ac:dyDescent="0.25">
      <c r="A24" s="4230"/>
      <c r="B24" s="867" t="s">
        <v>32</v>
      </c>
      <c r="C24" s="3250">
        <f t="shared" si="0"/>
        <v>0</v>
      </c>
      <c r="D24" s="3251">
        <f t="shared" si="1"/>
        <v>0</v>
      </c>
      <c r="E24" s="1431">
        <f t="shared" si="2"/>
        <v>0</v>
      </c>
      <c r="F24" s="1316"/>
      <c r="G24" s="1441"/>
      <c r="H24" s="1316"/>
      <c r="I24" s="1441"/>
      <c r="J24" s="1316"/>
      <c r="K24" s="1314"/>
      <c r="L24" s="1316"/>
      <c r="M24" s="1314"/>
      <c r="N24" s="1316"/>
      <c r="O24" s="1314"/>
      <c r="P24" s="1316"/>
      <c r="Q24" s="1314"/>
      <c r="R24" s="1316"/>
      <c r="S24" s="1314"/>
      <c r="T24" s="1316"/>
      <c r="U24" s="1314"/>
      <c r="V24" s="1316"/>
      <c r="W24" s="1314"/>
      <c r="X24" s="1316"/>
      <c r="Y24" s="1314"/>
      <c r="Z24" s="1316"/>
      <c r="AA24" s="1314"/>
      <c r="AB24" s="1316"/>
      <c r="AC24" s="1314"/>
      <c r="AD24" s="1316"/>
      <c r="AE24" s="1314"/>
      <c r="AF24" s="1316"/>
      <c r="AG24" s="1314"/>
      <c r="AH24" s="1316"/>
      <c r="AI24" s="1314"/>
      <c r="AJ24" s="1316"/>
      <c r="AK24" s="1314"/>
      <c r="AL24" s="140"/>
      <c r="AM24" s="1322"/>
      <c r="AN24" s="1435"/>
      <c r="AO24" s="1441"/>
      <c r="AP24" s="98"/>
      <c r="AQ24" s="98"/>
      <c r="AR24" s="98"/>
      <c r="AS24" s="1446"/>
      <c r="AT24" s="98"/>
      <c r="AU24" s="3304" t="str">
        <f t="shared" si="3"/>
        <v/>
      </c>
      <c r="AV24" s="1482"/>
      <c r="AW24" s="1482"/>
      <c r="AX24" s="1482"/>
      <c r="AY24" s="1482"/>
      <c r="AZ24" s="1482"/>
      <c r="BA24" s="1482"/>
      <c r="BB24" s="1482"/>
      <c r="BC24" s="1482"/>
      <c r="BD24" s="1482"/>
      <c r="BE24" s="1482"/>
      <c r="BF24" s="2257"/>
      <c r="BG24" s="2257"/>
      <c r="BX24" s="1571"/>
      <c r="CA24" s="3500" t="str">
        <f t="shared" si="4"/>
        <v/>
      </c>
      <c r="CB24" s="3500" t="str">
        <f t="shared" si="5"/>
        <v/>
      </c>
      <c r="CC24" s="3500" t="str">
        <f t="shared" si="6"/>
        <v/>
      </c>
      <c r="CD24" s="3500" t="str">
        <f t="shared" si="7"/>
        <v/>
      </c>
      <c r="CE24" s="3500"/>
      <c r="CF24" s="3500"/>
      <c r="CG24" s="3501">
        <f t="shared" si="8"/>
        <v>0</v>
      </c>
      <c r="CH24" s="3501">
        <f t="shared" si="9"/>
        <v>0</v>
      </c>
      <c r="CI24" s="3501">
        <f t="shared" si="10"/>
        <v>0</v>
      </c>
      <c r="CJ24" s="3501">
        <f t="shared" si="11"/>
        <v>0</v>
      </c>
      <c r="CK24" s="3498"/>
      <c r="CL24" s="3498"/>
      <c r="CM24" s="3498"/>
      <c r="CN24" s="3498"/>
      <c r="CO24" s="3498"/>
    </row>
    <row r="25" spans="1:93" ht="16.350000000000001" customHeight="1" x14ac:dyDescent="0.25">
      <c r="A25" s="4139" t="s">
        <v>1710</v>
      </c>
      <c r="B25" s="1424" t="s">
        <v>22</v>
      </c>
      <c r="C25" s="3245">
        <f t="shared" si="0"/>
        <v>0</v>
      </c>
      <c r="D25" s="3246">
        <f t="shared" si="1"/>
        <v>0</v>
      </c>
      <c r="E25" s="1434">
        <f t="shared" si="2"/>
        <v>0</v>
      </c>
      <c r="F25" s="1292"/>
      <c r="G25" s="1337"/>
      <c r="H25" s="1292"/>
      <c r="I25" s="1337"/>
      <c r="J25" s="1292"/>
      <c r="K25" s="1308"/>
      <c r="L25" s="1292"/>
      <c r="M25" s="1308"/>
      <c r="N25" s="1292"/>
      <c r="O25" s="1308"/>
      <c r="P25" s="1292"/>
      <c r="Q25" s="1308"/>
      <c r="R25" s="1292"/>
      <c r="S25" s="1308"/>
      <c r="T25" s="1292"/>
      <c r="U25" s="1308"/>
      <c r="V25" s="1292"/>
      <c r="W25" s="1308"/>
      <c r="X25" s="1292"/>
      <c r="Y25" s="1308"/>
      <c r="Z25" s="1292"/>
      <c r="AA25" s="1308"/>
      <c r="AB25" s="1292"/>
      <c r="AC25" s="1308"/>
      <c r="AD25" s="1292"/>
      <c r="AE25" s="1308"/>
      <c r="AF25" s="1292"/>
      <c r="AG25" s="1308"/>
      <c r="AH25" s="1292"/>
      <c r="AI25" s="1308"/>
      <c r="AJ25" s="1292"/>
      <c r="AK25" s="1308"/>
      <c r="AL25" s="1423"/>
      <c r="AM25" s="1306"/>
      <c r="AN25" s="287"/>
      <c r="AO25" s="1337"/>
      <c r="AP25" s="1291"/>
      <c r="AQ25" s="1291"/>
      <c r="AR25" s="1291"/>
      <c r="AS25" s="1447"/>
      <c r="AT25" s="104"/>
      <c r="AU25" s="3304" t="str">
        <f t="shared" si="3"/>
        <v/>
      </c>
      <c r="AV25" s="1482"/>
      <c r="AW25" s="1482"/>
      <c r="AX25" s="1482"/>
      <c r="AY25" s="1482"/>
      <c r="AZ25" s="1482"/>
      <c r="BA25" s="1482"/>
      <c r="BB25" s="1482"/>
      <c r="BC25" s="1482"/>
      <c r="BD25" s="1482"/>
      <c r="BE25" s="1482"/>
      <c r="BF25" s="2257"/>
      <c r="BG25" s="2257"/>
      <c r="BX25" s="1571"/>
      <c r="CA25" s="3500" t="str">
        <f t="shared" si="4"/>
        <v/>
      </c>
      <c r="CB25" s="3500" t="str">
        <f t="shared" si="5"/>
        <v/>
      </c>
      <c r="CC25" s="3500" t="str">
        <f t="shared" si="6"/>
        <v/>
      </c>
      <c r="CD25" s="3500" t="str">
        <f t="shared" si="7"/>
        <v/>
      </c>
      <c r="CE25" s="3500"/>
      <c r="CF25" s="3500"/>
      <c r="CG25" s="3501">
        <f t="shared" si="8"/>
        <v>0</v>
      </c>
      <c r="CH25" s="3501">
        <f t="shared" si="9"/>
        <v>0</v>
      </c>
      <c r="CI25" s="3501">
        <f t="shared" si="10"/>
        <v>0</v>
      </c>
      <c r="CJ25" s="3501">
        <f t="shared" si="11"/>
        <v>0</v>
      </c>
      <c r="CK25" s="3498"/>
      <c r="CL25" s="3498"/>
      <c r="CM25" s="3498"/>
      <c r="CN25" s="3498"/>
      <c r="CO25" s="3498"/>
    </row>
    <row r="26" spans="1:93" ht="16.350000000000001" customHeight="1" x14ac:dyDescent="0.25">
      <c r="A26" s="4140"/>
      <c r="B26" s="151" t="s">
        <v>26</v>
      </c>
      <c r="C26" s="472">
        <f t="shared" si="0"/>
        <v>0</v>
      </c>
      <c r="D26" s="473">
        <f t="shared" si="1"/>
        <v>0</v>
      </c>
      <c r="E26" s="1433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3"/>
      <c r="AT26" s="138"/>
      <c r="AU26" s="3304" t="str">
        <f t="shared" si="3"/>
        <v/>
      </c>
      <c r="AV26" s="1482"/>
      <c r="AW26" s="1482"/>
      <c r="AX26" s="1482"/>
      <c r="AY26" s="1482"/>
      <c r="AZ26" s="1482"/>
      <c r="BA26" s="1482"/>
      <c r="BB26" s="1482"/>
      <c r="BC26" s="1482"/>
      <c r="BD26" s="1482"/>
      <c r="BE26" s="1482"/>
      <c r="BF26" s="2257"/>
      <c r="BG26" s="2257"/>
      <c r="BX26" s="1571"/>
      <c r="CA26" s="3500" t="str">
        <f t="shared" si="4"/>
        <v/>
      </c>
      <c r="CB26" s="3500" t="str">
        <f t="shared" si="5"/>
        <v/>
      </c>
      <c r="CC26" s="3500" t="str">
        <f t="shared" si="6"/>
        <v/>
      </c>
      <c r="CD26" s="3500" t="str">
        <f t="shared" si="7"/>
        <v/>
      </c>
      <c r="CE26" s="3500"/>
      <c r="CF26" s="3500"/>
      <c r="CG26" s="3501">
        <f t="shared" si="8"/>
        <v>0</v>
      </c>
      <c r="CH26" s="3501">
        <f t="shared" si="9"/>
        <v>0</v>
      </c>
      <c r="CI26" s="3501">
        <f t="shared" si="10"/>
        <v>0</v>
      </c>
      <c r="CJ26" s="3501">
        <f t="shared" si="11"/>
        <v>0</v>
      </c>
      <c r="CK26" s="3498"/>
      <c r="CL26" s="3498"/>
      <c r="CM26" s="3498"/>
      <c r="CN26" s="3498"/>
      <c r="CO26" s="3498"/>
    </row>
    <row r="27" spans="1:93" ht="16.350000000000001" customHeight="1" x14ac:dyDescent="0.25">
      <c r="A27" s="4140"/>
      <c r="B27" s="151" t="s">
        <v>23</v>
      </c>
      <c r="C27" s="472">
        <f t="shared" si="0"/>
        <v>0</v>
      </c>
      <c r="D27" s="473">
        <f t="shared" si="1"/>
        <v>0</v>
      </c>
      <c r="E27" s="1433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3"/>
      <c r="AT27" s="138"/>
      <c r="AU27" s="3304" t="str">
        <f t="shared" si="3"/>
        <v/>
      </c>
      <c r="AV27" s="1482"/>
      <c r="AW27" s="1482"/>
      <c r="AX27" s="1482"/>
      <c r="AY27" s="1482"/>
      <c r="AZ27" s="1482"/>
      <c r="BA27" s="1482"/>
      <c r="BB27" s="1482"/>
      <c r="BC27" s="1482"/>
      <c r="BD27" s="1482"/>
      <c r="BE27" s="1482"/>
      <c r="BF27" s="2257"/>
      <c r="BG27" s="2257"/>
      <c r="BX27" s="1571"/>
      <c r="CA27" s="3500" t="str">
        <f t="shared" si="4"/>
        <v/>
      </c>
      <c r="CB27" s="3500" t="str">
        <f t="shared" si="5"/>
        <v/>
      </c>
      <c r="CC27" s="3500" t="str">
        <f t="shared" si="6"/>
        <v/>
      </c>
      <c r="CD27" s="3500" t="str">
        <f t="shared" si="7"/>
        <v/>
      </c>
      <c r="CE27" s="3500"/>
      <c r="CF27" s="3500"/>
      <c r="CG27" s="3501">
        <f t="shared" si="8"/>
        <v>0</v>
      </c>
      <c r="CH27" s="3501">
        <f t="shared" si="9"/>
        <v>0</v>
      </c>
      <c r="CI27" s="3501">
        <f t="shared" si="10"/>
        <v>0</v>
      </c>
      <c r="CJ27" s="3501">
        <f t="shared" si="11"/>
        <v>0</v>
      </c>
      <c r="CK27" s="3498"/>
      <c r="CL27" s="3498"/>
      <c r="CM27" s="3498"/>
      <c r="CN27" s="3498"/>
      <c r="CO27" s="3498"/>
    </row>
    <row r="28" spans="1:93" ht="16.350000000000001" customHeight="1" x14ac:dyDescent="0.25">
      <c r="A28" s="4140"/>
      <c r="B28" s="151" t="s">
        <v>31</v>
      </c>
      <c r="C28" s="472">
        <f t="shared" si="0"/>
        <v>0</v>
      </c>
      <c r="D28" s="473">
        <f t="shared" si="1"/>
        <v>0</v>
      </c>
      <c r="E28" s="1433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3"/>
      <c r="AT28" s="138"/>
      <c r="AU28" s="3304" t="str">
        <f t="shared" si="3"/>
        <v/>
      </c>
      <c r="AV28" s="1482"/>
      <c r="AW28" s="1482"/>
      <c r="AX28" s="1482"/>
      <c r="AY28" s="1482"/>
      <c r="AZ28" s="1482"/>
      <c r="BA28" s="1482"/>
      <c r="BB28" s="1482"/>
      <c r="BC28" s="1482"/>
      <c r="BD28" s="1482"/>
      <c r="BE28" s="1482"/>
      <c r="BF28" s="2257"/>
      <c r="BG28" s="2257"/>
      <c r="BX28" s="1571"/>
      <c r="CA28" s="3500" t="str">
        <f t="shared" si="4"/>
        <v/>
      </c>
      <c r="CB28" s="3500" t="str">
        <f t="shared" si="5"/>
        <v/>
      </c>
      <c r="CC28" s="3500" t="str">
        <f t="shared" si="6"/>
        <v/>
      </c>
      <c r="CD28" s="3500" t="str">
        <f t="shared" si="7"/>
        <v/>
      </c>
      <c r="CE28" s="3500"/>
      <c r="CF28" s="3500"/>
      <c r="CG28" s="3501">
        <f t="shared" si="8"/>
        <v>0</v>
      </c>
      <c r="CH28" s="3501">
        <f t="shared" si="9"/>
        <v>0</v>
      </c>
      <c r="CI28" s="3501">
        <f t="shared" si="10"/>
        <v>0</v>
      </c>
      <c r="CJ28" s="3501">
        <f t="shared" si="11"/>
        <v>0</v>
      </c>
      <c r="CK28" s="3498"/>
      <c r="CL28" s="3498"/>
      <c r="CM28" s="3498"/>
      <c r="CN28" s="3498"/>
      <c r="CO28" s="3498"/>
    </row>
    <row r="29" spans="1:93" ht="16.350000000000001" customHeight="1" x14ac:dyDescent="0.25">
      <c r="A29" s="4140"/>
      <c r="B29" s="151" t="s">
        <v>69</v>
      </c>
      <c r="C29" s="472">
        <f t="shared" si="0"/>
        <v>0</v>
      </c>
      <c r="D29" s="473">
        <f t="shared" si="1"/>
        <v>0</v>
      </c>
      <c r="E29" s="1433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3"/>
      <c r="AT29" s="138"/>
      <c r="AU29" s="3304" t="str">
        <f t="shared" si="3"/>
        <v/>
      </c>
      <c r="AV29" s="1482"/>
      <c r="AW29" s="1482"/>
      <c r="AX29" s="1482"/>
      <c r="AY29" s="1482"/>
      <c r="AZ29" s="1482"/>
      <c r="BA29" s="1482"/>
      <c r="BB29" s="1482"/>
      <c r="BC29" s="1482"/>
      <c r="BD29" s="1482"/>
      <c r="BE29" s="1482"/>
      <c r="BF29" s="2257"/>
      <c r="BG29" s="2257"/>
      <c r="BX29" s="1571"/>
      <c r="CA29" s="3500" t="str">
        <f t="shared" si="4"/>
        <v/>
      </c>
      <c r="CB29" s="3500" t="str">
        <f t="shared" si="5"/>
        <v/>
      </c>
      <c r="CC29" s="3500" t="str">
        <f t="shared" si="6"/>
        <v/>
      </c>
      <c r="CD29" s="3500" t="str">
        <f t="shared" si="7"/>
        <v/>
      </c>
      <c r="CE29" s="3500"/>
      <c r="CF29" s="3500"/>
      <c r="CG29" s="3501">
        <f t="shared" si="8"/>
        <v>0</v>
      </c>
      <c r="CH29" s="3501">
        <f t="shared" si="9"/>
        <v>0</v>
      </c>
      <c r="CI29" s="3501">
        <f t="shared" si="10"/>
        <v>0</v>
      </c>
      <c r="CJ29" s="3501">
        <f t="shared" si="11"/>
        <v>0</v>
      </c>
      <c r="CK29" s="3498"/>
      <c r="CL29" s="3498"/>
      <c r="CM29" s="3498"/>
      <c r="CN29" s="3498"/>
      <c r="CO29" s="3498"/>
    </row>
    <row r="30" spans="1:93" ht="16.350000000000001" customHeight="1" x14ac:dyDescent="0.25">
      <c r="A30" s="4140"/>
      <c r="B30" s="151" t="s">
        <v>1699</v>
      </c>
      <c r="C30" s="472">
        <f t="shared" si="0"/>
        <v>0</v>
      </c>
      <c r="D30" s="473">
        <f t="shared" si="1"/>
        <v>0</v>
      </c>
      <c r="E30" s="1433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3"/>
      <c r="AT30" s="138"/>
      <c r="AU30" s="3304" t="str">
        <f t="shared" si="3"/>
        <v/>
      </c>
      <c r="AV30" s="1482"/>
      <c r="AW30" s="1482"/>
      <c r="AX30" s="1482"/>
      <c r="AY30" s="1482"/>
      <c r="AZ30" s="1482"/>
      <c r="BA30" s="1482"/>
      <c r="BB30" s="1482"/>
      <c r="BC30" s="1482"/>
      <c r="BD30" s="1482"/>
      <c r="BE30" s="1482"/>
      <c r="BF30" s="2257"/>
      <c r="BG30" s="2257"/>
      <c r="BX30" s="1571"/>
      <c r="CA30" s="3500" t="str">
        <f t="shared" si="4"/>
        <v/>
      </c>
      <c r="CB30" s="3500" t="str">
        <f t="shared" si="5"/>
        <v/>
      </c>
      <c r="CC30" s="3500" t="str">
        <f t="shared" si="6"/>
        <v/>
      </c>
      <c r="CD30" s="3500" t="str">
        <f t="shared" si="7"/>
        <v/>
      </c>
      <c r="CE30" s="3500"/>
      <c r="CF30" s="3500"/>
      <c r="CG30" s="3501">
        <f t="shared" si="8"/>
        <v>0</v>
      </c>
      <c r="CH30" s="3501">
        <f t="shared" si="9"/>
        <v>0</v>
      </c>
      <c r="CI30" s="3501">
        <f t="shared" si="10"/>
        <v>0</v>
      </c>
      <c r="CJ30" s="3501">
        <f t="shared" si="11"/>
        <v>0</v>
      </c>
      <c r="CK30" s="3498"/>
      <c r="CL30" s="3498"/>
      <c r="CM30" s="3498"/>
      <c r="CN30" s="3498"/>
      <c r="CO30" s="3498"/>
    </row>
    <row r="31" spans="1:93" ht="16.350000000000001" customHeight="1" x14ac:dyDescent="0.25">
      <c r="A31" s="4140"/>
      <c r="B31" s="151" t="s">
        <v>115</v>
      </c>
      <c r="C31" s="472">
        <f t="shared" si="0"/>
        <v>0</v>
      </c>
      <c r="D31" s="473">
        <f t="shared" si="1"/>
        <v>0</v>
      </c>
      <c r="E31" s="1433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3"/>
      <c r="AT31" s="138"/>
      <c r="AU31" s="3304" t="str">
        <f t="shared" si="3"/>
        <v/>
      </c>
      <c r="AV31" s="1482"/>
      <c r="AW31" s="1482"/>
      <c r="AX31" s="1482"/>
      <c r="AY31" s="1482"/>
      <c r="AZ31" s="1482"/>
      <c r="BA31" s="1482"/>
      <c r="BB31" s="1482"/>
      <c r="BC31" s="1482"/>
      <c r="BD31" s="1482"/>
      <c r="BE31" s="1482"/>
      <c r="BF31" s="2257"/>
      <c r="BG31" s="2257"/>
      <c r="BX31" s="1571"/>
      <c r="CA31" s="3500" t="str">
        <f t="shared" si="4"/>
        <v/>
      </c>
      <c r="CB31" s="3500" t="str">
        <f t="shared" si="5"/>
        <v/>
      </c>
      <c r="CC31" s="3500" t="str">
        <f t="shared" si="6"/>
        <v/>
      </c>
      <c r="CD31" s="3500" t="str">
        <f t="shared" si="7"/>
        <v/>
      </c>
      <c r="CE31" s="3500"/>
      <c r="CF31" s="3500"/>
      <c r="CG31" s="3501">
        <f t="shared" si="8"/>
        <v>0</v>
      </c>
      <c r="CH31" s="3501">
        <f t="shared" si="9"/>
        <v>0</v>
      </c>
      <c r="CI31" s="3501">
        <f t="shared" si="10"/>
        <v>0</v>
      </c>
      <c r="CJ31" s="3501">
        <f t="shared" si="11"/>
        <v>0</v>
      </c>
      <c r="CK31" s="3498"/>
      <c r="CL31" s="3498"/>
      <c r="CM31" s="3498"/>
      <c r="CN31" s="3498"/>
      <c r="CO31" s="3498"/>
    </row>
    <row r="32" spans="1:93" ht="16.350000000000001" customHeight="1" x14ac:dyDescent="0.25">
      <c r="A32" s="4140"/>
      <c r="B32" s="3148" t="s">
        <v>68</v>
      </c>
      <c r="C32" s="949">
        <f t="shared" si="0"/>
        <v>0</v>
      </c>
      <c r="D32" s="948">
        <f t="shared" si="1"/>
        <v>0</v>
      </c>
      <c r="E32" s="1444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3"/>
      <c r="AT32" s="138"/>
      <c r="AU32" s="3304" t="str">
        <f t="shared" si="3"/>
        <v/>
      </c>
      <c r="AV32" s="1482"/>
      <c r="AW32" s="1482"/>
      <c r="AX32" s="1482"/>
      <c r="AY32" s="1482"/>
      <c r="AZ32" s="1482"/>
      <c r="BA32" s="1482"/>
      <c r="BB32" s="1482"/>
      <c r="BC32" s="1482"/>
      <c r="BD32" s="1482"/>
      <c r="BE32" s="1482"/>
      <c r="BF32" s="2257"/>
      <c r="BG32" s="2257"/>
      <c r="BX32" s="1571"/>
      <c r="CA32" s="3500" t="str">
        <f t="shared" si="4"/>
        <v/>
      </c>
      <c r="CB32" s="3500" t="str">
        <f t="shared" si="5"/>
        <v/>
      </c>
      <c r="CC32" s="3500" t="str">
        <f t="shared" si="6"/>
        <v/>
      </c>
      <c r="CD32" s="3500" t="str">
        <f t="shared" si="7"/>
        <v/>
      </c>
      <c r="CE32" s="3500"/>
      <c r="CF32" s="3500"/>
      <c r="CG32" s="3501">
        <f t="shared" si="8"/>
        <v>0</v>
      </c>
      <c r="CH32" s="3501">
        <f t="shared" si="9"/>
        <v>0</v>
      </c>
      <c r="CI32" s="3501">
        <f t="shared" si="10"/>
        <v>0</v>
      </c>
      <c r="CJ32" s="3501">
        <f t="shared" si="11"/>
        <v>0</v>
      </c>
      <c r="CK32" s="3498"/>
      <c r="CL32" s="3498"/>
      <c r="CM32" s="3498"/>
      <c r="CN32" s="3498"/>
      <c r="CO32" s="3498"/>
    </row>
    <row r="33" spans="1:93" ht="16.350000000000001" customHeight="1" x14ac:dyDescent="0.25">
      <c r="A33" s="4140"/>
      <c r="B33" s="151" t="s">
        <v>1697</v>
      </c>
      <c r="C33" s="472">
        <f t="shared" si="0"/>
        <v>0</v>
      </c>
      <c r="D33" s="473">
        <f t="shared" si="1"/>
        <v>0</v>
      </c>
      <c r="E33" s="1433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3"/>
      <c r="AT33" s="138"/>
      <c r="AU33" s="3304" t="str">
        <f t="shared" si="3"/>
        <v/>
      </c>
      <c r="AV33" s="1482"/>
      <c r="AW33" s="1482"/>
      <c r="AX33" s="1482"/>
      <c r="AY33" s="1482"/>
      <c r="AZ33" s="1482"/>
      <c r="BA33" s="1482"/>
      <c r="BB33" s="1482"/>
      <c r="BC33" s="1482"/>
      <c r="BD33" s="1482"/>
      <c r="BE33" s="1482"/>
      <c r="BF33" s="2257"/>
      <c r="BG33" s="2257"/>
      <c r="BX33" s="1571"/>
      <c r="CA33" s="3500" t="str">
        <f t="shared" si="4"/>
        <v/>
      </c>
      <c r="CB33" s="3500" t="str">
        <f t="shared" si="5"/>
        <v/>
      </c>
      <c r="CC33" s="3500" t="str">
        <f t="shared" si="6"/>
        <v/>
      </c>
      <c r="CD33" s="3500" t="str">
        <f t="shared" si="7"/>
        <v/>
      </c>
      <c r="CE33" s="3500"/>
      <c r="CF33" s="3500"/>
      <c r="CG33" s="3501">
        <f t="shared" si="8"/>
        <v>0</v>
      </c>
      <c r="CH33" s="3501">
        <f t="shared" si="9"/>
        <v>0</v>
      </c>
      <c r="CI33" s="3501">
        <f t="shared" si="10"/>
        <v>0</v>
      </c>
      <c r="CJ33" s="3501">
        <f t="shared" si="11"/>
        <v>0</v>
      </c>
      <c r="CK33" s="3498"/>
      <c r="CL33" s="3498"/>
      <c r="CM33" s="3498"/>
      <c r="CN33" s="3498"/>
      <c r="CO33" s="3498"/>
    </row>
    <row r="34" spans="1:93" ht="16.350000000000001" customHeight="1" x14ac:dyDescent="0.25">
      <c r="A34" s="4140"/>
      <c r="B34" s="180" t="s">
        <v>1698</v>
      </c>
      <c r="C34" s="472">
        <f t="shared" si="0"/>
        <v>0</v>
      </c>
      <c r="D34" s="1381">
        <f t="shared" si="1"/>
        <v>0</v>
      </c>
      <c r="E34" s="1432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3"/>
      <c r="AT34" s="138"/>
      <c r="AU34" s="3304" t="str">
        <f t="shared" si="3"/>
        <v/>
      </c>
      <c r="AV34" s="1482"/>
      <c r="AW34" s="1482"/>
      <c r="AX34" s="1482"/>
      <c r="AY34" s="1482"/>
      <c r="AZ34" s="1482"/>
      <c r="BA34" s="1482"/>
      <c r="BB34" s="1482"/>
      <c r="BC34" s="1482"/>
      <c r="BD34" s="1482"/>
      <c r="BE34" s="1482"/>
      <c r="BF34" s="2257"/>
      <c r="BG34" s="2257"/>
      <c r="BX34" s="1571"/>
      <c r="CA34" s="3500" t="str">
        <f t="shared" si="4"/>
        <v/>
      </c>
      <c r="CB34" s="3500" t="str">
        <f t="shared" si="5"/>
        <v/>
      </c>
      <c r="CC34" s="3500" t="str">
        <f t="shared" si="6"/>
        <v/>
      </c>
      <c r="CD34" s="3500" t="str">
        <f t="shared" si="7"/>
        <v/>
      </c>
      <c r="CE34" s="3500"/>
      <c r="CF34" s="3500"/>
      <c r="CG34" s="3501">
        <f t="shared" si="8"/>
        <v>0</v>
      </c>
      <c r="CH34" s="3501">
        <f t="shared" si="9"/>
        <v>0</v>
      </c>
      <c r="CI34" s="3501">
        <f t="shared" si="10"/>
        <v>0</v>
      </c>
      <c r="CJ34" s="3501">
        <f t="shared" si="11"/>
        <v>0</v>
      </c>
      <c r="CK34" s="3498"/>
      <c r="CL34" s="3498"/>
      <c r="CM34" s="3498"/>
      <c r="CN34" s="3498"/>
      <c r="CO34" s="3498"/>
    </row>
    <row r="35" spans="1:93" ht="16.350000000000001" customHeight="1" x14ac:dyDescent="0.25">
      <c r="A35" s="4230"/>
      <c r="B35" s="867" t="s">
        <v>32</v>
      </c>
      <c r="C35" s="3250">
        <f t="shared" si="0"/>
        <v>0</v>
      </c>
      <c r="D35" s="3251">
        <f t="shared" si="1"/>
        <v>0</v>
      </c>
      <c r="E35" s="1431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5"/>
      <c r="AO35" s="142"/>
      <c r="AP35" s="98"/>
      <c r="AQ35" s="98"/>
      <c r="AR35" s="98"/>
      <c r="AS35" s="1446"/>
      <c r="AT35" s="98"/>
      <c r="AU35" s="3304" t="str">
        <f t="shared" si="3"/>
        <v/>
      </c>
      <c r="AV35" s="1482"/>
      <c r="AW35" s="1482"/>
      <c r="AX35" s="1482"/>
      <c r="AY35" s="1482"/>
      <c r="AZ35" s="1482"/>
      <c r="BA35" s="1482"/>
      <c r="BB35" s="1482"/>
      <c r="BC35" s="1482"/>
      <c r="BD35" s="1482"/>
      <c r="BE35" s="1482"/>
      <c r="BF35" s="2257"/>
      <c r="BG35" s="2257"/>
      <c r="BX35" s="1571"/>
      <c r="CA35" s="3500" t="str">
        <f t="shared" si="4"/>
        <v/>
      </c>
      <c r="CB35" s="3500" t="str">
        <f t="shared" si="5"/>
        <v/>
      </c>
      <c r="CC35" s="3500" t="str">
        <f t="shared" si="6"/>
        <v/>
      </c>
      <c r="CD35" s="3500" t="str">
        <f t="shared" si="7"/>
        <v/>
      </c>
      <c r="CE35" s="3500"/>
      <c r="CF35" s="3500"/>
      <c r="CG35" s="3501">
        <f t="shared" si="8"/>
        <v>0</v>
      </c>
      <c r="CH35" s="3501">
        <f t="shared" si="9"/>
        <v>0</v>
      </c>
      <c r="CI35" s="3501">
        <f t="shared" si="10"/>
        <v>0</v>
      </c>
      <c r="CJ35" s="3501">
        <f t="shared" si="11"/>
        <v>0</v>
      </c>
      <c r="CK35" s="3498"/>
      <c r="CL35" s="3498"/>
      <c r="CM35" s="3498"/>
      <c r="CN35" s="3498"/>
      <c r="CO35" s="3498"/>
    </row>
    <row r="36" spans="1:93" ht="16.350000000000001" customHeight="1" x14ac:dyDescent="0.25">
      <c r="A36" s="4139" t="s">
        <v>1103</v>
      </c>
      <c r="B36" s="1424" t="s">
        <v>22</v>
      </c>
      <c r="C36" s="3245">
        <f t="shared" si="0"/>
        <v>0</v>
      </c>
      <c r="D36" s="3246">
        <f t="shared" si="1"/>
        <v>0</v>
      </c>
      <c r="E36" s="1434">
        <f t="shared" si="2"/>
        <v>0</v>
      </c>
      <c r="F36" s="1439"/>
      <c r="G36" s="990"/>
      <c r="H36" s="829"/>
      <c r="I36" s="827"/>
      <c r="J36" s="829"/>
      <c r="K36" s="1407"/>
      <c r="L36" s="829"/>
      <c r="M36" s="1407"/>
      <c r="N36" s="829"/>
      <c r="O36" s="1407"/>
      <c r="P36" s="829"/>
      <c r="Q36" s="1407"/>
      <c r="R36" s="829"/>
      <c r="S36" s="1407"/>
      <c r="T36" s="829"/>
      <c r="U36" s="1407"/>
      <c r="V36" s="829"/>
      <c r="W36" s="1407"/>
      <c r="X36" s="829"/>
      <c r="Y36" s="1407"/>
      <c r="Z36" s="829"/>
      <c r="AA36" s="1407"/>
      <c r="AB36" s="829"/>
      <c r="AC36" s="1407"/>
      <c r="AD36" s="829"/>
      <c r="AE36" s="1407"/>
      <c r="AF36" s="829"/>
      <c r="AG36" s="1407"/>
      <c r="AH36" s="829"/>
      <c r="AI36" s="1407"/>
      <c r="AJ36" s="829"/>
      <c r="AK36" s="1407"/>
      <c r="AL36" s="1408"/>
      <c r="AM36" s="1405"/>
      <c r="AN36" s="287"/>
      <c r="AO36" s="827"/>
      <c r="AP36" s="1291"/>
      <c r="AQ36" s="1291"/>
      <c r="AR36" s="1291"/>
      <c r="AS36" s="1447"/>
      <c r="AT36" s="104"/>
      <c r="AU36" s="3304" t="str">
        <f t="shared" si="3"/>
        <v/>
      </c>
      <c r="AV36" s="1482"/>
      <c r="AW36" s="1482"/>
      <c r="AX36" s="1482"/>
      <c r="AY36" s="1482"/>
      <c r="AZ36" s="1482"/>
      <c r="BA36" s="1482"/>
      <c r="BB36" s="1482"/>
      <c r="BC36" s="1482"/>
      <c r="BD36" s="1482"/>
      <c r="BE36" s="1482"/>
      <c r="BF36" s="2257"/>
      <c r="BG36" s="2257"/>
      <c r="BX36" s="1571"/>
      <c r="CA36" s="3500" t="str">
        <f t="shared" si="4"/>
        <v/>
      </c>
      <c r="CB36" s="3500" t="str">
        <f t="shared" si="5"/>
        <v/>
      </c>
      <c r="CC36" s="3500" t="str">
        <f t="shared" si="6"/>
        <v/>
      </c>
      <c r="CD36" s="3500" t="str">
        <f t="shared" si="7"/>
        <v/>
      </c>
      <c r="CE36" s="3500"/>
      <c r="CF36" s="3500"/>
      <c r="CG36" s="3501">
        <f t="shared" si="8"/>
        <v>0</v>
      </c>
      <c r="CH36" s="3501">
        <f t="shared" si="9"/>
        <v>0</v>
      </c>
      <c r="CI36" s="3501">
        <f t="shared" si="10"/>
        <v>0</v>
      </c>
      <c r="CJ36" s="3501">
        <f t="shared" si="11"/>
        <v>0</v>
      </c>
      <c r="CK36" s="3498"/>
      <c r="CL36" s="3498"/>
      <c r="CM36" s="3498"/>
      <c r="CN36" s="3498"/>
      <c r="CO36" s="3498"/>
    </row>
    <row r="37" spans="1:93" ht="16.350000000000001" customHeight="1" x14ac:dyDescent="0.25">
      <c r="A37" s="4140"/>
      <c r="B37" s="151" t="s">
        <v>26</v>
      </c>
      <c r="C37" s="472">
        <f t="shared" si="0"/>
        <v>0</v>
      </c>
      <c r="D37" s="473">
        <f t="shared" si="1"/>
        <v>0</v>
      </c>
      <c r="E37" s="1433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3"/>
      <c r="AT37" s="138"/>
      <c r="AU37" s="3304" t="str">
        <f t="shared" si="3"/>
        <v/>
      </c>
      <c r="AV37" s="1482"/>
      <c r="AW37" s="1482"/>
      <c r="AX37" s="1482"/>
      <c r="AY37" s="1482"/>
      <c r="AZ37" s="1482"/>
      <c r="BA37" s="1482"/>
      <c r="BB37" s="1482"/>
      <c r="BC37" s="1482"/>
      <c r="BD37" s="1482"/>
      <c r="BE37" s="1482"/>
      <c r="BF37" s="2257"/>
      <c r="BG37" s="2257"/>
      <c r="BX37" s="1571"/>
      <c r="CA37" s="3500" t="str">
        <f t="shared" si="4"/>
        <v/>
      </c>
      <c r="CB37" s="3500" t="str">
        <f t="shared" si="5"/>
        <v/>
      </c>
      <c r="CC37" s="3500" t="str">
        <f t="shared" si="6"/>
        <v/>
      </c>
      <c r="CD37" s="3500" t="str">
        <f t="shared" si="7"/>
        <v/>
      </c>
      <c r="CE37" s="3500"/>
      <c r="CF37" s="3500"/>
      <c r="CG37" s="3501">
        <f t="shared" si="8"/>
        <v>0</v>
      </c>
      <c r="CH37" s="3501">
        <f t="shared" si="9"/>
        <v>0</v>
      </c>
      <c r="CI37" s="3501">
        <f t="shared" si="10"/>
        <v>0</v>
      </c>
      <c r="CJ37" s="3501">
        <f t="shared" si="11"/>
        <v>0</v>
      </c>
      <c r="CK37" s="3498"/>
      <c r="CL37" s="3498"/>
      <c r="CM37" s="3498"/>
      <c r="CN37" s="3498"/>
      <c r="CO37" s="3498"/>
    </row>
    <row r="38" spans="1:93" ht="16.350000000000001" customHeight="1" x14ac:dyDescent="0.25">
      <c r="A38" s="4140"/>
      <c r="B38" s="151" t="s">
        <v>23</v>
      </c>
      <c r="C38" s="472">
        <f t="shared" si="0"/>
        <v>0</v>
      </c>
      <c r="D38" s="473">
        <f t="shared" si="1"/>
        <v>0</v>
      </c>
      <c r="E38" s="1433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3"/>
      <c r="AT38" s="138"/>
      <c r="AU38" s="3304" t="str">
        <f t="shared" si="3"/>
        <v/>
      </c>
      <c r="AV38" s="1482"/>
      <c r="AW38" s="1482"/>
      <c r="AX38" s="1482"/>
      <c r="AY38" s="1482"/>
      <c r="AZ38" s="1482"/>
      <c r="BA38" s="1482"/>
      <c r="BB38" s="1482"/>
      <c r="BC38" s="1482"/>
      <c r="BD38" s="1482"/>
      <c r="BE38" s="1482"/>
      <c r="BF38" s="2257"/>
      <c r="BG38" s="2257"/>
      <c r="BX38" s="1571"/>
      <c r="CA38" s="3500" t="str">
        <f t="shared" si="4"/>
        <v/>
      </c>
      <c r="CB38" s="3500" t="str">
        <f t="shared" si="5"/>
        <v/>
      </c>
      <c r="CC38" s="3500" t="str">
        <f t="shared" si="6"/>
        <v/>
      </c>
      <c r="CD38" s="3500" t="str">
        <f t="shared" si="7"/>
        <v/>
      </c>
      <c r="CE38" s="3500"/>
      <c r="CF38" s="3500"/>
      <c r="CG38" s="3501">
        <f t="shared" si="8"/>
        <v>0</v>
      </c>
      <c r="CH38" s="3501">
        <f t="shared" si="9"/>
        <v>0</v>
      </c>
      <c r="CI38" s="3501">
        <f t="shared" si="10"/>
        <v>0</v>
      </c>
      <c r="CJ38" s="3501">
        <f t="shared" si="11"/>
        <v>0</v>
      </c>
      <c r="CK38" s="3498"/>
      <c r="CL38" s="3498"/>
      <c r="CM38" s="3498"/>
      <c r="CN38" s="3498"/>
      <c r="CO38" s="3498"/>
    </row>
    <row r="39" spans="1:93" ht="16.350000000000001" customHeight="1" x14ac:dyDescent="0.25">
      <c r="A39" s="4140"/>
      <c r="B39" s="151" t="s">
        <v>31</v>
      </c>
      <c r="C39" s="472">
        <f t="shared" si="0"/>
        <v>0</v>
      </c>
      <c r="D39" s="473">
        <f t="shared" si="1"/>
        <v>0</v>
      </c>
      <c r="E39" s="1433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3"/>
      <c r="AT39" s="138"/>
      <c r="AU39" s="3304" t="str">
        <f t="shared" si="3"/>
        <v/>
      </c>
      <c r="AV39" s="1482"/>
      <c r="AW39" s="1482"/>
      <c r="AX39" s="1482"/>
      <c r="AY39" s="1482"/>
      <c r="AZ39" s="1482"/>
      <c r="BA39" s="1482"/>
      <c r="BB39" s="1482"/>
      <c r="BC39" s="1482"/>
      <c r="BD39" s="1482"/>
      <c r="BE39" s="1482"/>
      <c r="BF39" s="2257"/>
      <c r="BG39" s="2257"/>
      <c r="BX39" s="1571"/>
      <c r="CA39" s="3500" t="str">
        <f t="shared" si="4"/>
        <v/>
      </c>
      <c r="CB39" s="3500" t="str">
        <f t="shared" si="5"/>
        <v/>
      </c>
      <c r="CC39" s="3500" t="str">
        <f t="shared" si="6"/>
        <v/>
      </c>
      <c r="CD39" s="3500" t="str">
        <f t="shared" si="7"/>
        <v/>
      </c>
      <c r="CE39" s="3500"/>
      <c r="CF39" s="3500"/>
      <c r="CG39" s="3501">
        <f t="shared" si="8"/>
        <v>0</v>
      </c>
      <c r="CH39" s="3501">
        <f t="shared" si="9"/>
        <v>0</v>
      </c>
      <c r="CI39" s="3501">
        <f t="shared" si="10"/>
        <v>0</v>
      </c>
      <c r="CJ39" s="3501">
        <f t="shared" si="11"/>
        <v>0</v>
      </c>
      <c r="CK39" s="3498"/>
      <c r="CL39" s="3498"/>
      <c r="CM39" s="3498"/>
      <c r="CN39" s="3498"/>
      <c r="CO39" s="3498"/>
    </row>
    <row r="40" spans="1:93" ht="16.350000000000001" customHeight="1" x14ac:dyDescent="0.25">
      <c r="A40" s="4140"/>
      <c r="B40" s="151" t="s">
        <v>69</v>
      </c>
      <c r="C40" s="472">
        <f t="shared" si="0"/>
        <v>0</v>
      </c>
      <c r="D40" s="473">
        <f t="shared" si="1"/>
        <v>0</v>
      </c>
      <c r="E40" s="1433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3"/>
      <c r="AT40" s="138"/>
      <c r="AU40" s="3304" t="str">
        <f t="shared" si="3"/>
        <v/>
      </c>
      <c r="AV40" s="1482"/>
      <c r="AW40" s="1482"/>
      <c r="AX40" s="1482"/>
      <c r="AY40" s="1482"/>
      <c r="AZ40" s="1482"/>
      <c r="BA40" s="1482"/>
      <c r="BB40" s="1482"/>
      <c r="BC40" s="1482"/>
      <c r="BD40" s="1482"/>
      <c r="BE40" s="1482"/>
      <c r="BF40" s="2257"/>
      <c r="BG40" s="2257"/>
      <c r="BX40" s="1571"/>
      <c r="CA40" s="3500" t="str">
        <f t="shared" si="4"/>
        <v/>
      </c>
      <c r="CB40" s="3500" t="str">
        <f t="shared" si="5"/>
        <v/>
      </c>
      <c r="CC40" s="3500" t="str">
        <f t="shared" si="6"/>
        <v/>
      </c>
      <c r="CD40" s="3500" t="str">
        <f t="shared" si="7"/>
        <v/>
      </c>
      <c r="CE40" s="3500"/>
      <c r="CF40" s="3500"/>
      <c r="CG40" s="3501">
        <f t="shared" si="8"/>
        <v>0</v>
      </c>
      <c r="CH40" s="3501">
        <f t="shared" si="9"/>
        <v>0</v>
      </c>
      <c r="CI40" s="3501">
        <f t="shared" si="10"/>
        <v>0</v>
      </c>
      <c r="CJ40" s="3501">
        <f t="shared" si="11"/>
        <v>0</v>
      </c>
      <c r="CK40" s="3498"/>
      <c r="CL40" s="3498"/>
      <c r="CM40" s="3498"/>
      <c r="CN40" s="3498"/>
      <c r="CO40" s="3498"/>
    </row>
    <row r="41" spans="1:93" ht="16.350000000000001" customHeight="1" x14ac:dyDescent="0.25">
      <c r="A41" s="4140"/>
      <c r="B41" s="151" t="s">
        <v>1699</v>
      </c>
      <c r="C41" s="472">
        <f t="shared" si="0"/>
        <v>0</v>
      </c>
      <c r="D41" s="473">
        <f t="shared" si="1"/>
        <v>0</v>
      </c>
      <c r="E41" s="1433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3"/>
      <c r="AT41" s="138"/>
      <c r="AU41" s="3304" t="str">
        <f t="shared" si="3"/>
        <v/>
      </c>
      <c r="AV41" s="1482"/>
      <c r="AW41" s="1482"/>
      <c r="AX41" s="1482"/>
      <c r="AY41" s="1482"/>
      <c r="AZ41" s="1482"/>
      <c r="BA41" s="1482"/>
      <c r="BB41" s="1482"/>
      <c r="BC41" s="1482"/>
      <c r="BD41" s="1482"/>
      <c r="BE41" s="1482"/>
      <c r="BF41" s="2257"/>
      <c r="BG41" s="2257"/>
      <c r="BX41" s="1571"/>
      <c r="CA41" s="3500" t="str">
        <f t="shared" si="4"/>
        <v/>
      </c>
      <c r="CB41" s="3500" t="str">
        <f t="shared" si="5"/>
        <v/>
      </c>
      <c r="CC41" s="3500" t="str">
        <f t="shared" si="6"/>
        <v/>
      </c>
      <c r="CD41" s="3500" t="str">
        <f t="shared" si="7"/>
        <v/>
      </c>
      <c r="CE41" s="3500"/>
      <c r="CF41" s="3500"/>
      <c r="CG41" s="3501">
        <f t="shared" si="8"/>
        <v>0</v>
      </c>
      <c r="CH41" s="3501">
        <f t="shared" si="9"/>
        <v>0</v>
      </c>
      <c r="CI41" s="3501">
        <f t="shared" si="10"/>
        <v>0</v>
      </c>
      <c r="CJ41" s="3501">
        <f t="shared" si="11"/>
        <v>0</v>
      </c>
      <c r="CK41" s="3498"/>
      <c r="CL41" s="3498"/>
      <c r="CM41" s="3498"/>
      <c r="CN41" s="3498"/>
      <c r="CO41" s="3498"/>
    </row>
    <row r="42" spans="1:93" ht="16.350000000000001" customHeight="1" x14ac:dyDescent="0.25">
      <c r="A42" s="4140"/>
      <c r="B42" s="151" t="s">
        <v>115</v>
      </c>
      <c r="C42" s="472">
        <f t="shared" si="0"/>
        <v>0</v>
      </c>
      <c r="D42" s="473">
        <f t="shared" si="1"/>
        <v>0</v>
      </c>
      <c r="E42" s="1433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3"/>
      <c r="AT42" s="138"/>
      <c r="AU42" s="3304" t="str">
        <f t="shared" si="3"/>
        <v/>
      </c>
      <c r="AV42" s="1482"/>
      <c r="AW42" s="1482"/>
      <c r="AX42" s="1482"/>
      <c r="AY42" s="1482"/>
      <c r="AZ42" s="1482"/>
      <c r="BA42" s="1482"/>
      <c r="BB42" s="1482"/>
      <c r="BC42" s="1482"/>
      <c r="BD42" s="1482"/>
      <c r="BE42" s="1482"/>
      <c r="BF42" s="2257"/>
      <c r="BG42" s="2257"/>
      <c r="BX42" s="1571"/>
      <c r="CA42" s="3500" t="str">
        <f t="shared" si="4"/>
        <v/>
      </c>
      <c r="CB42" s="3500" t="str">
        <f t="shared" si="5"/>
        <v/>
      </c>
      <c r="CC42" s="3500" t="str">
        <f t="shared" si="6"/>
        <v/>
      </c>
      <c r="CD42" s="3500" t="str">
        <f t="shared" si="7"/>
        <v/>
      </c>
      <c r="CE42" s="3500"/>
      <c r="CF42" s="3500"/>
      <c r="CG42" s="3501">
        <f t="shared" si="8"/>
        <v>0</v>
      </c>
      <c r="CH42" s="3501">
        <f t="shared" si="9"/>
        <v>0</v>
      </c>
      <c r="CI42" s="3501">
        <f t="shared" si="10"/>
        <v>0</v>
      </c>
      <c r="CJ42" s="3501">
        <f t="shared" si="11"/>
        <v>0</v>
      </c>
      <c r="CK42" s="3498"/>
      <c r="CL42" s="3498"/>
      <c r="CM42" s="3498"/>
      <c r="CN42" s="3498"/>
      <c r="CO42" s="3498"/>
    </row>
    <row r="43" spans="1:93" ht="16.350000000000001" customHeight="1" x14ac:dyDescent="0.25">
      <c r="A43" s="4140"/>
      <c r="B43" s="3148" t="s">
        <v>68</v>
      </c>
      <c r="C43" s="949">
        <f t="shared" si="0"/>
        <v>0</v>
      </c>
      <c r="D43" s="948">
        <f t="shared" si="1"/>
        <v>0</v>
      </c>
      <c r="E43" s="1444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3"/>
      <c r="AT43" s="138"/>
      <c r="AU43" s="3304" t="str">
        <f t="shared" si="3"/>
        <v/>
      </c>
      <c r="AV43" s="1482"/>
      <c r="AW43" s="1482"/>
      <c r="AX43" s="1482"/>
      <c r="AY43" s="1482"/>
      <c r="AZ43" s="1482"/>
      <c r="BA43" s="1482"/>
      <c r="BB43" s="1482"/>
      <c r="BC43" s="1482"/>
      <c r="BD43" s="1482"/>
      <c r="BE43" s="1482"/>
      <c r="BF43" s="2257"/>
      <c r="BG43" s="2257"/>
      <c r="BX43" s="1571"/>
      <c r="CA43" s="3500" t="str">
        <f t="shared" si="4"/>
        <v/>
      </c>
      <c r="CB43" s="3500" t="str">
        <f t="shared" si="5"/>
        <v/>
      </c>
      <c r="CC43" s="3500" t="str">
        <f t="shared" si="6"/>
        <v/>
      </c>
      <c r="CD43" s="3500" t="str">
        <f t="shared" si="7"/>
        <v/>
      </c>
      <c r="CE43" s="3500"/>
      <c r="CF43" s="3500"/>
      <c r="CG43" s="3501">
        <f t="shared" si="8"/>
        <v>0</v>
      </c>
      <c r="CH43" s="3501">
        <f t="shared" si="9"/>
        <v>0</v>
      </c>
      <c r="CI43" s="3501">
        <f t="shared" si="10"/>
        <v>0</v>
      </c>
      <c r="CJ43" s="3501">
        <f t="shared" si="11"/>
        <v>0</v>
      </c>
      <c r="CK43" s="3498"/>
      <c r="CL43" s="3498"/>
      <c r="CM43" s="3498"/>
      <c r="CN43" s="3498"/>
      <c r="CO43" s="3498"/>
    </row>
    <row r="44" spans="1:93" ht="16.350000000000001" customHeight="1" x14ac:dyDescent="0.25">
      <c r="A44" s="4140"/>
      <c r="B44" s="151" t="s">
        <v>1697</v>
      </c>
      <c r="C44" s="472">
        <f t="shared" si="0"/>
        <v>0</v>
      </c>
      <c r="D44" s="473">
        <f t="shared" si="1"/>
        <v>0</v>
      </c>
      <c r="E44" s="1433">
        <f t="shared" si="2"/>
        <v>0</v>
      </c>
      <c r="F44" s="106"/>
      <c r="G44" s="4093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3"/>
      <c r="AT44" s="138"/>
      <c r="AU44" s="3304" t="str">
        <f t="shared" si="3"/>
        <v/>
      </c>
      <c r="AV44" s="1482"/>
      <c r="AW44" s="1482"/>
      <c r="AX44" s="1482"/>
      <c r="AY44" s="1482"/>
      <c r="AZ44" s="1482"/>
      <c r="BA44" s="1482"/>
      <c r="BB44" s="1482"/>
      <c r="BC44" s="1482"/>
      <c r="BD44" s="1482"/>
      <c r="BE44" s="1482"/>
      <c r="BF44" s="2257"/>
      <c r="BG44" s="2257"/>
      <c r="BX44" s="1571"/>
      <c r="CA44" s="3500" t="str">
        <f t="shared" si="4"/>
        <v/>
      </c>
      <c r="CB44" s="3500" t="str">
        <f t="shared" si="5"/>
        <v/>
      </c>
      <c r="CC44" s="3500" t="str">
        <f t="shared" si="6"/>
        <v/>
      </c>
      <c r="CD44" s="3500" t="str">
        <f t="shared" si="7"/>
        <v/>
      </c>
      <c r="CE44" s="3500"/>
      <c r="CF44" s="3500"/>
      <c r="CG44" s="3501">
        <f t="shared" si="8"/>
        <v>0</v>
      </c>
      <c r="CH44" s="3501">
        <f t="shared" si="9"/>
        <v>0</v>
      </c>
      <c r="CI44" s="3501">
        <f t="shared" si="10"/>
        <v>0</v>
      </c>
      <c r="CJ44" s="3501">
        <f t="shared" si="11"/>
        <v>0</v>
      </c>
      <c r="CK44" s="3498"/>
      <c r="CL44" s="3498"/>
      <c r="CM44" s="3498"/>
      <c r="CN44" s="3498"/>
      <c r="CO44" s="3498"/>
    </row>
    <row r="45" spans="1:93" ht="16.350000000000001" customHeight="1" x14ac:dyDescent="0.25">
      <c r="A45" s="4140"/>
      <c r="B45" s="180" t="s">
        <v>1698</v>
      </c>
      <c r="C45" s="472">
        <f t="shared" si="0"/>
        <v>0</v>
      </c>
      <c r="D45" s="473">
        <f t="shared" si="1"/>
        <v>0</v>
      </c>
      <c r="E45" s="1432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3"/>
      <c r="AT45" s="138"/>
      <c r="AU45" s="3304" t="str">
        <f t="shared" si="3"/>
        <v/>
      </c>
      <c r="AV45" s="1482"/>
      <c r="AW45" s="1482"/>
      <c r="AX45" s="1482"/>
      <c r="AY45" s="1482"/>
      <c r="AZ45" s="1482"/>
      <c r="BA45" s="1482"/>
      <c r="BB45" s="1482"/>
      <c r="BC45" s="1482"/>
      <c r="BD45" s="1482"/>
      <c r="BE45" s="1482"/>
      <c r="BF45" s="2257"/>
      <c r="BG45" s="2257"/>
      <c r="BX45" s="1571"/>
      <c r="CA45" s="3500" t="str">
        <f t="shared" si="4"/>
        <v/>
      </c>
      <c r="CB45" s="3500" t="str">
        <f t="shared" si="5"/>
        <v/>
      </c>
      <c r="CC45" s="3500" t="str">
        <f t="shared" si="6"/>
        <v/>
      </c>
      <c r="CD45" s="3500" t="str">
        <f t="shared" si="7"/>
        <v/>
      </c>
      <c r="CE45" s="3500"/>
      <c r="CF45" s="3500"/>
      <c r="CG45" s="3501">
        <f t="shared" si="8"/>
        <v>0</v>
      </c>
      <c r="CH45" s="3501">
        <f t="shared" si="9"/>
        <v>0</v>
      </c>
      <c r="CI45" s="3501">
        <f t="shared" si="10"/>
        <v>0</v>
      </c>
      <c r="CJ45" s="3501">
        <f t="shared" si="11"/>
        <v>0</v>
      </c>
      <c r="CK45" s="3498"/>
      <c r="CL45" s="3498"/>
      <c r="CM45" s="3498"/>
      <c r="CN45" s="3498"/>
      <c r="CO45" s="3498"/>
    </row>
    <row r="46" spans="1:93" ht="16.350000000000001" customHeight="1" x14ac:dyDescent="0.25">
      <c r="A46" s="4230"/>
      <c r="B46" s="867" t="s">
        <v>32</v>
      </c>
      <c r="C46" s="3250">
        <f t="shared" ref="C46:C77" si="12">SUM(D46+E46)</f>
        <v>0</v>
      </c>
      <c r="D46" s="3251">
        <f t="shared" ref="D46:D80" si="13">SUM(F46+H46+J46+L46+N46+P46+R46+T46+V46+X46+Z46+AB46+AD46+AF46+AH46+AJ46+AL46)</f>
        <v>0</v>
      </c>
      <c r="E46" s="1431">
        <f t="shared" ref="E46:E80" si="14">SUM(G46+I46+K46+M46+O46+Q46+S46+U46+W46+Y46+AA46+AC46+AE46+AG46+AI46+AK46+AM46)</f>
        <v>0</v>
      </c>
      <c r="F46" s="94"/>
      <c r="G46" s="1443"/>
      <c r="H46" s="1316"/>
      <c r="I46" s="1441"/>
      <c r="J46" s="1316"/>
      <c r="K46" s="1314"/>
      <c r="L46" s="1316"/>
      <c r="M46" s="1314"/>
      <c r="N46" s="1316"/>
      <c r="O46" s="1314"/>
      <c r="P46" s="1316"/>
      <c r="Q46" s="1314"/>
      <c r="R46" s="1316"/>
      <c r="S46" s="1314"/>
      <c r="T46" s="1316"/>
      <c r="U46" s="1314"/>
      <c r="V46" s="1316"/>
      <c r="W46" s="1314"/>
      <c r="X46" s="1316"/>
      <c r="Y46" s="1314"/>
      <c r="Z46" s="1316"/>
      <c r="AA46" s="1314"/>
      <c r="AB46" s="1316"/>
      <c r="AC46" s="1314"/>
      <c r="AD46" s="1316"/>
      <c r="AE46" s="1314"/>
      <c r="AF46" s="1316"/>
      <c r="AG46" s="1314"/>
      <c r="AH46" s="1316"/>
      <c r="AI46" s="1314"/>
      <c r="AJ46" s="1316"/>
      <c r="AK46" s="1314"/>
      <c r="AL46" s="1442"/>
      <c r="AM46" s="1322"/>
      <c r="AN46" s="1435"/>
      <c r="AO46" s="1441"/>
      <c r="AP46" s="98"/>
      <c r="AQ46" s="98"/>
      <c r="AR46" s="98"/>
      <c r="AS46" s="1446"/>
      <c r="AT46" s="98"/>
      <c r="AU46" s="3304" t="str">
        <f t="shared" ref="AU46:AU77" si="15">$CA46&amp;$CB46&amp;$CC46&amp;$CD46</f>
        <v/>
      </c>
      <c r="AV46" s="1482"/>
      <c r="AW46" s="1482"/>
      <c r="AX46" s="1482"/>
      <c r="AY46" s="1482"/>
      <c r="AZ46" s="1482"/>
      <c r="BA46" s="1482"/>
      <c r="BB46" s="1482"/>
      <c r="BC46" s="1482"/>
      <c r="BD46" s="1482"/>
      <c r="BE46" s="1482"/>
      <c r="BF46" s="2257"/>
      <c r="BG46" s="2257"/>
      <c r="BX46" s="1571"/>
      <c r="CA46" s="3500" t="str">
        <f t="shared" ref="CA46:CA77" si="16">IF(CG46=1,"* No olvide digitar la columna Trans y/o Pueblos Originarios y/o Migrantes y/o Población SENAME (Digite Cero si no tiene). ","")</f>
        <v/>
      </c>
      <c r="CB46" s="3500" t="str">
        <f t="shared" ref="CB46:CB77" si="17">IF(CH46=1,"* El número de Trans y/o Pueblos Originarios y/o Migrantes y/o Población SENAME NO DEBE ser mayor que el Total. ","")</f>
        <v/>
      </c>
      <c r="CC46" s="3500" t="str">
        <f t="shared" ref="CC46:CC77" si="18">IF(CI46=1,"* Las consejerías realizadas en Espacios amigables NO DEBEN ser mayor al Total. ","")</f>
        <v/>
      </c>
      <c r="CD46" s="3500" t="str">
        <f t="shared" ref="CD46:CD77" si="19">IF(CJ46=1,"* La columna 14-18 AÑOS no puede ser mayor al total por grupo edad de 10 a 19 años. ","")</f>
        <v/>
      </c>
      <c r="CE46" s="3500"/>
      <c r="CF46" s="3500"/>
      <c r="CG46" s="3501">
        <f t="shared" ref="CG46:CG77" si="20">IF(AND(C46&lt;&gt;0,OR(AO46="",AP46="",AQ46="",AR46="",AT46="")),1,0)</f>
        <v>0</v>
      </c>
      <c r="CH46" s="3501">
        <f t="shared" ref="CH46:CH77" si="21">IF(OR(C46&lt;(AO46+AP46),C46&lt;AQ46,C46&lt;AR46,C46&lt;AT46),1,0)</f>
        <v>0</v>
      </c>
      <c r="CI46" s="3501">
        <f t="shared" ref="CI46:CI77" si="22">IF(C46&lt;AN46,1,0)</f>
        <v>0</v>
      </c>
      <c r="CJ46" s="3501">
        <f t="shared" ref="CJ46:CJ77" si="23">IF((J46+K46+L46+M46)&lt;AS46,1,0)</f>
        <v>0</v>
      </c>
      <c r="CK46" s="3498"/>
      <c r="CL46" s="3498"/>
      <c r="CM46" s="3498"/>
      <c r="CN46" s="3498"/>
      <c r="CO46" s="3498"/>
    </row>
    <row r="47" spans="1:93" ht="16.350000000000001" customHeight="1" x14ac:dyDescent="0.25">
      <c r="A47" s="4139" t="s">
        <v>1709</v>
      </c>
      <c r="B47" s="1424" t="s">
        <v>22</v>
      </c>
      <c r="C47" s="3245">
        <f t="shared" si="12"/>
        <v>0</v>
      </c>
      <c r="D47" s="3246">
        <f t="shared" si="13"/>
        <v>0</v>
      </c>
      <c r="E47" s="1434">
        <f t="shared" si="14"/>
        <v>0</v>
      </c>
      <c r="F47" s="1439"/>
      <c r="G47" s="990"/>
      <c r="H47" s="829"/>
      <c r="I47" s="827"/>
      <c r="J47" s="829"/>
      <c r="K47" s="1407"/>
      <c r="L47" s="829"/>
      <c r="M47" s="1407"/>
      <c r="N47" s="829"/>
      <c r="O47" s="1407"/>
      <c r="P47" s="829"/>
      <c r="Q47" s="1407"/>
      <c r="R47" s="829"/>
      <c r="S47" s="1407"/>
      <c r="T47" s="829"/>
      <c r="U47" s="1407"/>
      <c r="V47" s="829"/>
      <c r="W47" s="1407"/>
      <c r="X47" s="829"/>
      <c r="Y47" s="1407"/>
      <c r="Z47" s="829"/>
      <c r="AA47" s="1407"/>
      <c r="AB47" s="829"/>
      <c r="AC47" s="1407"/>
      <c r="AD47" s="829"/>
      <c r="AE47" s="1407"/>
      <c r="AF47" s="829"/>
      <c r="AG47" s="1407"/>
      <c r="AH47" s="829"/>
      <c r="AI47" s="1407"/>
      <c r="AJ47" s="829"/>
      <c r="AK47" s="1407"/>
      <c r="AL47" s="1408"/>
      <c r="AM47" s="1405"/>
      <c r="AN47" s="287"/>
      <c r="AO47" s="827"/>
      <c r="AP47" s="1291"/>
      <c r="AQ47" s="104"/>
      <c r="AR47" s="104"/>
      <c r="AS47" s="1445"/>
      <c r="AT47" s="104"/>
      <c r="AU47" s="3304" t="str">
        <f t="shared" si="15"/>
        <v/>
      </c>
      <c r="AV47" s="1482"/>
      <c r="AW47" s="1482"/>
      <c r="AX47" s="1482"/>
      <c r="AY47" s="1482"/>
      <c r="AZ47" s="1482"/>
      <c r="BA47" s="1482"/>
      <c r="BB47" s="1482"/>
      <c r="BC47" s="1482"/>
      <c r="BD47" s="1482"/>
      <c r="BE47" s="1482"/>
      <c r="BF47" s="2257"/>
      <c r="BG47" s="2257"/>
      <c r="BX47" s="1571"/>
      <c r="CA47" s="3500" t="str">
        <f t="shared" si="16"/>
        <v/>
      </c>
      <c r="CB47" s="3500" t="str">
        <f t="shared" si="17"/>
        <v/>
      </c>
      <c r="CC47" s="3500" t="str">
        <f t="shared" si="18"/>
        <v/>
      </c>
      <c r="CD47" s="3500" t="str">
        <f t="shared" si="19"/>
        <v/>
      </c>
      <c r="CE47" s="3500"/>
      <c r="CF47" s="3500"/>
      <c r="CG47" s="3501">
        <f t="shared" si="20"/>
        <v>0</v>
      </c>
      <c r="CH47" s="3501">
        <f t="shared" si="21"/>
        <v>0</v>
      </c>
      <c r="CI47" s="3501">
        <f t="shared" si="22"/>
        <v>0</v>
      </c>
      <c r="CJ47" s="3501">
        <f t="shared" si="23"/>
        <v>0</v>
      </c>
      <c r="CK47" s="3498"/>
      <c r="CL47" s="3498"/>
      <c r="CM47" s="3498"/>
      <c r="CN47" s="3498"/>
      <c r="CO47" s="3498"/>
    </row>
    <row r="48" spans="1:93" ht="16.350000000000001" customHeight="1" x14ac:dyDescent="0.25">
      <c r="A48" s="4140"/>
      <c r="B48" s="151" t="s">
        <v>26</v>
      </c>
      <c r="C48" s="472">
        <f t="shared" si="12"/>
        <v>0</v>
      </c>
      <c r="D48" s="473">
        <f t="shared" si="13"/>
        <v>0</v>
      </c>
      <c r="E48" s="1433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3"/>
      <c r="AT48" s="138"/>
      <c r="AU48" s="3304" t="str">
        <f t="shared" si="15"/>
        <v/>
      </c>
      <c r="AV48" s="1482"/>
      <c r="AW48" s="1482"/>
      <c r="AX48" s="1482"/>
      <c r="AY48" s="1482"/>
      <c r="AZ48" s="1482"/>
      <c r="BA48" s="1482"/>
      <c r="BB48" s="1482"/>
      <c r="BC48" s="1482"/>
      <c r="BD48" s="1482"/>
      <c r="BE48" s="1482"/>
      <c r="BF48" s="2257"/>
      <c r="BG48" s="2257"/>
      <c r="BX48" s="1571"/>
      <c r="CA48" s="3500" t="str">
        <f t="shared" si="16"/>
        <v/>
      </c>
      <c r="CB48" s="3500" t="str">
        <f t="shared" si="17"/>
        <v/>
      </c>
      <c r="CC48" s="3500" t="str">
        <f t="shared" si="18"/>
        <v/>
      </c>
      <c r="CD48" s="3500" t="str">
        <f t="shared" si="19"/>
        <v/>
      </c>
      <c r="CE48" s="3500"/>
      <c r="CF48" s="3500"/>
      <c r="CG48" s="3501">
        <f t="shared" si="20"/>
        <v>0</v>
      </c>
      <c r="CH48" s="3501">
        <f t="shared" si="21"/>
        <v>0</v>
      </c>
      <c r="CI48" s="3501">
        <f t="shared" si="22"/>
        <v>0</v>
      </c>
      <c r="CJ48" s="3501">
        <f t="shared" si="23"/>
        <v>0</v>
      </c>
      <c r="CK48" s="3498"/>
      <c r="CL48" s="3498"/>
      <c r="CM48" s="3498"/>
      <c r="CN48" s="3498"/>
      <c r="CO48" s="3498"/>
    </row>
    <row r="49" spans="1:93" ht="16.350000000000001" customHeight="1" x14ac:dyDescent="0.25">
      <c r="A49" s="4140"/>
      <c r="B49" s="151" t="s">
        <v>23</v>
      </c>
      <c r="C49" s="472">
        <f t="shared" si="12"/>
        <v>0</v>
      </c>
      <c r="D49" s="473">
        <f t="shared" si="13"/>
        <v>0</v>
      </c>
      <c r="E49" s="1433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3"/>
      <c r="AT49" s="138"/>
      <c r="AU49" s="3304" t="str">
        <f t="shared" si="15"/>
        <v/>
      </c>
      <c r="AV49" s="1482"/>
      <c r="AW49" s="1482"/>
      <c r="AX49" s="1482"/>
      <c r="AY49" s="1482"/>
      <c r="AZ49" s="1482"/>
      <c r="BA49" s="1482"/>
      <c r="BB49" s="1482"/>
      <c r="BC49" s="1482"/>
      <c r="BD49" s="1482"/>
      <c r="BE49" s="1482"/>
      <c r="BF49" s="2257"/>
      <c r="BG49" s="2257"/>
      <c r="BX49" s="1571"/>
      <c r="CA49" s="3500" t="str">
        <f t="shared" si="16"/>
        <v/>
      </c>
      <c r="CB49" s="3500" t="str">
        <f t="shared" si="17"/>
        <v/>
      </c>
      <c r="CC49" s="3500" t="str">
        <f t="shared" si="18"/>
        <v/>
      </c>
      <c r="CD49" s="3500" t="str">
        <f t="shared" si="19"/>
        <v/>
      </c>
      <c r="CE49" s="3500"/>
      <c r="CF49" s="3500"/>
      <c r="CG49" s="3501">
        <f t="shared" si="20"/>
        <v>0</v>
      </c>
      <c r="CH49" s="3501">
        <f t="shared" si="21"/>
        <v>0</v>
      </c>
      <c r="CI49" s="3501">
        <f t="shared" si="22"/>
        <v>0</v>
      </c>
      <c r="CJ49" s="3501">
        <f t="shared" si="23"/>
        <v>0</v>
      </c>
      <c r="CK49" s="3498"/>
      <c r="CL49" s="3498"/>
      <c r="CM49" s="3498"/>
      <c r="CN49" s="3498"/>
      <c r="CO49" s="3498"/>
    </row>
    <row r="50" spans="1:93" ht="16.350000000000001" customHeight="1" x14ac:dyDescent="0.25">
      <c r="A50" s="4140"/>
      <c r="B50" s="151" t="s">
        <v>31</v>
      </c>
      <c r="C50" s="472">
        <f t="shared" si="12"/>
        <v>0</v>
      </c>
      <c r="D50" s="473">
        <f t="shared" si="13"/>
        <v>0</v>
      </c>
      <c r="E50" s="1433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3"/>
      <c r="AT50" s="138"/>
      <c r="AU50" s="3304" t="str">
        <f t="shared" si="15"/>
        <v/>
      </c>
      <c r="AV50" s="1482"/>
      <c r="AW50" s="1482"/>
      <c r="AX50" s="1482"/>
      <c r="AY50" s="1482"/>
      <c r="AZ50" s="1482"/>
      <c r="BA50" s="1482"/>
      <c r="BB50" s="1482"/>
      <c r="BC50" s="1482"/>
      <c r="BD50" s="1482"/>
      <c r="BE50" s="1482"/>
      <c r="BF50" s="2257"/>
      <c r="BG50" s="2257"/>
      <c r="BX50" s="1571"/>
      <c r="CA50" s="3500" t="str">
        <f t="shared" si="16"/>
        <v/>
      </c>
      <c r="CB50" s="3500" t="str">
        <f t="shared" si="17"/>
        <v/>
      </c>
      <c r="CC50" s="3500" t="str">
        <f t="shared" si="18"/>
        <v/>
      </c>
      <c r="CD50" s="3500" t="str">
        <f t="shared" si="19"/>
        <v/>
      </c>
      <c r="CE50" s="3500"/>
      <c r="CF50" s="3500"/>
      <c r="CG50" s="3501">
        <f t="shared" si="20"/>
        <v>0</v>
      </c>
      <c r="CH50" s="3501">
        <f t="shared" si="21"/>
        <v>0</v>
      </c>
      <c r="CI50" s="3501">
        <f t="shared" si="22"/>
        <v>0</v>
      </c>
      <c r="CJ50" s="3501">
        <f t="shared" si="23"/>
        <v>0</v>
      </c>
      <c r="CK50" s="3498"/>
      <c r="CL50" s="3498"/>
      <c r="CM50" s="3498"/>
      <c r="CN50" s="3498"/>
      <c r="CO50" s="3498"/>
    </row>
    <row r="51" spans="1:93" ht="16.350000000000001" customHeight="1" x14ac:dyDescent="0.25">
      <c r="A51" s="4140"/>
      <c r="B51" s="151" t="s">
        <v>69</v>
      </c>
      <c r="C51" s="472">
        <f t="shared" si="12"/>
        <v>0</v>
      </c>
      <c r="D51" s="473">
        <f t="shared" si="13"/>
        <v>0</v>
      </c>
      <c r="E51" s="1433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3"/>
      <c r="AT51" s="138"/>
      <c r="AU51" s="3304" t="str">
        <f t="shared" si="15"/>
        <v/>
      </c>
      <c r="AV51" s="1482"/>
      <c r="AW51" s="1482"/>
      <c r="AX51" s="1482"/>
      <c r="AY51" s="1482"/>
      <c r="AZ51" s="1482"/>
      <c r="BA51" s="1482"/>
      <c r="BB51" s="1482"/>
      <c r="BC51" s="1482"/>
      <c r="BD51" s="1482"/>
      <c r="BE51" s="1482"/>
      <c r="BF51" s="2257"/>
      <c r="BG51" s="2257"/>
      <c r="BX51" s="1571"/>
      <c r="CA51" s="3500" t="str">
        <f t="shared" si="16"/>
        <v/>
      </c>
      <c r="CB51" s="3500" t="str">
        <f t="shared" si="17"/>
        <v/>
      </c>
      <c r="CC51" s="3500" t="str">
        <f t="shared" si="18"/>
        <v/>
      </c>
      <c r="CD51" s="3500" t="str">
        <f t="shared" si="19"/>
        <v/>
      </c>
      <c r="CE51" s="3500"/>
      <c r="CF51" s="3500"/>
      <c r="CG51" s="3501">
        <f t="shared" si="20"/>
        <v>0</v>
      </c>
      <c r="CH51" s="3501">
        <f t="shared" si="21"/>
        <v>0</v>
      </c>
      <c r="CI51" s="3501">
        <f t="shared" si="22"/>
        <v>0</v>
      </c>
      <c r="CJ51" s="3501">
        <f t="shared" si="23"/>
        <v>0</v>
      </c>
      <c r="CK51" s="3498"/>
      <c r="CL51" s="3498"/>
      <c r="CM51" s="3498"/>
      <c r="CN51" s="3498"/>
      <c r="CO51" s="3498"/>
    </row>
    <row r="52" spans="1:93" ht="16.350000000000001" customHeight="1" x14ac:dyDescent="0.25">
      <c r="A52" s="4140"/>
      <c r="B52" s="151" t="s">
        <v>1699</v>
      </c>
      <c r="C52" s="472">
        <f t="shared" si="12"/>
        <v>0</v>
      </c>
      <c r="D52" s="473">
        <f t="shared" si="13"/>
        <v>0</v>
      </c>
      <c r="E52" s="1433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3"/>
      <c r="AT52" s="138"/>
      <c r="AU52" s="3304" t="str">
        <f t="shared" si="15"/>
        <v/>
      </c>
      <c r="AV52" s="1482"/>
      <c r="AW52" s="1482"/>
      <c r="AX52" s="1482"/>
      <c r="AY52" s="1482"/>
      <c r="AZ52" s="1482"/>
      <c r="BA52" s="1482"/>
      <c r="BB52" s="1482"/>
      <c r="BC52" s="1482"/>
      <c r="BD52" s="1482"/>
      <c r="BE52" s="1482"/>
      <c r="BF52" s="2257"/>
      <c r="BG52" s="2257"/>
      <c r="BX52" s="1571"/>
      <c r="CA52" s="3500" t="str">
        <f t="shared" si="16"/>
        <v/>
      </c>
      <c r="CB52" s="3500" t="str">
        <f t="shared" si="17"/>
        <v/>
      </c>
      <c r="CC52" s="3500" t="str">
        <f t="shared" si="18"/>
        <v/>
      </c>
      <c r="CD52" s="3500" t="str">
        <f t="shared" si="19"/>
        <v/>
      </c>
      <c r="CE52" s="3500"/>
      <c r="CF52" s="3500"/>
      <c r="CG52" s="3501">
        <f t="shared" si="20"/>
        <v>0</v>
      </c>
      <c r="CH52" s="3501">
        <f t="shared" si="21"/>
        <v>0</v>
      </c>
      <c r="CI52" s="3501">
        <f t="shared" si="22"/>
        <v>0</v>
      </c>
      <c r="CJ52" s="3501">
        <f t="shared" si="23"/>
        <v>0</v>
      </c>
      <c r="CK52" s="3498"/>
      <c r="CL52" s="3498"/>
      <c r="CM52" s="3498"/>
      <c r="CN52" s="3498"/>
      <c r="CO52" s="3498"/>
    </row>
    <row r="53" spans="1:93" ht="16.350000000000001" customHeight="1" x14ac:dyDescent="0.25">
      <c r="A53" s="4140"/>
      <c r="B53" s="151" t="s">
        <v>115</v>
      </c>
      <c r="C53" s="472">
        <f t="shared" si="12"/>
        <v>0</v>
      </c>
      <c r="D53" s="473">
        <f t="shared" si="13"/>
        <v>0</v>
      </c>
      <c r="E53" s="1433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3"/>
      <c r="AT53" s="138"/>
      <c r="AU53" s="3304" t="str">
        <f t="shared" si="15"/>
        <v/>
      </c>
      <c r="AV53" s="1482"/>
      <c r="AW53" s="1482"/>
      <c r="AX53" s="1482"/>
      <c r="AY53" s="1482"/>
      <c r="AZ53" s="1482"/>
      <c r="BA53" s="1482"/>
      <c r="BB53" s="1482"/>
      <c r="BC53" s="1482"/>
      <c r="BD53" s="1482"/>
      <c r="BE53" s="1482"/>
      <c r="BF53" s="2257"/>
      <c r="BG53" s="2257"/>
      <c r="BX53" s="1571"/>
      <c r="CA53" s="3500" t="str">
        <f t="shared" si="16"/>
        <v/>
      </c>
      <c r="CB53" s="3500" t="str">
        <f t="shared" si="17"/>
        <v/>
      </c>
      <c r="CC53" s="3500" t="str">
        <f t="shared" si="18"/>
        <v/>
      </c>
      <c r="CD53" s="3500" t="str">
        <f t="shared" si="19"/>
        <v/>
      </c>
      <c r="CE53" s="3500"/>
      <c r="CF53" s="3500"/>
      <c r="CG53" s="3501">
        <f t="shared" si="20"/>
        <v>0</v>
      </c>
      <c r="CH53" s="3501">
        <f t="shared" si="21"/>
        <v>0</v>
      </c>
      <c r="CI53" s="3501">
        <f t="shared" si="22"/>
        <v>0</v>
      </c>
      <c r="CJ53" s="3501">
        <f t="shared" si="23"/>
        <v>0</v>
      </c>
      <c r="CK53" s="3498"/>
      <c r="CL53" s="3498"/>
      <c r="CM53" s="3498"/>
      <c r="CN53" s="3498"/>
      <c r="CO53" s="3498"/>
    </row>
    <row r="54" spans="1:93" ht="16.350000000000001" customHeight="1" x14ac:dyDescent="0.25">
      <c r="A54" s="4140"/>
      <c r="B54" s="3148" t="s">
        <v>68</v>
      </c>
      <c r="C54" s="949">
        <f t="shared" si="12"/>
        <v>0</v>
      </c>
      <c r="D54" s="948">
        <f t="shared" si="13"/>
        <v>0</v>
      </c>
      <c r="E54" s="1444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3"/>
      <c r="AT54" s="138"/>
      <c r="AU54" s="3304" t="str">
        <f t="shared" si="15"/>
        <v/>
      </c>
      <c r="AV54" s="1482"/>
      <c r="AW54" s="1482"/>
      <c r="AX54" s="1482"/>
      <c r="AY54" s="1482"/>
      <c r="AZ54" s="1482"/>
      <c r="BA54" s="1482"/>
      <c r="BB54" s="1482"/>
      <c r="BC54" s="1482"/>
      <c r="BD54" s="1482"/>
      <c r="BE54" s="1482"/>
      <c r="BF54" s="2257"/>
      <c r="BG54" s="2257"/>
      <c r="BX54" s="1571"/>
      <c r="CA54" s="3500" t="str">
        <f t="shared" si="16"/>
        <v/>
      </c>
      <c r="CB54" s="3500" t="str">
        <f t="shared" si="17"/>
        <v/>
      </c>
      <c r="CC54" s="3500" t="str">
        <f t="shared" si="18"/>
        <v/>
      </c>
      <c r="CD54" s="3500" t="str">
        <f t="shared" si="19"/>
        <v/>
      </c>
      <c r="CE54" s="3500"/>
      <c r="CF54" s="3500"/>
      <c r="CG54" s="3501">
        <f t="shared" si="20"/>
        <v>0</v>
      </c>
      <c r="CH54" s="3501">
        <f t="shared" si="21"/>
        <v>0</v>
      </c>
      <c r="CI54" s="3501">
        <f t="shared" si="22"/>
        <v>0</v>
      </c>
      <c r="CJ54" s="3501">
        <f t="shared" si="23"/>
        <v>0</v>
      </c>
      <c r="CK54" s="3498"/>
      <c r="CL54" s="3498"/>
      <c r="CM54" s="3498"/>
      <c r="CN54" s="3498"/>
      <c r="CO54" s="3498"/>
    </row>
    <row r="55" spans="1:93" ht="16.350000000000001" customHeight="1" x14ac:dyDescent="0.25">
      <c r="A55" s="4140"/>
      <c r="B55" s="151" t="s">
        <v>1697</v>
      </c>
      <c r="C55" s="472">
        <f t="shared" si="12"/>
        <v>0</v>
      </c>
      <c r="D55" s="473">
        <f t="shared" si="13"/>
        <v>0</v>
      </c>
      <c r="E55" s="1433">
        <f t="shared" si="14"/>
        <v>0</v>
      </c>
      <c r="F55" s="106"/>
      <c r="G55" s="4093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3"/>
      <c r="AT55" s="138"/>
      <c r="AU55" s="3304" t="str">
        <f t="shared" si="15"/>
        <v/>
      </c>
      <c r="AV55" s="1482"/>
      <c r="AW55" s="1482"/>
      <c r="AX55" s="1482"/>
      <c r="AY55" s="1482"/>
      <c r="AZ55" s="1482"/>
      <c r="BA55" s="1482"/>
      <c r="BB55" s="1482"/>
      <c r="BC55" s="1482"/>
      <c r="BD55" s="1482"/>
      <c r="BE55" s="1482"/>
      <c r="BF55" s="2257"/>
      <c r="BG55" s="2257"/>
      <c r="BX55" s="1571"/>
      <c r="CA55" s="3500" t="str">
        <f t="shared" si="16"/>
        <v/>
      </c>
      <c r="CB55" s="3500" t="str">
        <f t="shared" si="17"/>
        <v/>
      </c>
      <c r="CC55" s="3500" t="str">
        <f t="shared" si="18"/>
        <v/>
      </c>
      <c r="CD55" s="3500" t="str">
        <f t="shared" si="19"/>
        <v/>
      </c>
      <c r="CE55" s="3500"/>
      <c r="CF55" s="3500"/>
      <c r="CG55" s="3501">
        <f t="shared" si="20"/>
        <v>0</v>
      </c>
      <c r="CH55" s="3501">
        <f t="shared" si="21"/>
        <v>0</v>
      </c>
      <c r="CI55" s="3501">
        <f t="shared" si="22"/>
        <v>0</v>
      </c>
      <c r="CJ55" s="3501">
        <f t="shared" si="23"/>
        <v>0</v>
      </c>
      <c r="CK55" s="3498"/>
      <c r="CL55" s="3498"/>
      <c r="CM55" s="3498"/>
      <c r="CN55" s="3498"/>
      <c r="CO55" s="3498"/>
    </row>
    <row r="56" spans="1:93" ht="16.350000000000001" customHeight="1" x14ac:dyDescent="0.25">
      <c r="A56" s="4140"/>
      <c r="B56" s="180" t="s">
        <v>1698</v>
      </c>
      <c r="C56" s="472">
        <f t="shared" si="12"/>
        <v>0</v>
      </c>
      <c r="D56" s="473">
        <f t="shared" si="13"/>
        <v>0</v>
      </c>
      <c r="E56" s="1432">
        <f t="shared" si="14"/>
        <v>0</v>
      </c>
      <c r="F56" s="106"/>
      <c r="G56" s="4094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3"/>
      <c r="AT56" s="138"/>
      <c r="AU56" s="3304" t="str">
        <f t="shared" si="15"/>
        <v/>
      </c>
      <c r="AV56" s="1482"/>
      <c r="AW56" s="1482"/>
      <c r="AX56" s="1482"/>
      <c r="AY56" s="1482"/>
      <c r="AZ56" s="1482"/>
      <c r="BA56" s="1482"/>
      <c r="BB56" s="1482"/>
      <c r="BC56" s="1482"/>
      <c r="BD56" s="1482"/>
      <c r="BE56" s="1482"/>
      <c r="BF56" s="2257"/>
      <c r="BG56" s="2257"/>
      <c r="BX56" s="1571"/>
      <c r="CA56" s="3500" t="str">
        <f t="shared" si="16"/>
        <v/>
      </c>
      <c r="CB56" s="3500" t="str">
        <f t="shared" si="17"/>
        <v/>
      </c>
      <c r="CC56" s="3500" t="str">
        <f t="shared" si="18"/>
        <v/>
      </c>
      <c r="CD56" s="3500" t="str">
        <f t="shared" si="19"/>
        <v/>
      </c>
      <c r="CE56" s="3500"/>
      <c r="CF56" s="3500"/>
      <c r="CG56" s="3501">
        <f t="shared" si="20"/>
        <v>0</v>
      </c>
      <c r="CH56" s="3501">
        <f t="shared" si="21"/>
        <v>0</v>
      </c>
      <c r="CI56" s="3501">
        <f t="shared" si="22"/>
        <v>0</v>
      </c>
      <c r="CJ56" s="3501">
        <f t="shared" si="23"/>
        <v>0</v>
      </c>
      <c r="CK56" s="3498"/>
      <c r="CL56" s="3498"/>
      <c r="CM56" s="3498"/>
      <c r="CN56" s="3498"/>
      <c r="CO56" s="3498"/>
    </row>
    <row r="57" spans="1:93" ht="16.350000000000001" customHeight="1" x14ac:dyDescent="0.25">
      <c r="A57" s="4230"/>
      <c r="B57" s="867" t="s">
        <v>32</v>
      </c>
      <c r="C57" s="3250">
        <f t="shared" si="12"/>
        <v>0</v>
      </c>
      <c r="D57" s="3251">
        <f t="shared" si="13"/>
        <v>0</v>
      </c>
      <c r="E57" s="1431">
        <f t="shared" si="14"/>
        <v>0</v>
      </c>
      <c r="F57" s="94"/>
      <c r="G57" s="1443"/>
      <c r="H57" s="1316"/>
      <c r="I57" s="1441"/>
      <c r="J57" s="1316"/>
      <c r="K57" s="1314"/>
      <c r="L57" s="1316"/>
      <c r="M57" s="1314"/>
      <c r="N57" s="1316"/>
      <c r="O57" s="1314"/>
      <c r="P57" s="1316"/>
      <c r="Q57" s="1314"/>
      <c r="R57" s="1316"/>
      <c r="S57" s="1314"/>
      <c r="T57" s="1316"/>
      <c r="U57" s="1314"/>
      <c r="V57" s="1316"/>
      <c r="W57" s="1314"/>
      <c r="X57" s="1316"/>
      <c r="Y57" s="1314"/>
      <c r="Z57" s="1316"/>
      <c r="AA57" s="1314"/>
      <c r="AB57" s="1316"/>
      <c r="AC57" s="1314"/>
      <c r="AD57" s="1316"/>
      <c r="AE57" s="1314"/>
      <c r="AF57" s="1316"/>
      <c r="AG57" s="1314"/>
      <c r="AH57" s="1316"/>
      <c r="AI57" s="1314"/>
      <c r="AJ57" s="1316"/>
      <c r="AK57" s="1314"/>
      <c r="AL57" s="1442"/>
      <c r="AM57" s="1322"/>
      <c r="AN57" s="1435"/>
      <c r="AO57" s="1441"/>
      <c r="AP57" s="98"/>
      <c r="AQ57" s="98"/>
      <c r="AR57" s="98"/>
      <c r="AS57" s="1343"/>
      <c r="AT57" s="138"/>
      <c r="AU57" s="3304" t="str">
        <f t="shared" si="15"/>
        <v/>
      </c>
      <c r="AV57" s="1482"/>
      <c r="AW57" s="1482"/>
      <c r="AX57" s="1482"/>
      <c r="AY57" s="1482"/>
      <c r="AZ57" s="1482"/>
      <c r="BA57" s="1482"/>
      <c r="BB57" s="1482"/>
      <c r="BC57" s="1482"/>
      <c r="BD57" s="1482"/>
      <c r="BE57" s="1482"/>
      <c r="BF57" s="2257"/>
      <c r="BG57" s="2257"/>
      <c r="BX57" s="1571"/>
      <c r="CA57" s="3500" t="str">
        <f t="shared" si="16"/>
        <v/>
      </c>
      <c r="CB57" s="3500" t="str">
        <f t="shared" si="17"/>
        <v/>
      </c>
      <c r="CC57" s="3500" t="str">
        <f t="shared" si="18"/>
        <v/>
      </c>
      <c r="CD57" s="3500" t="str">
        <f t="shared" si="19"/>
        <v/>
      </c>
      <c r="CE57" s="3500"/>
      <c r="CF57" s="3500"/>
      <c r="CG57" s="3501">
        <f t="shared" si="20"/>
        <v>0</v>
      </c>
      <c r="CH57" s="3501">
        <f t="shared" si="21"/>
        <v>0</v>
      </c>
      <c r="CI57" s="3501">
        <f t="shared" si="22"/>
        <v>0</v>
      </c>
      <c r="CJ57" s="3501">
        <f t="shared" si="23"/>
        <v>0</v>
      </c>
      <c r="CK57" s="3498"/>
      <c r="CL57" s="3498"/>
      <c r="CM57" s="3498"/>
      <c r="CN57" s="3498"/>
      <c r="CO57" s="3498"/>
    </row>
    <row r="58" spans="1:93" ht="16.350000000000001" customHeight="1" x14ac:dyDescent="0.25">
      <c r="A58" s="4139" t="s">
        <v>610</v>
      </c>
      <c r="B58" s="1424" t="s">
        <v>22</v>
      </c>
      <c r="C58" s="3245">
        <f t="shared" si="12"/>
        <v>0</v>
      </c>
      <c r="D58" s="3246">
        <f t="shared" si="13"/>
        <v>0</v>
      </c>
      <c r="E58" s="1434">
        <f t="shared" si="14"/>
        <v>0</v>
      </c>
      <c r="F58" s="1439"/>
      <c r="G58" s="990"/>
      <c r="H58" s="1439"/>
      <c r="I58" s="990"/>
      <c r="J58" s="829"/>
      <c r="K58" s="1407"/>
      <c r="L58" s="829"/>
      <c r="M58" s="1407"/>
      <c r="N58" s="829"/>
      <c r="O58" s="1407"/>
      <c r="P58" s="829"/>
      <c r="Q58" s="1407"/>
      <c r="R58" s="829"/>
      <c r="S58" s="1407"/>
      <c r="T58" s="829"/>
      <c r="U58" s="1407"/>
      <c r="V58" s="829"/>
      <c r="W58" s="1407"/>
      <c r="X58" s="829"/>
      <c r="Y58" s="1407"/>
      <c r="Z58" s="829"/>
      <c r="AA58" s="1407"/>
      <c r="AB58" s="829"/>
      <c r="AC58" s="1407"/>
      <c r="AD58" s="829"/>
      <c r="AE58" s="1407"/>
      <c r="AF58" s="829"/>
      <c r="AG58" s="1407"/>
      <c r="AH58" s="829"/>
      <c r="AI58" s="1407"/>
      <c r="AJ58" s="829"/>
      <c r="AK58" s="1407"/>
      <c r="AL58" s="1408"/>
      <c r="AM58" s="1405"/>
      <c r="AN58" s="287"/>
      <c r="AO58" s="827"/>
      <c r="AP58" s="830"/>
      <c r="AQ58" s="830"/>
      <c r="AR58" s="830"/>
      <c r="AS58" s="830"/>
      <c r="AT58" s="830"/>
      <c r="AU58" s="3304" t="str">
        <f t="shared" si="15"/>
        <v/>
      </c>
      <c r="AV58" s="1482"/>
      <c r="AW58" s="1482"/>
      <c r="AX58" s="1482"/>
      <c r="AY58" s="1482"/>
      <c r="AZ58" s="1482"/>
      <c r="BA58" s="1482"/>
      <c r="BB58" s="1482"/>
      <c r="BC58" s="1482"/>
      <c r="BD58" s="1482"/>
      <c r="BE58" s="1482"/>
      <c r="BF58" s="2257"/>
      <c r="BG58" s="2257"/>
      <c r="BX58" s="1571"/>
      <c r="CA58" s="3500" t="str">
        <f t="shared" si="16"/>
        <v/>
      </c>
      <c r="CB58" s="3500" t="str">
        <f t="shared" si="17"/>
        <v/>
      </c>
      <c r="CC58" s="3500" t="str">
        <f t="shared" si="18"/>
        <v/>
      </c>
      <c r="CD58" s="3500" t="str">
        <f t="shared" si="19"/>
        <v/>
      </c>
      <c r="CE58" s="3500"/>
      <c r="CF58" s="3500"/>
      <c r="CG58" s="3501">
        <f t="shared" si="20"/>
        <v>0</v>
      </c>
      <c r="CH58" s="3501">
        <f t="shared" si="21"/>
        <v>0</v>
      </c>
      <c r="CI58" s="3501">
        <f t="shared" si="22"/>
        <v>0</v>
      </c>
      <c r="CJ58" s="3501">
        <f t="shared" si="23"/>
        <v>0</v>
      </c>
      <c r="CK58" s="3498"/>
      <c r="CL58" s="3498"/>
      <c r="CM58" s="3498"/>
      <c r="CN58" s="3498"/>
      <c r="CO58" s="3498"/>
    </row>
    <row r="59" spans="1:93" ht="16.350000000000001" customHeight="1" x14ac:dyDescent="0.25">
      <c r="A59" s="4140"/>
      <c r="B59" s="151" t="s">
        <v>26</v>
      </c>
      <c r="C59" s="472">
        <f t="shared" si="12"/>
        <v>0</v>
      </c>
      <c r="D59" s="473">
        <f t="shared" si="13"/>
        <v>0</v>
      </c>
      <c r="E59" s="1433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4" t="str">
        <f t="shared" si="15"/>
        <v/>
      </c>
      <c r="AV59" s="1482"/>
      <c r="AW59" s="1482"/>
      <c r="AX59" s="1482"/>
      <c r="AY59" s="1482"/>
      <c r="AZ59" s="1482"/>
      <c r="BA59" s="1482"/>
      <c r="BB59" s="1482"/>
      <c r="BC59" s="1482"/>
      <c r="BD59" s="1482"/>
      <c r="BE59" s="1482"/>
      <c r="BF59" s="2257"/>
      <c r="BG59" s="2257"/>
      <c r="BX59" s="1571"/>
      <c r="CA59" s="3500" t="str">
        <f t="shared" si="16"/>
        <v/>
      </c>
      <c r="CB59" s="3500" t="str">
        <f t="shared" si="17"/>
        <v/>
      </c>
      <c r="CC59" s="3500" t="str">
        <f t="shared" si="18"/>
        <v/>
      </c>
      <c r="CD59" s="3500" t="str">
        <f t="shared" si="19"/>
        <v/>
      </c>
      <c r="CE59" s="3500"/>
      <c r="CF59" s="3500"/>
      <c r="CG59" s="3501">
        <f t="shared" si="20"/>
        <v>0</v>
      </c>
      <c r="CH59" s="3501">
        <f t="shared" si="21"/>
        <v>0</v>
      </c>
      <c r="CI59" s="3501">
        <f t="shared" si="22"/>
        <v>0</v>
      </c>
      <c r="CJ59" s="3501">
        <f t="shared" si="23"/>
        <v>0</v>
      </c>
      <c r="CK59" s="3498"/>
      <c r="CL59" s="3498"/>
      <c r="CM59" s="3498"/>
      <c r="CN59" s="3498"/>
      <c r="CO59" s="3498"/>
    </row>
    <row r="60" spans="1:93" ht="16.350000000000001" customHeight="1" x14ac:dyDescent="0.25">
      <c r="A60" s="4140"/>
      <c r="B60" s="151" t="s">
        <v>23</v>
      </c>
      <c r="C60" s="472">
        <f t="shared" si="12"/>
        <v>0</v>
      </c>
      <c r="D60" s="473">
        <f t="shared" si="13"/>
        <v>0</v>
      </c>
      <c r="E60" s="1433">
        <f t="shared" si="14"/>
        <v>0</v>
      </c>
      <c r="F60" s="106"/>
      <c r="G60" s="200"/>
      <c r="H60" s="106"/>
      <c r="I60" s="200"/>
      <c r="J60" s="125"/>
      <c r="K60" s="137"/>
      <c r="L60" s="125"/>
      <c r="M60" s="137"/>
      <c r="N60" s="125"/>
      <c r="O60" s="137"/>
      <c r="P60" s="125"/>
      <c r="Q60" s="137"/>
      <c r="R60" s="125"/>
      <c r="S60" s="137"/>
      <c r="T60" s="125"/>
      <c r="U60" s="137"/>
      <c r="V60" s="125"/>
      <c r="W60" s="137"/>
      <c r="X60" s="125"/>
      <c r="Y60" s="137"/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/>
      <c r="AO60" s="165"/>
      <c r="AP60" s="138"/>
      <c r="AQ60" s="138"/>
      <c r="AR60" s="138"/>
      <c r="AS60" s="138"/>
      <c r="AT60" s="138"/>
      <c r="AU60" s="3304" t="str">
        <f t="shared" si="15"/>
        <v/>
      </c>
      <c r="AV60" s="1482"/>
      <c r="AW60" s="1482"/>
      <c r="AX60" s="1482"/>
      <c r="AY60" s="1482"/>
      <c r="AZ60" s="1482"/>
      <c r="BA60" s="1482"/>
      <c r="BB60" s="1482"/>
      <c r="BC60" s="1482"/>
      <c r="BD60" s="1482"/>
      <c r="BE60" s="1482"/>
      <c r="BF60" s="2257"/>
      <c r="BG60" s="2257"/>
      <c r="BX60" s="1571"/>
      <c r="CA60" s="3500" t="str">
        <f t="shared" si="16"/>
        <v/>
      </c>
      <c r="CB60" s="3500" t="str">
        <f t="shared" si="17"/>
        <v/>
      </c>
      <c r="CC60" s="3500" t="str">
        <f t="shared" si="18"/>
        <v/>
      </c>
      <c r="CD60" s="3500" t="str">
        <f t="shared" si="19"/>
        <v/>
      </c>
      <c r="CE60" s="3500"/>
      <c r="CF60" s="3500"/>
      <c r="CG60" s="3501">
        <f t="shared" si="20"/>
        <v>0</v>
      </c>
      <c r="CH60" s="3501">
        <f t="shared" si="21"/>
        <v>0</v>
      </c>
      <c r="CI60" s="3501">
        <f t="shared" si="22"/>
        <v>0</v>
      </c>
      <c r="CJ60" s="3501">
        <f t="shared" si="23"/>
        <v>0</v>
      </c>
      <c r="CK60" s="3498"/>
      <c r="CL60" s="3498"/>
      <c r="CM60" s="3498"/>
      <c r="CN60" s="3498"/>
      <c r="CO60" s="3498"/>
    </row>
    <row r="61" spans="1:93" ht="16.350000000000001" customHeight="1" x14ac:dyDescent="0.25">
      <c r="A61" s="4140"/>
      <c r="B61" s="151" t="s">
        <v>69</v>
      </c>
      <c r="C61" s="472">
        <f t="shared" si="12"/>
        <v>0</v>
      </c>
      <c r="D61" s="473">
        <f t="shared" si="13"/>
        <v>0</v>
      </c>
      <c r="E61" s="1433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4" t="str">
        <f t="shared" si="15"/>
        <v/>
      </c>
      <c r="AV61" s="1482"/>
      <c r="AW61" s="1482"/>
      <c r="AX61" s="1482"/>
      <c r="AY61" s="1482"/>
      <c r="AZ61" s="1482"/>
      <c r="BA61" s="1482"/>
      <c r="BB61" s="1482"/>
      <c r="BC61" s="1482"/>
      <c r="BD61" s="1482"/>
      <c r="BE61" s="1482"/>
      <c r="BF61" s="2257"/>
      <c r="BG61" s="2257"/>
      <c r="BX61" s="1571"/>
      <c r="CA61" s="3500" t="str">
        <f t="shared" si="16"/>
        <v/>
      </c>
      <c r="CB61" s="3500" t="str">
        <f t="shared" si="17"/>
        <v/>
      </c>
      <c r="CC61" s="3500" t="str">
        <f t="shared" si="18"/>
        <v/>
      </c>
      <c r="CD61" s="3500" t="str">
        <f t="shared" si="19"/>
        <v/>
      </c>
      <c r="CE61" s="3500"/>
      <c r="CF61" s="3500"/>
      <c r="CG61" s="3501">
        <f t="shared" si="20"/>
        <v>0</v>
      </c>
      <c r="CH61" s="3501">
        <f t="shared" si="21"/>
        <v>0</v>
      </c>
      <c r="CI61" s="3501">
        <f t="shared" si="22"/>
        <v>0</v>
      </c>
      <c r="CJ61" s="3501">
        <f t="shared" si="23"/>
        <v>0</v>
      </c>
      <c r="CK61" s="3498"/>
      <c r="CL61" s="3498"/>
      <c r="CM61" s="3498"/>
      <c r="CN61" s="3498"/>
      <c r="CO61" s="3498"/>
    </row>
    <row r="62" spans="1:93" ht="16.350000000000001" customHeight="1" x14ac:dyDescent="0.25">
      <c r="A62" s="4140"/>
      <c r="B62" s="151" t="s">
        <v>1699</v>
      </c>
      <c r="C62" s="472">
        <f t="shared" si="12"/>
        <v>0</v>
      </c>
      <c r="D62" s="473">
        <f t="shared" si="13"/>
        <v>0</v>
      </c>
      <c r="E62" s="1433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4" t="str">
        <f t="shared" si="15"/>
        <v/>
      </c>
      <c r="AV62" s="1482"/>
      <c r="AW62" s="1482"/>
      <c r="AX62" s="1482"/>
      <c r="AY62" s="1482"/>
      <c r="AZ62" s="1482"/>
      <c r="BA62" s="1482"/>
      <c r="BB62" s="1482"/>
      <c r="BC62" s="1482"/>
      <c r="BD62" s="1482"/>
      <c r="BE62" s="1482"/>
      <c r="BF62" s="2257"/>
      <c r="BG62" s="2257"/>
      <c r="BX62" s="1571"/>
      <c r="CA62" s="3500" t="str">
        <f t="shared" si="16"/>
        <v/>
      </c>
      <c r="CB62" s="3500" t="str">
        <f t="shared" si="17"/>
        <v/>
      </c>
      <c r="CC62" s="3500" t="str">
        <f t="shared" si="18"/>
        <v/>
      </c>
      <c r="CD62" s="3500" t="str">
        <f t="shared" si="19"/>
        <v/>
      </c>
      <c r="CE62" s="3500"/>
      <c r="CF62" s="3500"/>
      <c r="CG62" s="3501">
        <f t="shared" si="20"/>
        <v>0</v>
      </c>
      <c r="CH62" s="3501">
        <f t="shared" si="21"/>
        <v>0</v>
      </c>
      <c r="CI62" s="3501">
        <f t="shared" si="22"/>
        <v>0</v>
      </c>
      <c r="CJ62" s="3501">
        <f t="shared" si="23"/>
        <v>0</v>
      </c>
      <c r="CK62" s="3498"/>
      <c r="CL62" s="3498"/>
      <c r="CM62" s="3498"/>
      <c r="CN62" s="3498"/>
      <c r="CO62" s="3498"/>
    </row>
    <row r="63" spans="1:93" ht="16.350000000000001" customHeight="1" x14ac:dyDescent="0.25">
      <c r="A63" s="4140"/>
      <c r="B63" s="124" t="s">
        <v>1698</v>
      </c>
      <c r="C63" s="365">
        <f t="shared" si="12"/>
        <v>0</v>
      </c>
      <c r="D63" s="473">
        <f t="shared" si="13"/>
        <v>0</v>
      </c>
      <c r="E63" s="1432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4" t="str">
        <f t="shared" si="15"/>
        <v/>
      </c>
      <c r="AV63" s="1482"/>
      <c r="AW63" s="1482"/>
      <c r="AX63" s="1482"/>
      <c r="AY63" s="1482"/>
      <c r="AZ63" s="1482"/>
      <c r="BA63" s="1482"/>
      <c r="BB63" s="1482"/>
      <c r="BC63" s="1482"/>
      <c r="BD63" s="1482"/>
      <c r="BE63" s="1482"/>
      <c r="BF63" s="2257"/>
      <c r="BG63" s="2257"/>
      <c r="BX63" s="1571"/>
      <c r="CA63" s="3500" t="str">
        <f t="shared" si="16"/>
        <v/>
      </c>
      <c r="CB63" s="3500" t="str">
        <f t="shared" si="17"/>
        <v/>
      </c>
      <c r="CC63" s="3500" t="str">
        <f t="shared" si="18"/>
        <v/>
      </c>
      <c r="CD63" s="3500" t="str">
        <f t="shared" si="19"/>
        <v/>
      </c>
      <c r="CE63" s="3500"/>
      <c r="CF63" s="3500"/>
      <c r="CG63" s="3501">
        <f t="shared" si="20"/>
        <v>0</v>
      </c>
      <c r="CH63" s="3501">
        <f t="shared" si="21"/>
        <v>0</v>
      </c>
      <c r="CI63" s="3501">
        <f t="shared" si="22"/>
        <v>0</v>
      </c>
      <c r="CJ63" s="3501">
        <f t="shared" si="23"/>
        <v>0</v>
      </c>
      <c r="CK63" s="3498"/>
      <c r="CL63" s="3498"/>
      <c r="CM63" s="3498"/>
      <c r="CN63" s="3498"/>
      <c r="CO63" s="3498"/>
    </row>
    <row r="64" spans="1:93" ht="16.350000000000001" customHeight="1" x14ac:dyDescent="0.25">
      <c r="A64" s="4140"/>
      <c r="B64" s="867" t="s">
        <v>1697</v>
      </c>
      <c r="C64" s="3250">
        <f t="shared" si="12"/>
        <v>0</v>
      </c>
      <c r="D64" s="3251">
        <f t="shared" si="13"/>
        <v>0</v>
      </c>
      <c r="E64" s="1431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5"/>
      <c r="AO64" s="142"/>
      <c r="AP64" s="98"/>
      <c r="AQ64" s="98"/>
      <c r="AR64" s="98"/>
      <c r="AS64" s="98"/>
      <c r="AT64" s="98"/>
      <c r="AU64" s="3304" t="str">
        <f t="shared" si="15"/>
        <v/>
      </c>
      <c r="AV64" s="1482"/>
      <c r="AW64" s="1482"/>
      <c r="AX64" s="1482"/>
      <c r="AY64" s="1482"/>
      <c r="AZ64" s="1482"/>
      <c r="BA64" s="1482"/>
      <c r="BB64" s="1482"/>
      <c r="BC64" s="1482"/>
      <c r="BD64" s="1482"/>
      <c r="BE64" s="1482"/>
      <c r="BF64" s="2257"/>
      <c r="BG64" s="2257"/>
      <c r="BX64" s="1571"/>
      <c r="CA64" s="3500" t="str">
        <f t="shared" si="16"/>
        <v/>
      </c>
      <c r="CB64" s="3500" t="str">
        <f t="shared" si="17"/>
        <v/>
      </c>
      <c r="CC64" s="3500" t="str">
        <f t="shared" si="18"/>
        <v/>
      </c>
      <c r="CD64" s="3500" t="str">
        <f t="shared" si="19"/>
        <v/>
      </c>
      <c r="CE64" s="3500"/>
      <c r="CF64" s="3500"/>
      <c r="CG64" s="3501">
        <f t="shared" si="20"/>
        <v>0</v>
      </c>
      <c r="CH64" s="3501">
        <f t="shared" si="21"/>
        <v>0</v>
      </c>
      <c r="CI64" s="3501">
        <f t="shared" si="22"/>
        <v>0</v>
      </c>
      <c r="CJ64" s="3501">
        <f t="shared" si="23"/>
        <v>0</v>
      </c>
      <c r="CK64" s="3498"/>
      <c r="CL64" s="3498"/>
      <c r="CM64" s="3498"/>
      <c r="CN64" s="3498"/>
      <c r="CO64" s="3498"/>
    </row>
    <row r="65" spans="1:93" ht="16.350000000000001" customHeight="1" x14ac:dyDescent="0.25">
      <c r="A65" s="4139" t="s">
        <v>1708</v>
      </c>
      <c r="B65" s="1424" t="s">
        <v>22</v>
      </c>
      <c r="C65" s="3245">
        <f t="shared" si="12"/>
        <v>0</v>
      </c>
      <c r="D65" s="3246">
        <f t="shared" si="13"/>
        <v>0</v>
      </c>
      <c r="E65" s="1434">
        <f t="shared" si="14"/>
        <v>0</v>
      </c>
      <c r="F65" s="1439"/>
      <c r="G65" s="990"/>
      <c r="H65" s="1439"/>
      <c r="I65" s="990"/>
      <c r="J65" s="829"/>
      <c r="K65" s="1407"/>
      <c r="L65" s="829"/>
      <c r="M65" s="1407"/>
      <c r="N65" s="829"/>
      <c r="O65" s="1407"/>
      <c r="P65" s="829"/>
      <c r="Q65" s="1407"/>
      <c r="R65" s="829"/>
      <c r="S65" s="1407"/>
      <c r="T65" s="829"/>
      <c r="U65" s="1407"/>
      <c r="V65" s="829"/>
      <c r="W65" s="1407"/>
      <c r="X65" s="829"/>
      <c r="Y65" s="1407"/>
      <c r="Z65" s="829"/>
      <c r="AA65" s="1407"/>
      <c r="AB65" s="125"/>
      <c r="AC65" s="137"/>
      <c r="AD65" s="1341"/>
      <c r="AE65" s="1440"/>
      <c r="AF65" s="1300"/>
      <c r="AG65" s="1327"/>
      <c r="AH65" s="1300"/>
      <c r="AI65" s="1327"/>
      <c r="AJ65" s="1300"/>
      <c r="AK65" s="1327"/>
      <c r="AL65" s="1438"/>
      <c r="AM65" s="1299"/>
      <c r="AN65" s="287"/>
      <c r="AO65" s="1337"/>
      <c r="AP65" s="1291"/>
      <c r="AQ65" s="1291"/>
      <c r="AR65" s="1291"/>
      <c r="AS65" s="1291"/>
      <c r="AT65" s="1291"/>
      <c r="AU65" s="3304" t="str">
        <f t="shared" si="15"/>
        <v/>
      </c>
      <c r="AV65" s="1482"/>
      <c r="AW65" s="1482"/>
      <c r="AX65" s="1482"/>
      <c r="AY65" s="1482"/>
      <c r="AZ65" s="1482"/>
      <c r="BA65" s="1482"/>
      <c r="BB65" s="1482"/>
      <c r="BC65" s="1482"/>
      <c r="BD65" s="1482"/>
      <c r="BE65" s="1482"/>
      <c r="BF65" s="2257"/>
      <c r="BG65" s="2257"/>
      <c r="BX65" s="1571"/>
      <c r="CA65" s="3500" t="str">
        <f t="shared" si="16"/>
        <v/>
      </c>
      <c r="CB65" s="3500" t="str">
        <f t="shared" si="17"/>
        <v/>
      </c>
      <c r="CC65" s="3500" t="str">
        <f t="shared" si="18"/>
        <v/>
      </c>
      <c r="CD65" s="3500" t="str">
        <f t="shared" si="19"/>
        <v/>
      </c>
      <c r="CE65" s="3500"/>
      <c r="CF65" s="3500"/>
      <c r="CG65" s="3501">
        <f t="shared" si="20"/>
        <v>0</v>
      </c>
      <c r="CH65" s="3501">
        <f t="shared" si="21"/>
        <v>0</v>
      </c>
      <c r="CI65" s="3501">
        <f t="shared" si="22"/>
        <v>0</v>
      </c>
      <c r="CJ65" s="3501">
        <f t="shared" si="23"/>
        <v>0</v>
      </c>
      <c r="CK65" s="3498"/>
      <c r="CL65" s="3498"/>
      <c r="CM65" s="3498"/>
      <c r="CN65" s="3498"/>
      <c r="CO65" s="3498"/>
    </row>
    <row r="66" spans="1:93" ht="16.350000000000001" customHeight="1" x14ac:dyDescent="0.25">
      <c r="A66" s="4140"/>
      <c r="B66" s="151" t="s">
        <v>23</v>
      </c>
      <c r="C66" s="472">
        <f t="shared" si="12"/>
        <v>0</v>
      </c>
      <c r="D66" s="473">
        <f t="shared" si="13"/>
        <v>0</v>
      </c>
      <c r="E66" s="1433">
        <f t="shared" si="14"/>
        <v>0</v>
      </c>
      <c r="F66" s="106"/>
      <c r="G66" s="200"/>
      <c r="H66" s="106"/>
      <c r="I66" s="200"/>
      <c r="J66" s="125"/>
      <c r="K66" s="137"/>
      <c r="L66" s="125"/>
      <c r="M66" s="137"/>
      <c r="N66" s="125"/>
      <c r="O66" s="137"/>
      <c r="P66" s="125"/>
      <c r="Q66" s="137"/>
      <c r="R66" s="125"/>
      <c r="S66" s="137"/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1"/>
      <c r="AE66" s="1440"/>
      <c r="AF66" s="146"/>
      <c r="AG66" s="136"/>
      <c r="AH66" s="146"/>
      <c r="AI66" s="136"/>
      <c r="AJ66" s="146"/>
      <c r="AK66" s="136"/>
      <c r="AL66" s="784"/>
      <c r="AM66" s="290"/>
      <c r="AN66" s="286"/>
      <c r="AO66" s="165"/>
      <c r="AP66" s="138"/>
      <c r="AQ66" s="138"/>
      <c r="AR66" s="138"/>
      <c r="AS66" s="138"/>
      <c r="AT66" s="138"/>
      <c r="AU66" s="3304" t="str">
        <f t="shared" si="15"/>
        <v/>
      </c>
      <c r="AV66" s="1482"/>
      <c r="AW66" s="1482"/>
      <c r="AX66" s="1482"/>
      <c r="AY66" s="1482"/>
      <c r="AZ66" s="1482"/>
      <c r="BA66" s="1482"/>
      <c r="BB66" s="1482"/>
      <c r="BC66" s="1482"/>
      <c r="BD66" s="1482"/>
      <c r="BE66" s="1482"/>
      <c r="BF66" s="2257"/>
      <c r="BG66" s="2257"/>
      <c r="BX66" s="1571"/>
      <c r="CA66" s="3500" t="str">
        <f t="shared" si="16"/>
        <v/>
      </c>
      <c r="CB66" s="3500" t="str">
        <f t="shared" si="17"/>
        <v/>
      </c>
      <c r="CC66" s="3500" t="str">
        <f t="shared" si="18"/>
        <v/>
      </c>
      <c r="CD66" s="3500" t="str">
        <f t="shared" si="19"/>
        <v/>
      </c>
      <c r="CE66" s="3500"/>
      <c r="CF66" s="3500"/>
      <c r="CG66" s="3501">
        <f t="shared" si="20"/>
        <v>0</v>
      </c>
      <c r="CH66" s="3501">
        <f t="shared" si="21"/>
        <v>0</v>
      </c>
      <c r="CI66" s="3501">
        <f t="shared" si="22"/>
        <v>0</v>
      </c>
      <c r="CJ66" s="3501">
        <f t="shared" si="23"/>
        <v>0</v>
      </c>
      <c r="CK66" s="3498"/>
      <c r="CL66" s="3498"/>
      <c r="CM66" s="3498"/>
      <c r="CN66" s="3498"/>
      <c r="CO66" s="3498"/>
    </row>
    <row r="67" spans="1:93" ht="16.350000000000001" customHeight="1" x14ac:dyDescent="0.25">
      <c r="A67" s="4140"/>
      <c r="B67" s="180" t="s">
        <v>1698</v>
      </c>
      <c r="C67" s="472">
        <f t="shared" si="12"/>
        <v>0</v>
      </c>
      <c r="D67" s="473">
        <f t="shared" si="13"/>
        <v>0</v>
      </c>
      <c r="E67" s="1432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1"/>
      <c r="AE67" s="1440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4" t="str">
        <f t="shared" si="15"/>
        <v/>
      </c>
      <c r="AV67" s="1482"/>
      <c r="AW67" s="1482"/>
      <c r="AX67" s="1482"/>
      <c r="AY67" s="1482"/>
      <c r="AZ67" s="1482"/>
      <c r="BA67" s="1482"/>
      <c r="BB67" s="1482"/>
      <c r="BC67" s="1482"/>
      <c r="BD67" s="1482"/>
      <c r="BE67" s="1482"/>
      <c r="BF67" s="2257"/>
      <c r="BG67" s="2257"/>
      <c r="BX67" s="1571"/>
      <c r="CA67" s="3500" t="str">
        <f t="shared" si="16"/>
        <v/>
      </c>
      <c r="CB67" s="3500" t="str">
        <f t="shared" si="17"/>
        <v/>
      </c>
      <c r="CC67" s="3500" t="str">
        <f t="shared" si="18"/>
        <v/>
      </c>
      <c r="CD67" s="3500" t="str">
        <f t="shared" si="19"/>
        <v/>
      </c>
      <c r="CE67" s="3500"/>
      <c r="CF67" s="3500"/>
      <c r="CG67" s="3501">
        <f t="shared" si="20"/>
        <v>0</v>
      </c>
      <c r="CH67" s="3501">
        <f t="shared" si="21"/>
        <v>0</v>
      </c>
      <c r="CI67" s="3501">
        <f t="shared" si="22"/>
        <v>0</v>
      </c>
      <c r="CJ67" s="3501">
        <f t="shared" si="23"/>
        <v>0</v>
      </c>
      <c r="CK67" s="3498"/>
      <c r="CL67" s="3498"/>
      <c r="CM67" s="3498"/>
      <c r="CN67" s="3498"/>
      <c r="CO67" s="3498"/>
    </row>
    <row r="68" spans="1:93" ht="16.350000000000001" customHeight="1" x14ac:dyDescent="0.25">
      <c r="A68" s="4230"/>
      <c r="B68" s="867" t="s">
        <v>1697</v>
      </c>
      <c r="C68" s="3250">
        <f t="shared" si="12"/>
        <v>0</v>
      </c>
      <c r="D68" s="3251">
        <f t="shared" si="13"/>
        <v>0</v>
      </c>
      <c r="E68" s="1431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1"/>
      <c r="AE68" s="1440"/>
      <c r="AF68" s="94"/>
      <c r="AG68" s="97"/>
      <c r="AH68" s="94"/>
      <c r="AI68" s="97"/>
      <c r="AJ68" s="94"/>
      <c r="AK68" s="97"/>
      <c r="AL68" s="780"/>
      <c r="AM68" s="264"/>
      <c r="AN68" s="1435"/>
      <c r="AO68" s="142"/>
      <c r="AP68" s="98"/>
      <c r="AQ68" s="98"/>
      <c r="AR68" s="98"/>
      <c r="AS68" s="98"/>
      <c r="AT68" s="98"/>
      <c r="AU68" s="3304" t="str">
        <f t="shared" si="15"/>
        <v/>
      </c>
      <c r="AV68" s="1482"/>
      <c r="AW68" s="1482"/>
      <c r="AX68" s="1482"/>
      <c r="AY68" s="1482"/>
      <c r="AZ68" s="1482"/>
      <c r="BA68" s="1482"/>
      <c r="BB68" s="1482"/>
      <c r="BC68" s="1482"/>
      <c r="BD68" s="1482"/>
      <c r="BE68" s="1482"/>
      <c r="BF68" s="2257"/>
      <c r="BG68" s="2257"/>
      <c r="BX68" s="1571"/>
      <c r="CA68" s="3500" t="str">
        <f t="shared" si="16"/>
        <v/>
      </c>
      <c r="CB68" s="3500" t="str">
        <f t="shared" si="17"/>
        <v/>
      </c>
      <c r="CC68" s="3500" t="str">
        <f t="shared" si="18"/>
        <v/>
      </c>
      <c r="CD68" s="3500" t="str">
        <f t="shared" si="19"/>
        <v/>
      </c>
      <c r="CE68" s="3500"/>
      <c r="CF68" s="3500"/>
      <c r="CG68" s="3501">
        <f t="shared" si="20"/>
        <v>0</v>
      </c>
      <c r="CH68" s="3501">
        <f t="shared" si="21"/>
        <v>0</v>
      </c>
      <c r="CI68" s="3501">
        <f t="shared" si="22"/>
        <v>0</v>
      </c>
      <c r="CJ68" s="3501">
        <f t="shared" si="23"/>
        <v>0</v>
      </c>
      <c r="CK68" s="3498"/>
      <c r="CL68" s="3498"/>
      <c r="CM68" s="3498"/>
      <c r="CN68" s="3498"/>
      <c r="CO68" s="3498"/>
    </row>
    <row r="69" spans="1:93" ht="16.350000000000001" customHeight="1" x14ac:dyDescent="0.25">
      <c r="A69" s="4139" t="s">
        <v>1707</v>
      </c>
      <c r="B69" s="1424" t="s">
        <v>22</v>
      </c>
      <c r="C69" s="3245">
        <f t="shared" si="12"/>
        <v>0</v>
      </c>
      <c r="D69" s="3246">
        <f t="shared" si="13"/>
        <v>0</v>
      </c>
      <c r="E69" s="1434">
        <f t="shared" si="14"/>
        <v>0</v>
      </c>
      <c r="F69" s="1439"/>
      <c r="G69" s="990"/>
      <c r="H69" s="1439"/>
      <c r="I69" s="990"/>
      <c r="J69" s="829"/>
      <c r="K69" s="1407"/>
      <c r="L69" s="829"/>
      <c r="M69" s="1407"/>
      <c r="N69" s="829"/>
      <c r="O69" s="1407"/>
      <c r="P69" s="829"/>
      <c r="Q69" s="1407"/>
      <c r="R69" s="829"/>
      <c r="S69" s="1407"/>
      <c r="T69" s="829"/>
      <c r="U69" s="1407"/>
      <c r="V69" s="829"/>
      <c r="W69" s="1407"/>
      <c r="X69" s="829"/>
      <c r="Y69" s="1407"/>
      <c r="Z69" s="829"/>
      <c r="AA69" s="1407"/>
      <c r="AB69" s="829"/>
      <c r="AC69" s="1407"/>
      <c r="AD69" s="829"/>
      <c r="AE69" s="1407"/>
      <c r="AF69" s="829"/>
      <c r="AG69" s="1407"/>
      <c r="AH69" s="829"/>
      <c r="AI69" s="1407"/>
      <c r="AJ69" s="829"/>
      <c r="AK69" s="1407"/>
      <c r="AL69" s="1408"/>
      <c r="AM69" s="1405"/>
      <c r="AN69" s="287"/>
      <c r="AO69" s="1337"/>
      <c r="AP69" s="1291"/>
      <c r="AQ69" s="1291"/>
      <c r="AR69" s="1291"/>
      <c r="AS69" s="1291"/>
      <c r="AT69" s="1291"/>
      <c r="AU69" s="3304" t="str">
        <f t="shared" si="15"/>
        <v/>
      </c>
      <c r="AV69" s="1482"/>
      <c r="AW69" s="1482"/>
      <c r="AX69" s="1482"/>
      <c r="AY69" s="1482"/>
      <c r="AZ69" s="1482"/>
      <c r="BA69" s="1482"/>
      <c r="BB69" s="1482"/>
      <c r="BC69" s="1482"/>
      <c r="BD69" s="1482"/>
      <c r="BE69" s="1482"/>
      <c r="BF69" s="2257"/>
      <c r="BG69" s="2257"/>
      <c r="BX69" s="1571"/>
      <c r="CA69" s="3500" t="str">
        <f t="shared" si="16"/>
        <v/>
      </c>
      <c r="CB69" s="3500" t="str">
        <f t="shared" si="17"/>
        <v/>
      </c>
      <c r="CC69" s="3500" t="str">
        <f t="shared" si="18"/>
        <v/>
      </c>
      <c r="CD69" s="3500" t="str">
        <f t="shared" si="19"/>
        <v/>
      </c>
      <c r="CE69" s="3500"/>
      <c r="CF69" s="3500"/>
      <c r="CG69" s="3501">
        <f t="shared" si="20"/>
        <v>0</v>
      </c>
      <c r="CH69" s="3501">
        <f t="shared" si="21"/>
        <v>0</v>
      </c>
      <c r="CI69" s="3501">
        <f t="shared" si="22"/>
        <v>0</v>
      </c>
      <c r="CJ69" s="3501">
        <f t="shared" si="23"/>
        <v>0</v>
      </c>
      <c r="CK69" s="3498"/>
      <c r="CL69" s="3498"/>
      <c r="CM69" s="3498"/>
      <c r="CN69" s="3498"/>
      <c r="CO69" s="3498"/>
    </row>
    <row r="70" spans="1:93" ht="16.350000000000001" customHeight="1" x14ac:dyDescent="0.25">
      <c r="A70" s="4140"/>
      <c r="B70" s="151" t="s">
        <v>26</v>
      </c>
      <c r="C70" s="472">
        <f t="shared" si="12"/>
        <v>0</v>
      </c>
      <c r="D70" s="473">
        <f t="shared" si="13"/>
        <v>0</v>
      </c>
      <c r="E70" s="1433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4" t="str">
        <f t="shared" si="15"/>
        <v/>
      </c>
      <c r="AV70" s="1482"/>
      <c r="AW70" s="1482"/>
      <c r="AX70" s="1482"/>
      <c r="AY70" s="1482"/>
      <c r="AZ70" s="1482"/>
      <c r="BA70" s="1482"/>
      <c r="BB70" s="1482"/>
      <c r="BC70" s="1482"/>
      <c r="BD70" s="1482"/>
      <c r="BE70" s="1482"/>
      <c r="BF70" s="2257"/>
      <c r="BG70" s="2257"/>
      <c r="BX70" s="1571"/>
      <c r="CA70" s="3500" t="str">
        <f t="shared" si="16"/>
        <v/>
      </c>
      <c r="CB70" s="3500" t="str">
        <f t="shared" si="17"/>
        <v/>
      </c>
      <c r="CC70" s="3500" t="str">
        <f t="shared" si="18"/>
        <v/>
      </c>
      <c r="CD70" s="3500" t="str">
        <f t="shared" si="19"/>
        <v/>
      </c>
      <c r="CE70" s="3500"/>
      <c r="CF70" s="3500"/>
      <c r="CG70" s="3501">
        <f t="shared" si="20"/>
        <v>0</v>
      </c>
      <c r="CH70" s="3501">
        <f t="shared" si="21"/>
        <v>0</v>
      </c>
      <c r="CI70" s="3501">
        <f t="shared" si="22"/>
        <v>0</v>
      </c>
      <c r="CJ70" s="3501">
        <f t="shared" si="23"/>
        <v>0</v>
      </c>
      <c r="CK70" s="3498"/>
      <c r="CL70" s="3498"/>
      <c r="CM70" s="3498"/>
      <c r="CN70" s="3498"/>
      <c r="CO70" s="3498"/>
    </row>
    <row r="71" spans="1:93" ht="16.350000000000001" customHeight="1" x14ac:dyDescent="0.25">
      <c r="A71" s="4140"/>
      <c r="B71" s="151" t="s">
        <v>23</v>
      </c>
      <c r="C71" s="472">
        <f t="shared" si="12"/>
        <v>0</v>
      </c>
      <c r="D71" s="473">
        <f t="shared" si="13"/>
        <v>0</v>
      </c>
      <c r="E71" s="1433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4" t="str">
        <f t="shared" si="15"/>
        <v/>
      </c>
      <c r="AV71" s="1482"/>
      <c r="AW71" s="1482"/>
      <c r="AX71" s="1482"/>
      <c r="AY71" s="1482"/>
      <c r="AZ71" s="1482"/>
      <c r="BA71" s="1482"/>
      <c r="BB71" s="1482"/>
      <c r="BC71" s="1482"/>
      <c r="BD71" s="1482"/>
      <c r="BE71" s="1482"/>
      <c r="BF71" s="2257"/>
      <c r="BG71" s="2257"/>
      <c r="BX71" s="1571"/>
      <c r="CA71" s="3500" t="str">
        <f t="shared" si="16"/>
        <v/>
      </c>
      <c r="CB71" s="3500" t="str">
        <f t="shared" si="17"/>
        <v/>
      </c>
      <c r="CC71" s="3500" t="str">
        <f t="shared" si="18"/>
        <v/>
      </c>
      <c r="CD71" s="3500" t="str">
        <f t="shared" si="19"/>
        <v/>
      </c>
      <c r="CE71" s="3500"/>
      <c r="CF71" s="3500"/>
      <c r="CG71" s="3501">
        <f t="shared" si="20"/>
        <v>0</v>
      </c>
      <c r="CH71" s="3501">
        <f t="shared" si="21"/>
        <v>0</v>
      </c>
      <c r="CI71" s="3501">
        <f t="shared" si="22"/>
        <v>0</v>
      </c>
      <c r="CJ71" s="3501">
        <f t="shared" si="23"/>
        <v>0</v>
      </c>
      <c r="CK71" s="3498"/>
      <c r="CL71" s="3498"/>
      <c r="CM71" s="3498"/>
      <c r="CN71" s="3498"/>
      <c r="CO71" s="3498"/>
    </row>
    <row r="72" spans="1:93" ht="16.350000000000001" customHeight="1" x14ac:dyDescent="0.25">
      <c r="A72" s="4140"/>
      <c r="B72" s="151" t="s">
        <v>69</v>
      </c>
      <c r="C72" s="472">
        <f t="shared" si="12"/>
        <v>0</v>
      </c>
      <c r="D72" s="473">
        <f t="shared" si="13"/>
        <v>0</v>
      </c>
      <c r="E72" s="1433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4" t="str">
        <f t="shared" si="15"/>
        <v/>
      </c>
      <c r="AV72" s="1482"/>
      <c r="AW72" s="1482"/>
      <c r="AX72" s="1482"/>
      <c r="AY72" s="1482"/>
      <c r="AZ72" s="1482"/>
      <c r="BA72" s="1482"/>
      <c r="BB72" s="1482"/>
      <c r="BC72" s="1482"/>
      <c r="BD72" s="1482"/>
      <c r="BE72" s="1482"/>
      <c r="BF72" s="2257"/>
      <c r="BG72" s="2257"/>
      <c r="BX72" s="1571"/>
      <c r="CA72" s="3500" t="str">
        <f t="shared" si="16"/>
        <v/>
      </c>
      <c r="CB72" s="3500" t="str">
        <f t="shared" si="17"/>
        <v/>
      </c>
      <c r="CC72" s="3500" t="str">
        <f t="shared" si="18"/>
        <v/>
      </c>
      <c r="CD72" s="3500" t="str">
        <f t="shared" si="19"/>
        <v/>
      </c>
      <c r="CE72" s="3500"/>
      <c r="CF72" s="3500"/>
      <c r="CG72" s="3501">
        <f t="shared" si="20"/>
        <v>0</v>
      </c>
      <c r="CH72" s="3501">
        <f t="shared" si="21"/>
        <v>0</v>
      </c>
      <c r="CI72" s="3501">
        <f t="shared" si="22"/>
        <v>0</v>
      </c>
      <c r="CJ72" s="3501">
        <f t="shared" si="23"/>
        <v>0</v>
      </c>
      <c r="CK72" s="3498"/>
      <c r="CL72" s="3498"/>
      <c r="CM72" s="3498"/>
      <c r="CN72" s="3498"/>
      <c r="CO72" s="3498"/>
    </row>
    <row r="73" spans="1:93" ht="16.350000000000001" customHeight="1" x14ac:dyDescent="0.25">
      <c r="A73" s="4140"/>
      <c r="B73" s="151" t="s">
        <v>1699</v>
      </c>
      <c r="C73" s="472">
        <f t="shared" si="12"/>
        <v>0</v>
      </c>
      <c r="D73" s="473">
        <f t="shared" si="13"/>
        <v>0</v>
      </c>
      <c r="E73" s="1433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4" t="str">
        <f t="shared" si="15"/>
        <v/>
      </c>
      <c r="AV73" s="1482"/>
      <c r="AW73" s="1482"/>
      <c r="AX73" s="1482"/>
      <c r="AY73" s="1482"/>
      <c r="AZ73" s="1482"/>
      <c r="BA73" s="1482"/>
      <c r="BB73" s="1482"/>
      <c r="BC73" s="1482"/>
      <c r="BD73" s="1482"/>
      <c r="BE73" s="1482"/>
      <c r="BF73" s="2257"/>
      <c r="BG73" s="2257"/>
      <c r="BX73" s="1571"/>
      <c r="CA73" s="3500" t="str">
        <f t="shared" si="16"/>
        <v/>
      </c>
      <c r="CB73" s="3500" t="str">
        <f t="shared" si="17"/>
        <v/>
      </c>
      <c r="CC73" s="3500" t="str">
        <f t="shared" si="18"/>
        <v/>
      </c>
      <c r="CD73" s="3500" t="str">
        <f t="shared" si="19"/>
        <v/>
      </c>
      <c r="CE73" s="3500"/>
      <c r="CF73" s="3500"/>
      <c r="CG73" s="3501">
        <f t="shared" si="20"/>
        <v>0</v>
      </c>
      <c r="CH73" s="3501">
        <f t="shared" si="21"/>
        <v>0</v>
      </c>
      <c r="CI73" s="3501">
        <f t="shared" si="22"/>
        <v>0</v>
      </c>
      <c r="CJ73" s="3501">
        <f t="shared" si="23"/>
        <v>0</v>
      </c>
      <c r="CK73" s="3498"/>
      <c r="CL73" s="3498"/>
      <c r="CM73" s="3498"/>
      <c r="CN73" s="3498"/>
      <c r="CO73" s="3498"/>
    </row>
    <row r="74" spans="1:93" ht="16.350000000000001" customHeight="1" x14ac:dyDescent="0.25">
      <c r="A74" s="4140"/>
      <c r="B74" s="124" t="s">
        <v>1698</v>
      </c>
      <c r="C74" s="365">
        <f t="shared" si="12"/>
        <v>0</v>
      </c>
      <c r="D74" s="473">
        <f t="shared" si="13"/>
        <v>0</v>
      </c>
      <c r="E74" s="1432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4" t="str">
        <f t="shared" si="15"/>
        <v/>
      </c>
      <c r="AV74" s="1482"/>
      <c r="AW74" s="1482"/>
      <c r="AX74" s="1482"/>
      <c r="AY74" s="1482"/>
      <c r="AZ74" s="1482"/>
      <c r="BA74" s="1482"/>
      <c r="BB74" s="1482"/>
      <c r="BC74" s="1482"/>
      <c r="BD74" s="1482"/>
      <c r="BE74" s="1482"/>
      <c r="BF74" s="2257"/>
      <c r="BG74" s="2257"/>
      <c r="BX74" s="1571"/>
      <c r="CA74" s="3500" t="str">
        <f t="shared" si="16"/>
        <v/>
      </c>
      <c r="CB74" s="3500" t="str">
        <f t="shared" si="17"/>
        <v/>
      </c>
      <c r="CC74" s="3500" t="str">
        <f t="shared" si="18"/>
        <v/>
      </c>
      <c r="CD74" s="3500" t="str">
        <f t="shared" si="19"/>
        <v/>
      </c>
      <c r="CE74" s="3500"/>
      <c r="CF74" s="3500"/>
      <c r="CG74" s="3501">
        <f t="shared" si="20"/>
        <v>0</v>
      </c>
      <c r="CH74" s="3501">
        <f t="shared" si="21"/>
        <v>0</v>
      </c>
      <c r="CI74" s="3501">
        <f t="shared" si="22"/>
        <v>0</v>
      </c>
      <c r="CJ74" s="3501">
        <f t="shared" si="23"/>
        <v>0</v>
      </c>
      <c r="CK74" s="3498"/>
      <c r="CL74" s="3498"/>
      <c r="CM74" s="3498"/>
      <c r="CN74" s="3498"/>
      <c r="CO74" s="3498"/>
    </row>
    <row r="75" spans="1:93" ht="16.350000000000001" customHeight="1" x14ac:dyDescent="0.25">
      <c r="A75" s="4230"/>
      <c r="B75" s="867" t="s">
        <v>1697</v>
      </c>
      <c r="C75" s="3250">
        <f t="shared" si="12"/>
        <v>0</v>
      </c>
      <c r="D75" s="3251">
        <f t="shared" si="13"/>
        <v>0</v>
      </c>
      <c r="E75" s="1431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5"/>
      <c r="AO75" s="142"/>
      <c r="AP75" s="98"/>
      <c r="AQ75" s="98"/>
      <c r="AR75" s="98"/>
      <c r="AS75" s="98"/>
      <c r="AT75" s="98"/>
      <c r="AU75" s="3304" t="str">
        <f t="shared" si="15"/>
        <v/>
      </c>
      <c r="AV75" s="1482"/>
      <c r="AW75" s="1482"/>
      <c r="AX75" s="1482"/>
      <c r="AY75" s="1482"/>
      <c r="AZ75" s="1482"/>
      <c r="BA75" s="1482"/>
      <c r="BB75" s="1482"/>
      <c r="BC75" s="1482"/>
      <c r="BD75" s="1482"/>
      <c r="BE75" s="1482"/>
      <c r="BF75" s="2257"/>
      <c r="BG75" s="2257"/>
      <c r="BX75" s="1571"/>
      <c r="CA75" s="3500" t="str">
        <f t="shared" si="16"/>
        <v/>
      </c>
      <c r="CB75" s="3500" t="str">
        <f t="shared" si="17"/>
        <v/>
      </c>
      <c r="CC75" s="3500" t="str">
        <f t="shared" si="18"/>
        <v/>
      </c>
      <c r="CD75" s="3500" t="str">
        <f t="shared" si="19"/>
        <v/>
      </c>
      <c r="CE75" s="3500"/>
      <c r="CF75" s="3500"/>
      <c r="CG75" s="3501">
        <f t="shared" si="20"/>
        <v>0</v>
      </c>
      <c r="CH75" s="3501">
        <f t="shared" si="21"/>
        <v>0</v>
      </c>
      <c r="CI75" s="3501">
        <f t="shared" si="22"/>
        <v>0</v>
      </c>
      <c r="CJ75" s="3501">
        <f t="shared" si="23"/>
        <v>0</v>
      </c>
      <c r="CK75" s="3498"/>
      <c r="CL75" s="3498"/>
      <c r="CM75" s="3498"/>
      <c r="CN75" s="3498"/>
      <c r="CO75" s="3498"/>
    </row>
    <row r="76" spans="1:93" ht="16.350000000000001" customHeight="1" x14ac:dyDescent="0.25">
      <c r="A76" s="4139" t="s">
        <v>1706</v>
      </c>
      <c r="B76" s="1424" t="s">
        <v>1705</v>
      </c>
      <c r="C76" s="3245">
        <f t="shared" si="12"/>
        <v>0</v>
      </c>
      <c r="D76" s="3246">
        <f t="shared" si="13"/>
        <v>0</v>
      </c>
      <c r="E76" s="1434">
        <f t="shared" si="14"/>
        <v>0</v>
      </c>
      <c r="F76" s="1439"/>
      <c r="G76" s="990"/>
      <c r="H76" s="1439"/>
      <c r="I76" s="990"/>
      <c r="J76" s="829"/>
      <c r="K76" s="1407"/>
      <c r="L76" s="829"/>
      <c r="M76" s="1407"/>
      <c r="N76" s="829"/>
      <c r="O76" s="1407"/>
      <c r="P76" s="829"/>
      <c r="Q76" s="1407"/>
      <c r="R76" s="829"/>
      <c r="S76" s="1407"/>
      <c r="T76" s="829"/>
      <c r="U76" s="1407"/>
      <c r="V76" s="829"/>
      <c r="W76" s="1407"/>
      <c r="X76" s="829"/>
      <c r="Y76" s="1407"/>
      <c r="Z76" s="829"/>
      <c r="AA76" s="1407"/>
      <c r="AB76" s="153"/>
      <c r="AC76" s="154"/>
      <c r="AD76" s="1414"/>
      <c r="AE76" s="1415"/>
      <c r="AF76" s="1300"/>
      <c r="AG76" s="1327"/>
      <c r="AH76" s="1300"/>
      <c r="AI76" s="1327"/>
      <c r="AJ76" s="1300"/>
      <c r="AK76" s="1327"/>
      <c r="AL76" s="1438"/>
      <c r="AM76" s="1299"/>
      <c r="AN76" s="287"/>
      <c r="AO76" s="1337"/>
      <c r="AP76" s="1291"/>
      <c r="AQ76" s="1291"/>
      <c r="AR76" s="1291"/>
      <c r="AS76" s="1291"/>
      <c r="AT76" s="1291"/>
      <c r="AU76" s="3304" t="str">
        <f t="shared" si="15"/>
        <v/>
      </c>
      <c r="AV76" s="1482"/>
      <c r="AW76" s="1482"/>
      <c r="AX76" s="1482"/>
      <c r="AY76" s="1482"/>
      <c r="AZ76" s="1482"/>
      <c r="BA76" s="1482"/>
      <c r="BB76" s="1482"/>
      <c r="BC76" s="1482"/>
      <c r="BD76" s="1482"/>
      <c r="BE76" s="1482"/>
      <c r="BF76" s="2257"/>
      <c r="BG76" s="2257"/>
      <c r="BX76" s="1571"/>
      <c r="CA76" s="3500" t="str">
        <f t="shared" si="16"/>
        <v/>
      </c>
      <c r="CB76" s="3500" t="str">
        <f t="shared" si="17"/>
        <v/>
      </c>
      <c r="CC76" s="3500" t="str">
        <f t="shared" si="18"/>
        <v/>
      </c>
      <c r="CD76" s="3500" t="str">
        <f t="shared" si="19"/>
        <v/>
      </c>
      <c r="CE76" s="3500"/>
      <c r="CF76" s="3500"/>
      <c r="CG76" s="3501">
        <f t="shared" si="20"/>
        <v>0</v>
      </c>
      <c r="CH76" s="3501">
        <f t="shared" si="21"/>
        <v>0</v>
      </c>
      <c r="CI76" s="3501">
        <f t="shared" si="22"/>
        <v>0</v>
      </c>
      <c r="CJ76" s="3501">
        <f t="shared" si="23"/>
        <v>0</v>
      </c>
      <c r="CK76" s="3498"/>
      <c r="CL76" s="3498"/>
      <c r="CM76" s="3498"/>
      <c r="CN76" s="3498"/>
      <c r="CO76" s="3498"/>
    </row>
    <row r="77" spans="1:93" ht="16.350000000000001" customHeight="1" x14ac:dyDescent="0.25">
      <c r="A77" s="4140"/>
      <c r="B77" s="778" t="s">
        <v>1704</v>
      </c>
      <c r="C77" s="1053">
        <f t="shared" si="12"/>
        <v>0</v>
      </c>
      <c r="D77" s="1052">
        <f t="shared" si="13"/>
        <v>0</v>
      </c>
      <c r="E77" s="1432">
        <f t="shared" si="14"/>
        <v>0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/>
      <c r="R77" s="125"/>
      <c r="S77" s="137"/>
      <c r="T77" s="125"/>
      <c r="U77" s="137"/>
      <c r="V77" s="125"/>
      <c r="W77" s="137"/>
      <c r="X77" s="125"/>
      <c r="Y77" s="137"/>
      <c r="Z77" s="125"/>
      <c r="AA77" s="137"/>
      <c r="AB77" s="153"/>
      <c r="AC77" s="154"/>
      <c r="AD77" s="1414"/>
      <c r="AE77" s="1415"/>
      <c r="AF77" s="146"/>
      <c r="AG77" s="136"/>
      <c r="AH77" s="146"/>
      <c r="AI77" s="136"/>
      <c r="AJ77" s="146"/>
      <c r="AK77" s="136"/>
      <c r="AL77" s="784"/>
      <c r="AM77" s="290"/>
      <c r="AN77" s="286"/>
      <c r="AO77" s="165"/>
      <c r="AP77" s="138"/>
      <c r="AQ77" s="138"/>
      <c r="AR77" s="138"/>
      <c r="AS77" s="138"/>
      <c r="AT77" s="138"/>
      <c r="AU77" s="3304" t="str">
        <f t="shared" si="15"/>
        <v/>
      </c>
      <c r="AV77" s="1482"/>
      <c r="AW77" s="1482"/>
      <c r="AX77" s="1482"/>
      <c r="AY77" s="1482"/>
      <c r="AZ77" s="1482"/>
      <c r="BA77" s="1482"/>
      <c r="BB77" s="1482"/>
      <c r="BC77" s="1482"/>
      <c r="BD77" s="1482"/>
      <c r="BE77" s="1482"/>
      <c r="BF77" s="2257"/>
      <c r="BG77" s="2257"/>
      <c r="BX77" s="1571"/>
      <c r="CA77" s="3500" t="str">
        <f t="shared" si="16"/>
        <v/>
      </c>
      <c r="CB77" s="3500" t="str">
        <f t="shared" si="17"/>
        <v/>
      </c>
      <c r="CC77" s="3500" t="str">
        <f t="shared" si="18"/>
        <v/>
      </c>
      <c r="CD77" s="3500" t="str">
        <f t="shared" si="19"/>
        <v/>
      </c>
      <c r="CE77" s="3500"/>
      <c r="CF77" s="3500"/>
      <c r="CG77" s="3501">
        <f t="shared" si="20"/>
        <v>0</v>
      </c>
      <c r="CH77" s="3501">
        <f t="shared" si="21"/>
        <v>0</v>
      </c>
      <c r="CI77" s="3501">
        <f t="shared" si="22"/>
        <v>0</v>
      </c>
      <c r="CJ77" s="3501">
        <f t="shared" si="23"/>
        <v>0</v>
      </c>
      <c r="CK77" s="3498"/>
      <c r="CL77" s="3498"/>
      <c r="CM77" s="3498"/>
      <c r="CN77" s="3498"/>
      <c r="CO77" s="3498"/>
    </row>
    <row r="78" spans="1:93" ht="16.350000000000001" customHeight="1" x14ac:dyDescent="0.25">
      <c r="A78" s="4140"/>
      <c r="B78" s="778" t="s">
        <v>1703</v>
      </c>
      <c r="C78" s="1053">
        <f t="shared" ref="C78:C89" si="24">SUM(D78+E78)</f>
        <v>0</v>
      </c>
      <c r="D78" s="1052">
        <f t="shared" si="13"/>
        <v>0</v>
      </c>
      <c r="E78" s="1432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4"/>
      <c r="AE78" s="1415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4" t="str">
        <f t="shared" ref="AU78:AU89" si="25">$CA78&amp;$CB78&amp;$CC78&amp;$CD78</f>
        <v/>
      </c>
      <c r="AV78" s="1482"/>
      <c r="AW78" s="1482"/>
      <c r="AX78" s="1482"/>
      <c r="AY78" s="1482"/>
      <c r="AZ78" s="1482"/>
      <c r="BA78" s="1482"/>
      <c r="BB78" s="1482"/>
      <c r="BC78" s="1482"/>
      <c r="BD78" s="1482"/>
      <c r="BE78" s="1482"/>
      <c r="BF78" s="2257"/>
      <c r="BG78" s="2257"/>
      <c r="BX78" s="1571"/>
      <c r="CA78" s="3500" t="str">
        <f t="shared" ref="CA78:CA89" si="26">IF(CG78=1,"* No olvide digitar la columna Trans y/o Pueblos Originarios y/o Migrantes y/o Población SENAME (Digite Cero si no tiene). ","")</f>
        <v/>
      </c>
      <c r="CB78" s="3500" t="str">
        <f t="shared" ref="CB78:CB89" si="27">IF(CH78=1,"* El número de Trans y/o Pueblos Originarios y/o Migrantes y/o Población SENAME NO DEBE ser mayor que el Total. ","")</f>
        <v/>
      </c>
      <c r="CC78" s="3500" t="str">
        <f t="shared" ref="CC78:CC89" si="28">IF(CI78=1,"* Las consejerías realizadas en Espacios amigables NO DEBEN ser mayor al Total. ","")</f>
        <v/>
      </c>
      <c r="CD78" s="3500" t="str">
        <f t="shared" ref="CD78:CD89" si="29">IF(CJ78=1,"* La columna 14-18 AÑOS no puede ser mayor al total por grupo edad de 10 a 19 años. ","")</f>
        <v/>
      </c>
      <c r="CE78" s="3500"/>
      <c r="CF78" s="3500"/>
      <c r="CG78" s="3501">
        <f t="shared" ref="CG78:CG89" si="30">IF(AND(C78&lt;&gt;0,OR(AO78="",AP78="",AQ78="",AR78="",AT78="")),1,0)</f>
        <v>0</v>
      </c>
      <c r="CH78" s="3501">
        <f t="shared" ref="CH78:CH89" si="31">IF(OR(C78&lt;(AO78+AP78),C78&lt;AQ78,C78&lt;AR78,C78&lt;AT78),1,0)</f>
        <v>0</v>
      </c>
      <c r="CI78" s="3501">
        <f t="shared" ref="CI78:CI89" si="32">IF(C78&lt;AN78,1,0)</f>
        <v>0</v>
      </c>
      <c r="CJ78" s="3501">
        <f t="shared" ref="CJ78:CJ89" si="33">IF((J78+K78+L78+M78)&lt;AS78,1,0)</f>
        <v>0</v>
      </c>
      <c r="CK78" s="3498"/>
      <c r="CL78" s="3498"/>
      <c r="CM78" s="3498"/>
      <c r="CN78" s="3498"/>
      <c r="CO78" s="3498"/>
    </row>
    <row r="79" spans="1:93" ht="16.350000000000001" customHeight="1" x14ac:dyDescent="0.25">
      <c r="A79" s="4140"/>
      <c r="B79" s="778" t="s">
        <v>1702</v>
      </c>
      <c r="C79" s="472">
        <f t="shared" si="24"/>
        <v>0</v>
      </c>
      <c r="D79" s="473">
        <f t="shared" si="13"/>
        <v>0</v>
      </c>
      <c r="E79" s="1432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4"/>
      <c r="AE79" s="1415"/>
      <c r="AF79" s="146"/>
      <c r="AG79" s="136"/>
      <c r="AH79" s="146"/>
      <c r="AI79" s="136"/>
      <c r="AJ79" s="146"/>
      <c r="AK79" s="136"/>
      <c r="AL79" s="784"/>
      <c r="AM79" s="290"/>
      <c r="AN79" s="286"/>
      <c r="AO79" s="193"/>
      <c r="AP79" s="110"/>
      <c r="AQ79" s="110"/>
      <c r="AR79" s="110"/>
      <c r="AS79" s="110"/>
      <c r="AT79" s="110"/>
      <c r="AU79" s="3304" t="str">
        <f t="shared" si="25"/>
        <v/>
      </c>
      <c r="AV79" s="1482"/>
      <c r="AW79" s="1482"/>
      <c r="AX79" s="1482"/>
      <c r="AY79" s="1482"/>
      <c r="AZ79" s="1482"/>
      <c r="BA79" s="1482"/>
      <c r="BB79" s="1482"/>
      <c r="BC79" s="1482"/>
      <c r="BD79" s="1482"/>
      <c r="BE79" s="1482"/>
      <c r="BF79" s="2257"/>
      <c r="BG79" s="2257"/>
      <c r="BX79" s="1571"/>
      <c r="CA79" s="3500" t="str">
        <f t="shared" si="26"/>
        <v/>
      </c>
      <c r="CB79" s="3500" t="str">
        <f t="shared" si="27"/>
        <v/>
      </c>
      <c r="CC79" s="3500" t="str">
        <f t="shared" si="28"/>
        <v/>
      </c>
      <c r="CD79" s="3500" t="str">
        <f t="shared" si="29"/>
        <v/>
      </c>
      <c r="CE79" s="3500"/>
      <c r="CF79" s="3500"/>
      <c r="CG79" s="3501">
        <f t="shared" si="30"/>
        <v>0</v>
      </c>
      <c r="CH79" s="3501">
        <f t="shared" si="31"/>
        <v>0</v>
      </c>
      <c r="CI79" s="3501">
        <f t="shared" si="32"/>
        <v>0</v>
      </c>
      <c r="CJ79" s="3501">
        <f t="shared" si="33"/>
        <v>0</v>
      </c>
      <c r="CK79" s="3498"/>
      <c r="CL79" s="3498"/>
      <c r="CM79" s="3498"/>
      <c r="CN79" s="3498"/>
      <c r="CO79" s="3498"/>
    </row>
    <row r="80" spans="1:93" ht="16.350000000000001" customHeight="1" x14ac:dyDescent="0.25">
      <c r="A80" s="4140"/>
      <c r="B80" s="3616" t="s">
        <v>1698</v>
      </c>
      <c r="C80" s="1583">
        <f t="shared" si="24"/>
        <v>0</v>
      </c>
      <c r="D80" s="1582">
        <f t="shared" si="13"/>
        <v>0</v>
      </c>
      <c r="E80" s="1431">
        <f t="shared" si="14"/>
        <v>0</v>
      </c>
      <c r="F80" s="94"/>
      <c r="G80" s="143"/>
      <c r="H80" s="94"/>
      <c r="I80" s="143"/>
      <c r="J80" s="140"/>
      <c r="K80" s="116"/>
      <c r="L80" s="2894"/>
      <c r="M80" s="3029"/>
      <c r="N80" s="2894"/>
      <c r="O80" s="3029"/>
      <c r="P80" s="2894"/>
      <c r="Q80" s="3029"/>
      <c r="R80" s="2894"/>
      <c r="S80" s="3029"/>
      <c r="T80" s="2894"/>
      <c r="U80" s="3029"/>
      <c r="V80" s="2894"/>
      <c r="W80" s="3029"/>
      <c r="X80" s="2894"/>
      <c r="Y80" s="3029"/>
      <c r="Z80" s="2894"/>
      <c r="AA80" s="3029"/>
      <c r="AB80" s="2894"/>
      <c r="AC80" s="3029"/>
      <c r="AD80" s="1437"/>
      <c r="AE80" s="1436"/>
      <c r="AF80" s="94"/>
      <c r="AG80" s="97"/>
      <c r="AH80" s="94"/>
      <c r="AI80" s="97"/>
      <c r="AJ80" s="94"/>
      <c r="AK80" s="97"/>
      <c r="AL80" s="780"/>
      <c r="AM80" s="264"/>
      <c r="AN80" s="1435"/>
      <c r="AO80" s="142"/>
      <c r="AP80" s="98"/>
      <c r="AQ80" s="98"/>
      <c r="AR80" s="98"/>
      <c r="AS80" s="98"/>
      <c r="AT80" s="98"/>
      <c r="AU80" s="3304" t="str">
        <f t="shared" si="25"/>
        <v/>
      </c>
      <c r="AV80" s="1482"/>
      <c r="AW80" s="1482"/>
      <c r="AX80" s="1482"/>
      <c r="AY80" s="1482"/>
      <c r="AZ80" s="1482"/>
      <c r="BA80" s="1482"/>
      <c r="BB80" s="1482"/>
      <c r="BC80" s="1482"/>
      <c r="BD80" s="1482"/>
      <c r="BE80" s="1482"/>
      <c r="BF80" s="2257"/>
      <c r="BG80" s="2257"/>
      <c r="BX80" s="1571"/>
      <c r="CA80" s="3500" t="str">
        <f t="shared" si="26"/>
        <v/>
      </c>
      <c r="CB80" s="3500" t="str">
        <f t="shared" si="27"/>
        <v/>
      </c>
      <c r="CC80" s="3500" t="str">
        <f t="shared" si="28"/>
        <v/>
      </c>
      <c r="CD80" s="3500" t="str">
        <f t="shared" si="29"/>
        <v/>
      </c>
      <c r="CE80" s="3500"/>
      <c r="CF80" s="3500"/>
      <c r="CG80" s="3501">
        <f t="shared" si="30"/>
        <v>0</v>
      </c>
      <c r="CH80" s="3501">
        <f t="shared" si="31"/>
        <v>0</v>
      </c>
      <c r="CI80" s="3501">
        <f t="shared" si="32"/>
        <v>0</v>
      </c>
      <c r="CJ80" s="3501">
        <f t="shared" si="33"/>
        <v>0</v>
      </c>
      <c r="CK80" s="3498"/>
      <c r="CL80" s="3498"/>
      <c r="CM80" s="3498"/>
      <c r="CN80" s="3498"/>
      <c r="CO80" s="3498"/>
    </row>
    <row r="81" spans="1:93" ht="16.350000000000001" customHeight="1" x14ac:dyDescent="0.25">
      <c r="A81" s="3617" t="s">
        <v>1701</v>
      </c>
      <c r="B81" s="3618" t="s">
        <v>26</v>
      </c>
      <c r="C81" s="1583">
        <f t="shared" si="24"/>
        <v>0</v>
      </c>
      <c r="D81" s="1582">
        <f>SUM(F81+H81+J81)</f>
        <v>0</v>
      </c>
      <c r="E81" s="1431">
        <f>SUM(G81+I81+K81)</f>
        <v>0</v>
      </c>
      <c r="F81" s="2820"/>
      <c r="G81" s="2822"/>
      <c r="H81" s="2820"/>
      <c r="I81" s="2822"/>
      <c r="J81" s="2820"/>
      <c r="K81" s="2821"/>
      <c r="L81" s="3027"/>
      <c r="M81" s="3028"/>
      <c r="N81" s="3027"/>
      <c r="O81" s="3028"/>
      <c r="P81" s="3027"/>
      <c r="Q81" s="3028"/>
      <c r="R81" s="3027"/>
      <c r="S81" s="3028"/>
      <c r="T81" s="3027"/>
      <c r="U81" s="3028"/>
      <c r="V81" s="3027"/>
      <c r="W81" s="3028"/>
      <c r="X81" s="3027"/>
      <c r="Y81" s="3028"/>
      <c r="Z81" s="3027"/>
      <c r="AA81" s="3028"/>
      <c r="AB81" s="3027"/>
      <c r="AC81" s="3028"/>
      <c r="AD81" s="2807"/>
      <c r="AE81" s="3034"/>
      <c r="AF81" s="2805"/>
      <c r="AG81" s="2806"/>
      <c r="AH81" s="2805"/>
      <c r="AI81" s="2806"/>
      <c r="AJ81" s="2805"/>
      <c r="AK81" s="2806"/>
      <c r="AL81" s="3035"/>
      <c r="AM81" s="3036"/>
      <c r="AN81" s="3037"/>
      <c r="AO81" s="2822"/>
      <c r="AP81" s="3022"/>
      <c r="AQ81" s="3022"/>
      <c r="AR81" s="3022"/>
      <c r="AS81" s="3022"/>
      <c r="AT81" s="3022"/>
      <c r="AU81" s="3304" t="str">
        <f t="shared" si="25"/>
        <v/>
      </c>
      <c r="AV81" s="1482"/>
      <c r="AW81" s="1482"/>
      <c r="AX81" s="1482"/>
      <c r="AY81" s="1482"/>
      <c r="AZ81" s="1482"/>
      <c r="BA81" s="1482"/>
      <c r="BB81" s="1482"/>
      <c r="BC81" s="1482"/>
      <c r="BD81" s="1482"/>
      <c r="BE81" s="1482"/>
      <c r="BF81" s="2257"/>
      <c r="BG81" s="2257"/>
      <c r="BX81" s="1571"/>
      <c r="CA81" s="3500" t="str">
        <f t="shared" si="26"/>
        <v/>
      </c>
      <c r="CB81" s="3500" t="str">
        <f t="shared" si="27"/>
        <v/>
      </c>
      <c r="CC81" s="3500" t="str">
        <f t="shared" si="28"/>
        <v/>
      </c>
      <c r="CD81" s="3500" t="str">
        <f t="shared" si="29"/>
        <v/>
      </c>
      <c r="CE81" s="3500"/>
      <c r="CF81" s="3500"/>
      <c r="CG81" s="3501">
        <f t="shared" si="30"/>
        <v>0</v>
      </c>
      <c r="CH81" s="3501">
        <f t="shared" si="31"/>
        <v>0</v>
      </c>
      <c r="CI81" s="3501">
        <f t="shared" si="32"/>
        <v>0</v>
      </c>
      <c r="CJ81" s="3501">
        <f t="shared" si="33"/>
        <v>0</v>
      </c>
      <c r="CK81" s="3498"/>
      <c r="CL81" s="3498"/>
      <c r="CM81" s="3498"/>
      <c r="CN81" s="3498"/>
      <c r="CO81" s="3498"/>
    </row>
    <row r="82" spans="1:93" ht="16.350000000000001" customHeight="1" x14ac:dyDescent="0.25">
      <c r="A82" s="4139" t="s">
        <v>1700</v>
      </c>
      <c r="B82" s="1424" t="s">
        <v>22</v>
      </c>
      <c r="C82" s="3245">
        <f t="shared" si="24"/>
        <v>0</v>
      </c>
      <c r="D82" s="3246">
        <f>SUM(F82+H81+J82+L82+N82+P82+R82+T82+V82+X82+Z82+AB82+AD82+AF82+AH82+AJ82+AL82)</f>
        <v>0</v>
      </c>
      <c r="E82" s="1434">
        <f>SUM(G82+I82+K82+M82+O82+Q82+S82+U82+W82+Y82+AA82+AC82+AE82+AG82+AI82+AK82+AM82)</f>
        <v>0</v>
      </c>
      <c r="F82" s="3014"/>
      <c r="G82" s="164"/>
      <c r="H82" s="3014"/>
      <c r="I82" s="164"/>
      <c r="J82" s="3014"/>
      <c r="K82" s="3030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4"/>
      <c r="AE82" s="3030"/>
      <c r="AF82" s="3014"/>
      <c r="AG82" s="3030"/>
      <c r="AH82" s="3014"/>
      <c r="AI82" s="3030"/>
      <c r="AJ82" s="3014"/>
      <c r="AK82" s="3030"/>
      <c r="AL82" s="3031"/>
      <c r="AM82" s="3032"/>
      <c r="AN82" s="3033"/>
      <c r="AO82" s="164"/>
      <c r="AP82" s="3021"/>
      <c r="AQ82" s="3021"/>
      <c r="AR82" s="3021"/>
      <c r="AS82" s="3021"/>
      <c r="AT82" s="3021"/>
      <c r="AU82" s="3304" t="str">
        <f t="shared" si="25"/>
        <v/>
      </c>
      <c r="AV82" s="1482"/>
      <c r="AW82" s="1482"/>
      <c r="AX82" s="1482"/>
      <c r="AY82" s="1482"/>
      <c r="AZ82" s="1482"/>
      <c r="BA82" s="1482"/>
      <c r="BB82" s="1482"/>
      <c r="BC82" s="1482"/>
      <c r="BD82" s="1482"/>
      <c r="BE82" s="1482"/>
      <c r="BF82" s="2257"/>
      <c r="BG82" s="2257"/>
      <c r="BX82" s="1571"/>
      <c r="CA82" s="3500" t="str">
        <f t="shared" si="26"/>
        <v/>
      </c>
      <c r="CB82" s="3500" t="str">
        <f t="shared" si="27"/>
        <v/>
      </c>
      <c r="CC82" s="3500" t="str">
        <f t="shared" si="28"/>
        <v/>
      </c>
      <c r="CD82" s="3500" t="str">
        <f t="shared" si="29"/>
        <v/>
      </c>
      <c r="CE82" s="3500"/>
      <c r="CF82" s="3500"/>
      <c r="CG82" s="3501">
        <f t="shared" si="30"/>
        <v>0</v>
      </c>
      <c r="CH82" s="3501">
        <f t="shared" si="31"/>
        <v>0</v>
      </c>
      <c r="CI82" s="3501">
        <f t="shared" si="32"/>
        <v>0</v>
      </c>
      <c r="CJ82" s="3501">
        <f t="shared" si="33"/>
        <v>0</v>
      </c>
      <c r="CK82" s="3498"/>
      <c r="CL82" s="3498"/>
      <c r="CM82" s="3498"/>
      <c r="CN82" s="3498"/>
      <c r="CO82" s="3498"/>
    </row>
    <row r="83" spans="1:93" ht="16.350000000000001" customHeight="1" x14ac:dyDescent="0.25">
      <c r="A83" s="4140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3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40"/>
      <c r="AO83" s="165"/>
      <c r="AP83" s="138"/>
      <c r="AQ83" s="138"/>
      <c r="AR83" s="138"/>
      <c r="AS83" s="138"/>
      <c r="AT83" s="138"/>
      <c r="AU83" s="3304" t="str">
        <f t="shared" si="25"/>
        <v/>
      </c>
      <c r="AV83" s="1482"/>
      <c r="AW83" s="1482"/>
      <c r="AX83" s="1482"/>
      <c r="AY83" s="1482"/>
      <c r="AZ83" s="1482"/>
      <c r="BA83" s="1482"/>
      <c r="BB83" s="1482"/>
      <c r="BC83" s="1482"/>
      <c r="BD83" s="1482"/>
      <c r="BE83" s="1482"/>
      <c r="BF83" s="2257"/>
      <c r="BG83" s="2257"/>
      <c r="BX83" s="1571"/>
      <c r="CA83" s="3500" t="str">
        <f t="shared" si="26"/>
        <v/>
      </c>
      <c r="CB83" s="3500" t="str">
        <f t="shared" si="27"/>
        <v/>
      </c>
      <c r="CC83" s="3500" t="str">
        <f t="shared" si="28"/>
        <v/>
      </c>
      <c r="CD83" s="3500" t="str">
        <f t="shared" si="29"/>
        <v/>
      </c>
      <c r="CE83" s="3500"/>
      <c r="CF83" s="3500"/>
      <c r="CG83" s="3501">
        <f t="shared" si="30"/>
        <v>0</v>
      </c>
      <c r="CH83" s="3501">
        <f t="shared" si="31"/>
        <v>0</v>
      </c>
      <c r="CI83" s="3501">
        <f t="shared" si="32"/>
        <v>0</v>
      </c>
      <c r="CJ83" s="3501">
        <f t="shared" si="33"/>
        <v>0</v>
      </c>
      <c r="CK83" s="3498"/>
      <c r="CL83" s="3498"/>
      <c r="CM83" s="3498"/>
      <c r="CN83" s="3498"/>
      <c r="CO83" s="3498"/>
    </row>
    <row r="84" spans="1:93" ht="16.350000000000001" customHeight="1" x14ac:dyDescent="0.25">
      <c r="A84" s="4140"/>
      <c r="B84" s="151" t="s">
        <v>23</v>
      </c>
      <c r="C84" s="472">
        <f t="shared" si="24"/>
        <v>0</v>
      </c>
      <c r="D84" s="473">
        <f t="shared" si="34"/>
        <v>0</v>
      </c>
      <c r="E84" s="1433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0"/>
      <c r="AO84" s="165"/>
      <c r="AP84" s="138"/>
      <c r="AQ84" s="138"/>
      <c r="AR84" s="138"/>
      <c r="AS84" s="138"/>
      <c r="AT84" s="138"/>
      <c r="AU84" s="3304" t="str">
        <f t="shared" si="25"/>
        <v/>
      </c>
      <c r="AV84" s="1482"/>
      <c r="AW84" s="1482"/>
      <c r="AX84" s="1482"/>
      <c r="AY84" s="1482"/>
      <c r="AZ84" s="1482"/>
      <c r="BA84" s="1482"/>
      <c r="BB84" s="1482"/>
      <c r="BC84" s="1482"/>
      <c r="BD84" s="1482"/>
      <c r="BE84" s="1482"/>
      <c r="BF84" s="2257"/>
      <c r="BG84" s="2257"/>
      <c r="BX84" s="1571"/>
      <c r="CA84" s="3500" t="str">
        <f t="shared" si="26"/>
        <v/>
      </c>
      <c r="CB84" s="3500" t="str">
        <f t="shared" si="27"/>
        <v/>
      </c>
      <c r="CC84" s="3500" t="str">
        <f t="shared" si="28"/>
        <v/>
      </c>
      <c r="CD84" s="3500" t="str">
        <f t="shared" si="29"/>
        <v/>
      </c>
      <c r="CE84" s="3500"/>
      <c r="CF84" s="3500"/>
      <c r="CG84" s="3501">
        <f t="shared" si="30"/>
        <v>0</v>
      </c>
      <c r="CH84" s="3501">
        <f t="shared" si="31"/>
        <v>0</v>
      </c>
      <c r="CI84" s="3501">
        <f t="shared" si="32"/>
        <v>0</v>
      </c>
      <c r="CJ84" s="3501">
        <f t="shared" si="33"/>
        <v>0</v>
      </c>
      <c r="CK84" s="3498"/>
      <c r="CL84" s="3498"/>
      <c r="CM84" s="3498"/>
      <c r="CN84" s="3498"/>
      <c r="CO84" s="3498"/>
    </row>
    <row r="85" spans="1:93" ht="16.350000000000001" customHeight="1" x14ac:dyDescent="0.25">
      <c r="A85" s="4140"/>
      <c r="B85" s="151" t="s">
        <v>69</v>
      </c>
      <c r="C85" s="472">
        <f t="shared" si="24"/>
        <v>0</v>
      </c>
      <c r="D85" s="473">
        <f t="shared" si="34"/>
        <v>0</v>
      </c>
      <c r="E85" s="1433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0"/>
      <c r="AO85" s="165"/>
      <c r="AP85" s="138"/>
      <c r="AQ85" s="138"/>
      <c r="AR85" s="138"/>
      <c r="AS85" s="138"/>
      <c r="AT85" s="138"/>
      <c r="AU85" s="3304" t="str">
        <f t="shared" si="25"/>
        <v/>
      </c>
      <c r="AV85" s="1482"/>
      <c r="AW85" s="1482"/>
      <c r="AX85" s="1482"/>
      <c r="AY85" s="1482"/>
      <c r="AZ85" s="1482"/>
      <c r="BA85" s="1482"/>
      <c r="BB85" s="1482"/>
      <c r="BC85" s="1482"/>
      <c r="BD85" s="1482"/>
      <c r="BE85" s="1482"/>
      <c r="BF85" s="2257"/>
      <c r="BG85" s="2257"/>
      <c r="BX85" s="1571"/>
      <c r="CA85" s="3500" t="str">
        <f t="shared" si="26"/>
        <v/>
      </c>
      <c r="CB85" s="3500" t="str">
        <f t="shared" si="27"/>
        <v/>
      </c>
      <c r="CC85" s="3500" t="str">
        <f t="shared" si="28"/>
        <v/>
      </c>
      <c r="CD85" s="3500" t="str">
        <f t="shared" si="29"/>
        <v/>
      </c>
      <c r="CE85" s="3500"/>
      <c r="CF85" s="3500"/>
      <c r="CG85" s="3501">
        <f t="shared" si="30"/>
        <v>0</v>
      </c>
      <c r="CH85" s="3501">
        <f t="shared" si="31"/>
        <v>0</v>
      </c>
      <c r="CI85" s="3501">
        <f t="shared" si="32"/>
        <v>0</v>
      </c>
      <c r="CJ85" s="3501">
        <f t="shared" si="33"/>
        <v>0</v>
      </c>
      <c r="CK85" s="3498"/>
      <c r="CL85" s="3498"/>
      <c r="CM85" s="3498"/>
      <c r="CN85" s="3498"/>
      <c r="CO85" s="3498"/>
    </row>
    <row r="86" spans="1:93" ht="16.350000000000001" customHeight="1" x14ac:dyDescent="0.25">
      <c r="A86" s="4140"/>
      <c r="B86" s="151" t="s">
        <v>1699</v>
      </c>
      <c r="C86" s="472">
        <f t="shared" si="24"/>
        <v>0</v>
      </c>
      <c r="D86" s="473">
        <f t="shared" si="34"/>
        <v>0</v>
      </c>
      <c r="E86" s="1433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0"/>
      <c r="AO86" s="165"/>
      <c r="AP86" s="138"/>
      <c r="AQ86" s="138"/>
      <c r="AR86" s="138"/>
      <c r="AS86" s="138"/>
      <c r="AT86" s="138"/>
      <c r="AU86" s="3304" t="str">
        <f t="shared" si="25"/>
        <v/>
      </c>
      <c r="AV86" s="1482"/>
      <c r="AW86" s="1482"/>
      <c r="AX86" s="1482"/>
      <c r="AY86" s="1482"/>
      <c r="AZ86" s="1482"/>
      <c r="BA86" s="1482"/>
      <c r="BB86" s="1482"/>
      <c r="BC86" s="1482"/>
      <c r="BD86" s="1482"/>
      <c r="BE86" s="1482"/>
      <c r="BF86" s="2257"/>
      <c r="BG86" s="2257"/>
      <c r="BX86" s="1571"/>
      <c r="CA86" s="3500" t="str">
        <f t="shared" si="26"/>
        <v/>
      </c>
      <c r="CB86" s="3500" t="str">
        <f t="shared" si="27"/>
        <v/>
      </c>
      <c r="CC86" s="3500" t="str">
        <f t="shared" si="28"/>
        <v/>
      </c>
      <c r="CD86" s="3500" t="str">
        <f t="shared" si="29"/>
        <v/>
      </c>
      <c r="CE86" s="3500"/>
      <c r="CF86" s="3500"/>
      <c r="CG86" s="3501">
        <f t="shared" si="30"/>
        <v>0</v>
      </c>
      <c r="CH86" s="3501">
        <f t="shared" si="31"/>
        <v>0</v>
      </c>
      <c r="CI86" s="3501">
        <f t="shared" si="32"/>
        <v>0</v>
      </c>
      <c r="CJ86" s="3501">
        <f t="shared" si="33"/>
        <v>0</v>
      </c>
      <c r="CK86" s="3498"/>
      <c r="CL86" s="3498"/>
      <c r="CM86" s="3498"/>
      <c r="CN86" s="3498"/>
      <c r="CO86" s="3498"/>
    </row>
    <row r="87" spans="1:93" ht="16.350000000000001" customHeight="1" x14ac:dyDescent="0.25">
      <c r="A87" s="4140"/>
      <c r="B87" s="151" t="s">
        <v>68</v>
      </c>
      <c r="C87" s="472">
        <f t="shared" si="24"/>
        <v>0</v>
      </c>
      <c r="D87" s="473">
        <f t="shared" si="34"/>
        <v>0</v>
      </c>
      <c r="E87" s="1433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0"/>
      <c r="AO87" s="165"/>
      <c r="AP87" s="138"/>
      <c r="AQ87" s="138"/>
      <c r="AR87" s="138"/>
      <c r="AS87" s="138"/>
      <c r="AT87" s="138"/>
      <c r="AU87" s="3304" t="str">
        <f t="shared" si="25"/>
        <v/>
      </c>
      <c r="AV87" s="1482"/>
      <c r="AW87" s="1482"/>
      <c r="AX87" s="1482"/>
      <c r="AY87" s="1482"/>
      <c r="AZ87" s="1482"/>
      <c r="BA87" s="1482"/>
      <c r="BB87" s="1482"/>
      <c r="BC87" s="1482"/>
      <c r="BD87" s="1482"/>
      <c r="BE87" s="1482"/>
      <c r="BF87" s="2257"/>
      <c r="BG87" s="2257"/>
      <c r="BX87" s="1571"/>
      <c r="CA87" s="3500" t="str">
        <f t="shared" si="26"/>
        <v/>
      </c>
      <c r="CB87" s="3500" t="str">
        <f t="shared" si="27"/>
        <v/>
      </c>
      <c r="CC87" s="3500" t="str">
        <f t="shared" si="28"/>
        <v/>
      </c>
      <c r="CD87" s="3500" t="str">
        <f t="shared" si="29"/>
        <v/>
      </c>
      <c r="CE87" s="3500"/>
      <c r="CF87" s="3500"/>
      <c r="CG87" s="3501">
        <f t="shared" si="30"/>
        <v>0</v>
      </c>
      <c r="CH87" s="3501">
        <f t="shared" si="31"/>
        <v>0</v>
      </c>
      <c r="CI87" s="3501">
        <f t="shared" si="32"/>
        <v>0</v>
      </c>
      <c r="CJ87" s="3501">
        <f t="shared" si="33"/>
        <v>0</v>
      </c>
      <c r="CK87" s="3498"/>
      <c r="CL87" s="3498"/>
      <c r="CM87" s="3498"/>
      <c r="CN87" s="3498"/>
      <c r="CO87" s="3498"/>
    </row>
    <row r="88" spans="1:93" ht="16.350000000000001" customHeight="1" x14ac:dyDescent="0.25">
      <c r="A88" s="4140"/>
      <c r="B88" s="180" t="s">
        <v>1698</v>
      </c>
      <c r="C88" s="472">
        <f t="shared" si="24"/>
        <v>0</v>
      </c>
      <c r="D88" s="473">
        <f t="shared" si="34"/>
        <v>0</v>
      </c>
      <c r="E88" s="1432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0"/>
      <c r="AO88" s="165"/>
      <c r="AP88" s="138"/>
      <c r="AQ88" s="138"/>
      <c r="AR88" s="138"/>
      <c r="AS88" s="138"/>
      <c r="AT88" s="138"/>
      <c r="AU88" s="3304" t="str">
        <f t="shared" si="25"/>
        <v/>
      </c>
      <c r="AV88" s="1482"/>
      <c r="AW88" s="1482"/>
      <c r="AX88" s="1482"/>
      <c r="AY88" s="1482"/>
      <c r="AZ88" s="1482"/>
      <c r="BA88" s="1482"/>
      <c r="BB88" s="1482"/>
      <c r="BC88" s="1482"/>
      <c r="BD88" s="1482"/>
      <c r="BE88" s="1482"/>
      <c r="BF88" s="2257"/>
      <c r="BG88" s="2257"/>
      <c r="BX88" s="1571"/>
      <c r="CA88" s="3500" t="str">
        <f t="shared" si="26"/>
        <v/>
      </c>
      <c r="CB88" s="3500" t="str">
        <f t="shared" si="27"/>
        <v/>
      </c>
      <c r="CC88" s="3500" t="str">
        <f t="shared" si="28"/>
        <v/>
      </c>
      <c r="CD88" s="3500" t="str">
        <f t="shared" si="29"/>
        <v/>
      </c>
      <c r="CE88" s="3500"/>
      <c r="CF88" s="3500"/>
      <c r="CG88" s="3501">
        <f t="shared" si="30"/>
        <v>0</v>
      </c>
      <c r="CH88" s="3501">
        <f t="shared" si="31"/>
        <v>0</v>
      </c>
      <c r="CI88" s="3501">
        <f t="shared" si="32"/>
        <v>0</v>
      </c>
      <c r="CJ88" s="3501">
        <f t="shared" si="33"/>
        <v>0</v>
      </c>
      <c r="CK88" s="3498"/>
      <c r="CL88" s="3498"/>
      <c r="CM88" s="3498"/>
      <c r="CN88" s="3498"/>
      <c r="CO88" s="3498"/>
    </row>
    <row r="89" spans="1:93" ht="16.350000000000001" customHeight="1" x14ac:dyDescent="0.25">
      <c r="A89" s="4230"/>
      <c r="B89" s="867" t="s">
        <v>1697</v>
      </c>
      <c r="C89" s="3250">
        <f t="shared" si="24"/>
        <v>0</v>
      </c>
      <c r="D89" s="3251">
        <f t="shared" si="34"/>
        <v>0</v>
      </c>
      <c r="E89" s="1431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0"/>
      <c r="AO89" s="142"/>
      <c r="AP89" s="98"/>
      <c r="AQ89" s="98"/>
      <c r="AR89" s="98"/>
      <c r="AS89" s="98"/>
      <c r="AT89" s="98"/>
      <c r="AU89" s="3304" t="str">
        <f t="shared" si="25"/>
        <v/>
      </c>
      <c r="AV89" s="1482"/>
      <c r="AW89" s="1482"/>
      <c r="AX89" s="1482"/>
      <c r="AY89" s="1482"/>
      <c r="AZ89" s="1482"/>
      <c r="BA89" s="1482"/>
      <c r="BB89" s="1482"/>
      <c r="BC89" s="1482"/>
      <c r="BD89" s="1482"/>
      <c r="BE89" s="1482"/>
      <c r="BF89" s="2257"/>
      <c r="BG89" s="2257"/>
      <c r="BX89" s="1571"/>
      <c r="CA89" s="3500" t="str">
        <f t="shared" si="26"/>
        <v/>
      </c>
      <c r="CB89" s="3500" t="str">
        <f t="shared" si="27"/>
        <v/>
      </c>
      <c r="CC89" s="3500" t="str">
        <f t="shared" si="28"/>
        <v/>
      </c>
      <c r="CD89" s="3500" t="str">
        <f t="shared" si="29"/>
        <v/>
      </c>
      <c r="CE89" s="3500"/>
      <c r="CF89" s="3500"/>
      <c r="CG89" s="3501">
        <f t="shared" si="30"/>
        <v>0</v>
      </c>
      <c r="CH89" s="3501">
        <f t="shared" si="31"/>
        <v>0</v>
      </c>
      <c r="CI89" s="3501">
        <f t="shared" si="32"/>
        <v>0</v>
      </c>
      <c r="CJ89" s="3501">
        <f t="shared" si="33"/>
        <v>0</v>
      </c>
      <c r="CK89" s="3498"/>
      <c r="CL89" s="3498"/>
      <c r="CM89" s="3498"/>
      <c r="CN89" s="3498"/>
      <c r="CO89" s="3498"/>
    </row>
    <row r="90" spans="1:93" ht="32.1" customHeight="1" x14ac:dyDescent="0.25">
      <c r="A90" s="529" t="s">
        <v>1696</v>
      </c>
      <c r="B90" s="529"/>
      <c r="C90" s="1116"/>
      <c r="D90" s="1116"/>
      <c r="E90" s="1116"/>
      <c r="F90" s="1116"/>
      <c r="G90" s="1116"/>
      <c r="H90" s="1116"/>
      <c r="I90" s="1116"/>
      <c r="J90" s="1116"/>
      <c r="K90" s="1410"/>
      <c r="L90" s="1410"/>
      <c r="M90" s="398"/>
      <c r="N90" s="1429"/>
      <c r="O90" s="398"/>
      <c r="P90" s="398"/>
      <c r="Q90" s="398"/>
      <c r="R90" s="398"/>
      <c r="S90" s="398"/>
      <c r="T90" s="398"/>
      <c r="U90" s="398"/>
      <c r="V90" s="398"/>
      <c r="W90" s="1429"/>
      <c r="X90" s="1429"/>
      <c r="Y90" s="1429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57"/>
      <c r="AR90" s="2257"/>
      <c r="CG90" s="3498"/>
      <c r="CH90" s="3498"/>
      <c r="CI90" s="3498"/>
      <c r="CJ90" s="3498"/>
      <c r="CK90" s="3498"/>
      <c r="CL90" s="3498"/>
      <c r="CM90" s="3498"/>
      <c r="CN90" s="3498"/>
      <c r="CO90" s="3498"/>
    </row>
    <row r="91" spans="1:93" ht="21" customHeight="1" x14ac:dyDescent="0.25">
      <c r="A91" s="4139" t="s">
        <v>1695</v>
      </c>
      <c r="B91" s="4158" t="s">
        <v>1694</v>
      </c>
      <c r="C91" s="4149" t="s">
        <v>1693</v>
      </c>
      <c r="D91" s="4150"/>
      <c r="E91" s="4151"/>
      <c r="F91" s="5009" t="s">
        <v>92</v>
      </c>
      <c r="G91" s="5015"/>
      <c r="H91" s="5015"/>
      <c r="I91" s="5015"/>
      <c r="J91" s="5015"/>
      <c r="K91" s="5015"/>
      <c r="L91" s="5015"/>
      <c r="M91" s="5015"/>
      <c r="N91" s="5015"/>
      <c r="O91" s="5015"/>
      <c r="P91" s="5015"/>
      <c r="Q91" s="5015"/>
      <c r="R91" s="5015"/>
      <c r="S91" s="5015"/>
      <c r="T91" s="5015"/>
      <c r="U91" s="5015"/>
      <c r="V91" s="5015"/>
      <c r="W91" s="5015"/>
      <c r="X91" s="5015"/>
      <c r="Y91" s="5015"/>
      <c r="Z91" s="5015"/>
      <c r="AA91" s="5015"/>
      <c r="AB91" s="5015"/>
      <c r="AC91" s="5015"/>
      <c r="AD91" s="5015"/>
      <c r="AE91" s="5015"/>
      <c r="AF91" s="5015"/>
      <c r="AG91" s="5015"/>
      <c r="AH91" s="5015"/>
      <c r="AI91" s="5015"/>
      <c r="AJ91" s="5015"/>
      <c r="AK91" s="5015"/>
      <c r="AL91" s="5015"/>
      <c r="AM91" s="5010"/>
      <c r="AN91" s="4150" t="s">
        <v>960</v>
      </c>
      <c r="AO91" s="4151"/>
      <c r="AP91" s="4139" t="s">
        <v>430</v>
      </c>
      <c r="AQ91" s="4139" t="s">
        <v>429</v>
      </c>
      <c r="AR91" s="4139" t="s">
        <v>467</v>
      </c>
      <c r="BX91" s="1571"/>
      <c r="CG91" s="3498"/>
      <c r="CH91" s="3498"/>
      <c r="CI91" s="3498"/>
      <c r="CJ91" s="3498"/>
      <c r="CK91" s="3498"/>
      <c r="CL91" s="3498"/>
      <c r="CM91" s="3498"/>
      <c r="CN91" s="3498"/>
      <c r="CO91" s="3498"/>
    </row>
    <row r="92" spans="1:93" ht="22.5" customHeight="1" x14ac:dyDescent="0.25">
      <c r="A92" s="4140"/>
      <c r="B92" s="4159"/>
      <c r="C92" s="4221"/>
      <c r="D92" s="4181"/>
      <c r="E92" s="4233"/>
      <c r="F92" s="5007" t="s">
        <v>83</v>
      </c>
      <c r="G92" s="5008"/>
      <c r="H92" s="5007" t="s">
        <v>84</v>
      </c>
      <c r="I92" s="5008"/>
      <c r="J92" s="5009" t="s">
        <v>596</v>
      </c>
      <c r="K92" s="5014"/>
      <c r="L92" s="5009" t="s">
        <v>5</v>
      </c>
      <c r="M92" s="5014"/>
      <c r="N92" s="5009" t="s">
        <v>597</v>
      </c>
      <c r="O92" s="5014"/>
      <c r="P92" s="5009" t="s">
        <v>7</v>
      </c>
      <c r="Q92" s="5014"/>
      <c r="R92" s="5009" t="s">
        <v>8</v>
      </c>
      <c r="S92" s="5014"/>
      <c r="T92" s="5009" t="s">
        <v>9</v>
      </c>
      <c r="U92" s="5014"/>
      <c r="V92" s="5009" t="s">
        <v>10</v>
      </c>
      <c r="W92" s="5014"/>
      <c r="X92" s="5009" t="s">
        <v>11</v>
      </c>
      <c r="Y92" s="5014"/>
      <c r="Z92" s="5009" t="s">
        <v>12</v>
      </c>
      <c r="AA92" s="5014"/>
      <c r="AB92" s="5009" t="s">
        <v>13</v>
      </c>
      <c r="AC92" s="5014"/>
      <c r="AD92" s="5009" t="s">
        <v>14</v>
      </c>
      <c r="AE92" s="5015"/>
      <c r="AF92" s="5009" t="s">
        <v>15</v>
      </c>
      <c r="AG92" s="5014"/>
      <c r="AH92" s="5015" t="s">
        <v>16</v>
      </c>
      <c r="AI92" s="5015"/>
      <c r="AJ92" s="5009" t="s">
        <v>17</v>
      </c>
      <c r="AK92" s="5014"/>
      <c r="AL92" s="5015" t="s">
        <v>18</v>
      </c>
      <c r="AM92" s="5010"/>
      <c r="AN92" s="4181"/>
      <c r="AO92" s="4233"/>
      <c r="AP92" s="4140"/>
      <c r="AQ92" s="4140"/>
      <c r="AR92" s="4140"/>
      <c r="AS92" s="2257"/>
      <c r="AT92" s="2257"/>
      <c r="AU92" s="2257"/>
      <c r="AV92" s="2257"/>
      <c r="AW92" s="2257"/>
      <c r="AX92" s="2257"/>
      <c r="AY92" s="2257"/>
      <c r="AZ92" s="2257"/>
      <c r="BA92" s="2257"/>
      <c r="BB92" s="2257"/>
      <c r="BC92" s="2257"/>
      <c r="BD92" s="2257"/>
      <c r="BE92" s="2257"/>
      <c r="BX92" s="1571"/>
      <c r="CG92" s="3498"/>
      <c r="CH92" s="3498"/>
      <c r="CI92" s="3498"/>
      <c r="CJ92" s="3498"/>
      <c r="CK92" s="3498"/>
      <c r="CL92" s="3498"/>
      <c r="CM92" s="3498"/>
      <c r="CN92" s="3498"/>
      <c r="CO92" s="3498"/>
    </row>
    <row r="93" spans="1:93" ht="24" customHeight="1" x14ac:dyDescent="0.25">
      <c r="A93" s="4230"/>
      <c r="B93" s="5004"/>
      <c r="C93" s="1347" t="s">
        <v>1657</v>
      </c>
      <c r="D93" s="1372" t="s">
        <v>933</v>
      </c>
      <c r="E93" s="3091" t="s">
        <v>932</v>
      </c>
      <c r="F93" s="3156" t="s">
        <v>933</v>
      </c>
      <c r="G93" s="3057" t="s">
        <v>932</v>
      </c>
      <c r="H93" s="3156" t="s">
        <v>933</v>
      </c>
      <c r="I93" s="3057" t="s">
        <v>932</v>
      </c>
      <c r="J93" s="3156" t="s">
        <v>933</v>
      </c>
      <c r="K93" s="3057" t="s">
        <v>932</v>
      </c>
      <c r="L93" s="3156" t="s">
        <v>933</v>
      </c>
      <c r="M93" s="3057" t="s">
        <v>932</v>
      </c>
      <c r="N93" s="3156" t="s">
        <v>933</v>
      </c>
      <c r="O93" s="3056" t="s">
        <v>932</v>
      </c>
      <c r="P93" s="3156" t="s">
        <v>933</v>
      </c>
      <c r="Q93" s="3057" t="s">
        <v>932</v>
      </c>
      <c r="R93" s="3154" t="s">
        <v>933</v>
      </c>
      <c r="S93" s="3056" t="s">
        <v>932</v>
      </c>
      <c r="T93" s="3156" t="s">
        <v>933</v>
      </c>
      <c r="U93" s="3057" t="s">
        <v>932</v>
      </c>
      <c r="V93" s="3154" t="s">
        <v>933</v>
      </c>
      <c r="W93" s="3056" t="s">
        <v>932</v>
      </c>
      <c r="X93" s="3156" t="s">
        <v>933</v>
      </c>
      <c r="Y93" s="3057" t="s">
        <v>932</v>
      </c>
      <c r="Z93" s="3154" t="s">
        <v>933</v>
      </c>
      <c r="AA93" s="3056" t="s">
        <v>932</v>
      </c>
      <c r="AB93" s="3156" t="s">
        <v>933</v>
      </c>
      <c r="AC93" s="3057" t="s">
        <v>932</v>
      </c>
      <c r="AD93" s="3156" t="s">
        <v>933</v>
      </c>
      <c r="AE93" s="3056" t="s">
        <v>932</v>
      </c>
      <c r="AF93" s="3156" t="s">
        <v>933</v>
      </c>
      <c r="AG93" s="3057" t="s">
        <v>932</v>
      </c>
      <c r="AH93" s="3154" t="s">
        <v>933</v>
      </c>
      <c r="AI93" s="3056" t="s">
        <v>932</v>
      </c>
      <c r="AJ93" s="3156" t="s">
        <v>933</v>
      </c>
      <c r="AK93" s="3057" t="s">
        <v>932</v>
      </c>
      <c r="AL93" s="3154" t="s">
        <v>933</v>
      </c>
      <c r="AM93" s="3267" t="s">
        <v>932</v>
      </c>
      <c r="AN93" s="3071" t="s">
        <v>426</v>
      </c>
      <c r="AO93" s="3091" t="s">
        <v>427</v>
      </c>
      <c r="AP93" s="4230"/>
      <c r="AQ93" s="4230"/>
      <c r="AR93" s="4230"/>
      <c r="AS93" s="2257"/>
      <c r="AT93" s="2257"/>
      <c r="AU93" s="2257"/>
      <c r="AV93" s="2257"/>
      <c r="AW93" s="2257"/>
      <c r="AX93" s="2257"/>
      <c r="AY93" s="2257"/>
      <c r="AZ93" s="2257"/>
      <c r="BA93" s="2257"/>
      <c r="BB93" s="2257"/>
      <c r="BC93" s="2257"/>
      <c r="BD93" s="2257"/>
      <c r="BE93" s="2257"/>
      <c r="BX93" s="1571"/>
      <c r="CG93" s="3498"/>
      <c r="CH93" s="3498"/>
      <c r="CI93" s="3498"/>
      <c r="CJ93" s="3498"/>
      <c r="CK93" s="3498"/>
      <c r="CL93" s="3498"/>
      <c r="CM93" s="3498"/>
      <c r="CN93" s="3498"/>
      <c r="CO93" s="3498"/>
    </row>
    <row r="94" spans="1:93" ht="19.5" customHeight="1" x14ac:dyDescent="0.25">
      <c r="A94" s="4139" t="s">
        <v>1692</v>
      </c>
      <c r="B94" s="1424" t="s">
        <v>1690</v>
      </c>
      <c r="C94" s="3245">
        <f t="shared" ref="C94:C105" si="36">SUM(D94+E94)</f>
        <v>0</v>
      </c>
      <c r="D94" s="3246">
        <f>+L94+N94+P94+R94+T94+V94+X94+Z94+AB94+AD94</f>
        <v>0</v>
      </c>
      <c r="E94" s="1386">
        <f>+M94+O94+Q94+S94+U94+W94+Y94+AA94+AC94+AE94</f>
        <v>0</v>
      </c>
      <c r="F94" s="1414"/>
      <c r="G94" s="1412"/>
      <c r="H94" s="1414"/>
      <c r="I94" s="1413"/>
      <c r="J94" s="1414"/>
      <c r="K94" s="1412"/>
      <c r="L94" s="1292"/>
      <c r="M94" s="1308"/>
      <c r="N94" s="1345"/>
      <c r="O94" s="1400"/>
      <c r="P94" s="1423"/>
      <c r="Q94" s="1308"/>
      <c r="R94" s="1384"/>
      <c r="S94" s="1400"/>
      <c r="T94" s="1292"/>
      <c r="U94" s="1337"/>
      <c r="V94" s="1345"/>
      <c r="W94" s="1384"/>
      <c r="X94" s="1292"/>
      <c r="Y94" s="1337"/>
      <c r="Z94" s="1345"/>
      <c r="AA94" s="1384"/>
      <c r="AB94" s="1292"/>
      <c r="AC94" s="1337"/>
      <c r="AD94" s="1292"/>
      <c r="AE94" s="1308"/>
      <c r="AF94" s="1428"/>
      <c r="AG94" s="1427"/>
      <c r="AH94" s="1428"/>
      <c r="AI94" s="1427"/>
      <c r="AJ94" s="1428"/>
      <c r="AK94" s="1427"/>
      <c r="AL94" s="1426"/>
      <c r="AM94" s="1425"/>
      <c r="AN94" s="152"/>
      <c r="AO94" s="1308"/>
      <c r="AP94" s="1291"/>
      <c r="AQ94" s="1337"/>
      <c r="AR94" s="1308"/>
      <c r="AS94" s="3304" t="str">
        <f t="shared" ref="AS94:AS105" si="37">$CA94&amp;$CB94&amp;$CC94&amp;$CD94</f>
        <v/>
      </c>
      <c r="AT94" s="1482"/>
      <c r="AU94" s="1482"/>
      <c r="AV94" s="1482"/>
      <c r="AW94" s="1482"/>
      <c r="AX94" s="1482"/>
      <c r="AY94" s="1482"/>
      <c r="AZ94" s="1482"/>
      <c r="BA94" s="1482"/>
      <c r="BB94" s="1482"/>
      <c r="BC94" s="1482"/>
      <c r="BD94" s="2257"/>
      <c r="BE94" s="2257"/>
      <c r="BX94" s="1571"/>
      <c r="CA94" s="3500" t="str">
        <f t="shared" ref="CA94:CA105" si="38">IF(CG94=1,"* No olvide digitar la columna Trans y/o Pueblos Originarios y/o Migrantes y/o Población SENAME (Digite Cero si no tiene). ","")</f>
        <v/>
      </c>
      <c r="CB94" s="3500" t="str">
        <f t="shared" ref="CB94:CB105" si="39">IF(CH94=1,"* El número de Trans y/o Pueblos Originarios y/o Migrantes y/o Población SENAME NO DEBE ser mayor que el Total. ","")</f>
        <v/>
      </c>
      <c r="CC94" s="3500"/>
      <c r="CD94" s="3500"/>
      <c r="CE94" s="3500"/>
      <c r="CF94" s="3500"/>
      <c r="CG94" s="3501">
        <f t="shared" ref="CG94:CG105" si="40">IF(AND(C94&lt;&gt;0,OR(AO94="",AP94="",AQ94="",AR94="",AN94="")),1,0)</f>
        <v>0</v>
      </c>
      <c r="CH94" s="3501">
        <f t="shared" ref="CH94:CH105" si="41">IF(OR(C94&lt;(AN94+AO94),C94&lt;AQ94,C94&lt;AP94,C94&lt;AR94),1,0)</f>
        <v>0</v>
      </c>
      <c r="CI94" s="3501"/>
      <c r="CJ94" s="3501"/>
      <c r="CK94" s="3498"/>
      <c r="CL94" s="3498"/>
      <c r="CM94" s="3498"/>
      <c r="CN94" s="3498"/>
      <c r="CO94" s="3498"/>
    </row>
    <row r="95" spans="1:93" ht="19.5" customHeight="1" x14ac:dyDescent="0.25">
      <c r="A95" s="4140"/>
      <c r="B95" s="151" t="s">
        <v>1689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4" t="str">
        <f t="shared" si="37"/>
        <v/>
      </c>
      <c r="AT95" s="1482"/>
      <c r="AU95" s="1482"/>
      <c r="AV95" s="1482"/>
      <c r="AW95" s="1482"/>
      <c r="AX95" s="1482"/>
      <c r="AY95" s="1482"/>
      <c r="AZ95" s="1482"/>
      <c r="BA95" s="1482"/>
      <c r="BB95" s="1482"/>
      <c r="BC95" s="1482"/>
      <c r="BD95" s="2257"/>
      <c r="BE95" s="2257"/>
      <c r="BX95" s="1571"/>
      <c r="CA95" s="3500" t="str">
        <f t="shared" si="38"/>
        <v/>
      </c>
      <c r="CB95" s="3500" t="str">
        <f t="shared" si="39"/>
        <v/>
      </c>
      <c r="CG95" s="3501">
        <f t="shared" si="40"/>
        <v>0</v>
      </c>
      <c r="CH95" s="3501">
        <f t="shared" si="41"/>
        <v>0</v>
      </c>
      <c r="CI95" s="3498"/>
      <c r="CJ95" s="3498"/>
      <c r="CK95" s="3498"/>
      <c r="CL95" s="3498"/>
      <c r="CM95" s="3498"/>
      <c r="CN95" s="3498"/>
      <c r="CO95" s="3498"/>
    </row>
    <row r="96" spans="1:93" ht="19.5" customHeight="1" x14ac:dyDescent="0.25">
      <c r="A96" s="4140"/>
      <c r="B96" s="151" t="s">
        <v>1688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4" t="str">
        <f t="shared" si="37"/>
        <v/>
      </c>
      <c r="AT96" s="1482"/>
      <c r="AU96" s="1482"/>
      <c r="AV96" s="1482"/>
      <c r="AW96" s="1482"/>
      <c r="AX96" s="1482"/>
      <c r="AY96" s="1482"/>
      <c r="AZ96" s="1482"/>
      <c r="BA96" s="1482"/>
      <c r="BB96" s="1482"/>
      <c r="BC96" s="1482"/>
      <c r="BD96" s="2257"/>
      <c r="BE96" s="2257"/>
      <c r="BX96" s="1571"/>
      <c r="CA96" s="3500" t="str">
        <f t="shared" si="38"/>
        <v/>
      </c>
      <c r="CB96" s="3500" t="str">
        <f t="shared" si="39"/>
        <v/>
      </c>
      <c r="CG96" s="3501">
        <f t="shared" si="40"/>
        <v>0</v>
      </c>
      <c r="CH96" s="3501">
        <f t="shared" si="41"/>
        <v>0</v>
      </c>
      <c r="CI96" s="3498"/>
      <c r="CJ96" s="3498"/>
      <c r="CK96" s="3498"/>
      <c r="CL96" s="3498"/>
      <c r="CM96" s="3498"/>
      <c r="CN96" s="3498"/>
      <c r="CO96" s="3498"/>
    </row>
    <row r="97" spans="1:93" ht="19.5" customHeight="1" x14ac:dyDescent="0.25">
      <c r="A97" s="4140"/>
      <c r="B97" s="151" t="s">
        <v>1687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4" t="str">
        <f t="shared" si="37"/>
        <v/>
      </c>
      <c r="AT97" s="1482"/>
      <c r="AU97" s="1482"/>
      <c r="AV97" s="1482"/>
      <c r="AW97" s="1482"/>
      <c r="AX97" s="1482"/>
      <c r="AY97" s="1482"/>
      <c r="AZ97" s="1482"/>
      <c r="BA97" s="1482"/>
      <c r="BB97" s="1482"/>
      <c r="BC97" s="1482"/>
      <c r="BD97" s="2257"/>
      <c r="BE97" s="2257"/>
      <c r="BX97" s="1571"/>
      <c r="CA97" s="3500" t="str">
        <f t="shared" si="38"/>
        <v/>
      </c>
      <c r="CB97" s="3500" t="str">
        <f t="shared" si="39"/>
        <v/>
      </c>
      <c r="CG97" s="3501">
        <f t="shared" si="40"/>
        <v>0</v>
      </c>
      <c r="CH97" s="3501">
        <f t="shared" si="41"/>
        <v>0</v>
      </c>
      <c r="CI97" s="3498"/>
      <c r="CJ97" s="3498"/>
      <c r="CK97" s="3498"/>
      <c r="CL97" s="3498"/>
      <c r="CM97" s="3498"/>
      <c r="CN97" s="3498"/>
      <c r="CO97" s="3498"/>
    </row>
    <row r="98" spans="1:93" ht="19.5" customHeight="1" x14ac:dyDescent="0.25">
      <c r="A98" s="4140"/>
      <c r="B98" s="778" t="s">
        <v>1686</v>
      </c>
      <c r="C98" s="1053">
        <f t="shared" si="36"/>
        <v>0</v>
      </c>
      <c r="D98" s="1052">
        <f>+J98+L98+N98</f>
        <v>0</v>
      </c>
      <c r="E98" s="202">
        <f>+K98+M98+O98</f>
        <v>0</v>
      </c>
      <c r="F98" s="106"/>
      <c r="G98" s="1419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19"/>
      <c r="S98" s="498"/>
      <c r="T98" s="106"/>
      <c r="U98" s="200"/>
      <c r="V98" s="1382"/>
      <c r="W98" s="1419"/>
      <c r="X98" s="106"/>
      <c r="Y98" s="200"/>
      <c r="Z98" s="1382"/>
      <c r="AA98" s="1419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19"/>
      <c r="AM98" s="500"/>
      <c r="AN98" s="152"/>
      <c r="AO98" s="137"/>
      <c r="AP98" s="138"/>
      <c r="AQ98" s="193"/>
      <c r="AR98" s="154"/>
      <c r="AS98" s="3304" t="str">
        <f t="shared" si="37"/>
        <v/>
      </c>
      <c r="AT98" s="1482"/>
      <c r="AU98" s="1482"/>
      <c r="AV98" s="1482"/>
      <c r="AW98" s="1482"/>
      <c r="AX98" s="1482"/>
      <c r="AY98" s="1482"/>
      <c r="AZ98" s="1482"/>
      <c r="BA98" s="1482"/>
      <c r="BB98" s="1482"/>
      <c r="BC98" s="1482"/>
      <c r="BD98" s="2257"/>
      <c r="BE98" s="2257"/>
      <c r="BX98" s="1571"/>
      <c r="CA98" s="3500" t="str">
        <f t="shared" si="38"/>
        <v/>
      </c>
      <c r="CB98" s="3500" t="str">
        <f t="shared" si="39"/>
        <v/>
      </c>
      <c r="CG98" s="3501">
        <f t="shared" si="40"/>
        <v>0</v>
      </c>
      <c r="CH98" s="3501">
        <f t="shared" si="41"/>
        <v>0</v>
      </c>
      <c r="CI98" s="3498"/>
      <c r="CJ98" s="3498"/>
      <c r="CK98" s="3498"/>
      <c r="CL98" s="3498"/>
      <c r="CM98" s="3498"/>
      <c r="CN98" s="3498"/>
      <c r="CO98" s="3498"/>
    </row>
    <row r="99" spans="1:93" ht="19.5" customHeight="1" x14ac:dyDescent="0.25">
      <c r="A99" s="4230"/>
      <c r="B99" s="867" t="s">
        <v>1685</v>
      </c>
      <c r="C99" s="3250">
        <f t="shared" si="36"/>
        <v>0</v>
      </c>
      <c r="D99" s="3251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4" t="str">
        <f t="shared" si="37"/>
        <v/>
      </c>
      <c r="AT99" s="1482"/>
      <c r="AU99" s="1482"/>
      <c r="AV99" s="1482"/>
      <c r="AW99" s="1482"/>
      <c r="AX99" s="1482"/>
      <c r="AY99" s="1482"/>
      <c r="AZ99" s="1482"/>
      <c r="BA99" s="1482"/>
      <c r="BB99" s="1482"/>
      <c r="BC99" s="1482"/>
      <c r="BD99" s="2257"/>
      <c r="BE99" s="2257"/>
      <c r="BX99" s="1571"/>
      <c r="CA99" s="3500" t="str">
        <f t="shared" si="38"/>
        <v/>
      </c>
      <c r="CB99" s="3500" t="str">
        <f t="shared" si="39"/>
        <v/>
      </c>
      <c r="CG99" s="3501">
        <f t="shared" si="40"/>
        <v>0</v>
      </c>
      <c r="CH99" s="3501">
        <f t="shared" si="41"/>
        <v>0</v>
      </c>
      <c r="CI99" s="3498"/>
      <c r="CJ99" s="3498"/>
      <c r="CK99" s="3498"/>
      <c r="CL99" s="3498"/>
      <c r="CM99" s="3498"/>
      <c r="CN99" s="3498"/>
      <c r="CO99" s="3498"/>
    </row>
    <row r="100" spans="1:93" ht="19.5" customHeight="1" x14ac:dyDescent="0.25">
      <c r="A100" s="4139" t="s">
        <v>1691</v>
      </c>
      <c r="B100" s="1424" t="s">
        <v>1690</v>
      </c>
      <c r="C100" s="3245">
        <f t="shared" si="36"/>
        <v>0</v>
      </c>
      <c r="D100" s="3246">
        <f>+L100+N100+P100+R100+T100+V100+X100+Z100+AB100+AD100</f>
        <v>0</v>
      </c>
      <c r="E100" s="1386">
        <f>+M100+O100+Q100+S100+U100+W100+Y100+AA100+AC100+AE100</f>
        <v>0</v>
      </c>
      <c r="F100" s="1414"/>
      <c r="G100" s="1412"/>
      <c r="H100" s="1414"/>
      <c r="I100" s="1413"/>
      <c r="J100" s="1414"/>
      <c r="K100" s="1412"/>
      <c r="L100" s="1292"/>
      <c r="M100" s="1308"/>
      <c r="N100" s="1345"/>
      <c r="O100" s="1400"/>
      <c r="P100" s="1423"/>
      <c r="Q100" s="1308"/>
      <c r="R100" s="1384"/>
      <c r="S100" s="1400"/>
      <c r="T100" s="1292"/>
      <c r="U100" s="1337"/>
      <c r="V100" s="1345"/>
      <c r="W100" s="1384"/>
      <c r="X100" s="1292"/>
      <c r="Y100" s="1337"/>
      <c r="Z100" s="1345"/>
      <c r="AA100" s="1384"/>
      <c r="AB100" s="1292"/>
      <c r="AC100" s="1337"/>
      <c r="AD100" s="1292"/>
      <c r="AE100" s="1308"/>
      <c r="AF100" s="1341"/>
      <c r="AG100" s="1422"/>
      <c r="AH100" s="1341"/>
      <c r="AI100" s="1422"/>
      <c r="AJ100" s="1341"/>
      <c r="AK100" s="1422"/>
      <c r="AL100" s="1421"/>
      <c r="AM100" s="1420"/>
      <c r="AN100" s="152"/>
      <c r="AO100" s="137"/>
      <c r="AP100" s="138"/>
      <c r="AQ100" s="164"/>
      <c r="AR100" s="145"/>
      <c r="AS100" s="3304" t="str">
        <f t="shared" si="37"/>
        <v/>
      </c>
      <c r="AT100" s="1482"/>
      <c r="AU100" s="1482"/>
      <c r="AV100" s="1482"/>
      <c r="AW100" s="1482"/>
      <c r="AX100" s="1482"/>
      <c r="AY100" s="1482"/>
      <c r="AZ100" s="1482"/>
      <c r="BA100" s="1482"/>
      <c r="BB100" s="1482"/>
      <c r="BC100" s="1482"/>
      <c r="BD100" s="2257"/>
      <c r="BE100" s="2257"/>
      <c r="BX100" s="1571"/>
      <c r="CA100" s="3500" t="str">
        <f t="shared" si="38"/>
        <v/>
      </c>
      <c r="CB100" s="3500" t="str">
        <f t="shared" si="39"/>
        <v/>
      </c>
      <c r="CG100" s="3501">
        <f t="shared" si="40"/>
        <v>0</v>
      </c>
      <c r="CH100" s="3501">
        <f t="shared" si="41"/>
        <v>0</v>
      </c>
      <c r="CI100" s="3498"/>
      <c r="CJ100" s="3498"/>
      <c r="CK100" s="3498"/>
      <c r="CL100" s="3498"/>
      <c r="CM100" s="3498"/>
      <c r="CN100" s="3498"/>
      <c r="CO100" s="3498"/>
    </row>
    <row r="101" spans="1:93" ht="19.5" customHeight="1" x14ac:dyDescent="0.25">
      <c r="A101" s="4140"/>
      <c r="B101" s="151" t="s">
        <v>1689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4" t="str">
        <f t="shared" si="37"/>
        <v/>
      </c>
      <c r="AT101" s="1482"/>
      <c r="AU101" s="1482"/>
      <c r="AV101" s="1482"/>
      <c r="AW101" s="1482"/>
      <c r="AX101" s="1482"/>
      <c r="AY101" s="1482"/>
      <c r="AZ101" s="1482"/>
      <c r="BA101" s="1482"/>
      <c r="BB101" s="1482"/>
      <c r="BC101" s="1482"/>
      <c r="BD101" s="2257"/>
      <c r="BE101" s="2257"/>
      <c r="BX101" s="1571"/>
      <c r="CA101" s="3500" t="str">
        <f t="shared" si="38"/>
        <v/>
      </c>
      <c r="CB101" s="3500" t="str">
        <f t="shared" si="39"/>
        <v/>
      </c>
      <c r="CG101" s="3501">
        <f t="shared" si="40"/>
        <v>0</v>
      </c>
      <c r="CH101" s="3501">
        <f t="shared" si="41"/>
        <v>0</v>
      </c>
      <c r="CI101" s="3498"/>
      <c r="CJ101" s="3498"/>
      <c r="CK101" s="3498"/>
      <c r="CL101" s="3498"/>
      <c r="CM101" s="3498"/>
      <c r="CN101" s="3498"/>
      <c r="CO101" s="3498"/>
    </row>
    <row r="102" spans="1:93" ht="19.5" customHeight="1" x14ac:dyDescent="0.25">
      <c r="A102" s="4140"/>
      <c r="B102" s="151" t="s">
        <v>1688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4" t="str">
        <f t="shared" si="37"/>
        <v/>
      </c>
      <c r="AT102" s="1482"/>
      <c r="AU102" s="1482"/>
      <c r="AV102" s="1482"/>
      <c r="AW102" s="1482"/>
      <c r="AX102" s="1482"/>
      <c r="AY102" s="1482"/>
      <c r="AZ102" s="1482"/>
      <c r="BA102" s="1482"/>
      <c r="BB102" s="1482"/>
      <c r="BC102" s="1482"/>
      <c r="BD102" s="2257"/>
      <c r="BE102" s="2257"/>
      <c r="BX102" s="1571"/>
      <c r="CA102" s="3500" t="str">
        <f t="shared" si="38"/>
        <v/>
      </c>
      <c r="CB102" s="3500" t="str">
        <f t="shared" si="39"/>
        <v/>
      </c>
      <c r="CG102" s="3501">
        <f t="shared" si="40"/>
        <v>0</v>
      </c>
      <c r="CH102" s="3501">
        <f t="shared" si="41"/>
        <v>0</v>
      </c>
      <c r="CI102" s="3498"/>
      <c r="CJ102" s="3498"/>
      <c r="CK102" s="3498"/>
      <c r="CL102" s="3498"/>
      <c r="CM102" s="3498"/>
      <c r="CN102" s="3498"/>
      <c r="CO102" s="3498"/>
    </row>
    <row r="103" spans="1:93" ht="19.5" customHeight="1" x14ac:dyDescent="0.25">
      <c r="A103" s="4140"/>
      <c r="B103" s="151" t="s">
        <v>1687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4" t="str">
        <f t="shared" si="37"/>
        <v/>
      </c>
      <c r="AT103" s="1482"/>
      <c r="AU103" s="1482"/>
      <c r="AV103" s="1482"/>
      <c r="AW103" s="1482"/>
      <c r="AX103" s="1482"/>
      <c r="AY103" s="1482"/>
      <c r="AZ103" s="1482"/>
      <c r="BA103" s="1482"/>
      <c r="BB103" s="1482"/>
      <c r="BC103" s="1482"/>
      <c r="BD103" s="2257"/>
      <c r="BE103" s="2257"/>
      <c r="BX103" s="1571"/>
      <c r="CA103" s="3500" t="str">
        <f t="shared" si="38"/>
        <v/>
      </c>
      <c r="CB103" s="3500" t="str">
        <f t="shared" si="39"/>
        <v/>
      </c>
      <c r="CG103" s="3501">
        <f t="shared" si="40"/>
        <v>0</v>
      </c>
      <c r="CH103" s="3501">
        <f t="shared" si="41"/>
        <v>0</v>
      </c>
      <c r="CI103" s="3498"/>
      <c r="CJ103" s="3498"/>
      <c r="CK103" s="3498"/>
      <c r="CL103" s="3498"/>
      <c r="CM103" s="3498"/>
      <c r="CN103" s="3498"/>
      <c r="CO103" s="3498"/>
    </row>
    <row r="104" spans="1:93" ht="19.5" customHeight="1" x14ac:dyDescent="0.25">
      <c r="A104" s="4140"/>
      <c r="B104" s="778" t="s">
        <v>1686</v>
      </c>
      <c r="C104" s="1053">
        <f t="shared" si="36"/>
        <v>0</v>
      </c>
      <c r="D104" s="1052">
        <f>+J104+L104+N104</f>
        <v>0</v>
      </c>
      <c r="E104" s="202">
        <f>+K104+M104+O104</f>
        <v>0</v>
      </c>
      <c r="F104" s="106"/>
      <c r="G104" s="1419"/>
      <c r="H104" s="1414"/>
      <c r="I104" s="1413"/>
      <c r="J104" s="125"/>
      <c r="K104" s="127"/>
      <c r="L104" s="125"/>
      <c r="M104" s="165"/>
      <c r="N104" s="152"/>
      <c r="O104" s="127"/>
      <c r="P104" s="1418"/>
      <c r="Q104" s="1415"/>
      <c r="R104" s="1412"/>
      <c r="S104" s="1417"/>
      <c r="T104" s="1414"/>
      <c r="U104" s="1413"/>
      <c r="V104" s="1416"/>
      <c r="W104" s="1412"/>
      <c r="X104" s="1414"/>
      <c r="Y104" s="1413"/>
      <c r="Z104" s="1416"/>
      <c r="AA104" s="1412"/>
      <c r="AB104" s="1414"/>
      <c r="AC104" s="1413"/>
      <c r="AD104" s="1414"/>
      <c r="AE104" s="1415"/>
      <c r="AF104" s="1414"/>
      <c r="AG104" s="1413"/>
      <c r="AH104" s="1414"/>
      <c r="AI104" s="1413"/>
      <c r="AJ104" s="1414"/>
      <c r="AK104" s="1413"/>
      <c r="AL104" s="1412"/>
      <c r="AM104" s="1411"/>
      <c r="AN104" s="152"/>
      <c r="AO104" s="137"/>
      <c r="AP104" s="138"/>
      <c r="AQ104" s="165"/>
      <c r="AR104" s="137"/>
      <c r="AS104" s="3304" t="str">
        <f t="shared" si="37"/>
        <v/>
      </c>
      <c r="AT104" s="1482"/>
      <c r="AU104" s="1482"/>
      <c r="AV104" s="1482"/>
      <c r="AW104" s="1482"/>
      <c r="AX104" s="1482"/>
      <c r="AY104" s="1482"/>
      <c r="AZ104" s="1482"/>
      <c r="BA104" s="1482"/>
      <c r="BB104" s="1482"/>
      <c r="BC104" s="1482"/>
      <c r="BD104" s="2257"/>
      <c r="BE104" s="2257"/>
      <c r="BX104" s="1571"/>
      <c r="CA104" s="3500" t="str">
        <f t="shared" si="38"/>
        <v/>
      </c>
      <c r="CB104" s="3500" t="str">
        <f t="shared" si="39"/>
        <v/>
      </c>
      <c r="CG104" s="3501">
        <f t="shared" si="40"/>
        <v>0</v>
      </c>
      <c r="CH104" s="3501">
        <f t="shared" si="41"/>
        <v>0</v>
      </c>
      <c r="CI104" s="3498"/>
      <c r="CJ104" s="3498"/>
      <c r="CK104" s="3498"/>
      <c r="CL104" s="3498"/>
      <c r="CM104" s="3498"/>
      <c r="CN104" s="3498"/>
      <c r="CO104" s="3498"/>
    </row>
    <row r="105" spans="1:93" ht="19.5" customHeight="1" x14ac:dyDescent="0.25">
      <c r="A105" s="4230"/>
      <c r="B105" s="867" t="s">
        <v>1685</v>
      </c>
      <c r="C105" s="3250">
        <f t="shared" si="36"/>
        <v>0</v>
      </c>
      <c r="D105" s="3251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4" t="str">
        <f t="shared" si="37"/>
        <v/>
      </c>
      <c r="AT105" s="1482"/>
      <c r="AU105" s="1482"/>
      <c r="AV105" s="1482"/>
      <c r="AW105" s="1482"/>
      <c r="AX105" s="1482"/>
      <c r="AY105" s="1482"/>
      <c r="AZ105" s="1482"/>
      <c r="BA105" s="1482"/>
      <c r="BB105" s="1482"/>
      <c r="BC105" s="1482"/>
      <c r="BD105" s="2257"/>
      <c r="BE105" s="2257"/>
      <c r="BX105" s="1571"/>
      <c r="CA105" s="3500" t="str">
        <f t="shared" si="38"/>
        <v/>
      </c>
      <c r="CB105" s="3500" t="str">
        <f t="shared" si="39"/>
        <v/>
      </c>
      <c r="CG105" s="3501">
        <f t="shared" si="40"/>
        <v>0</v>
      </c>
      <c r="CH105" s="3501">
        <f t="shared" si="41"/>
        <v>0</v>
      </c>
      <c r="CI105" s="3498"/>
      <c r="CJ105" s="3498"/>
      <c r="CK105" s="3498"/>
      <c r="CL105" s="3498"/>
      <c r="CM105" s="3498"/>
      <c r="CN105" s="3498"/>
      <c r="CO105" s="3498"/>
    </row>
    <row r="106" spans="1:93" ht="32.1" customHeight="1" x14ac:dyDescent="0.25">
      <c r="A106" s="1397" t="s">
        <v>1684</v>
      </c>
      <c r="B106" s="1247"/>
      <c r="C106" s="1247"/>
      <c r="D106" s="1247"/>
      <c r="E106" s="1410"/>
      <c r="F106" s="1410"/>
      <c r="G106" s="1410"/>
      <c r="H106" s="1410"/>
      <c r="I106" s="1410"/>
      <c r="J106" s="1410"/>
      <c r="K106" s="1410"/>
      <c r="L106" s="398"/>
      <c r="M106" s="2257"/>
      <c r="N106" s="2257"/>
      <c r="O106" s="2257"/>
      <c r="P106" s="2257"/>
      <c r="Q106" s="2257"/>
      <c r="R106" s="2257"/>
      <c r="S106" s="2257"/>
      <c r="AR106" s="2257"/>
      <c r="AS106" s="2257"/>
      <c r="AT106" s="2257"/>
      <c r="AU106" s="2257"/>
      <c r="AV106" s="2257"/>
      <c r="AW106" s="2257"/>
      <c r="AX106" s="2257"/>
      <c r="AY106" s="2257"/>
      <c r="AZ106" s="2257"/>
      <c r="BA106" s="2257"/>
      <c r="BB106" s="2257"/>
      <c r="BC106" s="2257"/>
      <c r="BD106" s="2257"/>
      <c r="BE106" s="2257"/>
      <c r="CG106" s="3498"/>
      <c r="CH106" s="3498"/>
      <c r="CI106" s="3498"/>
      <c r="CJ106" s="3498"/>
      <c r="CK106" s="3498"/>
      <c r="CL106" s="3498"/>
      <c r="CM106" s="3498"/>
      <c r="CN106" s="3498"/>
      <c r="CO106" s="3498"/>
    </row>
    <row r="107" spans="1:93" ht="25.35" customHeight="1" x14ac:dyDescent="0.25">
      <c r="A107" s="4150" t="s">
        <v>1683</v>
      </c>
      <c r="B107" s="1349" t="s">
        <v>136</v>
      </c>
      <c r="C107" s="3230" t="s">
        <v>1624</v>
      </c>
      <c r="D107" s="3230" t="s">
        <v>1682</v>
      </c>
      <c r="E107" s="1410"/>
      <c r="F107" s="1410"/>
      <c r="G107" s="1410"/>
      <c r="H107" s="1410"/>
      <c r="I107" s="1410"/>
      <c r="J107" s="1410"/>
      <c r="K107" s="1410"/>
      <c r="L107" s="398"/>
      <c r="M107" s="2257"/>
      <c r="N107" s="2257"/>
      <c r="O107" s="2257"/>
      <c r="P107" s="2257"/>
      <c r="Q107" s="2257"/>
      <c r="R107" s="2257"/>
      <c r="S107" s="2257"/>
      <c r="AR107" s="2257"/>
      <c r="AS107" s="2257"/>
      <c r="AT107" s="2257"/>
      <c r="AU107" s="2257"/>
      <c r="AV107" s="2257"/>
      <c r="AW107" s="2257"/>
      <c r="AX107" s="2257"/>
      <c r="AY107" s="2257"/>
      <c r="AZ107" s="2257"/>
      <c r="BA107" s="2257"/>
      <c r="BB107" s="2257"/>
      <c r="BC107" s="2257"/>
      <c r="BD107" s="2257"/>
      <c r="BE107" s="2257"/>
      <c r="CG107" s="3498"/>
      <c r="CH107" s="3498"/>
      <c r="CI107" s="3498"/>
      <c r="CJ107" s="3498"/>
      <c r="CK107" s="3498"/>
      <c r="CL107" s="3498"/>
      <c r="CM107" s="3498"/>
      <c r="CN107" s="3498"/>
      <c r="CO107" s="3498"/>
    </row>
    <row r="108" spans="1:93" ht="26.25" customHeight="1" x14ac:dyDescent="0.25">
      <c r="A108" s="4153"/>
      <c r="B108" s="1409" t="s">
        <v>1681</v>
      </c>
      <c r="C108" s="1291"/>
      <c r="D108" s="1291"/>
      <c r="E108" s="3304" t="str">
        <f>$CA108&amp;$CB108&amp;$CC108&amp;$CD108</f>
        <v/>
      </c>
      <c r="F108" s="1482"/>
      <c r="G108" s="1482"/>
      <c r="H108" s="1482"/>
      <c r="I108" s="1482"/>
      <c r="J108" s="1482"/>
      <c r="K108" s="1482"/>
      <c r="L108" s="1482"/>
      <c r="M108" s="1482"/>
      <c r="N108" s="1482"/>
      <c r="O108" s="1482"/>
      <c r="P108" s="1482"/>
      <c r="Q108" s="2257"/>
      <c r="R108" s="2257"/>
      <c r="S108" s="2257"/>
      <c r="CA108" s="3497" t="str">
        <f>IF(D108&lt;=C108,"","* Las consejerías realizadas en Espacios Amigables NO DEBEN ser mayor al Total de Actividades. ")</f>
        <v/>
      </c>
      <c r="CG108" s="3498">
        <f>IF(D108&lt;=C108,0,1)</f>
        <v>0</v>
      </c>
      <c r="CH108" s="3498"/>
      <c r="CI108" s="3498"/>
      <c r="CJ108" s="3498"/>
      <c r="CK108" s="3498"/>
      <c r="CL108" s="3498"/>
      <c r="CM108" s="3498"/>
      <c r="CN108" s="3498"/>
      <c r="CO108" s="3498"/>
    </row>
    <row r="109" spans="1:93" ht="26.25" customHeight="1" x14ac:dyDescent="0.25">
      <c r="A109" s="4153"/>
      <c r="B109" s="3100" t="s">
        <v>1680</v>
      </c>
      <c r="C109" s="138"/>
      <c r="D109" s="138"/>
      <c r="E109" s="3304" t="str">
        <f>$CA109&amp;$CB109&amp;$CC109&amp;$CD109</f>
        <v/>
      </c>
      <c r="F109" s="1482"/>
      <c r="G109" s="1482"/>
      <c r="H109" s="1482"/>
      <c r="I109" s="1482"/>
      <c r="J109" s="1482"/>
      <c r="K109" s="1482"/>
      <c r="L109" s="1482"/>
      <c r="M109" s="1482"/>
      <c r="N109" s="1482"/>
      <c r="O109" s="1482"/>
      <c r="P109" s="1482"/>
      <c r="Q109" s="2257"/>
      <c r="R109" s="2257"/>
      <c r="S109" s="2257"/>
      <c r="CA109" s="3497" t="str">
        <f>IF(D109&lt;=C109,"","* Las consejerías realizadas en Espacios Amigables NO DEBEN ser mayor al Total de Actividades. ")</f>
        <v/>
      </c>
      <c r="CG109" s="3498">
        <f>IF(D109&lt;=C109,0,1)</f>
        <v>0</v>
      </c>
      <c r="CH109" s="3498"/>
      <c r="CI109" s="3498"/>
      <c r="CJ109" s="3498"/>
      <c r="CK109" s="3498"/>
      <c r="CL109" s="3498"/>
      <c r="CM109" s="3498"/>
      <c r="CN109" s="3498"/>
      <c r="CO109" s="3498"/>
    </row>
    <row r="110" spans="1:93" ht="26.25" customHeight="1" x14ac:dyDescent="0.25">
      <c r="A110" s="4153"/>
      <c r="B110" s="3100" t="s">
        <v>1679</v>
      </c>
      <c r="C110" s="138"/>
      <c r="D110" s="138"/>
      <c r="E110" s="3304" t="str">
        <f>$CA110&amp;$CB110&amp;$CC110&amp;$CD110</f>
        <v/>
      </c>
      <c r="F110" s="1482"/>
      <c r="G110" s="1482"/>
      <c r="H110" s="1482"/>
      <c r="I110" s="1482"/>
      <c r="J110" s="1482"/>
      <c r="K110" s="1482"/>
      <c r="L110" s="1482"/>
      <c r="M110" s="1482"/>
      <c r="N110" s="1482"/>
      <c r="O110" s="1482"/>
      <c r="P110" s="1482"/>
      <c r="Q110" s="2257"/>
      <c r="R110" s="2257"/>
      <c r="S110" s="2257"/>
      <c r="CA110" s="3497" t="str">
        <f>IF(D110&lt;=C110,"","* Las consejerías realizadas en Espacios Amigables NO DEBEN ser mayor al Total de Actividades. ")</f>
        <v/>
      </c>
      <c r="CG110" s="3498">
        <f>IF(D110&lt;=C110,0,1)</f>
        <v>0</v>
      </c>
      <c r="CH110" s="3498"/>
      <c r="CI110" s="3498"/>
      <c r="CJ110" s="3498"/>
      <c r="CK110" s="3498"/>
      <c r="CL110" s="3498"/>
      <c r="CM110" s="3498"/>
      <c r="CN110" s="3498"/>
      <c r="CO110" s="3498"/>
    </row>
    <row r="111" spans="1:93" ht="26.25" customHeight="1" x14ac:dyDescent="0.25">
      <c r="A111" s="4153"/>
      <c r="B111" s="3100" t="s">
        <v>1678</v>
      </c>
      <c r="C111" s="138"/>
      <c r="D111" s="774"/>
      <c r="E111" s="3304"/>
      <c r="F111" s="1482"/>
      <c r="G111" s="1482"/>
      <c r="H111" s="1482"/>
      <c r="I111" s="1482"/>
      <c r="J111" s="1482"/>
      <c r="K111" s="1482"/>
      <c r="L111" s="1482"/>
      <c r="M111" s="1482"/>
      <c r="N111" s="1482"/>
      <c r="O111" s="1482"/>
      <c r="P111" s="1482"/>
      <c r="Q111" s="2257"/>
      <c r="R111" s="2257"/>
      <c r="S111" s="2257"/>
      <c r="CG111" s="3498"/>
      <c r="CH111" s="3498"/>
      <c r="CI111" s="3498"/>
      <c r="CJ111" s="3498"/>
      <c r="CK111" s="3498"/>
      <c r="CL111" s="3498"/>
      <c r="CM111" s="3498"/>
      <c r="CN111" s="3498"/>
      <c r="CO111" s="3498"/>
    </row>
    <row r="112" spans="1:93" ht="26.25" customHeight="1" x14ac:dyDescent="0.25">
      <c r="A112" s="4153"/>
      <c r="B112" s="3060" t="s">
        <v>1677</v>
      </c>
      <c r="C112" s="165"/>
      <c r="D112" s="774"/>
      <c r="E112" s="3304"/>
      <c r="F112" s="1482"/>
      <c r="G112" s="1482"/>
      <c r="H112" s="1482"/>
      <c r="I112" s="1482"/>
      <c r="J112" s="1482"/>
      <c r="K112" s="1482"/>
      <c r="L112" s="1482"/>
      <c r="M112" s="1482"/>
      <c r="N112" s="1482"/>
      <c r="O112" s="1482"/>
      <c r="P112" s="1482"/>
      <c r="Q112" s="2257"/>
      <c r="R112" s="2257"/>
      <c r="S112" s="2257"/>
      <c r="CG112" s="3498"/>
      <c r="CH112" s="3498"/>
      <c r="CI112" s="3498"/>
      <c r="CJ112" s="3498"/>
      <c r="CK112" s="3498"/>
      <c r="CL112" s="3498"/>
      <c r="CM112" s="3498"/>
      <c r="CN112" s="3498"/>
      <c r="CO112" s="3498"/>
    </row>
    <row r="113" spans="1:104" ht="26.25" customHeight="1" x14ac:dyDescent="0.25">
      <c r="A113" s="4153"/>
      <c r="B113" s="3060" t="s">
        <v>1676</v>
      </c>
      <c r="C113" s="165"/>
      <c r="D113" s="138"/>
      <c r="E113" s="3304" t="str">
        <f>$CA113&amp;$CB113&amp;$CC113&amp;$CD113</f>
        <v/>
      </c>
      <c r="F113" s="1482"/>
      <c r="G113" s="1482"/>
      <c r="H113" s="1482"/>
      <c r="I113" s="1482"/>
      <c r="J113" s="1482"/>
      <c r="K113" s="1482"/>
      <c r="L113" s="1482"/>
      <c r="M113" s="1482"/>
      <c r="N113" s="1482"/>
      <c r="O113" s="1482"/>
      <c r="P113" s="1482"/>
      <c r="Q113" s="2257"/>
      <c r="R113" s="2257"/>
      <c r="S113" s="2257"/>
      <c r="CA113" s="3497" t="str">
        <f>IF(D113&lt;=C113,"","* Las consejerías realizadas en Espacios Amigables NO DEBEN ser mayor al Total de Actividades. ")</f>
        <v/>
      </c>
      <c r="CG113" s="3498">
        <f>IF(D113&lt;=C113,0,1)</f>
        <v>0</v>
      </c>
      <c r="CH113" s="3498"/>
      <c r="CI113" s="3498"/>
      <c r="CJ113" s="3498"/>
      <c r="CK113" s="3498"/>
      <c r="CL113" s="3498"/>
      <c r="CM113" s="3498"/>
      <c r="CN113" s="3498"/>
      <c r="CO113" s="3498"/>
    </row>
    <row r="114" spans="1:104" ht="26.25" customHeight="1" x14ac:dyDescent="0.25">
      <c r="A114" s="4153"/>
      <c r="B114" s="3060" t="s">
        <v>1675</v>
      </c>
      <c r="C114" s="165"/>
      <c r="D114" s="138"/>
      <c r="E114" s="3304" t="str">
        <f>$CA114&amp;$CB114&amp;$CC114&amp;$CD114</f>
        <v/>
      </c>
      <c r="F114" s="1482"/>
      <c r="G114" s="1482"/>
      <c r="H114" s="1482"/>
      <c r="I114" s="1482"/>
      <c r="J114" s="1482"/>
      <c r="K114" s="1482"/>
      <c r="L114" s="1482"/>
      <c r="M114" s="1482"/>
      <c r="N114" s="1482"/>
      <c r="O114" s="1482"/>
      <c r="P114" s="1482"/>
      <c r="Q114" s="2257"/>
      <c r="R114" s="2257"/>
      <c r="S114" s="2257"/>
      <c r="CA114" s="3497" t="str">
        <f>IF(D114&lt;=C114,"","* Las consejerías realizadas en Espacios Amigables NO DEBEN ser mayor al Total de Actividades. ")</f>
        <v/>
      </c>
      <c r="CG114" s="3498">
        <f>IF(D114&lt;=C114,0,1)</f>
        <v>0</v>
      </c>
      <c r="CH114" s="3498"/>
      <c r="CI114" s="3498"/>
      <c r="CJ114" s="3498"/>
      <c r="CK114" s="3498"/>
      <c r="CL114" s="3498"/>
      <c r="CM114" s="3498"/>
      <c r="CN114" s="3498"/>
      <c r="CO114" s="3498"/>
    </row>
    <row r="115" spans="1:104" ht="26.25" customHeight="1" x14ac:dyDescent="0.25">
      <c r="A115" s="4153"/>
      <c r="B115" s="3060" t="s">
        <v>1674</v>
      </c>
      <c r="C115" s="138"/>
      <c r="D115" s="138"/>
      <c r="E115" s="3304" t="str">
        <f>$CA115&amp;$CB115&amp;$CC115&amp;$CD115</f>
        <v/>
      </c>
      <c r="F115" s="1482"/>
      <c r="G115" s="1482"/>
      <c r="H115" s="1482"/>
      <c r="I115" s="1482"/>
      <c r="J115" s="1482"/>
      <c r="K115" s="1482"/>
      <c r="L115" s="1482"/>
      <c r="M115" s="1482"/>
      <c r="N115" s="1482"/>
      <c r="O115" s="1482"/>
      <c r="P115" s="1482"/>
      <c r="Q115" s="2257"/>
      <c r="R115" s="2257"/>
      <c r="S115" s="2257"/>
      <c r="CA115" s="3497" t="str">
        <f>IF(D115&lt;=C115,"","* Las consejerías realizadas en Espacios Amigables NO DEBEN ser mayor al Total de Actividades. ")</f>
        <v/>
      </c>
      <c r="CG115" s="3498">
        <f>IF(D115&lt;=C115,0,1)</f>
        <v>0</v>
      </c>
      <c r="CH115" s="3498"/>
      <c r="CI115" s="3498"/>
      <c r="CJ115" s="3498"/>
      <c r="CK115" s="3498"/>
      <c r="CL115" s="3498"/>
      <c r="CM115" s="3498"/>
      <c r="CN115" s="3498"/>
      <c r="CO115" s="3498"/>
    </row>
    <row r="116" spans="1:104" ht="26.25" customHeight="1" x14ac:dyDescent="0.25">
      <c r="A116" s="4181"/>
      <c r="B116" s="3098" t="s">
        <v>1673</v>
      </c>
      <c r="C116" s="1401"/>
      <c r="D116" s="1401"/>
      <c r="E116" s="3304" t="str">
        <f>$CA116&amp;$CB116&amp;$CC116&amp;$CD116</f>
        <v/>
      </c>
      <c r="F116" s="1482"/>
      <c r="G116" s="1482"/>
      <c r="H116" s="1482"/>
      <c r="I116" s="1482"/>
      <c r="J116" s="1482"/>
      <c r="K116" s="1482"/>
      <c r="L116" s="1482"/>
      <c r="M116" s="1482"/>
      <c r="N116" s="1482"/>
      <c r="O116" s="1482"/>
      <c r="P116" s="1482"/>
      <c r="Q116" s="2257"/>
      <c r="R116" s="2257"/>
      <c r="S116" s="2257"/>
      <c r="CA116" s="3497" t="str">
        <f>IF(D116&lt;=C116,"","* Las consejerías realizadas en Espacios Amigables NO DEBEN ser mayor al Total de Actividades. ")</f>
        <v/>
      </c>
      <c r="CG116" s="3498">
        <f>IF(D116&lt;=C116,0,1)</f>
        <v>0</v>
      </c>
      <c r="CH116" s="3498"/>
      <c r="CI116" s="3498"/>
      <c r="CJ116" s="3498"/>
      <c r="CK116" s="3498"/>
      <c r="CL116" s="3498"/>
      <c r="CM116" s="3498"/>
      <c r="CN116" s="3498"/>
      <c r="CO116" s="3498"/>
    </row>
    <row r="117" spans="1:104" ht="26.25" customHeight="1" x14ac:dyDescent="0.25">
      <c r="A117" s="3619" t="s">
        <v>1672</v>
      </c>
      <c r="B117" s="3619"/>
      <c r="C117" s="1397"/>
      <c r="D117" s="1397"/>
      <c r="E117" s="3502"/>
      <c r="F117" s="1482"/>
      <c r="G117" s="1482"/>
      <c r="H117" s="1482"/>
      <c r="I117" s="1482"/>
      <c r="J117" s="1482"/>
      <c r="K117" s="1482"/>
      <c r="L117" s="1482"/>
      <c r="M117" s="1482"/>
      <c r="N117" s="1482"/>
      <c r="O117" s="1482"/>
      <c r="P117" s="1482"/>
      <c r="Q117" s="2257"/>
      <c r="R117" s="2257"/>
      <c r="S117" s="2257"/>
      <c r="CG117" s="3498"/>
      <c r="CH117" s="3498"/>
      <c r="CI117" s="3498"/>
      <c r="CJ117" s="3498"/>
      <c r="CK117" s="3498"/>
      <c r="CL117" s="3498"/>
      <c r="CM117" s="3498"/>
      <c r="CN117" s="3498"/>
      <c r="CO117" s="3498"/>
    </row>
    <row r="118" spans="1:104" ht="26.25" customHeight="1" x14ac:dyDescent="0.25">
      <c r="A118" s="4139" t="s">
        <v>46</v>
      </c>
      <c r="B118" s="1397"/>
      <c r="C118" s="4149" t="s">
        <v>27</v>
      </c>
      <c r="D118" s="4150"/>
      <c r="E118" s="4151"/>
      <c r="F118" s="5016" t="s">
        <v>92</v>
      </c>
      <c r="G118" s="5017"/>
      <c r="H118" s="5017"/>
      <c r="I118" s="5017"/>
      <c r="J118" s="5017"/>
      <c r="K118" s="5017"/>
      <c r="L118" s="5017"/>
      <c r="M118" s="5017"/>
      <c r="N118" s="5017"/>
      <c r="O118" s="5017"/>
      <c r="P118" s="5017"/>
      <c r="Q118" s="5017"/>
      <c r="R118" s="5017"/>
      <c r="S118" s="5017"/>
      <c r="T118" s="5017"/>
      <c r="U118" s="5017"/>
      <c r="V118" s="5017"/>
      <c r="W118" s="5017"/>
      <c r="X118" s="5017"/>
      <c r="Y118" s="5017"/>
      <c r="Z118" s="5017"/>
      <c r="AA118" s="5017"/>
      <c r="AB118" s="5017"/>
      <c r="AC118" s="5017"/>
      <c r="AD118" s="5017"/>
      <c r="AE118" s="5017"/>
      <c r="AF118" s="5017"/>
      <c r="AG118" s="5017"/>
      <c r="AH118" s="5017"/>
      <c r="AI118" s="5017"/>
      <c r="AJ118" s="5017"/>
      <c r="AK118" s="5018"/>
      <c r="AT118" s="2166"/>
      <c r="AU118" s="2166"/>
      <c r="AV118" s="2166"/>
      <c r="AW118" s="2166"/>
      <c r="AX118" s="2166"/>
      <c r="AY118" s="2166"/>
      <c r="AZ118" s="2166"/>
      <c r="BA118" s="2166"/>
      <c r="BB118" s="2166"/>
      <c r="BC118" s="2166"/>
      <c r="BD118" s="2166"/>
      <c r="BE118" s="2166"/>
      <c r="BF118" s="2166"/>
      <c r="BG118" s="2166"/>
      <c r="BH118" s="2166"/>
      <c r="BI118" s="2166"/>
      <c r="BJ118" s="2166"/>
      <c r="BK118" s="2166"/>
      <c r="BL118" s="2166"/>
      <c r="BM118" s="2166"/>
      <c r="BN118" s="2166"/>
      <c r="BO118" s="2166"/>
      <c r="BP118" s="2166"/>
      <c r="BQ118" s="2166"/>
      <c r="BR118" s="2166"/>
      <c r="BS118" s="2166"/>
      <c r="BT118" s="2166"/>
      <c r="BU118" s="2166"/>
      <c r="BV118" s="2166"/>
      <c r="BX118" s="1571"/>
      <c r="BY118" s="1571"/>
      <c r="BZ118" s="1571"/>
      <c r="CA118" s="1571"/>
      <c r="CB118" s="1571"/>
      <c r="CC118" s="1571"/>
      <c r="CD118" s="1571"/>
      <c r="CE118" s="1571"/>
      <c r="CF118" s="1571"/>
      <c r="CG118" s="1571"/>
      <c r="CH118" s="1571"/>
      <c r="CI118" s="1571"/>
      <c r="CJ118" s="1571"/>
      <c r="CK118" s="1571"/>
      <c r="CL118" s="1571"/>
      <c r="CM118" s="1571"/>
      <c r="CN118" s="1571"/>
      <c r="CO118" s="1571"/>
      <c r="CP118" s="1571"/>
      <c r="CQ118" s="1571"/>
      <c r="CR118" s="1571"/>
      <c r="CS118" s="1571"/>
      <c r="CT118" s="1571"/>
      <c r="CU118" s="1571"/>
      <c r="CV118" s="1571"/>
      <c r="CW118" s="1571"/>
      <c r="CX118" s="1571"/>
      <c r="CY118" s="1571"/>
      <c r="CZ118" s="1571"/>
    </row>
    <row r="119" spans="1:104" ht="26.25" customHeight="1" x14ac:dyDescent="0.25">
      <c r="A119" s="4140"/>
      <c r="B119" s="1397"/>
      <c r="C119" s="4221"/>
      <c r="D119" s="4181"/>
      <c r="E119" s="4233"/>
      <c r="F119" s="5007" t="s">
        <v>85</v>
      </c>
      <c r="G119" s="5008"/>
      <c r="H119" s="5007" t="s">
        <v>1671</v>
      </c>
      <c r="I119" s="5008"/>
      <c r="J119" s="5007" t="s">
        <v>1670</v>
      </c>
      <c r="K119" s="5008"/>
      <c r="L119" s="5007" t="s">
        <v>1669</v>
      </c>
      <c r="M119" s="5008"/>
      <c r="N119" s="5007" t="s">
        <v>1668</v>
      </c>
      <c r="O119" s="5008"/>
      <c r="P119" s="5007" t="s">
        <v>1667</v>
      </c>
      <c r="Q119" s="5008"/>
      <c r="R119" s="5007" t="s">
        <v>1666</v>
      </c>
      <c r="S119" s="5008"/>
      <c r="T119" s="5007" t="s">
        <v>1665</v>
      </c>
      <c r="U119" s="5008"/>
      <c r="V119" s="5007" t="s">
        <v>1664</v>
      </c>
      <c r="W119" s="5008"/>
      <c r="X119" s="5007" t="s">
        <v>1663</v>
      </c>
      <c r="Y119" s="5008"/>
      <c r="Z119" s="5007" t="s">
        <v>1662</v>
      </c>
      <c r="AA119" s="5008"/>
      <c r="AB119" s="5007" t="s">
        <v>1661</v>
      </c>
      <c r="AC119" s="5008"/>
      <c r="AD119" s="5007" t="s">
        <v>1660</v>
      </c>
      <c r="AE119" s="5008"/>
      <c r="AF119" s="5007" t="s">
        <v>1659</v>
      </c>
      <c r="AG119" s="5008"/>
      <c r="AH119" s="5009" t="s">
        <v>18</v>
      </c>
      <c r="AI119" s="5010"/>
      <c r="AJ119" s="5015" t="s">
        <v>1658</v>
      </c>
      <c r="AK119" s="5014"/>
      <c r="AP119" s="2166"/>
      <c r="AQ119" s="2166"/>
      <c r="AR119" s="2166"/>
      <c r="BX119" s="1571"/>
      <c r="BY119" s="1571"/>
      <c r="BZ119" s="1571"/>
      <c r="CA119" s="1571"/>
      <c r="CB119" s="1571"/>
      <c r="CC119" s="1571"/>
      <c r="CD119" s="1571"/>
      <c r="CE119" s="1571"/>
      <c r="CF119" s="1571"/>
      <c r="CG119" s="1571"/>
      <c r="CH119" s="1571"/>
      <c r="CI119" s="1571"/>
      <c r="CJ119" s="1571"/>
      <c r="CK119" s="1571"/>
      <c r="CL119" s="1571"/>
      <c r="CM119" s="1571"/>
      <c r="CN119" s="1571"/>
      <c r="CO119" s="1571"/>
      <c r="CP119" s="1571"/>
      <c r="CQ119" s="1571"/>
      <c r="CR119" s="1571"/>
      <c r="CS119" s="1571"/>
      <c r="CT119" s="1571"/>
      <c r="CU119" s="1571"/>
      <c r="CV119" s="1571"/>
      <c r="CW119" s="1571"/>
      <c r="CX119" s="1571"/>
      <c r="CY119" s="1571"/>
      <c r="CZ119" s="1571"/>
    </row>
    <row r="120" spans="1:104" ht="27" customHeight="1" x14ac:dyDescent="0.25">
      <c r="A120" s="4230"/>
      <c r="B120" s="1397"/>
      <c r="C120" s="3156" t="s">
        <v>1657</v>
      </c>
      <c r="D120" s="3196" t="s">
        <v>933</v>
      </c>
      <c r="E120" s="3059" t="s">
        <v>932</v>
      </c>
      <c r="F120" s="3156" t="s">
        <v>933</v>
      </c>
      <c r="G120" s="3057" t="s">
        <v>932</v>
      </c>
      <c r="H120" s="3156" t="s">
        <v>933</v>
      </c>
      <c r="I120" s="3057" t="s">
        <v>932</v>
      </c>
      <c r="J120" s="3156" t="s">
        <v>933</v>
      </c>
      <c r="K120" s="3057" t="s">
        <v>932</v>
      </c>
      <c r="L120" s="3156" t="s">
        <v>933</v>
      </c>
      <c r="M120" s="3057" t="s">
        <v>932</v>
      </c>
      <c r="N120" s="3156" t="s">
        <v>933</v>
      </c>
      <c r="O120" s="3057" t="s">
        <v>932</v>
      </c>
      <c r="P120" s="3156" t="s">
        <v>933</v>
      </c>
      <c r="Q120" s="3057" t="s">
        <v>932</v>
      </c>
      <c r="R120" s="3156" t="s">
        <v>933</v>
      </c>
      <c r="S120" s="3057" t="s">
        <v>932</v>
      </c>
      <c r="T120" s="3156" t="s">
        <v>933</v>
      </c>
      <c r="U120" s="3057" t="s">
        <v>932</v>
      </c>
      <c r="V120" s="3156" t="s">
        <v>933</v>
      </c>
      <c r="W120" s="3057" t="s">
        <v>932</v>
      </c>
      <c r="X120" s="3156" t="s">
        <v>933</v>
      </c>
      <c r="Y120" s="3057" t="s">
        <v>932</v>
      </c>
      <c r="Z120" s="3156" t="s">
        <v>933</v>
      </c>
      <c r="AA120" s="3057" t="s">
        <v>932</v>
      </c>
      <c r="AB120" s="3156" t="s">
        <v>933</v>
      </c>
      <c r="AC120" s="3057" t="s">
        <v>932</v>
      </c>
      <c r="AD120" s="3156" t="s">
        <v>933</v>
      </c>
      <c r="AE120" s="3057" t="s">
        <v>932</v>
      </c>
      <c r="AF120" s="3156" t="s">
        <v>933</v>
      </c>
      <c r="AG120" s="3057" t="s">
        <v>932</v>
      </c>
      <c r="AH120" s="3156" t="s">
        <v>933</v>
      </c>
      <c r="AI120" s="3267" t="s">
        <v>932</v>
      </c>
      <c r="AJ120" s="3154" t="s">
        <v>933</v>
      </c>
      <c r="AK120" s="3057" t="s">
        <v>932</v>
      </c>
      <c r="AP120" s="2166"/>
      <c r="AQ120" s="2166"/>
      <c r="AR120" s="2166"/>
      <c r="BX120" s="1571"/>
      <c r="BY120" s="1571"/>
      <c r="BZ120" s="1571"/>
      <c r="CA120" s="1571"/>
      <c r="CB120" s="1571"/>
      <c r="CC120" s="1571"/>
      <c r="CD120" s="1571"/>
      <c r="CE120" s="1571"/>
      <c r="CF120" s="1571"/>
      <c r="CG120" s="1571"/>
      <c r="CH120" s="1571"/>
      <c r="CI120" s="1571"/>
      <c r="CJ120" s="1571"/>
      <c r="CK120" s="1571"/>
      <c r="CL120" s="1571"/>
      <c r="CM120" s="1571"/>
      <c r="CN120" s="1571"/>
      <c r="CO120" s="1571"/>
      <c r="CP120" s="1571"/>
      <c r="CQ120" s="1571"/>
      <c r="CR120" s="1571"/>
      <c r="CS120" s="1571"/>
      <c r="CT120" s="1571"/>
      <c r="CU120" s="1571"/>
      <c r="CV120" s="1571"/>
      <c r="CW120" s="1571"/>
      <c r="CX120" s="1571"/>
      <c r="CY120" s="1571"/>
      <c r="CZ120" s="1571"/>
    </row>
    <row r="121" spans="1:104" ht="20.25" customHeight="1" x14ac:dyDescent="0.25">
      <c r="A121" s="4151" t="s">
        <v>1656</v>
      </c>
      <c r="B121" s="1424" t="s">
        <v>1655</v>
      </c>
      <c r="C121" s="3245">
        <f>SUM(D121:E121)</f>
        <v>0</v>
      </c>
      <c r="D121" s="3246">
        <f>+F121+H121+J121+L121+N121+P121+R121+T121+V121+X121+Z121+AB121+AD121+AF121+AH121</f>
        <v>0</v>
      </c>
      <c r="E121" s="1434">
        <f>+G121+I121+K121+M121+O121+Q121+S121+U121+W121+Y121+AA121+AC121+AE121+AG121+AI121</f>
        <v>0</v>
      </c>
      <c r="F121" s="829"/>
      <c r="G121" s="1407"/>
      <c r="H121" s="829"/>
      <c r="I121" s="1407"/>
      <c r="J121" s="829"/>
      <c r="K121" s="1407"/>
      <c r="L121" s="829"/>
      <c r="M121" s="1407"/>
      <c r="N121" s="829"/>
      <c r="O121" s="1407"/>
      <c r="P121" s="829"/>
      <c r="Q121" s="1407"/>
      <c r="R121" s="829"/>
      <c r="S121" s="1407"/>
      <c r="T121" s="829"/>
      <c r="U121" s="1407"/>
      <c r="V121" s="829"/>
      <c r="W121" s="1407"/>
      <c r="X121" s="829"/>
      <c r="Y121" s="1407"/>
      <c r="Z121" s="829"/>
      <c r="AA121" s="1407"/>
      <c r="AB121" s="829"/>
      <c r="AC121" s="1407"/>
      <c r="AD121" s="829"/>
      <c r="AE121" s="1407"/>
      <c r="AF121" s="829"/>
      <c r="AG121" s="1407"/>
      <c r="AH121" s="1408"/>
      <c r="AI121" s="1405"/>
      <c r="AJ121" s="886"/>
      <c r="AK121" s="1407"/>
      <c r="AP121" s="2166"/>
      <c r="AQ121" s="2166"/>
      <c r="AR121" s="2166"/>
      <c r="BX121" s="1571"/>
      <c r="BY121" s="1571"/>
      <c r="BZ121" s="1571"/>
      <c r="CA121" s="1571"/>
      <c r="CB121" s="1571"/>
      <c r="CC121" s="1571"/>
      <c r="CD121" s="1571"/>
      <c r="CE121" s="1571"/>
      <c r="CF121" s="1571"/>
      <c r="CG121" s="1571"/>
      <c r="CH121" s="1571"/>
      <c r="CI121" s="1571"/>
      <c r="CJ121" s="1571"/>
      <c r="CK121" s="1571"/>
      <c r="CL121" s="1571"/>
      <c r="CM121" s="1571"/>
      <c r="CN121" s="1571"/>
      <c r="CO121" s="1571"/>
      <c r="CP121" s="1571"/>
      <c r="CQ121" s="1571"/>
      <c r="CR121" s="1571"/>
      <c r="CS121" s="1571"/>
      <c r="CT121" s="1571"/>
      <c r="CU121" s="1571"/>
      <c r="CV121" s="1571"/>
      <c r="CW121" s="1571"/>
      <c r="CX121" s="1571"/>
      <c r="CY121" s="1571"/>
      <c r="CZ121" s="1571"/>
    </row>
    <row r="122" spans="1:104" ht="18.75" customHeight="1" x14ac:dyDescent="0.25">
      <c r="A122" s="4154"/>
      <c r="B122" s="151" t="s">
        <v>1654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3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6"/>
      <c r="AQ122" s="2166"/>
      <c r="AR122" s="2166"/>
      <c r="BX122" s="1571"/>
      <c r="BY122" s="1571"/>
      <c r="BZ122" s="1571"/>
      <c r="CA122" s="1571"/>
      <c r="CB122" s="1571"/>
      <c r="CC122" s="1571"/>
      <c r="CD122" s="1571"/>
      <c r="CE122" s="1571"/>
      <c r="CF122" s="1571"/>
      <c r="CG122" s="1571"/>
      <c r="CH122" s="1571"/>
      <c r="CI122" s="1571"/>
      <c r="CJ122" s="1571"/>
      <c r="CK122" s="1571"/>
      <c r="CL122" s="1571"/>
      <c r="CM122" s="1571"/>
      <c r="CN122" s="1571"/>
      <c r="CO122" s="1571"/>
      <c r="CP122" s="1571"/>
      <c r="CQ122" s="1571"/>
      <c r="CR122" s="1571"/>
      <c r="CS122" s="1571"/>
      <c r="CT122" s="1571"/>
      <c r="CU122" s="1571"/>
      <c r="CV122" s="1571"/>
      <c r="CW122" s="1571"/>
      <c r="CX122" s="1571"/>
      <c r="CY122" s="1571"/>
      <c r="CZ122" s="1571"/>
    </row>
    <row r="123" spans="1:104" ht="18.75" customHeight="1" x14ac:dyDescent="0.25">
      <c r="A123" s="4233"/>
      <c r="B123" s="867" t="s">
        <v>1653</v>
      </c>
      <c r="C123" s="3250">
        <f>SUM(D123:E123)</f>
        <v>0</v>
      </c>
      <c r="D123" s="3251">
        <f t="shared" si="44"/>
        <v>0</v>
      </c>
      <c r="E123" s="1431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6"/>
      <c r="AQ123" s="2166"/>
      <c r="AR123" s="2166"/>
      <c r="BX123" s="1571"/>
      <c r="BY123" s="1571"/>
      <c r="BZ123" s="1571"/>
      <c r="CA123" s="1571"/>
      <c r="CB123" s="1571"/>
      <c r="CC123" s="1571"/>
      <c r="CD123" s="1571"/>
      <c r="CE123" s="1571"/>
      <c r="CF123" s="1571"/>
      <c r="CG123" s="1571"/>
      <c r="CH123" s="1571"/>
      <c r="CI123" s="1571"/>
      <c r="CJ123" s="1571"/>
      <c r="CK123" s="1571"/>
      <c r="CL123" s="1571"/>
      <c r="CM123" s="1571"/>
      <c r="CN123" s="1571"/>
      <c r="CO123" s="1571"/>
      <c r="CP123" s="1571"/>
      <c r="CQ123" s="1571"/>
      <c r="CR123" s="1571"/>
      <c r="CS123" s="1571"/>
      <c r="CT123" s="1571"/>
      <c r="CU123" s="1571"/>
      <c r="CV123" s="1571"/>
      <c r="CW123" s="1571"/>
      <c r="CX123" s="1571"/>
      <c r="CY123" s="1571"/>
      <c r="CZ123" s="1571"/>
    </row>
    <row r="124" spans="1:104" ht="21" customHeight="1" x14ac:dyDescent="0.25">
      <c r="A124" s="1397" t="s">
        <v>1652</v>
      </c>
      <c r="B124" s="1247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57"/>
      <c r="N124" s="2257"/>
      <c r="O124" s="2257"/>
      <c r="CG124" s="3498"/>
      <c r="CH124" s="3498"/>
      <c r="CI124" s="3498"/>
      <c r="CJ124" s="3498"/>
      <c r="CK124" s="3498"/>
      <c r="CL124" s="3498"/>
      <c r="CM124" s="3498"/>
      <c r="CN124" s="3498"/>
      <c r="CO124" s="3498"/>
    </row>
    <row r="125" spans="1:104" ht="21.75" customHeight="1" x14ac:dyDescent="0.25">
      <c r="A125" s="1397" t="s">
        <v>1651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98"/>
      <c r="CH125" s="3498"/>
      <c r="CI125" s="3498"/>
      <c r="CJ125" s="3498"/>
      <c r="CK125" s="3498"/>
      <c r="CL125" s="3498"/>
      <c r="CM125" s="3498"/>
      <c r="CN125" s="3498"/>
      <c r="CO125" s="3498"/>
    </row>
    <row r="126" spans="1:104" ht="27" customHeight="1" x14ac:dyDescent="0.25">
      <c r="A126" s="5013" t="s">
        <v>1650</v>
      </c>
      <c r="B126" s="5013" t="s">
        <v>1649</v>
      </c>
      <c r="C126" s="5013" t="s">
        <v>1624</v>
      </c>
      <c r="D126" s="5007" t="s">
        <v>1648</v>
      </c>
      <c r="E126" s="5019"/>
      <c r="F126" s="5019"/>
      <c r="G126" s="5019"/>
      <c r="H126" s="5019"/>
      <c r="I126" s="5019"/>
      <c r="J126" s="5020"/>
      <c r="K126" s="4151" t="s">
        <v>1647</v>
      </c>
      <c r="L126" s="4151" t="s">
        <v>1646</v>
      </c>
      <c r="CG126" s="3498"/>
      <c r="CH126" s="3498"/>
      <c r="CI126" s="3498"/>
      <c r="CJ126" s="3498"/>
      <c r="CK126" s="3498"/>
      <c r="CL126" s="3498"/>
      <c r="CM126" s="3498"/>
      <c r="CN126" s="3498"/>
      <c r="CO126" s="3498"/>
    </row>
    <row r="127" spans="1:104" ht="55.5" customHeight="1" x14ac:dyDescent="0.25">
      <c r="A127" s="5013"/>
      <c r="B127" s="5013"/>
      <c r="C127" s="5013"/>
      <c r="D127" s="3156" t="s">
        <v>1645</v>
      </c>
      <c r="E127" s="3196" t="s">
        <v>1644</v>
      </c>
      <c r="F127" s="3196" t="s">
        <v>1643</v>
      </c>
      <c r="G127" s="3196" t="s">
        <v>1642</v>
      </c>
      <c r="H127" s="3196" t="s">
        <v>1641</v>
      </c>
      <c r="I127" s="1406" t="s">
        <v>1640</v>
      </c>
      <c r="J127" s="480" t="s">
        <v>1639</v>
      </c>
      <c r="K127" s="4233"/>
      <c r="L127" s="4233"/>
      <c r="CG127" s="3498"/>
      <c r="CH127" s="3498"/>
      <c r="CI127" s="3498"/>
      <c r="CJ127" s="3498"/>
      <c r="CK127" s="3498"/>
      <c r="CL127" s="3498"/>
      <c r="CM127" s="3498"/>
      <c r="CN127" s="3498"/>
      <c r="CO127" s="3498"/>
    </row>
    <row r="128" spans="1:104" ht="19.5" customHeight="1" x14ac:dyDescent="0.25">
      <c r="A128" s="5013" t="s">
        <v>1638</v>
      </c>
      <c r="B128" s="3240" t="s">
        <v>137</v>
      </c>
      <c r="C128" s="1024">
        <f t="shared" ref="C128:C143" si="46">SUM(D128:J128)</f>
        <v>0</v>
      </c>
      <c r="D128" s="829"/>
      <c r="E128" s="828"/>
      <c r="F128" s="828"/>
      <c r="G128" s="828"/>
      <c r="H128" s="828"/>
      <c r="I128" s="519"/>
      <c r="J128" s="1405"/>
      <c r="K128" s="859"/>
      <c r="L128" s="830"/>
      <c r="M128" s="2166"/>
      <c r="CG128" s="3498"/>
      <c r="CH128" s="3498"/>
      <c r="CI128" s="3498"/>
      <c r="CJ128" s="3498"/>
      <c r="CK128" s="3498"/>
      <c r="CL128" s="3498"/>
      <c r="CM128" s="3498"/>
      <c r="CN128" s="3498"/>
      <c r="CO128" s="3498"/>
    </row>
    <row r="129" spans="1:93" ht="19.5" customHeight="1" x14ac:dyDescent="0.25">
      <c r="A129" s="5013"/>
      <c r="B129" s="3060" t="s">
        <v>1617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6"/>
      <c r="CG129" s="3498"/>
      <c r="CH129" s="3498"/>
      <c r="CI129" s="3498"/>
      <c r="CJ129" s="3498"/>
      <c r="CK129" s="3498"/>
      <c r="CL129" s="3498"/>
      <c r="CM129" s="3498"/>
      <c r="CN129" s="3498"/>
      <c r="CO129" s="3498"/>
    </row>
    <row r="130" spans="1:93" ht="19.5" customHeight="1" x14ac:dyDescent="0.25">
      <c r="A130" s="5013"/>
      <c r="B130" s="3060" t="s">
        <v>1616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6"/>
      <c r="CG130" s="3498"/>
      <c r="CH130" s="3498"/>
      <c r="CI130" s="3498"/>
      <c r="CJ130" s="3498"/>
      <c r="CK130" s="3498"/>
      <c r="CL130" s="3498"/>
      <c r="CM130" s="3498"/>
      <c r="CN130" s="3498"/>
      <c r="CO130" s="3498"/>
    </row>
    <row r="131" spans="1:93" ht="19.5" customHeight="1" x14ac:dyDescent="0.25">
      <c r="A131" s="5013"/>
      <c r="B131" s="3160" t="s">
        <v>1634</v>
      </c>
      <c r="C131" s="93">
        <f t="shared" si="46"/>
        <v>0</v>
      </c>
      <c r="D131" s="1316"/>
      <c r="E131" s="1404"/>
      <c r="F131" s="1404"/>
      <c r="G131" s="1404"/>
      <c r="H131" s="1404"/>
      <c r="I131" s="1403"/>
      <c r="J131" s="1322"/>
      <c r="K131" s="1402"/>
      <c r="L131" s="1401"/>
      <c r="M131" s="2166"/>
      <c r="CG131" s="3498"/>
      <c r="CH131" s="3498"/>
      <c r="CI131" s="3498"/>
      <c r="CJ131" s="3498"/>
      <c r="CK131" s="3498"/>
      <c r="CL131" s="3498"/>
      <c r="CM131" s="3498"/>
      <c r="CN131" s="3498"/>
      <c r="CO131" s="3498"/>
    </row>
    <row r="132" spans="1:93" ht="19.5" customHeight="1" x14ac:dyDescent="0.25">
      <c r="A132" s="5013" t="s">
        <v>1637</v>
      </c>
      <c r="B132" s="3240" t="s">
        <v>137</v>
      </c>
      <c r="C132" s="1394">
        <f t="shared" si="46"/>
        <v>0</v>
      </c>
      <c r="D132" s="1292"/>
      <c r="E132" s="1326"/>
      <c r="F132" s="1326"/>
      <c r="G132" s="1326"/>
      <c r="H132" s="1326"/>
      <c r="I132" s="1400"/>
      <c r="J132" s="1306"/>
      <c r="K132" s="1345"/>
      <c r="L132" s="1291"/>
      <c r="M132" s="2166"/>
      <c r="CG132" s="3498"/>
      <c r="CH132" s="3498"/>
      <c r="CI132" s="3498"/>
      <c r="CJ132" s="3498"/>
      <c r="CK132" s="3498"/>
      <c r="CL132" s="3498"/>
      <c r="CM132" s="3498"/>
      <c r="CN132" s="3498"/>
      <c r="CO132" s="3498"/>
    </row>
    <row r="133" spans="1:93" ht="19.5" customHeight="1" x14ac:dyDescent="0.25">
      <c r="A133" s="5013"/>
      <c r="B133" s="3060" t="s">
        <v>1617</v>
      </c>
      <c r="C133" s="99">
        <f t="shared" si="46"/>
        <v>0</v>
      </c>
      <c r="D133" s="207"/>
      <c r="E133" s="1398"/>
      <c r="F133" s="1398"/>
      <c r="G133" s="1398"/>
      <c r="H133" s="1398"/>
      <c r="I133" s="1399"/>
      <c r="J133" s="1325"/>
      <c r="K133" s="208"/>
      <c r="L133" s="237"/>
      <c r="M133" s="2166"/>
      <c r="CG133" s="3498"/>
      <c r="CH133" s="3498"/>
      <c r="CI133" s="3498"/>
      <c r="CJ133" s="3498"/>
      <c r="CK133" s="3498"/>
      <c r="CL133" s="3498"/>
      <c r="CM133" s="3498"/>
      <c r="CN133" s="3498"/>
      <c r="CO133" s="3498"/>
    </row>
    <row r="134" spans="1:93" ht="19.5" customHeight="1" x14ac:dyDescent="0.25">
      <c r="A134" s="5013"/>
      <c r="B134" s="3060" t="s">
        <v>1616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6"/>
      <c r="CG134" s="3498"/>
      <c r="CH134" s="3498"/>
      <c r="CI134" s="3498"/>
      <c r="CJ134" s="3498"/>
      <c r="CK134" s="3498"/>
      <c r="CL134" s="3498"/>
      <c r="CM134" s="3498"/>
      <c r="CN134" s="3498"/>
      <c r="CO134" s="3498"/>
    </row>
    <row r="135" spans="1:93" ht="19.5" customHeight="1" x14ac:dyDescent="0.25">
      <c r="A135" s="5013"/>
      <c r="B135" s="3160" t="s">
        <v>1634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6"/>
      <c r="CG135" s="3498"/>
      <c r="CH135" s="3498"/>
      <c r="CI135" s="3498"/>
      <c r="CJ135" s="3498"/>
      <c r="CK135" s="3498"/>
      <c r="CL135" s="3498"/>
      <c r="CM135" s="3498"/>
      <c r="CN135" s="3498"/>
      <c r="CO135" s="3498"/>
    </row>
    <row r="136" spans="1:93" ht="19.5" customHeight="1" x14ac:dyDescent="0.25">
      <c r="A136" s="5013" t="s">
        <v>1636</v>
      </c>
      <c r="B136" s="3240" t="s">
        <v>137</v>
      </c>
      <c r="C136" s="1394">
        <f t="shared" si="46"/>
        <v>0</v>
      </c>
      <c r="D136" s="1292"/>
      <c r="E136" s="1326"/>
      <c r="F136" s="1326"/>
      <c r="G136" s="1326"/>
      <c r="H136" s="1326"/>
      <c r="I136" s="1400"/>
      <c r="J136" s="1306"/>
      <c r="K136" s="1345"/>
      <c r="L136" s="1291"/>
      <c r="M136" s="2166"/>
      <c r="CG136" s="3498"/>
      <c r="CH136" s="3498"/>
      <c r="CI136" s="3498"/>
      <c r="CJ136" s="3498"/>
      <c r="CK136" s="3498"/>
      <c r="CL136" s="3498"/>
      <c r="CM136" s="3498"/>
      <c r="CN136" s="3498"/>
      <c r="CO136" s="3498"/>
    </row>
    <row r="137" spans="1:93" ht="19.5" customHeight="1" x14ac:dyDescent="0.25">
      <c r="A137" s="5013"/>
      <c r="B137" s="3060" t="s">
        <v>1617</v>
      </c>
      <c r="C137" s="99">
        <f t="shared" si="46"/>
        <v>0</v>
      </c>
      <c r="D137" s="207"/>
      <c r="E137" s="1398"/>
      <c r="F137" s="1398"/>
      <c r="G137" s="1398"/>
      <c r="H137" s="1398"/>
      <c r="I137" s="1399"/>
      <c r="J137" s="1325"/>
      <c r="K137" s="208"/>
      <c r="L137" s="237"/>
      <c r="M137" s="2166"/>
      <c r="CG137" s="3498"/>
      <c r="CH137" s="3498"/>
      <c r="CI137" s="3498"/>
      <c r="CJ137" s="3498"/>
      <c r="CK137" s="3498"/>
      <c r="CL137" s="3498"/>
      <c r="CM137" s="3498"/>
      <c r="CN137" s="3498"/>
      <c r="CO137" s="3498"/>
    </row>
    <row r="138" spans="1:93" ht="19.5" customHeight="1" x14ac:dyDescent="0.25">
      <c r="A138" s="5013"/>
      <c r="B138" s="3060" t="s">
        <v>1616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6"/>
      <c r="CG138" s="3498"/>
      <c r="CH138" s="3498"/>
      <c r="CI138" s="3498"/>
      <c r="CJ138" s="3498"/>
      <c r="CK138" s="3498"/>
      <c r="CL138" s="3498"/>
      <c r="CM138" s="3498"/>
      <c r="CN138" s="3498"/>
      <c r="CO138" s="3498"/>
    </row>
    <row r="139" spans="1:93" ht="19.5" customHeight="1" x14ac:dyDescent="0.25">
      <c r="A139" s="5013"/>
      <c r="B139" s="3160" t="s">
        <v>1634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6"/>
      <c r="CG139" s="3498"/>
      <c r="CH139" s="3498"/>
      <c r="CI139" s="3498"/>
      <c r="CJ139" s="3498"/>
      <c r="CK139" s="3498"/>
      <c r="CL139" s="3498"/>
      <c r="CM139" s="3498"/>
      <c r="CN139" s="3498"/>
      <c r="CO139" s="3498"/>
    </row>
    <row r="140" spans="1:93" ht="19.5" customHeight="1" x14ac:dyDescent="0.25">
      <c r="A140" s="5013" t="s">
        <v>1635</v>
      </c>
      <c r="B140" s="3240" t="s">
        <v>137</v>
      </c>
      <c r="C140" s="1394">
        <f t="shared" si="46"/>
        <v>0</v>
      </c>
      <c r="D140" s="1292"/>
      <c r="E140" s="1326"/>
      <c r="F140" s="1326"/>
      <c r="G140" s="1326"/>
      <c r="H140" s="1326"/>
      <c r="I140" s="1400"/>
      <c r="J140" s="1306"/>
      <c r="K140" s="1345"/>
      <c r="L140" s="1291"/>
      <c r="M140" s="2166"/>
      <c r="CG140" s="3498"/>
      <c r="CH140" s="3498"/>
      <c r="CI140" s="3498"/>
      <c r="CJ140" s="3498"/>
      <c r="CK140" s="3498"/>
      <c r="CL140" s="3498"/>
      <c r="CM140" s="3498"/>
      <c r="CN140" s="3498"/>
      <c r="CO140" s="3498"/>
    </row>
    <row r="141" spans="1:93" ht="19.5" customHeight="1" x14ac:dyDescent="0.25">
      <c r="A141" s="5013"/>
      <c r="B141" s="3060" t="s">
        <v>1617</v>
      </c>
      <c r="C141" s="99">
        <f t="shared" si="46"/>
        <v>0</v>
      </c>
      <c r="D141" s="207"/>
      <c r="E141" s="1398"/>
      <c r="F141" s="1398"/>
      <c r="G141" s="1398"/>
      <c r="H141" s="1398"/>
      <c r="I141" s="1399"/>
      <c r="J141" s="1325"/>
      <c r="K141" s="208"/>
      <c r="L141" s="237"/>
      <c r="M141" s="2166"/>
      <c r="CG141" s="3498"/>
      <c r="CH141" s="3498"/>
      <c r="CI141" s="3498"/>
      <c r="CJ141" s="3498"/>
      <c r="CK141" s="3498"/>
      <c r="CL141" s="3498"/>
      <c r="CM141" s="3498"/>
      <c r="CN141" s="3498"/>
      <c r="CO141" s="3498"/>
    </row>
    <row r="142" spans="1:93" ht="19.5" customHeight="1" x14ac:dyDescent="0.25">
      <c r="A142" s="5013"/>
      <c r="B142" s="3060" t="s">
        <v>1616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6"/>
      <c r="CG142" s="3498"/>
      <c r="CH142" s="3498"/>
      <c r="CI142" s="3498"/>
      <c r="CJ142" s="3498"/>
      <c r="CK142" s="3498"/>
      <c r="CL142" s="3498"/>
      <c r="CM142" s="3498"/>
      <c r="CN142" s="3498"/>
      <c r="CO142" s="3498"/>
    </row>
    <row r="143" spans="1:93" ht="19.5" customHeight="1" x14ac:dyDescent="0.25">
      <c r="A143" s="5013"/>
      <c r="B143" s="3160" t="s">
        <v>1634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6"/>
      <c r="CG143" s="3498"/>
      <c r="CH143" s="3498"/>
      <c r="CI143" s="3498"/>
      <c r="CJ143" s="3498"/>
      <c r="CK143" s="3498"/>
      <c r="CL143" s="3498"/>
      <c r="CM143" s="3498"/>
      <c r="CN143" s="3498"/>
      <c r="CO143" s="3498"/>
    </row>
    <row r="144" spans="1:93" ht="37.35" customHeight="1" x14ac:dyDescent="0.25">
      <c r="A144" s="1397" t="s">
        <v>1633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98"/>
      <c r="CH144" s="3498"/>
      <c r="CI144" s="3498"/>
      <c r="CJ144" s="3498"/>
      <c r="CK144" s="3498"/>
      <c r="CL144" s="3498"/>
      <c r="CM144" s="3498"/>
      <c r="CN144" s="3498"/>
      <c r="CO144" s="3498"/>
    </row>
    <row r="145" spans="1:93" ht="42.75" customHeight="1" x14ac:dyDescent="0.25">
      <c r="A145" s="1349" t="s">
        <v>1612</v>
      </c>
      <c r="B145" s="3232" t="s">
        <v>1632</v>
      </c>
      <c r="C145" s="1347" t="s">
        <v>1631</v>
      </c>
      <c r="D145" s="1372" t="s">
        <v>1630</v>
      </c>
      <c r="E145" s="1372" t="s">
        <v>1629</v>
      </c>
      <c r="F145" s="1372" t="s">
        <v>1628</v>
      </c>
      <c r="G145" s="1372" t="s">
        <v>1627</v>
      </c>
      <c r="H145" s="1361" t="s">
        <v>1626</v>
      </c>
      <c r="I145" s="1396"/>
      <c r="J145" s="1395"/>
      <c r="K145" s="1395"/>
      <c r="L145" s="1395"/>
      <c r="CG145" s="3498"/>
      <c r="CH145" s="3498"/>
      <c r="CI145" s="3498"/>
      <c r="CJ145" s="3498"/>
      <c r="CK145" s="3498"/>
      <c r="CL145" s="3498"/>
      <c r="CM145" s="3498"/>
      <c r="CN145" s="3498"/>
      <c r="CO145" s="3498"/>
    </row>
    <row r="146" spans="1:93" ht="21.75" customHeight="1" x14ac:dyDescent="0.25">
      <c r="A146" s="3240" t="s">
        <v>138</v>
      </c>
      <c r="B146" s="1393"/>
      <c r="C146" s="1292"/>
      <c r="D146" s="1393"/>
      <c r="E146" s="1393"/>
      <c r="F146" s="1393"/>
      <c r="G146" s="1393"/>
      <c r="H146" s="1392"/>
      <c r="I146" s="120"/>
      <c r="J146" s="161"/>
      <c r="K146" s="161"/>
      <c r="L146" s="161"/>
      <c r="CG146" s="3498"/>
      <c r="CH146" s="3498"/>
      <c r="CI146" s="3498"/>
      <c r="CJ146" s="3498"/>
      <c r="CK146" s="3498"/>
      <c r="CL146" s="3498"/>
      <c r="CM146" s="3498"/>
      <c r="CN146" s="3498"/>
      <c r="CO146" s="3498"/>
    </row>
    <row r="147" spans="1:93" ht="21.75" customHeight="1" x14ac:dyDescent="0.25">
      <c r="A147" s="3060" t="s">
        <v>1617</v>
      </c>
      <c r="B147" s="1398"/>
      <c r="C147" s="207"/>
      <c r="D147" s="1398"/>
      <c r="E147" s="1398"/>
      <c r="F147" s="1398"/>
      <c r="G147" s="1398"/>
      <c r="H147" s="1312"/>
      <c r="I147" s="120"/>
      <c r="J147" s="161"/>
      <c r="K147" s="161"/>
      <c r="L147" s="161"/>
      <c r="CG147" s="3498"/>
      <c r="CH147" s="3498"/>
      <c r="CI147" s="3498"/>
      <c r="CJ147" s="3498"/>
      <c r="CK147" s="3498"/>
      <c r="CL147" s="3498"/>
      <c r="CM147" s="3498"/>
      <c r="CN147" s="3498"/>
      <c r="CO147" s="3498"/>
    </row>
    <row r="148" spans="1:93" ht="21.75" customHeight="1" x14ac:dyDescent="0.25">
      <c r="A148" s="3060" t="s">
        <v>1616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98"/>
      <c r="CH148" s="3498"/>
      <c r="CI148" s="3498"/>
      <c r="CJ148" s="3498"/>
      <c r="CK148" s="3498"/>
      <c r="CL148" s="3498"/>
      <c r="CM148" s="3498"/>
      <c r="CN148" s="3498"/>
      <c r="CO148" s="3498"/>
    </row>
    <row r="149" spans="1:93" ht="21.75" customHeight="1" x14ac:dyDescent="0.25">
      <c r="A149" s="3160" t="s">
        <v>1601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98"/>
      <c r="CH149" s="3498"/>
      <c r="CI149" s="3498"/>
      <c r="CJ149" s="3498"/>
      <c r="CK149" s="3498"/>
      <c r="CL149" s="3498"/>
      <c r="CM149" s="3498"/>
      <c r="CN149" s="3498"/>
      <c r="CO149" s="3498"/>
    </row>
    <row r="150" spans="1:93" ht="16.350000000000001" customHeight="1" x14ac:dyDescent="0.25">
      <c r="A150" s="1397" t="s">
        <v>1625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98"/>
      <c r="CH150" s="3498"/>
      <c r="CI150" s="3498"/>
      <c r="CJ150" s="3498"/>
      <c r="CK150" s="3498"/>
      <c r="CL150" s="3498"/>
      <c r="CM150" s="3498"/>
      <c r="CN150" s="3498"/>
      <c r="CO150" s="3498"/>
    </row>
    <row r="151" spans="1:93" ht="50.25" customHeight="1" x14ac:dyDescent="0.25">
      <c r="A151" s="1349" t="s">
        <v>1612</v>
      </c>
      <c r="B151" s="3232" t="s">
        <v>1624</v>
      </c>
      <c r="C151" s="1347" t="s">
        <v>1623</v>
      </c>
      <c r="D151" s="1372" t="s">
        <v>1622</v>
      </c>
      <c r="E151" s="1372" t="s">
        <v>1621</v>
      </c>
      <c r="F151" s="1372" t="s">
        <v>1620</v>
      </c>
      <c r="G151" s="1372" t="s">
        <v>1619</v>
      </c>
      <c r="H151" s="1361" t="s">
        <v>1618</v>
      </c>
      <c r="I151" s="1396"/>
      <c r="J151" s="1395"/>
      <c r="K151" s="1395"/>
      <c r="L151" s="1395"/>
      <c r="CG151" s="3498"/>
      <c r="CH151" s="3498"/>
      <c r="CI151" s="3498"/>
      <c r="CJ151" s="3498"/>
      <c r="CK151" s="3498"/>
      <c r="CL151" s="3498"/>
      <c r="CM151" s="3498"/>
      <c r="CN151" s="3498"/>
      <c r="CO151" s="3498"/>
    </row>
    <row r="152" spans="1:93" ht="19.5" customHeight="1" x14ac:dyDescent="0.25">
      <c r="A152" s="3240" t="s">
        <v>138</v>
      </c>
      <c r="B152" s="1394">
        <f t="shared" ref="B152:B157" si="47">SUM(C152:H152)</f>
        <v>0</v>
      </c>
      <c r="C152" s="1292"/>
      <c r="D152" s="1393"/>
      <c r="E152" s="1393"/>
      <c r="F152" s="1393"/>
      <c r="G152" s="1393"/>
      <c r="H152" s="1392"/>
      <c r="I152" s="120"/>
      <c r="J152" s="161"/>
      <c r="K152" s="161"/>
      <c r="L152" s="161"/>
      <c r="BX152" s="1571"/>
      <c r="CA152" s="2166"/>
    </row>
    <row r="153" spans="1:93" ht="19.5" customHeight="1" x14ac:dyDescent="0.25">
      <c r="A153" s="3060" t="s">
        <v>1617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1"/>
      <c r="CA153" s="2166"/>
    </row>
    <row r="154" spans="1:93" ht="19.5" customHeight="1" x14ac:dyDescent="0.25">
      <c r="A154" s="3060" t="s">
        <v>1616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1"/>
      <c r="CA154" s="2166"/>
    </row>
    <row r="155" spans="1:93" ht="19.5" customHeight="1" x14ac:dyDescent="0.25">
      <c r="A155" s="3118" t="s">
        <v>1615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1"/>
      <c r="CA155" s="2166"/>
    </row>
    <row r="156" spans="1:93" ht="19.5" customHeight="1" x14ac:dyDescent="0.25">
      <c r="A156" s="3061" t="s">
        <v>1614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397" t="s">
        <v>1613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49" t="s">
        <v>1612</v>
      </c>
      <c r="B159" s="3620" t="s">
        <v>1611</v>
      </c>
      <c r="C159" s="3621" t="s">
        <v>1610</v>
      </c>
      <c r="D159" s="3621" t="s">
        <v>1609</v>
      </c>
      <c r="E159" s="1372" t="s">
        <v>1608</v>
      </c>
      <c r="F159" s="1372" t="s">
        <v>1607</v>
      </c>
      <c r="G159" s="1372" t="s">
        <v>1606</v>
      </c>
      <c r="H159" s="1372" t="s">
        <v>1605</v>
      </c>
      <c r="I159" s="1372" t="s">
        <v>1604</v>
      </c>
      <c r="J159" s="3230" t="s">
        <v>1603</v>
      </c>
    </row>
    <row r="160" spans="1:93" ht="18" customHeight="1" x14ac:dyDescent="0.25">
      <c r="A160" s="3240" t="s">
        <v>1602</v>
      </c>
      <c r="B160" s="1393"/>
      <c r="C160" s="1345"/>
      <c r="D160" s="1345"/>
      <c r="E160" s="1393"/>
      <c r="F160" s="1393"/>
      <c r="G160" s="1393"/>
      <c r="H160" s="1393"/>
      <c r="I160" s="1393"/>
      <c r="J160" s="3622"/>
    </row>
    <row r="161" spans="1:10" ht="18" customHeight="1" x14ac:dyDescent="0.25">
      <c r="A161" s="3060" t="s">
        <v>1601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1600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0" customFormat="1" hidden="1" x14ac:dyDescent="0.25">
      <c r="A187" s="1571"/>
      <c r="B187" s="1571"/>
      <c r="C187" s="1571"/>
      <c r="D187" s="1571"/>
      <c r="E187" s="1571"/>
      <c r="F187" s="1571"/>
      <c r="G187" s="1571"/>
      <c r="H187" s="1571"/>
      <c r="I187" s="1571"/>
      <c r="J187" s="1571"/>
      <c r="K187" s="1571"/>
      <c r="L187" s="1571"/>
      <c r="M187" s="1571"/>
      <c r="N187" s="1571"/>
      <c r="O187" s="1571"/>
      <c r="BX187" s="3623"/>
      <c r="BY187" s="3623"/>
      <c r="BZ187" s="3623"/>
      <c r="CA187" s="3623"/>
      <c r="CB187" s="3623"/>
      <c r="CC187" s="3623"/>
      <c r="CD187" s="3623"/>
      <c r="CE187" s="3623"/>
      <c r="CF187" s="3623"/>
      <c r="CG187" s="3623"/>
      <c r="CH187" s="3623"/>
      <c r="CI187" s="3623"/>
      <c r="CJ187" s="3623"/>
      <c r="CK187" s="3623"/>
      <c r="CL187" s="3623"/>
      <c r="CM187" s="3623"/>
      <c r="CN187" s="3623"/>
      <c r="CO187" s="3623"/>
      <c r="CP187" s="3623"/>
      <c r="CQ187" s="3623"/>
      <c r="CR187" s="3623"/>
      <c r="CS187" s="3623"/>
      <c r="CT187" s="3623"/>
      <c r="CU187" s="3623"/>
      <c r="CV187" s="3623"/>
      <c r="CW187" s="3623"/>
      <c r="CX187" s="3623"/>
      <c r="CY187" s="3623"/>
      <c r="CZ187" s="3623"/>
    </row>
    <row r="194" spans="1:15" hidden="1" x14ac:dyDescent="0.25">
      <c r="A194" s="2320">
        <f>SUM(C14:C89,C94:C105,C128:C143,B146:B149,B152:B157,C108:C115)</f>
        <v>0</v>
      </c>
      <c r="B194" s="2320">
        <f>SUM(CG11:CO151)</f>
        <v>0</v>
      </c>
      <c r="C194" s="2320"/>
      <c r="D194" s="2320"/>
      <c r="E194" s="2320"/>
      <c r="F194" s="2320"/>
      <c r="G194" s="2320"/>
      <c r="H194" s="2320"/>
      <c r="I194" s="2320"/>
      <c r="J194" s="2320"/>
      <c r="K194" s="2320"/>
      <c r="L194" s="2320"/>
      <c r="M194" s="2320"/>
      <c r="N194" s="2320"/>
      <c r="O194" s="2320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PUYEHUE - ( 10304 )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PSR PUYEHUE - ( 123406 )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64" t="s">
        <v>2496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2"/>
      <c r="B7" s="2122"/>
      <c r="C7" s="2122"/>
      <c r="D7" s="2122"/>
      <c r="E7" s="2122"/>
      <c r="F7" s="2122"/>
      <c r="G7" s="2122"/>
      <c r="H7" s="2122"/>
      <c r="I7" s="2122"/>
      <c r="J7" s="2122"/>
      <c r="K7" s="2122"/>
      <c r="L7" s="2122"/>
      <c r="M7" s="2122"/>
      <c r="N7" s="2122"/>
      <c r="O7" s="2122"/>
      <c r="P7" s="2122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397" t="s">
        <v>2497</v>
      </c>
      <c r="B8" s="1247"/>
      <c r="C8" s="1247"/>
      <c r="D8" s="1247"/>
      <c r="E8" s="1247"/>
      <c r="F8" s="1247"/>
      <c r="G8" s="1247"/>
      <c r="H8" s="1247"/>
      <c r="I8" s="1247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30" t="s">
        <v>2498</v>
      </c>
      <c r="B9" s="4189" t="s">
        <v>2499</v>
      </c>
      <c r="C9" s="4190"/>
      <c r="D9" s="4191"/>
      <c r="E9" s="4185" t="s">
        <v>2500</v>
      </c>
      <c r="F9" s="4186"/>
      <c r="G9" s="4739" t="s">
        <v>2501</v>
      </c>
      <c r="H9" s="4189" t="s">
        <v>2502</v>
      </c>
      <c r="I9" s="4191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69"/>
      <c r="B10" s="2321" t="s">
        <v>49</v>
      </c>
      <c r="C10" s="2322" t="s">
        <v>20</v>
      </c>
      <c r="D10" s="2130" t="s">
        <v>21</v>
      </c>
      <c r="E10" s="2168" t="s">
        <v>2503</v>
      </c>
      <c r="F10" s="2169" t="s">
        <v>2504</v>
      </c>
      <c r="G10" s="4176"/>
      <c r="H10" s="2168" t="s">
        <v>2505</v>
      </c>
      <c r="I10" s="2169" t="s">
        <v>2506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3" t="s">
        <v>2507</v>
      </c>
      <c r="B11" s="2324">
        <f t="shared" ref="B11:B29" si="0">SUM(C11+D11)</f>
        <v>0</v>
      </c>
      <c r="C11" s="2325">
        <f t="shared" ref="C11:I11" si="1">SUM(C12:C24)</f>
        <v>0</v>
      </c>
      <c r="D11" s="2326">
        <f t="shared" si="1"/>
        <v>0</v>
      </c>
      <c r="E11" s="2325">
        <f t="shared" si="1"/>
        <v>0</v>
      </c>
      <c r="F11" s="2327">
        <f t="shared" si="1"/>
        <v>0</v>
      </c>
      <c r="G11" s="2326">
        <f t="shared" si="1"/>
        <v>0</v>
      </c>
      <c r="H11" s="2328">
        <f t="shared" si="1"/>
        <v>0</v>
      </c>
      <c r="I11" s="2327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29" t="s">
        <v>2508</v>
      </c>
      <c r="B12" s="2175">
        <f>SUM(C12+D12)</f>
        <v>0</v>
      </c>
      <c r="C12" s="1703"/>
      <c r="D12" s="164"/>
      <c r="E12" s="1703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0" t="s">
        <v>2509</v>
      </c>
      <c r="B13" s="2189">
        <f>SUM(C13+D13)</f>
        <v>0</v>
      </c>
      <c r="C13" s="2148"/>
      <c r="D13" s="2149"/>
      <c r="E13" s="2148"/>
      <c r="F13" s="2155"/>
      <c r="G13" s="2149"/>
      <c r="H13" s="2183"/>
      <c r="I13" s="2155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0" t="s">
        <v>2169</v>
      </c>
      <c r="B14" s="2189">
        <f t="shared" si="0"/>
        <v>0</v>
      </c>
      <c r="C14" s="2148"/>
      <c r="D14" s="2149"/>
      <c r="E14" s="2148"/>
      <c r="F14" s="2149"/>
      <c r="G14" s="2149"/>
      <c r="H14" s="2182"/>
      <c r="I14" s="2149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0" t="s">
        <v>2510</v>
      </c>
      <c r="B15" s="2189">
        <f t="shared" si="0"/>
        <v>0</v>
      </c>
      <c r="C15" s="2148"/>
      <c r="D15" s="2149"/>
      <c r="E15" s="2148"/>
      <c r="F15" s="2149"/>
      <c r="G15" s="2149"/>
      <c r="H15" s="2182"/>
      <c r="I15" s="2149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0" t="s">
        <v>2511</v>
      </c>
      <c r="B16" s="2189">
        <f t="shared" si="0"/>
        <v>0</v>
      </c>
      <c r="C16" s="2148"/>
      <c r="D16" s="2149"/>
      <c r="E16" s="2148"/>
      <c r="F16" s="2149"/>
      <c r="G16" s="2268"/>
      <c r="H16" s="2182"/>
      <c r="I16" s="2149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0" t="s">
        <v>2512</v>
      </c>
      <c r="B17" s="2189">
        <f t="shared" si="0"/>
        <v>0</v>
      </c>
      <c r="C17" s="2148"/>
      <c r="D17" s="2149"/>
      <c r="E17" s="2148"/>
      <c r="F17" s="2149"/>
      <c r="G17" s="2268"/>
      <c r="H17" s="2182"/>
      <c r="I17" s="2149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0" t="s">
        <v>2513</v>
      </c>
      <c r="B18" s="2189">
        <f t="shared" si="0"/>
        <v>0</v>
      </c>
      <c r="C18" s="2148"/>
      <c r="D18" s="2149"/>
      <c r="E18" s="2148"/>
      <c r="F18" s="2149"/>
      <c r="G18" s="2268"/>
      <c r="H18" s="2182"/>
      <c r="I18" s="2149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0" t="s">
        <v>2514</v>
      </c>
      <c r="B19" s="2189">
        <f t="shared" si="0"/>
        <v>0</v>
      </c>
      <c r="C19" s="2148"/>
      <c r="D19" s="2149"/>
      <c r="E19" s="2148"/>
      <c r="F19" s="2149"/>
      <c r="G19" s="2149"/>
      <c r="H19" s="2182"/>
      <c r="I19" s="2149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0" t="s">
        <v>2515</v>
      </c>
      <c r="B20" s="2189">
        <f t="shared" si="0"/>
        <v>0</v>
      </c>
      <c r="C20" s="2148"/>
      <c r="D20" s="2149"/>
      <c r="E20" s="2148"/>
      <c r="F20" s="2149"/>
      <c r="G20" s="2149"/>
      <c r="H20" s="2182"/>
      <c r="I20" s="2149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0" t="s">
        <v>2516</v>
      </c>
      <c r="B21" s="2189">
        <f t="shared" si="0"/>
        <v>0</v>
      </c>
      <c r="C21" s="2148"/>
      <c r="D21" s="2149"/>
      <c r="E21" s="2148"/>
      <c r="F21" s="2149"/>
      <c r="G21" s="2149"/>
      <c r="H21" s="2182"/>
      <c r="I21" s="2149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1" t="s">
        <v>2517</v>
      </c>
      <c r="B22" s="2136">
        <f t="shared" si="0"/>
        <v>0</v>
      </c>
      <c r="C22" s="2148"/>
      <c r="D22" s="2149"/>
      <c r="E22" s="2148"/>
      <c r="F22" s="2149"/>
      <c r="G22" s="2149"/>
      <c r="H22" s="2182"/>
      <c r="I22" s="2155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2" t="s">
        <v>2518</v>
      </c>
      <c r="B23" s="2136">
        <f t="shared" si="0"/>
        <v>0</v>
      </c>
      <c r="C23" s="2148"/>
      <c r="D23" s="2149"/>
      <c r="E23" s="2148"/>
      <c r="F23" s="2149"/>
      <c r="G23" s="2149"/>
      <c r="H23" s="2182"/>
      <c r="I23" s="2155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3" t="s">
        <v>2519</v>
      </c>
      <c r="B24" s="2334">
        <f t="shared" si="0"/>
        <v>0</v>
      </c>
      <c r="C24" s="1516"/>
      <c r="D24" s="2335"/>
      <c r="E24" s="1516"/>
      <c r="F24" s="2335"/>
      <c r="G24" s="2335"/>
      <c r="H24" s="1515"/>
      <c r="I24" s="2336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4" t="s">
        <v>1392</v>
      </c>
      <c r="B25" s="2175">
        <f t="shared" si="0"/>
        <v>0</v>
      </c>
      <c r="C25" s="1703"/>
      <c r="D25" s="164"/>
      <c r="E25" s="1702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37" t="s">
        <v>2520</v>
      </c>
      <c r="B26" s="2189">
        <f t="shared" si="0"/>
        <v>0</v>
      </c>
      <c r="C26" s="2148"/>
      <c r="D26" s="2149"/>
      <c r="E26" s="2180"/>
      <c r="F26" s="2181"/>
      <c r="G26" s="2338"/>
      <c r="H26" s="2179"/>
      <c r="I26" s="2181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37" t="s">
        <v>2521</v>
      </c>
      <c r="B27" s="2189">
        <f t="shared" si="0"/>
        <v>0</v>
      </c>
      <c r="C27" s="2148"/>
      <c r="D27" s="2149"/>
      <c r="E27" s="2180"/>
      <c r="F27" s="2181"/>
      <c r="G27" s="2338"/>
      <c r="H27" s="2179"/>
      <c r="I27" s="2181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37" t="s">
        <v>2522</v>
      </c>
      <c r="B28" s="2189">
        <f t="shared" si="0"/>
        <v>0</v>
      </c>
      <c r="C28" s="2148"/>
      <c r="D28" s="2149"/>
      <c r="E28" s="1702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5" t="s">
        <v>2523</v>
      </c>
      <c r="B29" s="867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2524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21" t="s">
        <v>2525</v>
      </c>
      <c r="B31" s="4739"/>
      <c r="C31" s="4185" t="s">
        <v>2526</v>
      </c>
      <c r="D31" s="4483"/>
      <c r="E31" s="4483"/>
      <c r="F31" s="5027"/>
      <c r="G31" s="4483" t="s">
        <v>2527</v>
      </c>
      <c r="H31" s="4483"/>
      <c r="I31" s="4483"/>
      <c r="J31" s="4483"/>
      <c r="K31" s="4483" t="s">
        <v>2152</v>
      </c>
      <c r="L31" s="4483"/>
      <c r="M31" s="4483"/>
      <c r="N31" s="2339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778"/>
      <c r="B32" s="4180"/>
      <c r="C32" s="2168" t="s">
        <v>2528</v>
      </c>
      <c r="D32" s="2212" t="s">
        <v>2529</v>
      </c>
      <c r="E32" s="2212" t="s">
        <v>2530</v>
      </c>
      <c r="F32" s="1885" t="s">
        <v>2531</v>
      </c>
      <c r="G32" s="2172" t="s">
        <v>2532</v>
      </c>
      <c r="H32" s="2340" t="s">
        <v>2533</v>
      </c>
      <c r="I32" s="1885" t="s">
        <v>2534</v>
      </c>
      <c r="J32" s="2134" t="s">
        <v>2535</v>
      </c>
      <c r="K32" s="2341" t="s">
        <v>2536</v>
      </c>
      <c r="L32" s="2168" t="s">
        <v>2537</v>
      </c>
      <c r="M32" s="2201" t="s">
        <v>2538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28" t="s">
        <v>2539</v>
      </c>
      <c r="B33" s="5029"/>
      <c r="C33" s="1292"/>
      <c r="D33" s="1326"/>
      <c r="E33" s="1326"/>
      <c r="F33" s="1326"/>
      <c r="G33" s="2246"/>
      <c r="H33" s="1326"/>
      <c r="I33" s="1326"/>
      <c r="J33" s="1308"/>
      <c r="K33" s="1394">
        <f>SUM(L33+M33)</f>
        <v>0</v>
      </c>
      <c r="L33" s="1292"/>
      <c r="M33" s="2204"/>
      <c r="N33" s="1683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79" t="s">
        <v>1619</v>
      </c>
      <c r="B34" s="4980"/>
      <c r="C34" s="2148"/>
      <c r="D34" s="2183"/>
      <c r="E34" s="2183"/>
      <c r="F34" s="2183"/>
      <c r="G34" s="2182"/>
      <c r="H34" s="2183"/>
      <c r="I34" s="2183"/>
      <c r="J34" s="2155"/>
      <c r="K34" s="2146">
        <f>SUM(L34+M34)</f>
        <v>0</v>
      </c>
      <c r="L34" s="2148"/>
      <c r="M34" s="2149"/>
      <c r="N34" s="1683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79" t="s">
        <v>2540</v>
      </c>
      <c r="B35" s="4980"/>
      <c r="C35" s="2148"/>
      <c r="D35" s="2183"/>
      <c r="E35" s="2183"/>
      <c r="F35" s="2183"/>
      <c r="G35" s="2182"/>
      <c r="H35" s="2183"/>
      <c r="I35" s="2183"/>
      <c r="J35" s="2155"/>
      <c r="K35" s="2146">
        <f>SUM(L35+M35)</f>
        <v>0</v>
      </c>
      <c r="L35" s="2148"/>
      <c r="M35" s="2149"/>
      <c r="N35" s="1683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79" t="s">
        <v>2541</v>
      </c>
      <c r="B36" s="4980"/>
      <c r="C36" s="2148"/>
      <c r="D36" s="2183"/>
      <c r="E36" s="2183"/>
      <c r="F36" s="2183"/>
      <c r="G36" s="2182"/>
      <c r="H36" s="2183"/>
      <c r="I36" s="2183"/>
      <c r="J36" s="2155"/>
      <c r="K36" s="2146">
        <f>SUM(L36+M36)</f>
        <v>0</v>
      </c>
      <c r="L36" s="2148"/>
      <c r="M36" s="2149"/>
      <c r="N36" s="1683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79" t="s">
        <v>2542</v>
      </c>
      <c r="B37" s="4980"/>
      <c r="C37" s="2148"/>
      <c r="D37" s="2183"/>
      <c r="E37" s="2183"/>
      <c r="F37" s="2183"/>
      <c r="G37" s="2182"/>
      <c r="H37" s="2183"/>
      <c r="I37" s="2183"/>
      <c r="J37" s="2155"/>
      <c r="K37" s="2342"/>
      <c r="L37" s="2180"/>
      <c r="M37" s="2338"/>
      <c r="N37" s="1683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79" t="s">
        <v>2543</v>
      </c>
      <c r="B38" s="4980"/>
      <c r="C38" s="2148"/>
      <c r="D38" s="2183"/>
      <c r="E38" s="2183"/>
      <c r="F38" s="2183"/>
      <c r="G38" s="2182"/>
      <c r="H38" s="2183"/>
      <c r="I38" s="2183"/>
      <c r="J38" s="2155"/>
      <c r="K38" s="2342"/>
      <c r="L38" s="2180"/>
      <c r="M38" s="2338"/>
      <c r="N38" s="1683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79" t="s">
        <v>2544</v>
      </c>
      <c r="B39" s="4980"/>
      <c r="C39" s="2148"/>
      <c r="D39" s="2183"/>
      <c r="E39" s="2183"/>
      <c r="F39" s="2183"/>
      <c r="G39" s="2182"/>
      <c r="H39" s="2183"/>
      <c r="I39" s="2183"/>
      <c r="J39" s="2155"/>
      <c r="K39" s="2268"/>
      <c r="L39" s="2180"/>
      <c r="M39" s="2338"/>
      <c r="N39" s="1683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79" t="s">
        <v>2545</v>
      </c>
      <c r="B40" s="4980"/>
      <c r="C40" s="2148"/>
      <c r="D40" s="2183"/>
      <c r="E40" s="2183"/>
      <c r="F40" s="2183"/>
      <c r="G40" s="2182"/>
      <c r="H40" s="2183"/>
      <c r="I40" s="2183"/>
      <c r="J40" s="2155"/>
      <c r="K40" s="2268"/>
      <c r="L40" s="2180"/>
      <c r="M40" s="2338"/>
      <c r="N40" s="1683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79" t="s">
        <v>2546</v>
      </c>
      <c r="B41" s="4980"/>
      <c r="C41" s="2148"/>
      <c r="D41" s="2183"/>
      <c r="E41" s="2183"/>
      <c r="F41" s="2183"/>
      <c r="G41" s="2182"/>
      <c r="H41" s="2183"/>
      <c r="I41" s="2183"/>
      <c r="J41" s="2155"/>
      <c r="K41" s="2146">
        <f>SUM(L41+M41)</f>
        <v>0</v>
      </c>
      <c r="L41" s="2148"/>
      <c r="M41" s="2149"/>
      <c r="N41" s="1683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477" t="s">
        <v>2547</v>
      </c>
      <c r="B42" s="4478"/>
      <c r="C42" s="2226"/>
      <c r="D42" s="130"/>
      <c r="E42" s="130"/>
      <c r="F42" s="130"/>
      <c r="G42" s="128"/>
      <c r="H42" s="130"/>
      <c r="I42" s="130"/>
      <c r="J42" s="154"/>
      <c r="K42" s="2343"/>
      <c r="L42" s="2344"/>
      <c r="M42" s="200"/>
      <c r="N42" s="1683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465" t="s">
        <v>2548</v>
      </c>
      <c r="B43" s="4466"/>
      <c r="C43" s="2226"/>
      <c r="D43" s="130"/>
      <c r="E43" s="130"/>
      <c r="F43" s="130"/>
      <c r="G43" s="324"/>
      <c r="H43" s="128"/>
      <c r="I43" s="130"/>
      <c r="J43" s="154"/>
      <c r="K43" s="2146">
        <f>SUM(L43+M43)</f>
        <v>0</v>
      </c>
      <c r="L43" s="2226"/>
      <c r="M43" s="193"/>
      <c r="N43" s="1683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23" t="s">
        <v>2549</v>
      </c>
      <c r="B44" s="5024"/>
      <c r="C44" s="2143">
        <f t="shared" ref="C44:J44" si="2">SUM(C33:C43)</f>
        <v>0</v>
      </c>
      <c r="D44" s="2345">
        <f>SUM(D33:D43)</f>
        <v>0</v>
      </c>
      <c r="E44" s="2345">
        <f>SUM(E33:E43)</f>
        <v>0</v>
      </c>
      <c r="F44" s="2345">
        <f t="shared" si="2"/>
        <v>0</v>
      </c>
      <c r="G44" s="2346">
        <f>SUM(G33:G42)</f>
        <v>0</v>
      </c>
      <c r="H44" s="2345">
        <f t="shared" si="2"/>
        <v>0</v>
      </c>
      <c r="I44" s="2345">
        <f t="shared" si="2"/>
        <v>0</v>
      </c>
      <c r="J44" s="1329">
        <f t="shared" si="2"/>
        <v>0</v>
      </c>
      <c r="K44" s="2142">
        <f>SUM(K33+K34+K35+K36+K39+K40+K41+K43)</f>
        <v>0</v>
      </c>
      <c r="L44" s="2143">
        <f>SUM(L33+L34+L35+L36+L41+L43)</f>
        <v>0</v>
      </c>
      <c r="M44" s="2144">
        <f>SUM(M33+M34+M35+M36+M41+M43)</f>
        <v>0</v>
      </c>
      <c r="N44" s="1683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5" t="s">
        <v>2550</v>
      </c>
      <c r="B45" s="5026"/>
      <c r="C45" s="2347"/>
      <c r="D45" s="2348"/>
      <c r="E45" s="2348"/>
      <c r="F45" s="2348"/>
      <c r="G45" s="2349"/>
      <c r="H45" s="2348"/>
      <c r="I45" s="2348"/>
      <c r="J45" s="1319"/>
      <c r="K45" s="2142">
        <f>SUM(L45+M45)</f>
        <v>0</v>
      </c>
      <c r="L45" s="2347"/>
      <c r="M45" s="2350"/>
      <c r="N45" s="1683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397" t="s">
        <v>2551</v>
      </c>
      <c r="B46" s="2351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5" t="s">
        <v>2552</v>
      </c>
      <c r="B47" s="4186"/>
      <c r="C47" s="2341" t="s">
        <v>27</v>
      </c>
      <c r="D47" s="2201" t="s">
        <v>2553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21" t="s">
        <v>2554</v>
      </c>
      <c r="B48" s="5022"/>
      <c r="C48" s="2352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258" t="s">
        <v>2555</v>
      </c>
      <c r="B49" s="4259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0</v>
      </c>
      <c r="B195" s="770">
        <f>SUM(CG6:CM50)</f>
        <v>0</v>
      </c>
      <c r="BY195" s="1524"/>
      <c r="BZ195" s="1524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5" customWidth="1"/>
    <col min="77" max="77" width="11.7109375" style="3466" customWidth="1"/>
    <col min="78" max="78" width="12.28515625" style="3466" hidden="1" customWidth="1"/>
    <col min="79" max="104" width="12.28515625" style="3394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  <c r="CG3" s="3409"/>
      <c r="CH3" s="3409"/>
      <c r="CI3" s="3409"/>
      <c r="CJ3" s="3409"/>
      <c r="CK3" s="3409"/>
      <c r="CL3" s="3409"/>
      <c r="CM3" s="3409"/>
      <c r="CN3" s="3409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09"/>
      <c r="CH4" s="3409"/>
      <c r="CI4" s="3409"/>
      <c r="CJ4" s="3409"/>
      <c r="CK4" s="3409"/>
      <c r="CL4" s="3409"/>
      <c r="CM4" s="3409"/>
      <c r="CN4" s="3409"/>
    </row>
    <row r="5" spans="1:92" ht="16.350000000000001" customHeight="1" x14ac:dyDescent="0.2">
      <c r="A5" s="171" t="str">
        <f>CONCATENATE("AÑO: ",NOMBRE!B7)</f>
        <v>AÑO: 2020</v>
      </c>
      <c r="CG5" s="3409"/>
      <c r="CH5" s="3409"/>
      <c r="CI5" s="3409"/>
      <c r="CJ5" s="3409"/>
      <c r="CK5" s="3409"/>
      <c r="CL5" s="3409"/>
      <c r="CM5" s="3409"/>
      <c r="CN5" s="3409"/>
    </row>
    <row r="6" spans="1:92" ht="15" x14ac:dyDescent="0.2">
      <c r="F6" s="834" t="s">
        <v>2246</v>
      </c>
      <c r="CG6" s="3409"/>
      <c r="CH6" s="3409"/>
      <c r="CI6" s="3409"/>
      <c r="CJ6" s="3409"/>
      <c r="CK6" s="3409"/>
      <c r="CL6" s="3409"/>
      <c r="CM6" s="3409"/>
      <c r="CN6" s="3409"/>
    </row>
    <row r="7" spans="1:92" ht="15" customHeight="1" x14ac:dyDescent="0.2">
      <c r="A7" s="2029"/>
      <c r="B7" s="2029"/>
      <c r="C7" s="2029"/>
      <c r="D7" s="2029"/>
      <c r="E7" s="2029"/>
      <c r="F7" s="2029"/>
      <c r="G7" s="2029"/>
      <c r="H7" s="2029"/>
      <c r="I7" s="2029"/>
      <c r="J7" s="2029"/>
      <c r="K7" s="2028"/>
      <c r="L7" s="2028"/>
      <c r="CG7" s="3409"/>
      <c r="CH7" s="3409"/>
      <c r="CI7" s="3409"/>
      <c r="CJ7" s="3409"/>
      <c r="CK7" s="3409"/>
      <c r="CL7" s="3409"/>
      <c r="CM7" s="3409"/>
      <c r="CN7" s="3409"/>
    </row>
    <row r="8" spans="1:92" ht="32.1" customHeight="1" x14ac:dyDescent="0.2">
      <c r="A8" s="1996" t="s">
        <v>2245</v>
      </c>
      <c r="CG8" s="3409"/>
      <c r="CH8" s="3409"/>
      <c r="CI8" s="3409"/>
      <c r="CJ8" s="3409"/>
      <c r="CK8" s="3409"/>
      <c r="CL8" s="3409"/>
      <c r="CM8" s="3409"/>
      <c r="CN8" s="3409"/>
    </row>
    <row r="9" spans="1:92" ht="14.25" customHeight="1" x14ac:dyDescent="0.2">
      <c r="A9" s="5036" t="s">
        <v>2244</v>
      </c>
      <c r="B9" s="5037" t="s">
        <v>2243</v>
      </c>
      <c r="C9" s="5050" t="s">
        <v>2242</v>
      </c>
      <c r="D9" s="5059" t="s">
        <v>2241</v>
      </c>
      <c r="E9" s="5059" t="s">
        <v>2240</v>
      </c>
      <c r="F9" s="5064" t="s">
        <v>2239</v>
      </c>
      <c r="G9" s="4565" t="s">
        <v>2843</v>
      </c>
      <c r="H9" s="4702"/>
      <c r="I9" s="4702"/>
      <c r="J9" s="4566"/>
      <c r="K9" s="4565" t="s">
        <v>2822</v>
      </c>
      <c r="L9" s="4702"/>
      <c r="M9" s="4702"/>
      <c r="N9" s="4702"/>
      <c r="O9" s="4566"/>
      <c r="P9" s="4565" t="s">
        <v>2823</v>
      </c>
      <c r="Q9" s="4702"/>
      <c r="R9" s="4702"/>
      <c r="S9" s="4702"/>
      <c r="T9" s="4566"/>
      <c r="U9" s="4565" t="s">
        <v>2824</v>
      </c>
      <c r="V9" s="4702"/>
      <c r="W9" s="4702"/>
      <c r="X9" s="4702"/>
      <c r="Y9" s="4566"/>
      <c r="Z9" s="4565" t="s">
        <v>2844</v>
      </c>
      <c r="AA9" s="4702"/>
      <c r="AB9" s="4566"/>
      <c r="BX9" s="194"/>
      <c r="BY9" s="402"/>
      <c r="CG9" s="3409"/>
      <c r="CH9" s="3409"/>
      <c r="CI9" s="3409"/>
      <c r="CJ9" s="3409"/>
      <c r="CK9" s="3409"/>
      <c r="CL9" s="3409"/>
      <c r="CM9" s="3409"/>
      <c r="CN9" s="3409"/>
    </row>
    <row r="10" spans="1:92" ht="21.75" customHeight="1" x14ac:dyDescent="0.2">
      <c r="A10" s="5036"/>
      <c r="B10" s="5037"/>
      <c r="C10" s="5050"/>
      <c r="D10" s="5060"/>
      <c r="E10" s="5060"/>
      <c r="F10" s="5064"/>
      <c r="G10" s="4567"/>
      <c r="H10" s="4703"/>
      <c r="I10" s="4703"/>
      <c r="J10" s="4568"/>
      <c r="K10" s="4567"/>
      <c r="L10" s="4703"/>
      <c r="M10" s="4703"/>
      <c r="N10" s="4703"/>
      <c r="O10" s="4568"/>
      <c r="P10" s="4567"/>
      <c r="Q10" s="4703"/>
      <c r="R10" s="4703"/>
      <c r="S10" s="4703"/>
      <c r="T10" s="4568"/>
      <c r="U10" s="4567"/>
      <c r="V10" s="4703"/>
      <c r="W10" s="4703"/>
      <c r="X10" s="4703"/>
      <c r="Y10" s="4568"/>
      <c r="Z10" s="4567"/>
      <c r="AA10" s="4703"/>
      <c r="AB10" s="4568"/>
      <c r="BX10" s="194"/>
      <c r="BY10" s="402"/>
      <c r="CG10" s="3409"/>
      <c r="CH10" s="3409"/>
      <c r="CI10" s="3409"/>
      <c r="CJ10" s="3409"/>
      <c r="CK10" s="3409"/>
      <c r="CL10" s="3409"/>
      <c r="CM10" s="3409"/>
      <c r="CN10" s="3409"/>
    </row>
    <row r="11" spans="1:92" ht="31.5" customHeight="1" x14ac:dyDescent="0.2">
      <c r="A11" s="5036"/>
      <c r="B11" s="5037"/>
      <c r="C11" s="5050"/>
      <c r="D11" s="5061"/>
      <c r="E11" s="5061"/>
      <c r="F11" s="5064"/>
      <c r="G11" s="3236" t="s">
        <v>2236</v>
      </c>
      <c r="H11" s="3577" t="s">
        <v>2175</v>
      </c>
      <c r="I11" s="3577" t="s">
        <v>2174</v>
      </c>
      <c r="J11" s="3578" t="s">
        <v>150</v>
      </c>
      <c r="K11" s="3236" t="s">
        <v>2236</v>
      </c>
      <c r="L11" s="3577" t="s">
        <v>2175</v>
      </c>
      <c r="M11" s="3577" t="s">
        <v>2174</v>
      </c>
      <c r="N11" s="3577" t="s">
        <v>150</v>
      </c>
      <c r="O11" s="3578" t="s">
        <v>2237</v>
      </c>
      <c r="P11" s="3236" t="s">
        <v>2236</v>
      </c>
      <c r="Q11" s="3577" t="s">
        <v>2175</v>
      </c>
      <c r="R11" s="3577" t="s">
        <v>2238</v>
      </c>
      <c r="S11" s="3577" t="s">
        <v>150</v>
      </c>
      <c r="T11" s="3578" t="s">
        <v>2237</v>
      </c>
      <c r="U11" s="3236" t="s">
        <v>2236</v>
      </c>
      <c r="V11" s="3577" t="s">
        <v>2175</v>
      </c>
      <c r="W11" s="3577" t="s">
        <v>2174</v>
      </c>
      <c r="X11" s="3577" t="s">
        <v>150</v>
      </c>
      <c r="Y11" s="3578" t="s">
        <v>2237</v>
      </c>
      <c r="Z11" s="4102" t="s">
        <v>2236</v>
      </c>
      <c r="AA11" s="3577" t="s">
        <v>2235</v>
      </c>
      <c r="AB11" s="4103" t="s">
        <v>2234</v>
      </c>
      <c r="BX11" s="194"/>
      <c r="BY11" s="402"/>
      <c r="CG11" s="3409"/>
      <c r="CH11" s="3409"/>
      <c r="CI11" s="3409"/>
      <c r="CJ11" s="3409"/>
      <c r="CK11" s="3409"/>
      <c r="CL11" s="3409"/>
      <c r="CM11" s="3409"/>
      <c r="CN11" s="3409"/>
    </row>
    <row r="12" spans="1:92" ht="20.25" customHeight="1" x14ac:dyDescent="0.2">
      <c r="A12" s="3235" t="s">
        <v>2233</v>
      </c>
      <c r="B12" s="2027">
        <f t="shared" ref="B12:Y12" si="0">SUM(B13:B16)</f>
        <v>0</v>
      </c>
      <c r="C12" s="2026">
        <f t="shared" si="0"/>
        <v>0</v>
      </c>
      <c r="D12" s="2024">
        <f t="shared" si="0"/>
        <v>0</v>
      </c>
      <c r="E12" s="2024">
        <f t="shared" si="0"/>
        <v>0</v>
      </c>
      <c r="F12" s="2023">
        <f t="shared" si="0"/>
        <v>0</v>
      </c>
      <c r="G12" s="2025">
        <f t="shared" si="0"/>
        <v>0</v>
      </c>
      <c r="H12" s="2024">
        <f t="shared" si="0"/>
        <v>0</v>
      </c>
      <c r="I12" s="2024">
        <f t="shared" si="0"/>
        <v>0</v>
      </c>
      <c r="J12" s="2023">
        <f t="shared" si="0"/>
        <v>0</v>
      </c>
      <c r="K12" s="2025">
        <f t="shared" si="0"/>
        <v>0</v>
      </c>
      <c r="L12" s="2024">
        <f t="shared" si="0"/>
        <v>0</v>
      </c>
      <c r="M12" s="2024">
        <f t="shared" si="0"/>
        <v>0</v>
      </c>
      <c r="N12" s="2024">
        <f t="shared" si="0"/>
        <v>0</v>
      </c>
      <c r="O12" s="2023">
        <f t="shared" si="0"/>
        <v>0</v>
      </c>
      <c r="P12" s="2025">
        <f t="shared" si="0"/>
        <v>0</v>
      </c>
      <c r="Q12" s="2024">
        <f t="shared" si="0"/>
        <v>0</v>
      </c>
      <c r="R12" s="2024">
        <f t="shared" si="0"/>
        <v>0</v>
      </c>
      <c r="S12" s="2024">
        <f t="shared" si="0"/>
        <v>0</v>
      </c>
      <c r="T12" s="2023">
        <f t="shared" si="0"/>
        <v>0</v>
      </c>
      <c r="U12" s="2025">
        <f t="shared" si="0"/>
        <v>0</v>
      </c>
      <c r="V12" s="2024">
        <f t="shared" si="0"/>
        <v>0</v>
      </c>
      <c r="W12" s="2024">
        <f t="shared" si="0"/>
        <v>0</v>
      </c>
      <c r="X12" s="2024">
        <f t="shared" si="0"/>
        <v>0</v>
      </c>
      <c r="Y12" s="2023">
        <f t="shared" si="0"/>
        <v>0</v>
      </c>
      <c r="Z12" s="4104">
        <f>SUM(AA12:AB12)</f>
        <v>0</v>
      </c>
      <c r="AA12" s="4105">
        <f>SUM(AA13:AA16)</f>
        <v>0</v>
      </c>
      <c r="AB12" s="4106">
        <f>SUM(AB13:AB16)</f>
        <v>0</v>
      </c>
      <c r="BX12" s="194"/>
      <c r="BY12" s="402"/>
      <c r="CG12" s="3409"/>
      <c r="CH12" s="3409"/>
      <c r="CI12" s="3409"/>
      <c r="CJ12" s="3409"/>
      <c r="CK12" s="3409"/>
      <c r="CL12" s="3409"/>
      <c r="CM12" s="3409"/>
      <c r="CN12" s="3409"/>
    </row>
    <row r="13" spans="1:92" ht="20.25" customHeight="1" x14ac:dyDescent="0.2">
      <c r="A13" s="2022" t="s">
        <v>2232</v>
      </c>
      <c r="B13" s="2021"/>
      <c r="C13" s="2017"/>
      <c r="D13" s="2017"/>
      <c r="E13" s="2017"/>
      <c r="F13" s="2017"/>
      <c r="G13" s="2020">
        <f>SUM(H13:J13)</f>
        <v>0</v>
      </c>
      <c r="H13" s="2018"/>
      <c r="I13" s="2017"/>
      <c r="J13" s="2017"/>
      <c r="K13" s="2019">
        <f>SUM(L13:O13)</f>
        <v>0</v>
      </c>
      <c r="L13" s="2018"/>
      <c r="M13" s="2017"/>
      <c r="N13" s="2016"/>
      <c r="O13" s="2015"/>
      <c r="P13" s="2019">
        <f>SUM(Q13:T13)</f>
        <v>0</v>
      </c>
      <c r="Q13" s="2018"/>
      <c r="R13" s="2017"/>
      <c r="S13" s="2016"/>
      <c r="T13" s="2015"/>
      <c r="U13" s="2019">
        <f>SUM(V13:Y13)</f>
        <v>0</v>
      </c>
      <c r="V13" s="2018"/>
      <c r="W13" s="2017"/>
      <c r="X13" s="2016"/>
      <c r="Y13" s="2015"/>
      <c r="Z13" s="3579">
        <f>SUM(AA13:AB13)</f>
        <v>0</v>
      </c>
      <c r="AA13" s="3580"/>
      <c r="AB13" s="3581"/>
      <c r="BX13" s="194"/>
      <c r="BY13" s="402"/>
      <c r="CG13" s="3409"/>
      <c r="CH13" s="3409"/>
      <c r="CI13" s="3409"/>
      <c r="CJ13" s="3409"/>
      <c r="CK13" s="3409"/>
      <c r="CL13" s="3409"/>
      <c r="CM13" s="3409"/>
      <c r="CN13" s="3409"/>
    </row>
    <row r="14" spans="1:92" ht="20.25" customHeight="1" x14ac:dyDescent="0.2">
      <c r="A14" s="2014" t="s">
        <v>2231</v>
      </c>
      <c r="B14" s="2012"/>
      <c r="C14" s="2009"/>
      <c r="D14" s="2009"/>
      <c r="E14" s="2009"/>
      <c r="F14" s="2009"/>
      <c r="G14" s="2013">
        <f>SUM(H14:J14)</f>
        <v>0</v>
      </c>
      <c r="H14" s="2010"/>
      <c r="I14" s="2009"/>
      <c r="J14" s="2009"/>
      <c r="K14" s="2011">
        <f>SUM(L14:O14)</f>
        <v>0</v>
      </c>
      <c r="L14" s="2010"/>
      <c r="M14" s="2009"/>
      <c r="N14" s="2008"/>
      <c r="O14" s="2007"/>
      <c r="P14" s="2011">
        <f>SUM(Q14:T14)</f>
        <v>0</v>
      </c>
      <c r="Q14" s="2010"/>
      <c r="R14" s="2009"/>
      <c r="S14" s="2008"/>
      <c r="T14" s="2007"/>
      <c r="U14" s="2011">
        <f>SUM(V14:Y14)</f>
        <v>0</v>
      </c>
      <c r="V14" s="2010"/>
      <c r="W14" s="2009"/>
      <c r="X14" s="2008"/>
      <c r="Y14" s="2007"/>
      <c r="Z14" s="3582">
        <f>SUM(AA14:AB14)</f>
        <v>0</v>
      </c>
      <c r="AA14" s="3583"/>
      <c r="AB14" s="3584"/>
      <c r="BX14" s="194"/>
      <c r="BY14" s="402"/>
      <c r="CG14" s="3409"/>
      <c r="CH14" s="3409"/>
      <c r="CI14" s="3409"/>
      <c r="CJ14" s="3409"/>
      <c r="CK14" s="3409"/>
      <c r="CL14" s="3409"/>
      <c r="CM14" s="3409"/>
      <c r="CN14" s="3409"/>
    </row>
    <row r="15" spans="1:92" ht="20.25" customHeight="1" x14ac:dyDescent="0.2">
      <c r="A15" s="3256" t="s">
        <v>2230</v>
      </c>
      <c r="B15" s="2012"/>
      <c r="C15" s="2009"/>
      <c r="D15" s="2009"/>
      <c r="E15" s="2009"/>
      <c r="F15" s="2009"/>
      <c r="G15" s="2011">
        <f>SUM(H15:J15)</f>
        <v>0</v>
      </c>
      <c r="H15" s="2010"/>
      <c r="I15" s="2009"/>
      <c r="J15" s="2009"/>
      <c r="K15" s="2011">
        <f>SUM(L15:O15)</f>
        <v>0</v>
      </c>
      <c r="L15" s="2010"/>
      <c r="M15" s="2009"/>
      <c r="N15" s="2008"/>
      <c r="O15" s="2007"/>
      <c r="P15" s="2011">
        <f>SUM(Q15:T15)</f>
        <v>0</v>
      </c>
      <c r="Q15" s="2010"/>
      <c r="R15" s="2009"/>
      <c r="S15" s="2008"/>
      <c r="T15" s="2007"/>
      <c r="U15" s="2011">
        <f>SUM(V15:Y15)</f>
        <v>0</v>
      </c>
      <c r="V15" s="2010"/>
      <c r="W15" s="2009"/>
      <c r="X15" s="2008"/>
      <c r="Y15" s="2007"/>
      <c r="Z15" s="3582">
        <f>SUM(AA15:AB15)</f>
        <v>0</v>
      </c>
      <c r="AA15" s="3583"/>
      <c r="AB15" s="3584"/>
      <c r="BX15" s="194"/>
      <c r="BY15" s="402"/>
      <c r="CG15" s="3409"/>
      <c r="CH15" s="3409"/>
      <c r="CI15" s="3409"/>
      <c r="CJ15" s="3409"/>
      <c r="CK15" s="3409"/>
      <c r="CL15" s="3409"/>
      <c r="CM15" s="3409"/>
      <c r="CN15" s="3409"/>
    </row>
    <row r="16" spans="1:92" ht="20.25" customHeight="1" x14ac:dyDescent="0.2">
      <c r="A16" s="2006" t="s">
        <v>2229</v>
      </c>
      <c r="B16" s="2005"/>
      <c r="C16" s="1999"/>
      <c r="D16" s="2004"/>
      <c r="E16" s="2004"/>
      <c r="F16" s="2003"/>
      <c r="G16" s="2002">
        <f>SUM(H16:J16)</f>
        <v>0</v>
      </c>
      <c r="H16" s="2000"/>
      <c r="I16" s="1999"/>
      <c r="J16" s="1999"/>
      <c r="K16" s="2001">
        <f>SUM(L16:O16)</f>
        <v>0</v>
      </c>
      <c r="L16" s="2000"/>
      <c r="M16" s="1999"/>
      <c r="N16" s="1998"/>
      <c r="O16" s="1997"/>
      <c r="P16" s="2001">
        <f>SUM(Q16:T16)</f>
        <v>0</v>
      </c>
      <c r="Q16" s="2000"/>
      <c r="R16" s="1999"/>
      <c r="S16" s="1998"/>
      <c r="T16" s="1997"/>
      <c r="U16" s="2001">
        <f>SUM(V16:Y16)</f>
        <v>0</v>
      </c>
      <c r="V16" s="2000"/>
      <c r="W16" s="1999"/>
      <c r="X16" s="1998"/>
      <c r="Y16" s="1997"/>
      <c r="Z16" s="3585">
        <f>SUM(AA16:AB16)</f>
        <v>0</v>
      </c>
      <c r="AA16" s="3586"/>
      <c r="AB16" s="3587"/>
      <c r="BX16" s="194"/>
      <c r="BY16" s="402"/>
      <c r="CG16" s="3409"/>
      <c r="CH16" s="3409"/>
      <c r="CI16" s="3409"/>
      <c r="CJ16" s="3409"/>
      <c r="CK16" s="3409"/>
      <c r="CL16" s="3409"/>
      <c r="CM16" s="3409"/>
      <c r="CN16" s="3409"/>
    </row>
    <row r="17" spans="1:92" ht="27" customHeight="1" x14ac:dyDescent="0.2">
      <c r="A17" s="1996" t="s">
        <v>2228</v>
      </c>
      <c r="B17" s="1995"/>
      <c r="C17" s="1967"/>
      <c r="D17" s="1967"/>
      <c r="E17" s="1967"/>
      <c r="F17" s="1967"/>
      <c r="G17" s="1995"/>
      <c r="H17" s="1994"/>
      <c r="I17" s="1993"/>
      <c r="J17" s="1972"/>
      <c r="K17" s="1992"/>
      <c r="L17" s="1992"/>
      <c r="CG17" s="3409"/>
      <c r="CH17" s="3409"/>
      <c r="CI17" s="3409"/>
      <c r="CJ17" s="3409"/>
      <c r="CK17" s="3409"/>
      <c r="CL17" s="3409"/>
      <c r="CM17" s="3409"/>
      <c r="CN17" s="3409"/>
    </row>
    <row r="18" spans="1:92" ht="39" customHeight="1" x14ac:dyDescent="0.2">
      <c r="A18" s="3237" t="s">
        <v>2204</v>
      </c>
      <c r="B18" s="1991" t="s">
        <v>27</v>
      </c>
      <c r="C18" s="1990" t="s">
        <v>2227</v>
      </c>
      <c r="D18" s="1989" t="s">
        <v>2226</v>
      </c>
      <c r="E18" s="1989" t="s">
        <v>2225</v>
      </c>
      <c r="F18" s="1989" t="s">
        <v>2224</v>
      </c>
      <c r="G18" s="1988" t="s">
        <v>33</v>
      </c>
      <c r="H18" s="1987"/>
      <c r="I18" s="1967"/>
      <c r="J18" s="1967"/>
      <c r="K18" s="1913"/>
      <c r="L18" s="1913"/>
      <c r="CG18" s="3409"/>
      <c r="CH18" s="3409"/>
      <c r="CI18" s="3409"/>
      <c r="CJ18" s="3409"/>
      <c r="CK18" s="3409"/>
      <c r="CL18" s="3409"/>
      <c r="CM18" s="3409"/>
      <c r="CN18" s="3409"/>
    </row>
    <row r="19" spans="1:92" ht="21" customHeight="1" x14ac:dyDescent="0.2">
      <c r="A19" s="1986" t="s">
        <v>2223</v>
      </c>
      <c r="B19" s="1921">
        <f>SUM(C19:G19)</f>
        <v>0</v>
      </c>
      <c r="C19" s="1985"/>
      <c r="D19" s="1984"/>
      <c r="E19" s="1984"/>
      <c r="F19" s="1984"/>
      <c r="G19" s="1983"/>
      <c r="H19" s="1974"/>
      <c r="I19" s="1967"/>
      <c r="J19" s="1967"/>
      <c r="K19" s="1913"/>
      <c r="L19" s="1913"/>
      <c r="CG19" s="3409"/>
      <c r="CH19" s="3409"/>
      <c r="CI19" s="3409"/>
      <c r="CJ19" s="3409"/>
      <c r="CK19" s="3409"/>
      <c r="CL19" s="3409"/>
      <c r="CM19" s="3409"/>
      <c r="CN19" s="3409"/>
    </row>
    <row r="20" spans="1:92" ht="21" customHeight="1" x14ac:dyDescent="0.2">
      <c r="A20" s="1982" t="s">
        <v>34</v>
      </c>
      <c r="B20" s="1911">
        <f>SUM(C20:G20)</f>
        <v>0</v>
      </c>
      <c r="C20" s="1981"/>
      <c r="D20" s="1980"/>
      <c r="E20" s="1980"/>
      <c r="F20" s="1980"/>
      <c r="G20" s="1910"/>
      <c r="H20" s="1974"/>
      <c r="I20" s="1967"/>
      <c r="J20" s="1967"/>
      <c r="K20" s="1913"/>
      <c r="L20" s="1913"/>
      <c r="CG20" s="3409"/>
      <c r="CH20" s="3409"/>
      <c r="CI20" s="3409"/>
      <c r="CJ20" s="3409"/>
      <c r="CK20" s="3409"/>
      <c r="CL20" s="3409"/>
      <c r="CM20" s="3409"/>
      <c r="CN20" s="3409"/>
    </row>
    <row r="21" spans="1:92" ht="21" customHeight="1" x14ac:dyDescent="0.2">
      <c r="A21" s="1982" t="s">
        <v>2214</v>
      </c>
      <c r="B21" s="1911">
        <f>SUM(C21:G21)</f>
        <v>0</v>
      </c>
      <c r="C21" s="1981"/>
      <c r="D21" s="1980"/>
      <c r="E21" s="1980"/>
      <c r="F21" s="1980"/>
      <c r="G21" s="1910"/>
      <c r="H21" s="1974"/>
      <c r="I21" s="1967"/>
      <c r="J21" s="1967"/>
      <c r="K21" s="1913"/>
      <c r="L21" s="1913"/>
      <c r="CG21" s="3409"/>
      <c r="CH21" s="3409"/>
      <c r="CI21" s="3409"/>
      <c r="CJ21" s="3409"/>
      <c r="CK21" s="3409"/>
      <c r="CL21" s="3409"/>
      <c r="CM21" s="3409"/>
      <c r="CN21" s="3409"/>
    </row>
    <row r="22" spans="1:92" ht="21" customHeight="1" x14ac:dyDescent="0.2">
      <c r="A22" s="1982" t="s">
        <v>2213</v>
      </c>
      <c r="B22" s="1911">
        <f>SUM(C22:G22)</f>
        <v>0</v>
      </c>
      <c r="C22" s="1981"/>
      <c r="D22" s="1980"/>
      <c r="E22" s="1980"/>
      <c r="F22" s="1980"/>
      <c r="G22" s="1910"/>
      <c r="H22" s="1974"/>
      <c r="I22" s="1967"/>
      <c r="J22" s="1914"/>
      <c r="K22" s="1913"/>
      <c r="L22" s="1913"/>
      <c r="CG22" s="3409"/>
      <c r="CH22" s="3409"/>
      <c r="CI22" s="3409"/>
      <c r="CJ22" s="3409"/>
      <c r="CK22" s="3409"/>
      <c r="CL22" s="3409"/>
      <c r="CM22" s="3409"/>
      <c r="CN22" s="3409"/>
    </row>
    <row r="23" spans="1:92" ht="21" customHeight="1" x14ac:dyDescent="0.2">
      <c r="A23" s="1979" t="s">
        <v>2212</v>
      </c>
      <c r="B23" s="1978">
        <f>SUM(C23:G23)</f>
        <v>0</v>
      </c>
      <c r="C23" s="1977"/>
      <c r="D23" s="1976"/>
      <c r="E23" s="1976"/>
      <c r="F23" s="1976"/>
      <c r="G23" s="1975"/>
      <c r="H23" s="1974"/>
      <c r="I23" s="1967"/>
      <c r="J23" s="1967"/>
      <c r="K23" s="1913"/>
      <c r="L23" s="1913"/>
      <c r="CG23" s="3409"/>
      <c r="CH23" s="3409"/>
      <c r="CI23" s="3409"/>
      <c r="CJ23" s="3409"/>
      <c r="CK23" s="3409"/>
      <c r="CL23" s="3409"/>
      <c r="CM23" s="3409"/>
      <c r="CN23" s="3409"/>
    </row>
    <row r="24" spans="1:92" ht="24.75" customHeight="1" x14ac:dyDescent="0.2">
      <c r="A24" s="3588" t="s">
        <v>2222</v>
      </c>
      <c r="B24" s="1915"/>
      <c r="C24" s="1914"/>
      <c r="D24" s="1915"/>
      <c r="E24" s="1915"/>
      <c r="CG24" s="3409"/>
      <c r="CH24" s="3409"/>
      <c r="CI24" s="3409"/>
      <c r="CJ24" s="3409"/>
      <c r="CK24" s="3409"/>
      <c r="CL24" s="3409"/>
      <c r="CM24" s="3409"/>
      <c r="CN24" s="3409"/>
    </row>
    <row r="25" spans="1:92" ht="19.5" customHeight="1" x14ac:dyDescent="0.2">
      <c r="A25" s="1996" t="s">
        <v>2221</v>
      </c>
      <c r="B25" s="1972"/>
      <c r="C25" s="1960"/>
      <c r="D25" s="1960"/>
      <c r="E25" s="1960"/>
      <c r="F25" s="1960"/>
      <c r="G25" s="1960"/>
      <c r="H25" s="1960"/>
      <c r="I25" s="1973"/>
      <c r="J25" s="1973"/>
      <c r="K25" s="1915"/>
      <c r="L25" s="1915"/>
      <c r="CG25" s="3409"/>
      <c r="CH25" s="3409"/>
      <c r="CI25" s="3409"/>
      <c r="CJ25" s="3409"/>
      <c r="CK25" s="3409"/>
      <c r="CL25" s="3409"/>
      <c r="CM25" s="3409"/>
      <c r="CN25" s="3409"/>
    </row>
    <row r="26" spans="1:92" ht="23.25" customHeight="1" x14ac:dyDescent="0.2">
      <c r="A26" s="5040" t="s">
        <v>2204</v>
      </c>
      <c r="B26" s="5041"/>
      <c r="C26" s="5048" t="s">
        <v>27</v>
      </c>
      <c r="D26" s="5046" t="s">
        <v>1143</v>
      </c>
      <c r="E26" s="5047"/>
      <c r="F26" s="5062" t="s">
        <v>2220</v>
      </c>
      <c r="G26" s="5062"/>
      <c r="H26" s="5062"/>
      <c r="I26" s="5062"/>
      <c r="J26" s="5062"/>
      <c r="K26" s="5063"/>
      <c r="M26" s="1966"/>
      <c r="BX26" s="194"/>
      <c r="BY26" s="3395"/>
      <c r="CG26" s="3409"/>
      <c r="CH26" s="3409"/>
      <c r="CI26" s="3409"/>
      <c r="CJ26" s="3409"/>
      <c r="CK26" s="3409"/>
      <c r="CL26" s="3409"/>
      <c r="CM26" s="3409"/>
      <c r="CN26" s="3409"/>
    </row>
    <row r="27" spans="1:92" ht="24.75" customHeight="1" x14ac:dyDescent="0.2">
      <c r="A27" s="5042"/>
      <c r="B27" s="5043"/>
      <c r="C27" s="5049"/>
      <c r="D27" s="1925" t="s">
        <v>2177</v>
      </c>
      <c r="E27" s="1924" t="s">
        <v>2176</v>
      </c>
      <c r="F27" s="3239" t="s">
        <v>106</v>
      </c>
      <c r="G27" s="1959" t="s">
        <v>2219</v>
      </c>
      <c r="H27" s="1959" t="s">
        <v>2218</v>
      </c>
      <c r="I27" s="1959" t="s">
        <v>2217</v>
      </c>
      <c r="J27" s="1959" t="s">
        <v>2216</v>
      </c>
      <c r="K27" s="1959" t="s">
        <v>2215</v>
      </c>
      <c r="BV27" s="3395"/>
      <c r="BW27" s="3466"/>
      <c r="BX27" s="3466"/>
      <c r="CG27" s="3409"/>
      <c r="CH27" s="3409"/>
      <c r="CI27" s="3409"/>
      <c r="CJ27" s="3409"/>
      <c r="CK27" s="3409"/>
      <c r="CL27" s="3409"/>
      <c r="CM27" s="3409"/>
      <c r="CN27" s="3409"/>
    </row>
    <row r="28" spans="1:92" ht="17.25" customHeight="1" x14ac:dyDescent="0.2">
      <c r="A28" s="5051" t="s">
        <v>34</v>
      </c>
      <c r="B28" s="5052"/>
      <c r="C28" s="3589">
        <f t="shared" ref="C28:C34" si="1">SUM(D28:E28)</f>
        <v>0</v>
      </c>
      <c r="D28" s="3590"/>
      <c r="E28" s="3591"/>
      <c r="F28" s="3592"/>
      <c r="G28" s="1970"/>
      <c r="H28" s="1970"/>
      <c r="I28" s="1970"/>
      <c r="J28" s="1970"/>
      <c r="K28" s="1970"/>
      <c r="L28" s="3304" t="str">
        <f>CA28</f>
        <v/>
      </c>
      <c r="BV28" s="3395"/>
      <c r="BW28" s="3466"/>
      <c r="BX28" s="3466"/>
      <c r="CA28" s="3469" t="str">
        <f>IF(CG28=1," * La Suma de Personas por Origen de Derivación no puede ser Mayor a la suma de Personas por Edad. ","")</f>
        <v/>
      </c>
      <c r="CG28" s="3470">
        <f>IF(SUM(F28:K28)&gt;C28,1,0)</f>
        <v>0</v>
      </c>
      <c r="CH28" s="3409"/>
      <c r="CI28" s="3409"/>
      <c r="CJ28" s="3409"/>
      <c r="CK28" s="3409"/>
      <c r="CL28" s="3409"/>
      <c r="CM28" s="3409"/>
      <c r="CN28" s="3409"/>
    </row>
    <row r="29" spans="1:92" ht="17.25" customHeight="1" x14ac:dyDescent="0.2">
      <c r="A29" s="5053" t="s">
        <v>2214</v>
      </c>
      <c r="B29" s="5054"/>
      <c r="C29" s="3589">
        <f t="shared" si="1"/>
        <v>0</v>
      </c>
      <c r="D29" s="1970"/>
      <c r="E29" s="3591"/>
      <c r="F29" s="3592"/>
      <c r="G29" s="1970"/>
      <c r="H29" s="1970"/>
      <c r="I29" s="1970"/>
      <c r="J29" s="1970"/>
      <c r="K29" s="1970"/>
      <c r="L29" s="3304" t="str">
        <f t="shared" ref="L29:L34" si="2">CA29</f>
        <v/>
      </c>
      <c r="BV29" s="3395"/>
      <c r="BW29" s="3466"/>
      <c r="BX29" s="3466"/>
      <c r="CA29" s="3469" t="str">
        <f t="shared" ref="CA29:CA34" si="3">IF(CG29=1," * La Suma de Personas por Origen de Derivación no puede ser Mayor a la suma de Personas por Edad. ","")</f>
        <v/>
      </c>
      <c r="CG29" s="3470">
        <f t="shared" ref="CG29:CG34" si="4">IF(SUM(F29:K29)&gt;C29,1,0)</f>
        <v>0</v>
      </c>
      <c r="CH29" s="3409"/>
      <c r="CI29" s="3409"/>
      <c r="CJ29" s="3409"/>
      <c r="CK29" s="3409"/>
      <c r="CL29" s="3409"/>
      <c r="CM29" s="3409"/>
      <c r="CN29" s="3409"/>
    </row>
    <row r="30" spans="1:92" ht="17.25" customHeight="1" x14ac:dyDescent="0.2">
      <c r="A30" s="5053" t="s">
        <v>2213</v>
      </c>
      <c r="B30" s="5054"/>
      <c r="C30" s="3589">
        <f t="shared" si="1"/>
        <v>0</v>
      </c>
      <c r="D30" s="1970"/>
      <c r="E30" s="3591"/>
      <c r="F30" s="3592"/>
      <c r="G30" s="1970"/>
      <c r="H30" s="1970"/>
      <c r="I30" s="1970"/>
      <c r="J30" s="1970"/>
      <c r="K30" s="1970"/>
      <c r="L30" s="3304" t="str">
        <f t="shared" si="2"/>
        <v/>
      </c>
      <c r="BV30" s="3395"/>
      <c r="BW30" s="3466"/>
      <c r="BX30" s="3466"/>
      <c r="CA30" s="3469" t="str">
        <f t="shared" si="3"/>
        <v/>
      </c>
      <c r="CG30" s="3470">
        <f t="shared" si="4"/>
        <v>0</v>
      </c>
      <c r="CH30" s="3409"/>
      <c r="CI30" s="3409"/>
      <c r="CJ30" s="3409"/>
      <c r="CK30" s="3409"/>
      <c r="CL30" s="3409"/>
      <c r="CM30" s="3409"/>
      <c r="CN30" s="3409"/>
    </row>
    <row r="31" spans="1:92" ht="17.25" customHeight="1" x14ac:dyDescent="0.2">
      <c r="A31" s="5055" t="s">
        <v>2212</v>
      </c>
      <c r="B31" s="5056"/>
      <c r="C31" s="3593">
        <f t="shared" si="1"/>
        <v>0</v>
      </c>
      <c r="D31" s="3594"/>
      <c r="E31" s="3595"/>
      <c r="F31" s="3596"/>
      <c r="G31" s="3594"/>
      <c r="H31" s="3594"/>
      <c r="I31" s="3594"/>
      <c r="J31" s="3594"/>
      <c r="K31" s="3594"/>
      <c r="L31" s="3304" t="str">
        <f t="shared" si="2"/>
        <v/>
      </c>
      <c r="BV31" s="3395"/>
      <c r="BW31" s="3466"/>
      <c r="BX31" s="3466"/>
      <c r="CA31" s="3469" t="str">
        <f t="shared" si="3"/>
        <v/>
      </c>
      <c r="CG31" s="3470">
        <f t="shared" si="4"/>
        <v>0</v>
      </c>
      <c r="CH31" s="3409"/>
      <c r="CI31" s="3409"/>
      <c r="CJ31" s="3409"/>
      <c r="CK31" s="3409"/>
      <c r="CL31" s="3409"/>
      <c r="CM31" s="3409"/>
      <c r="CN31" s="3409"/>
    </row>
    <row r="32" spans="1:92" ht="17.25" customHeight="1" x14ac:dyDescent="0.2">
      <c r="A32" s="5044" t="s">
        <v>2211</v>
      </c>
      <c r="B32" s="3597" t="s">
        <v>2210</v>
      </c>
      <c r="C32" s="3598">
        <f t="shared" si="1"/>
        <v>0</v>
      </c>
      <c r="D32" s="3599"/>
      <c r="E32" s="3600"/>
      <c r="F32" s="3601"/>
      <c r="G32" s="3599"/>
      <c r="H32" s="3599"/>
      <c r="I32" s="3599"/>
      <c r="J32" s="3599"/>
      <c r="K32" s="3599"/>
      <c r="L32" s="3304" t="str">
        <f t="shared" si="2"/>
        <v/>
      </c>
      <c r="BV32" s="3395"/>
      <c r="BW32" s="3466"/>
      <c r="BX32" s="3466"/>
      <c r="CA32" s="3469" t="str">
        <f t="shared" si="3"/>
        <v/>
      </c>
      <c r="CG32" s="3470">
        <f t="shared" si="4"/>
        <v>0</v>
      </c>
      <c r="CH32" s="3409"/>
      <c r="CI32" s="3409"/>
      <c r="CJ32" s="3409"/>
      <c r="CK32" s="3409"/>
      <c r="CL32" s="3409"/>
      <c r="CM32" s="3409"/>
      <c r="CN32" s="3409"/>
    </row>
    <row r="33" spans="1:92" ht="17.25" customHeight="1" x14ac:dyDescent="0.2">
      <c r="A33" s="5045"/>
      <c r="B33" s="3602" t="s">
        <v>2209</v>
      </c>
      <c r="C33" s="3603">
        <f t="shared" si="1"/>
        <v>0</v>
      </c>
      <c r="D33" s="3604"/>
      <c r="E33" s="3605"/>
      <c r="F33" s="3606"/>
      <c r="G33" s="3604"/>
      <c r="H33" s="3604"/>
      <c r="I33" s="3604"/>
      <c r="J33" s="3604"/>
      <c r="K33" s="3604"/>
      <c r="L33" s="3304" t="str">
        <f t="shared" si="2"/>
        <v/>
      </c>
      <c r="BV33" s="3395"/>
      <c r="BW33" s="3466"/>
      <c r="BX33" s="3466"/>
      <c r="CA33" s="3469" t="str">
        <f t="shared" si="3"/>
        <v/>
      </c>
      <c r="CG33" s="3470">
        <f t="shared" si="4"/>
        <v>0</v>
      </c>
      <c r="CH33" s="3409"/>
      <c r="CI33" s="3409"/>
      <c r="CJ33" s="3409"/>
      <c r="CK33" s="3409"/>
      <c r="CL33" s="3409"/>
      <c r="CM33" s="3409"/>
      <c r="CN33" s="3409"/>
    </row>
    <row r="34" spans="1:92" ht="17.25" customHeight="1" x14ac:dyDescent="0.2">
      <c r="A34" s="5057" t="s">
        <v>2208</v>
      </c>
      <c r="B34" s="5058"/>
      <c r="C34" s="3603">
        <f t="shared" si="1"/>
        <v>0</v>
      </c>
      <c r="D34" s="3604"/>
      <c r="E34" s="3605"/>
      <c r="F34" s="3606"/>
      <c r="G34" s="3604"/>
      <c r="H34" s="3604"/>
      <c r="I34" s="3604"/>
      <c r="J34" s="3604"/>
      <c r="K34" s="3604"/>
      <c r="L34" s="3304" t="str">
        <f t="shared" si="2"/>
        <v/>
      </c>
      <c r="BV34" s="3395"/>
      <c r="BW34" s="3466"/>
      <c r="BX34" s="3466"/>
      <c r="CA34" s="3469" t="str">
        <f t="shared" si="3"/>
        <v/>
      </c>
      <c r="CG34" s="3470">
        <f t="shared" si="4"/>
        <v>0</v>
      </c>
      <c r="CH34" s="3409"/>
      <c r="CI34" s="3409"/>
      <c r="CJ34" s="3409"/>
      <c r="CK34" s="3409"/>
      <c r="CL34" s="3409"/>
      <c r="CM34" s="3409"/>
      <c r="CN34" s="3409"/>
    </row>
    <row r="35" spans="1:92" ht="23.25" customHeight="1" x14ac:dyDescent="0.2">
      <c r="A35" s="3607" t="s">
        <v>2207</v>
      </c>
      <c r="B35" s="1913"/>
      <c r="C35" s="1971"/>
      <c r="D35" s="1965"/>
      <c r="E35" s="1965"/>
      <c r="F35" s="1965"/>
      <c r="G35" s="1965"/>
      <c r="H35" s="1965"/>
      <c r="I35" s="1965"/>
      <c r="J35" s="1965"/>
      <c r="K35" s="1965"/>
      <c r="L35" s="1965"/>
      <c r="M35" s="3608"/>
      <c r="CG35" s="3409"/>
      <c r="CH35" s="3409"/>
      <c r="CI35" s="3409"/>
      <c r="CJ35" s="3409"/>
      <c r="CK35" s="3409"/>
      <c r="CL35" s="3409"/>
      <c r="CM35" s="3409"/>
      <c r="CN35" s="3409"/>
    </row>
    <row r="36" spans="1:92" ht="28.5" customHeight="1" x14ac:dyDescent="0.2">
      <c r="A36" s="1959" t="s">
        <v>35</v>
      </c>
      <c r="B36" s="1959" t="s">
        <v>49</v>
      </c>
      <c r="C36" s="1967"/>
      <c r="D36" s="1913"/>
      <c r="E36" s="1913"/>
      <c r="F36" s="1913"/>
      <c r="G36" s="3608"/>
      <c r="BR36" s="3395"/>
      <c r="BS36" s="3466"/>
      <c r="BT36" s="3466"/>
      <c r="CG36" s="3409"/>
      <c r="CH36" s="3409"/>
      <c r="CI36" s="3409"/>
      <c r="CJ36" s="3409"/>
      <c r="CK36" s="3409"/>
      <c r="CL36" s="3409"/>
      <c r="CM36" s="3409"/>
      <c r="CN36" s="3409"/>
    </row>
    <row r="37" spans="1:92" ht="16.5" customHeight="1" x14ac:dyDescent="0.2">
      <c r="A37" s="3589" t="s">
        <v>22</v>
      </c>
      <c r="B37" s="1970"/>
      <c r="C37" s="1967"/>
      <c r="D37" s="1913"/>
      <c r="E37" s="1913"/>
      <c r="F37" s="1913"/>
      <c r="G37" s="3608"/>
      <c r="BR37" s="3395"/>
      <c r="BS37" s="3466"/>
      <c r="BT37" s="3466"/>
      <c r="CG37" s="3409"/>
      <c r="CH37" s="3409"/>
      <c r="CI37" s="3409"/>
      <c r="CJ37" s="3409"/>
      <c r="CK37" s="3409"/>
      <c r="CL37" s="3409"/>
      <c r="CM37" s="3409"/>
      <c r="CN37" s="3409"/>
    </row>
    <row r="38" spans="1:92" ht="16.5" customHeight="1" x14ac:dyDescent="0.2">
      <c r="A38" s="3589" t="s">
        <v>111</v>
      </c>
      <c r="B38" s="1970"/>
      <c r="C38" s="1967"/>
      <c r="D38" s="1913"/>
      <c r="E38" s="1913"/>
      <c r="F38" s="1913"/>
      <c r="G38" s="3608"/>
      <c r="BR38" s="3395"/>
      <c r="BS38" s="3466"/>
      <c r="BT38" s="3466"/>
      <c r="CG38" s="3409"/>
      <c r="CH38" s="3409"/>
      <c r="CI38" s="3409"/>
      <c r="CJ38" s="3409"/>
      <c r="CK38" s="3409"/>
      <c r="CL38" s="3409"/>
      <c r="CM38" s="3409"/>
      <c r="CN38" s="3409"/>
    </row>
    <row r="39" spans="1:92" ht="16.5" customHeight="1" x14ac:dyDescent="0.2">
      <c r="A39" s="3589" t="s">
        <v>32</v>
      </c>
      <c r="B39" s="1970"/>
      <c r="C39" s="1967"/>
      <c r="D39" s="1913"/>
      <c r="E39" s="1913"/>
      <c r="F39" s="1913"/>
      <c r="G39" s="3608"/>
      <c r="BR39" s="3395"/>
      <c r="BS39" s="3466"/>
      <c r="BT39" s="3466"/>
      <c r="CG39" s="3409"/>
      <c r="CH39" s="3409"/>
      <c r="CI39" s="3409"/>
      <c r="CJ39" s="3409"/>
      <c r="CK39" s="3409"/>
      <c r="CL39" s="3409"/>
      <c r="CM39" s="3409"/>
      <c r="CN39" s="3409"/>
    </row>
    <row r="40" spans="1:92" ht="16.5" customHeight="1" x14ac:dyDescent="0.2">
      <c r="A40" s="3589" t="s">
        <v>73</v>
      </c>
      <c r="B40" s="1970"/>
      <c r="C40" s="1967"/>
      <c r="D40" s="1913"/>
      <c r="E40" s="1913"/>
      <c r="F40" s="1913"/>
      <c r="G40" s="3608"/>
      <c r="BR40" s="3395"/>
      <c r="BS40" s="3466"/>
      <c r="BT40" s="3466"/>
      <c r="CG40" s="3409"/>
      <c r="CH40" s="3409"/>
      <c r="CI40" s="3409"/>
      <c r="CJ40" s="3409"/>
      <c r="CK40" s="3409"/>
      <c r="CL40" s="3409"/>
      <c r="CM40" s="3409"/>
      <c r="CN40" s="3409"/>
    </row>
    <row r="41" spans="1:92" ht="16.5" customHeight="1" x14ac:dyDescent="0.2">
      <c r="A41" s="3589" t="s">
        <v>115</v>
      </c>
      <c r="B41" s="1970"/>
      <c r="C41" s="1967"/>
      <c r="D41" s="1913"/>
      <c r="E41" s="1913"/>
      <c r="F41" s="1913"/>
      <c r="G41" s="3608"/>
      <c r="BR41" s="3395"/>
      <c r="BS41" s="3466"/>
      <c r="BT41" s="3466"/>
      <c r="CG41" s="3409"/>
      <c r="CH41" s="3409"/>
      <c r="CI41" s="3409"/>
      <c r="CJ41" s="3409"/>
      <c r="CK41" s="3409"/>
      <c r="CL41" s="3409"/>
      <c r="CM41" s="3409"/>
      <c r="CN41" s="3409"/>
    </row>
    <row r="42" spans="1:92" ht="16.5" customHeight="1" x14ac:dyDescent="0.2">
      <c r="A42" s="3589" t="s">
        <v>95</v>
      </c>
      <c r="B42" s="1970"/>
      <c r="C42" s="1967"/>
      <c r="D42" s="1913"/>
      <c r="E42" s="1913"/>
      <c r="F42" s="1913"/>
      <c r="G42" s="3608"/>
      <c r="BR42" s="3395"/>
      <c r="BS42" s="3466"/>
      <c r="BT42" s="3466"/>
      <c r="CG42" s="3409"/>
      <c r="CH42" s="3409"/>
      <c r="CI42" s="3409"/>
      <c r="CJ42" s="3409"/>
      <c r="CK42" s="3409"/>
      <c r="CL42" s="3409"/>
      <c r="CM42" s="3409"/>
      <c r="CN42" s="3409"/>
    </row>
    <row r="43" spans="1:92" ht="16.5" customHeight="1" x14ac:dyDescent="0.2">
      <c r="A43" s="3589" t="s">
        <v>67</v>
      </c>
      <c r="B43" s="1970"/>
      <c r="C43" s="1967"/>
      <c r="D43" s="1913"/>
      <c r="E43" s="1913"/>
      <c r="F43" s="1913"/>
      <c r="G43" s="3608"/>
      <c r="BR43" s="3395"/>
      <c r="BS43" s="3466"/>
      <c r="BT43" s="3466"/>
      <c r="CG43" s="3409"/>
      <c r="CH43" s="3409"/>
      <c r="CI43" s="3409"/>
      <c r="CJ43" s="3409"/>
      <c r="CK43" s="3409"/>
      <c r="CL43" s="3409"/>
      <c r="CM43" s="3409"/>
      <c r="CN43" s="3409"/>
    </row>
    <row r="44" spans="1:92" ht="16.5" customHeight="1" x14ac:dyDescent="0.2">
      <c r="A44" s="3609" t="s">
        <v>2206</v>
      </c>
      <c r="B44" s="1969"/>
      <c r="C44" s="1967"/>
      <c r="D44" s="1913"/>
      <c r="E44" s="1913"/>
      <c r="F44" s="1913"/>
      <c r="G44" s="3608"/>
      <c r="BR44" s="3395"/>
      <c r="BS44" s="3466"/>
      <c r="BT44" s="3466"/>
      <c r="CG44" s="3409"/>
      <c r="CH44" s="3409"/>
      <c r="CI44" s="3409"/>
      <c r="CJ44" s="3409"/>
      <c r="CK44" s="3409"/>
      <c r="CL44" s="3409"/>
      <c r="CM44" s="3409"/>
      <c r="CN44" s="3409"/>
    </row>
    <row r="45" spans="1:92" ht="16.5" customHeight="1" x14ac:dyDescent="0.2">
      <c r="A45" s="3593" t="s">
        <v>68</v>
      </c>
      <c r="B45" s="1968"/>
      <c r="C45" s="1967"/>
      <c r="D45" s="1913"/>
      <c r="E45" s="1913"/>
      <c r="F45" s="1913"/>
      <c r="G45" s="3608"/>
      <c r="BR45" s="3395"/>
      <c r="BS45" s="3466"/>
      <c r="BT45" s="3466"/>
      <c r="CG45" s="3409"/>
      <c r="CH45" s="3409"/>
      <c r="CI45" s="3409"/>
      <c r="CJ45" s="3409"/>
      <c r="CK45" s="3409"/>
      <c r="CL45" s="3409"/>
      <c r="CM45" s="3409"/>
      <c r="CN45" s="3409"/>
    </row>
    <row r="46" spans="1:92" ht="29.25" customHeight="1" x14ac:dyDescent="0.2">
      <c r="A46" s="3610" t="s">
        <v>2205</v>
      </c>
      <c r="B46" s="1966"/>
      <c r="D46" s="1965"/>
      <c r="E46" s="1965"/>
      <c r="F46" s="1913"/>
      <c r="G46" s="1913"/>
      <c r="H46" s="1913"/>
      <c r="I46" s="1913"/>
      <c r="J46" s="1913"/>
      <c r="K46" s="1913"/>
      <c r="L46" s="1913"/>
      <c r="BU46" s="3395"/>
      <c r="BV46" s="3466"/>
      <c r="BW46" s="3466"/>
      <c r="CG46" s="3409"/>
      <c r="CH46" s="3409"/>
      <c r="CI46" s="3409"/>
      <c r="CJ46" s="3409"/>
      <c r="CK46" s="3409"/>
      <c r="CL46" s="3409"/>
      <c r="CM46" s="3409"/>
      <c r="CN46" s="3409"/>
    </row>
    <row r="47" spans="1:92" ht="23.25" customHeight="1" x14ac:dyDescent="0.2">
      <c r="A47" s="1959" t="s">
        <v>2204</v>
      </c>
      <c r="B47" s="1959" t="s">
        <v>27</v>
      </c>
      <c r="C47" s="1959" t="s">
        <v>2203</v>
      </c>
      <c r="D47" s="1959" t="s">
        <v>2202</v>
      </c>
      <c r="E47" s="1913"/>
      <c r="F47" s="1913"/>
      <c r="G47" s="1913"/>
      <c r="H47" s="1913"/>
      <c r="I47" s="1913"/>
      <c r="J47" s="1913"/>
      <c r="K47" s="1913"/>
      <c r="L47" s="1913"/>
      <c r="BU47" s="3395"/>
      <c r="BV47" s="3466"/>
      <c r="BW47" s="3466"/>
      <c r="CG47" s="3409"/>
      <c r="CH47" s="3409"/>
      <c r="CI47" s="3409"/>
      <c r="CJ47" s="3409"/>
      <c r="CK47" s="3409"/>
      <c r="CL47" s="3409"/>
      <c r="CM47" s="3409"/>
      <c r="CN47" s="3409"/>
    </row>
    <row r="48" spans="1:92" ht="21.75" customHeight="1" x14ac:dyDescent="0.2">
      <c r="A48" s="3611" t="s">
        <v>2201</v>
      </c>
      <c r="B48" s="1964">
        <f>SUM(C48:D48)</f>
        <v>0</v>
      </c>
      <c r="C48" s="1963"/>
      <c r="D48" s="1963"/>
      <c r="E48" s="1913"/>
      <c r="F48" s="1913"/>
      <c r="G48" s="1913"/>
      <c r="H48" s="1913"/>
      <c r="I48" s="1913"/>
      <c r="J48" s="1913"/>
      <c r="K48" s="1913"/>
      <c r="L48" s="1913"/>
      <c r="BU48" s="3395"/>
      <c r="BV48" s="3466"/>
      <c r="BW48" s="3466"/>
      <c r="CG48" s="3409"/>
      <c r="CH48" s="3409"/>
      <c r="CI48" s="3409"/>
      <c r="CJ48" s="3409"/>
      <c r="CK48" s="3409"/>
      <c r="CL48" s="3409"/>
      <c r="CM48" s="3409"/>
      <c r="CN48" s="3409"/>
    </row>
    <row r="49" spans="1:92" ht="21.75" customHeight="1" x14ac:dyDescent="0.2">
      <c r="A49" s="3611" t="s">
        <v>2200</v>
      </c>
      <c r="B49" s="1964">
        <f>SUM(C49:D49)</f>
        <v>0</v>
      </c>
      <c r="C49" s="1963"/>
      <c r="D49" s="1963"/>
      <c r="E49" s="1913"/>
      <c r="F49" s="1913"/>
      <c r="G49" s="1913"/>
      <c r="H49" s="1913"/>
      <c r="I49" s="1913"/>
      <c r="J49" s="1913"/>
      <c r="K49" s="1913"/>
      <c r="L49" s="1913"/>
      <c r="BU49" s="3395"/>
      <c r="BV49" s="3466"/>
      <c r="BW49" s="3466"/>
      <c r="CG49" s="3409"/>
      <c r="CH49" s="3409"/>
      <c r="CI49" s="3409"/>
      <c r="CJ49" s="3409"/>
      <c r="CK49" s="3409"/>
      <c r="CL49" s="3409"/>
      <c r="CM49" s="3409"/>
      <c r="CN49" s="3409"/>
    </row>
    <row r="50" spans="1:92" ht="21.75" customHeight="1" x14ac:dyDescent="0.2">
      <c r="A50" s="3593" t="s">
        <v>2199</v>
      </c>
      <c r="B50" s="1962">
        <f>SUM(C50:D50)</f>
        <v>0</v>
      </c>
      <c r="C50" s="1961"/>
      <c r="D50" s="1961"/>
      <c r="E50" s="1913"/>
      <c r="F50" s="1913"/>
      <c r="G50" s="1913"/>
      <c r="H50" s="1913"/>
      <c r="I50" s="1913"/>
      <c r="J50" s="1913"/>
      <c r="K50" s="1913"/>
      <c r="L50" s="1913"/>
      <c r="BU50" s="3395"/>
      <c r="BV50" s="3466"/>
      <c r="BW50" s="3466"/>
      <c r="CG50" s="3409"/>
      <c r="CH50" s="3409"/>
      <c r="CI50" s="3409"/>
      <c r="CJ50" s="3409"/>
      <c r="CK50" s="3409"/>
      <c r="CL50" s="3409"/>
      <c r="CM50" s="3409"/>
      <c r="CN50" s="3409"/>
    </row>
    <row r="51" spans="1:92" ht="32.1" customHeight="1" x14ac:dyDescent="0.2">
      <c r="A51" s="5038" t="s">
        <v>2198</v>
      </c>
      <c r="B51" s="5038"/>
      <c r="C51" s="5038"/>
      <c r="D51" s="5039"/>
      <c r="E51" s="5039"/>
      <c r="F51" s="1960"/>
      <c r="G51" s="1960"/>
      <c r="H51" s="1960"/>
      <c r="I51" s="1960"/>
      <c r="J51" s="1915"/>
      <c r="K51" s="1913"/>
      <c r="L51" s="1913"/>
    </row>
    <row r="52" spans="1:92" ht="26.1" customHeight="1" x14ac:dyDescent="0.2">
      <c r="A52" s="1959" t="s">
        <v>36</v>
      </c>
      <c r="B52" s="1959" t="s">
        <v>2197</v>
      </c>
      <c r="C52" s="1959" t="s">
        <v>27</v>
      </c>
      <c r="D52" s="1958" t="s">
        <v>2196</v>
      </c>
      <c r="E52" s="1957" t="s">
        <v>2195</v>
      </c>
      <c r="F52" s="1956" t="s">
        <v>2194</v>
      </c>
      <c r="G52" s="1956" t="s">
        <v>1960</v>
      </c>
      <c r="H52" s="1956" t="s">
        <v>37</v>
      </c>
      <c r="I52" s="1955" t="s">
        <v>38</v>
      </c>
      <c r="J52" s="1954"/>
      <c r="K52" s="1901"/>
      <c r="L52" s="1903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31" t="s">
        <v>2193</v>
      </c>
      <c r="B53" s="5032"/>
      <c r="C53" s="1946">
        <f>SUM(D53:I53)</f>
        <v>0</v>
      </c>
      <c r="D53" s="1953"/>
      <c r="E53" s="1953"/>
      <c r="F53" s="1953"/>
      <c r="G53" s="1953"/>
      <c r="H53" s="1953"/>
      <c r="I53" s="1952"/>
      <c r="J53" s="3304" t="str">
        <f>CA53&amp;CB53&amp;CC53&amp;CD53&amp;CE53&amp;CF53</f>
        <v/>
      </c>
      <c r="K53" s="1459"/>
      <c r="L53" s="1459"/>
      <c r="M53" s="1459"/>
      <c r="N53" s="1459"/>
      <c r="O53" s="1459"/>
      <c r="P53" s="1459"/>
      <c r="Q53" s="1459"/>
      <c r="R53" s="1459"/>
      <c r="S53" s="1459"/>
      <c r="T53" s="1459"/>
      <c r="U53" s="1459"/>
      <c r="V53" s="402"/>
      <c r="CA53" s="3469" t="str">
        <f>IF(D54+D55&gt;D53,"* La suma del Total egresados con apoyo psicosocial Hasta 28 días deben ser menor o igual al Total de Egresos de Hasta 28 días. ","")</f>
        <v/>
      </c>
      <c r="CB53" s="3469" t="str">
        <f>IF(E54+E55&gt;E53,"* La suma del Total egresados con apoyo psicosocial de 29 dias hasta menor de 1 año deben ser menor al Total de Egresos de de 29 dias hasta menor de 1 año. ","")</f>
        <v/>
      </c>
      <c r="CC53" s="3469" t="str">
        <f>IF(F54+F55&gt;F53,"* La suma del Total egresados con apoyo psicosocial de 1 a 4 años deben ser menor al Total de Egresos de 1 a 4 años. ","")</f>
        <v/>
      </c>
      <c r="CD53" s="3469" t="str">
        <f>IF(G54+G55&gt;G53,"* La suma del Total egresados con apoyo psicosocial de 9 años deben ser menor o igual al Total de Egresos de de 5 a 9 años. ","")</f>
        <v/>
      </c>
      <c r="CE53" s="3469" t="str">
        <f>IF(H54+H55&gt;H53,"* La suma del Total egresados con apoyo psicosocial de 10 a 14 años deben ser menor al Total de Egresos de 10 a 14 años. ","")</f>
        <v/>
      </c>
      <c r="CF53" s="3469" t="str">
        <f>IF(I54+I55&gt;I53,"* La suma del Total egresados con apoyo psicosocial de 15 a 19 años deben ser menor al Total de Egresos de 15 a 19 años. ","")</f>
        <v/>
      </c>
      <c r="CG53" s="3470">
        <f t="shared" ref="CG53:CL53" si="5">IF(D54+D55&gt;D53,1,0)</f>
        <v>0</v>
      </c>
      <c r="CH53" s="3470">
        <f t="shared" si="5"/>
        <v>0</v>
      </c>
      <c r="CI53" s="3470">
        <f t="shared" si="5"/>
        <v>0</v>
      </c>
      <c r="CJ53" s="3470">
        <f t="shared" si="5"/>
        <v>0</v>
      </c>
      <c r="CK53" s="3470">
        <f t="shared" si="5"/>
        <v>0</v>
      </c>
      <c r="CL53" s="3470">
        <f t="shared" si="5"/>
        <v>0</v>
      </c>
      <c r="CM53" s="3409"/>
      <c r="CN53" s="3409"/>
    </row>
    <row r="54" spans="1:92" ht="16.5" customHeight="1" x14ac:dyDescent="0.2">
      <c r="A54" s="5033" t="s">
        <v>2192</v>
      </c>
      <c r="B54" s="2946" t="s">
        <v>2788</v>
      </c>
      <c r="C54" s="2947">
        <f>SUM(D54:I54)</f>
        <v>0</v>
      </c>
      <c r="D54" s="1951"/>
      <c r="E54" s="1951"/>
      <c r="F54" s="1951"/>
      <c r="G54" s="1951"/>
      <c r="H54" s="1951"/>
      <c r="I54" s="1938"/>
      <c r="J54" s="3304" t="str">
        <f t="shared" ref="J54:J57" si="6">CA54&amp;CB54&amp;CC54&amp;CD54&amp;CE54&amp;CF54</f>
        <v/>
      </c>
      <c r="K54" s="1459"/>
      <c r="L54" s="1459"/>
      <c r="M54" s="1459"/>
      <c r="N54" s="1459"/>
      <c r="O54" s="1459"/>
      <c r="P54" s="1459"/>
      <c r="Q54" s="1459"/>
      <c r="R54" s="1459"/>
      <c r="S54" s="1459"/>
      <c r="T54" s="1459"/>
      <c r="U54" s="1459"/>
      <c r="V54" s="402"/>
      <c r="CG54" s="3409"/>
      <c r="CH54" s="3409"/>
      <c r="CI54" s="3409"/>
      <c r="CJ54" s="3409"/>
      <c r="CK54" s="3409"/>
      <c r="CL54" s="3409"/>
      <c r="CM54" s="3409"/>
      <c r="CN54" s="3409"/>
    </row>
    <row r="55" spans="1:92" ht="21.75" x14ac:dyDescent="0.2">
      <c r="A55" s="5033"/>
      <c r="B55" s="1950" t="s">
        <v>2789</v>
      </c>
      <c r="C55" s="1949">
        <f>SUM(D55:I55)</f>
        <v>0</v>
      </c>
      <c r="D55" s="1948"/>
      <c r="E55" s="1948"/>
      <c r="F55" s="1948"/>
      <c r="G55" s="1948"/>
      <c r="H55" s="1948"/>
      <c r="I55" s="1947"/>
      <c r="J55" s="3304" t="str">
        <f t="shared" si="6"/>
        <v/>
      </c>
      <c r="K55" s="1459"/>
      <c r="L55" s="1459"/>
      <c r="M55" s="1459"/>
      <c r="N55" s="1459"/>
      <c r="O55" s="1459"/>
      <c r="P55" s="1459"/>
      <c r="Q55" s="1459"/>
      <c r="R55" s="1459"/>
      <c r="S55" s="1459"/>
      <c r="T55" s="1459"/>
      <c r="U55" s="1459"/>
      <c r="V55" s="402"/>
      <c r="CG55" s="3409"/>
      <c r="CH55" s="3409"/>
      <c r="CI55" s="3409"/>
      <c r="CJ55" s="3409"/>
      <c r="CK55" s="3409"/>
      <c r="CL55" s="3409"/>
      <c r="CM55" s="3409"/>
      <c r="CN55" s="3409"/>
    </row>
    <row r="56" spans="1:92" ht="16.5" customHeight="1" x14ac:dyDescent="0.2">
      <c r="A56" s="5034" t="s">
        <v>2191</v>
      </c>
      <c r="B56" s="2946" t="s">
        <v>2788</v>
      </c>
      <c r="C56" s="2947">
        <f>SUM(D56:I56)</f>
        <v>0</v>
      </c>
      <c r="D56" s="1945"/>
      <c r="E56" s="1945"/>
      <c r="F56" s="1945"/>
      <c r="G56" s="1945"/>
      <c r="H56" s="1945"/>
      <c r="I56" s="1944"/>
      <c r="J56" s="3304" t="str">
        <f t="shared" si="6"/>
        <v/>
      </c>
      <c r="K56" s="1459"/>
      <c r="L56" s="1459"/>
      <c r="M56" s="1459"/>
      <c r="N56" s="1459"/>
      <c r="O56" s="1459"/>
      <c r="P56" s="1459"/>
      <c r="Q56" s="1459"/>
      <c r="R56" s="1459"/>
      <c r="S56" s="1459"/>
      <c r="T56" s="1459"/>
      <c r="U56" s="1459"/>
      <c r="V56" s="402"/>
      <c r="CG56" s="3409"/>
      <c r="CH56" s="3409"/>
      <c r="CI56" s="3409"/>
      <c r="CJ56" s="3409"/>
      <c r="CK56" s="3409"/>
      <c r="CL56" s="3409"/>
      <c r="CM56" s="3409"/>
      <c r="CN56" s="3409"/>
    </row>
    <row r="57" spans="1:92" ht="21.75" x14ac:dyDescent="0.2">
      <c r="A57" s="5035"/>
      <c r="B57" s="2948" t="s">
        <v>2789</v>
      </c>
      <c r="C57" s="2949">
        <f>SUM(D57:I57)</f>
        <v>0</v>
      </c>
      <c r="D57" s="1943"/>
      <c r="E57" s="1943"/>
      <c r="F57" s="1943"/>
      <c r="G57" s="1943"/>
      <c r="H57" s="1943"/>
      <c r="I57" s="1942"/>
      <c r="J57" s="3304" t="str">
        <f t="shared" si="6"/>
        <v/>
      </c>
      <c r="K57" s="1915"/>
      <c r="L57" s="1915"/>
      <c r="M57" s="1915"/>
      <c r="N57" s="1915"/>
      <c r="O57" s="1915"/>
      <c r="P57" s="1915"/>
      <c r="Q57" s="1915"/>
      <c r="R57" s="1915"/>
      <c r="S57" s="1915"/>
      <c r="T57" s="1915"/>
      <c r="U57" s="1915"/>
      <c r="V57" s="1915"/>
      <c r="W57" s="1915"/>
      <c r="CG57" s="3409"/>
      <c r="CH57" s="3409"/>
      <c r="CI57" s="3409"/>
      <c r="CJ57" s="3409"/>
      <c r="CK57" s="3409"/>
      <c r="CL57" s="3409"/>
      <c r="CM57" s="3409"/>
      <c r="CN57" s="3409"/>
    </row>
    <row r="58" spans="1:92" ht="32.1" customHeight="1" x14ac:dyDescent="0.2">
      <c r="A58" s="3612" t="s">
        <v>2190</v>
      </c>
      <c r="B58" s="3613"/>
      <c r="C58" s="3613"/>
      <c r="D58" s="1913"/>
      <c r="E58" s="1913"/>
      <c r="F58" s="1913"/>
      <c r="G58" s="1913"/>
      <c r="H58" s="1941"/>
      <c r="I58" s="1941"/>
      <c r="J58" s="1915"/>
      <c r="K58" s="1913"/>
      <c r="L58" s="1913"/>
      <c r="M58" s="3608"/>
      <c r="CG58" s="3409"/>
      <c r="CH58" s="3409"/>
      <c r="CI58" s="3409"/>
      <c r="CJ58" s="3409"/>
      <c r="CK58" s="3409"/>
      <c r="CL58" s="3409"/>
      <c r="CM58" s="3409"/>
      <c r="CN58" s="3409"/>
    </row>
    <row r="59" spans="1:92" ht="15.75" customHeight="1" x14ac:dyDescent="0.2">
      <c r="A59" s="5041" t="s">
        <v>1563</v>
      </c>
      <c r="B59" s="5066" t="s">
        <v>2189</v>
      </c>
      <c r="C59" s="5041"/>
      <c r="D59" s="5066" t="s">
        <v>2188</v>
      </c>
      <c r="E59" s="5041"/>
      <c r="F59" s="5046" t="s">
        <v>2187</v>
      </c>
      <c r="G59" s="5068"/>
      <c r="H59" s="5068"/>
      <c r="I59" s="5069"/>
      <c r="J59" s="1914"/>
      <c r="K59" s="1913"/>
      <c r="L59" s="1913"/>
      <c r="M59" s="3608"/>
      <c r="CG59" s="3409"/>
      <c r="CH59" s="3409"/>
      <c r="CI59" s="3409"/>
      <c r="CJ59" s="3409"/>
      <c r="CK59" s="3409"/>
      <c r="CL59" s="3409"/>
      <c r="CM59" s="3409"/>
      <c r="CN59" s="3409"/>
    </row>
    <row r="60" spans="1:92" ht="18.75" customHeight="1" x14ac:dyDescent="0.2">
      <c r="A60" s="5065"/>
      <c r="B60" s="5067"/>
      <c r="C60" s="5043"/>
      <c r="D60" s="5067"/>
      <c r="E60" s="5043"/>
      <c r="F60" s="5046" t="s">
        <v>2186</v>
      </c>
      <c r="G60" s="5069"/>
      <c r="H60" s="5046" t="s">
        <v>2185</v>
      </c>
      <c r="I60" s="5069"/>
      <c r="J60" s="3614"/>
      <c r="K60" s="1913"/>
      <c r="L60" s="1913"/>
      <c r="M60" s="3608"/>
      <c r="CG60" s="3409"/>
      <c r="CH60" s="3409"/>
      <c r="CI60" s="3409"/>
      <c r="CJ60" s="3409"/>
      <c r="CK60" s="3409"/>
      <c r="CL60" s="3409"/>
      <c r="CM60" s="3409"/>
      <c r="CN60" s="3409"/>
    </row>
    <row r="61" spans="1:92" ht="30" customHeight="1" x14ac:dyDescent="0.2">
      <c r="A61" s="5043"/>
      <c r="B61" s="1925" t="s">
        <v>2177</v>
      </c>
      <c r="C61" s="3238" t="s">
        <v>2176</v>
      </c>
      <c r="D61" s="1925" t="s">
        <v>2177</v>
      </c>
      <c r="E61" s="3239" t="s">
        <v>2176</v>
      </c>
      <c r="F61" s="1925" t="s">
        <v>2177</v>
      </c>
      <c r="G61" s="3238" t="s">
        <v>2176</v>
      </c>
      <c r="H61" s="1925" t="s">
        <v>2177</v>
      </c>
      <c r="I61" s="3239" t="s">
        <v>2176</v>
      </c>
      <c r="J61" s="3614"/>
      <c r="K61" s="1913"/>
      <c r="L61" s="1913"/>
      <c r="M61" s="3608"/>
      <c r="CG61" s="3409"/>
      <c r="CH61" s="3409"/>
      <c r="CI61" s="3409"/>
      <c r="CJ61" s="3409"/>
      <c r="CK61" s="3409"/>
      <c r="CL61" s="3409"/>
      <c r="CM61" s="3409"/>
      <c r="CN61" s="3409"/>
    </row>
    <row r="62" spans="1:92" ht="15.75" customHeight="1" x14ac:dyDescent="0.2">
      <c r="A62" s="1940" t="s">
        <v>1330</v>
      </c>
      <c r="B62" s="1939"/>
      <c r="C62" s="1938"/>
      <c r="D62" s="1939"/>
      <c r="E62" s="1938"/>
      <c r="F62" s="1920"/>
      <c r="G62" s="1937"/>
      <c r="H62" s="1920"/>
      <c r="I62" s="1937"/>
      <c r="J62" s="3304" t="str">
        <f>CA62</f>
        <v/>
      </c>
      <c r="K62" s="1913"/>
      <c r="L62" s="1913"/>
      <c r="M62" s="3608"/>
      <c r="CA62" s="3469" t="str">
        <f>IF(CG62=1," * La suma de los Pacientes Intervenidos debe ser mayor o igual a la Suma de Pacientes Programados menos la Suma de Pacientes Suspendidos. ","")</f>
        <v/>
      </c>
      <c r="CG62" s="3470">
        <f>IF(((F62+G62)-(H62+I62))&gt;(D62+E62),1,0)</f>
        <v>0</v>
      </c>
      <c r="CH62" s="3409"/>
      <c r="CI62" s="3409"/>
      <c r="CJ62" s="3409"/>
      <c r="CK62" s="3409"/>
      <c r="CL62" s="3409"/>
      <c r="CM62" s="3409"/>
      <c r="CN62" s="3409"/>
    </row>
    <row r="63" spans="1:92" ht="15.75" customHeight="1" x14ac:dyDescent="0.2">
      <c r="A63" s="1912" t="s">
        <v>39</v>
      </c>
      <c r="B63" s="1935"/>
      <c r="C63" s="1934"/>
      <c r="D63" s="1935"/>
      <c r="E63" s="1934"/>
      <c r="F63" s="1907"/>
      <c r="G63" s="1933"/>
      <c r="H63" s="1907"/>
      <c r="I63" s="1933"/>
      <c r="J63" s="3304" t="str">
        <f t="shared" ref="J63:J73" si="7">CA63</f>
        <v/>
      </c>
      <c r="K63" s="1913"/>
      <c r="L63" s="1913"/>
      <c r="M63" s="3608"/>
      <c r="CA63" s="3469" t="str">
        <f t="shared" ref="CA63:CA72" si="8">IF(CG63=1," * La suma de los Pacientes Intervenidos debe ser mayor o igual a la Suma de Pacientes Programados menos la Suma de Pacientes Suspendidos. ","")</f>
        <v/>
      </c>
      <c r="CG63" s="3470">
        <f t="shared" ref="CG63:CG73" si="9">IF(((F63+G63)-(H63+I63))&gt;(D63+E63),1,0)</f>
        <v>0</v>
      </c>
      <c r="CH63" s="3409"/>
      <c r="CI63" s="3409"/>
      <c r="CJ63" s="3409"/>
      <c r="CK63" s="3409"/>
      <c r="CL63" s="3409"/>
      <c r="CM63" s="3409"/>
      <c r="CN63" s="3409"/>
    </row>
    <row r="64" spans="1:92" ht="15.75" customHeight="1" x14ac:dyDescent="0.2">
      <c r="A64" s="1912" t="s">
        <v>2184</v>
      </c>
      <c r="B64" s="1935"/>
      <c r="C64" s="1934"/>
      <c r="D64" s="1935"/>
      <c r="E64" s="1934"/>
      <c r="F64" s="1907"/>
      <c r="G64" s="1933"/>
      <c r="H64" s="1907"/>
      <c r="I64" s="1933"/>
      <c r="J64" s="3304" t="str">
        <f t="shared" si="7"/>
        <v/>
      </c>
      <c r="K64" s="1913"/>
      <c r="L64" s="1913"/>
      <c r="M64" s="3608"/>
      <c r="CA64" s="3469" t="str">
        <f t="shared" si="8"/>
        <v/>
      </c>
      <c r="CG64" s="3470">
        <f t="shared" si="9"/>
        <v>0</v>
      </c>
      <c r="CH64" s="3409"/>
      <c r="CI64" s="3409"/>
      <c r="CJ64" s="3409"/>
      <c r="CK64" s="3409"/>
      <c r="CL64" s="3409"/>
      <c r="CM64" s="3409"/>
      <c r="CN64" s="3409"/>
    </row>
    <row r="65" spans="1:92" ht="15.75" customHeight="1" x14ac:dyDescent="0.2">
      <c r="A65" s="1912" t="s">
        <v>40</v>
      </c>
      <c r="B65" s="1935"/>
      <c r="C65" s="1934"/>
      <c r="D65" s="1935"/>
      <c r="E65" s="1934"/>
      <c r="F65" s="1907"/>
      <c r="G65" s="1933"/>
      <c r="H65" s="1907"/>
      <c r="I65" s="1933"/>
      <c r="J65" s="3304" t="str">
        <f t="shared" si="7"/>
        <v/>
      </c>
      <c r="K65" s="1913"/>
      <c r="L65" s="1913"/>
      <c r="M65" s="3608"/>
      <c r="CA65" s="3469" t="str">
        <f t="shared" si="8"/>
        <v/>
      </c>
      <c r="CG65" s="3470">
        <f t="shared" si="9"/>
        <v>0</v>
      </c>
      <c r="CH65" s="3409"/>
      <c r="CI65" s="3409"/>
      <c r="CJ65" s="3409"/>
      <c r="CK65" s="3409"/>
      <c r="CL65" s="3409"/>
      <c r="CM65" s="3409"/>
      <c r="CN65" s="3409"/>
    </row>
    <row r="66" spans="1:92" ht="15.75" customHeight="1" x14ac:dyDescent="0.2">
      <c r="A66" s="1912" t="s">
        <v>2183</v>
      </c>
      <c r="B66" s="1935"/>
      <c r="C66" s="1934"/>
      <c r="D66" s="1935"/>
      <c r="E66" s="1934"/>
      <c r="F66" s="1907"/>
      <c r="G66" s="1933"/>
      <c r="H66" s="1907"/>
      <c r="I66" s="1933"/>
      <c r="J66" s="3304" t="str">
        <f t="shared" si="7"/>
        <v/>
      </c>
      <c r="K66" s="1913"/>
      <c r="L66" s="1913"/>
      <c r="M66" s="3608"/>
      <c r="CA66" s="3469" t="str">
        <f t="shared" si="8"/>
        <v/>
      </c>
      <c r="CG66" s="3470">
        <f t="shared" si="9"/>
        <v>0</v>
      </c>
      <c r="CH66" s="3409"/>
      <c r="CI66" s="3409"/>
      <c r="CJ66" s="3409"/>
      <c r="CK66" s="3409"/>
      <c r="CL66" s="3409"/>
      <c r="CM66" s="3409"/>
      <c r="CN66" s="3409"/>
    </row>
    <row r="67" spans="1:92" ht="15.75" customHeight="1" x14ac:dyDescent="0.2">
      <c r="A67" s="1912" t="s">
        <v>41</v>
      </c>
      <c r="B67" s="1935"/>
      <c r="C67" s="1934"/>
      <c r="D67" s="1935"/>
      <c r="E67" s="1934"/>
      <c r="F67" s="1907"/>
      <c r="G67" s="1933"/>
      <c r="H67" s="1907"/>
      <c r="I67" s="1933"/>
      <c r="J67" s="3304" t="str">
        <f t="shared" si="7"/>
        <v/>
      </c>
      <c r="K67" s="1913"/>
      <c r="L67" s="1913"/>
      <c r="M67" s="3608"/>
      <c r="CA67" s="3469" t="str">
        <f t="shared" si="8"/>
        <v/>
      </c>
      <c r="CG67" s="3470">
        <f t="shared" si="9"/>
        <v>0</v>
      </c>
      <c r="CH67" s="3409"/>
      <c r="CI67" s="3409"/>
      <c r="CJ67" s="3409"/>
      <c r="CK67" s="3409"/>
      <c r="CL67" s="3409"/>
      <c r="CM67" s="3409"/>
      <c r="CN67" s="3409"/>
    </row>
    <row r="68" spans="1:92" ht="15.75" customHeight="1" x14ac:dyDescent="0.2">
      <c r="A68" s="1912" t="s">
        <v>42</v>
      </c>
      <c r="B68" s="1935"/>
      <c r="C68" s="1934"/>
      <c r="D68" s="1935"/>
      <c r="E68" s="1934"/>
      <c r="F68" s="1907"/>
      <c r="G68" s="1933"/>
      <c r="H68" s="1907"/>
      <c r="I68" s="1933"/>
      <c r="J68" s="3304" t="str">
        <f t="shared" si="7"/>
        <v/>
      </c>
      <c r="K68" s="1913"/>
      <c r="L68" s="1913"/>
      <c r="M68" s="3608"/>
      <c r="CA68" s="3469" t="str">
        <f t="shared" si="8"/>
        <v/>
      </c>
      <c r="CG68" s="3470">
        <f t="shared" si="9"/>
        <v>0</v>
      </c>
      <c r="CH68" s="3409"/>
      <c r="CI68" s="3409"/>
      <c r="CJ68" s="3409"/>
      <c r="CK68" s="3409"/>
      <c r="CL68" s="3409"/>
      <c r="CM68" s="3409"/>
      <c r="CN68" s="3409"/>
    </row>
    <row r="69" spans="1:92" ht="15.75" customHeight="1" x14ac:dyDescent="0.2">
      <c r="A69" s="1912" t="s">
        <v>43</v>
      </c>
      <c r="B69" s="1935"/>
      <c r="C69" s="1934"/>
      <c r="D69" s="1935"/>
      <c r="E69" s="1934"/>
      <c r="F69" s="1907"/>
      <c r="G69" s="1933"/>
      <c r="H69" s="1907"/>
      <c r="I69" s="1933"/>
      <c r="J69" s="3304" t="str">
        <f t="shared" si="7"/>
        <v/>
      </c>
      <c r="K69" s="1913"/>
      <c r="L69" s="1913"/>
      <c r="M69" s="3608"/>
      <c r="CA69" s="3469" t="str">
        <f t="shared" si="8"/>
        <v/>
      </c>
      <c r="CG69" s="3470">
        <f t="shared" si="9"/>
        <v>0</v>
      </c>
      <c r="CH69" s="3409"/>
      <c r="CI69" s="3409"/>
      <c r="CJ69" s="3409"/>
      <c r="CK69" s="3409"/>
      <c r="CL69" s="3409"/>
      <c r="CM69" s="3409"/>
      <c r="CN69" s="3409"/>
    </row>
    <row r="70" spans="1:92" ht="15.75" customHeight="1" x14ac:dyDescent="0.2">
      <c r="A70" s="1912" t="s">
        <v>1336</v>
      </c>
      <c r="B70" s="1935"/>
      <c r="C70" s="1934"/>
      <c r="D70" s="1935"/>
      <c r="E70" s="1934"/>
      <c r="F70" s="1907"/>
      <c r="G70" s="1933"/>
      <c r="H70" s="1907"/>
      <c r="I70" s="1933"/>
      <c r="J70" s="3304" t="str">
        <f t="shared" si="7"/>
        <v/>
      </c>
      <c r="K70" s="1913"/>
      <c r="L70" s="1913"/>
      <c r="M70" s="3608"/>
      <c r="CA70" s="3469" t="str">
        <f t="shared" si="8"/>
        <v/>
      </c>
      <c r="CG70" s="3470">
        <f t="shared" si="9"/>
        <v>0</v>
      </c>
      <c r="CH70" s="3409"/>
      <c r="CI70" s="3409"/>
      <c r="CJ70" s="3409"/>
      <c r="CK70" s="3409"/>
      <c r="CL70" s="3409"/>
      <c r="CM70" s="3409"/>
      <c r="CN70" s="3409"/>
    </row>
    <row r="71" spans="1:92" ht="15.75" customHeight="1" x14ac:dyDescent="0.2">
      <c r="A71" s="1912" t="s">
        <v>2182</v>
      </c>
      <c r="B71" s="1935"/>
      <c r="C71" s="1934"/>
      <c r="D71" s="1935"/>
      <c r="E71" s="1934"/>
      <c r="F71" s="1907"/>
      <c r="G71" s="1933"/>
      <c r="H71" s="1936"/>
      <c r="I71" s="1933"/>
      <c r="J71" s="3304" t="str">
        <f t="shared" si="7"/>
        <v/>
      </c>
      <c r="K71" s="1913"/>
      <c r="L71" s="1913"/>
      <c r="M71" s="3608"/>
      <c r="CA71" s="3469" t="str">
        <f t="shared" si="8"/>
        <v/>
      </c>
      <c r="CG71" s="3470">
        <f t="shared" si="9"/>
        <v>0</v>
      </c>
      <c r="CH71" s="3409"/>
      <c r="CI71" s="3409"/>
      <c r="CJ71" s="3409"/>
      <c r="CK71" s="3409"/>
      <c r="CL71" s="3409"/>
      <c r="CM71" s="3409"/>
      <c r="CN71" s="3409"/>
    </row>
    <row r="72" spans="1:92" ht="15.75" customHeight="1" x14ac:dyDescent="0.2">
      <c r="A72" s="1912" t="s">
        <v>1332</v>
      </c>
      <c r="B72" s="1935"/>
      <c r="C72" s="1934"/>
      <c r="D72" s="1935"/>
      <c r="E72" s="1934"/>
      <c r="F72" s="1907"/>
      <c r="G72" s="1933"/>
      <c r="H72" s="1907"/>
      <c r="I72" s="1933"/>
      <c r="J72" s="3304" t="str">
        <f t="shared" si="7"/>
        <v/>
      </c>
      <c r="K72" s="1913"/>
      <c r="L72" s="1913"/>
      <c r="M72" s="1914"/>
      <c r="N72" s="1913"/>
      <c r="O72" s="1913"/>
      <c r="P72" s="3608"/>
      <c r="BX72" s="194"/>
      <c r="BY72" s="194"/>
      <c r="BZ72" s="194"/>
      <c r="CA72" s="3469" t="str">
        <f t="shared" si="8"/>
        <v/>
      </c>
      <c r="CG72" s="3470">
        <f t="shared" si="9"/>
        <v>0</v>
      </c>
      <c r="CH72" s="3409"/>
      <c r="CI72" s="3409"/>
      <c r="CJ72" s="3409"/>
      <c r="CK72" s="3409"/>
      <c r="CL72" s="3409"/>
      <c r="CM72" s="3409"/>
      <c r="CN72" s="3409"/>
    </row>
    <row r="73" spans="1:92" ht="15.75" customHeight="1" x14ac:dyDescent="0.2">
      <c r="A73" s="1912" t="s">
        <v>2181</v>
      </c>
      <c r="B73" s="1935"/>
      <c r="C73" s="1934"/>
      <c r="D73" s="1935"/>
      <c r="E73" s="1934"/>
      <c r="F73" s="1907"/>
      <c r="G73" s="1933"/>
      <c r="H73" s="1932"/>
      <c r="I73" s="1931"/>
      <c r="J73" s="3304" t="str">
        <f t="shared" si="7"/>
        <v/>
      </c>
      <c r="K73" s="1913"/>
      <c r="L73" s="1913"/>
      <c r="M73" s="1914"/>
      <c r="N73" s="1913"/>
      <c r="O73" s="1913"/>
      <c r="P73" s="3608"/>
      <c r="BX73" s="194"/>
      <c r="BY73" s="194"/>
      <c r="BZ73" s="194"/>
      <c r="CA73" s="3469" t="str">
        <f>IF(CG73=1," * La suma de los Pacientes Intervenidos debe ser mayor o igual a la Suma de Pacientes Programados menos la Suma de Pacientes Suspendidos. ","")</f>
        <v/>
      </c>
      <c r="CG73" s="3470">
        <f t="shared" si="9"/>
        <v>0</v>
      </c>
      <c r="CH73" s="3409"/>
      <c r="CI73" s="3409"/>
      <c r="CJ73" s="3409"/>
      <c r="CK73" s="3409"/>
      <c r="CL73" s="3409"/>
      <c r="CM73" s="3409"/>
      <c r="CN73" s="3409"/>
    </row>
    <row r="74" spans="1:92" ht="15.75" customHeight="1" x14ac:dyDescent="0.2">
      <c r="A74" s="1930" t="s">
        <v>27</v>
      </c>
      <c r="B74" s="1929">
        <f t="shared" ref="B74:I74" si="10">SUM(B62:B73)</f>
        <v>0</v>
      </c>
      <c r="C74" s="1928">
        <f t="shared" si="10"/>
        <v>0</v>
      </c>
      <c r="D74" s="1929">
        <f t="shared" si="10"/>
        <v>0</v>
      </c>
      <c r="E74" s="1928">
        <f t="shared" si="10"/>
        <v>0</v>
      </c>
      <c r="F74" s="1898">
        <f t="shared" si="10"/>
        <v>0</v>
      </c>
      <c r="G74" s="1927">
        <f t="shared" si="10"/>
        <v>0</v>
      </c>
      <c r="H74" s="1898">
        <f t="shared" si="10"/>
        <v>0</v>
      </c>
      <c r="I74" s="1927">
        <f t="shared" si="10"/>
        <v>0</v>
      </c>
      <c r="J74" s="1913"/>
      <c r="K74" s="1913"/>
      <c r="L74" s="1913"/>
      <c r="M74" s="3608"/>
      <c r="CG74" s="3409"/>
      <c r="CH74" s="3409"/>
      <c r="CI74" s="3409"/>
      <c r="CJ74" s="3409"/>
      <c r="CK74" s="3409"/>
      <c r="CL74" s="3409"/>
      <c r="CM74" s="3409"/>
      <c r="CN74" s="3409"/>
    </row>
    <row r="75" spans="1:92" ht="32.1" customHeight="1" x14ac:dyDescent="0.2">
      <c r="A75" s="5070" t="s">
        <v>2180</v>
      </c>
      <c r="B75" s="5070"/>
      <c r="C75" s="5070"/>
      <c r="D75" s="5070"/>
      <c r="E75" s="5070"/>
      <c r="F75" s="5070"/>
      <c r="G75" s="5070"/>
      <c r="H75" s="1926"/>
      <c r="I75" s="1926"/>
      <c r="J75" s="1914"/>
      <c r="K75" s="1913"/>
      <c r="L75" s="1913"/>
      <c r="M75" s="3608"/>
      <c r="CG75" s="3409"/>
      <c r="CH75" s="3409"/>
      <c r="CI75" s="3409"/>
      <c r="CJ75" s="3409"/>
      <c r="CK75" s="3409"/>
      <c r="CL75" s="3409"/>
      <c r="CM75" s="3409"/>
      <c r="CN75" s="3409"/>
    </row>
    <row r="76" spans="1:92" ht="24" customHeight="1" x14ac:dyDescent="0.2">
      <c r="A76" s="5071" t="s">
        <v>2179</v>
      </c>
      <c r="B76" s="5046" t="s">
        <v>2178</v>
      </c>
      <c r="C76" s="5068"/>
      <c r="D76" s="5068"/>
      <c r="E76" s="5068"/>
      <c r="F76" s="5068"/>
      <c r="G76" s="5069"/>
      <c r="H76" s="1915"/>
      <c r="I76" s="1914"/>
      <c r="J76" s="1913"/>
      <c r="K76" s="1913"/>
      <c r="L76" s="3608"/>
      <c r="CG76" s="3409"/>
      <c r="CH76" s="3409"/>
      <c r="CI76" s="3409"/>
      <c r="CJ76" s="3409"/>
      <c r="CK76" s="3409"/>
      <c r="CL76" s="3409"/>
      <c r="CM76" s="3409"/>
      <c r="CN76" s="3409"/>
    </row>
    <row r="77" spans="1:92" ht="31.5" customHeight="1" x14ac:dyDescent="0.2">
      <c r="A77" s="5072"/>
      <c r="B77" s="3266" t="s">
        <v>1237</v>
      </c>
      <c r="C77" s="1925" t="s">
        <v>2177</v>
      </c>
      <c r="D77" s="1924" t="s">
        <v>2176</v>
      </c>
      <c r="E77" s="1923" t="s">
        <v>2175</v>
      </c>
      <c r="F77" s="1922" t="s">
        <v>2174</v>
      </c>
      <c r="G77" s="1922" t="s">
        <v>150</v>
      </c>
      <c r="H77" s="1915"/>
      <c r="I77" s="1915"/>
      <c r="J77" s="1914"/>
      <c r="K77" s="1913"/>
      <c r="L77" s="1913"/>
      <c r="M77" s="3608"/>
      <c r="CG77" s="3409"/>
      <c r="CH77" s="3409"/>
      <c r="CI77" s="3409"/>
      <c r="CJ77" s="3409"/>
      <c r="CK77" s="3409"/>
      <c r="CL77" s="3409"/>
      <c r="CM77" s="3409"/>
      <c r="CN77" s="3409"/>
    </row>
    <row r="78" spans="1:92" ht="16.5" customHeight="1" x14ac:dyDescent="0.2">
      <c r="A78" s="1940" t="s">
        <v>2173</v>
      </c>
      <c r="B78" s="1921">
        <f t="shared" ref="B78:B84" si="11">SUM(C78+D78)</f>
        <v>0</v>
      </c>
      <c r="C78" s="1920"/>
      <c r="D78" s="1919"/>
      <c r="E78" s="1918"/>
      <c r="F78" s="1917"/>
      <c r="G78" s="1917"/>
      <c r="H78" s="3304" t="str">
        <f>CA78</f>
        <v/>
      </c>
      <c r="I78" s="1915"/>
      <c r="J78" s="1914"/>
      <c r="K78" s="1913"/>
      <c r="L78" s="1913"/>
      <c r="M78" s="3608"/>
      <c r="CA78" s="3469" t="str">
        <f>IF(CH78=1," * La suma de los Beneficiarios MAI, MLE y Otros debe seri igual al Total. ","")</f>
        <v/>
      </c>
      <c r="CB78" s="3469"/>
      <c r="CG78" s="3470"/>
      <c r="CH78" s="3470">
        <f t="shared" ref="CH78:CH84" si="12">IF(B78&lt;&gt;(E78+F78+G78),1,0)</f>
        <v>0</v>
      </c>
      <c r="CI78" s="3409"/>
      <c r="CJ78" s="3409"/>
      <c r="CK78" s="3409"/>
      <c r="CL78" s="3409"/>
      <c r="CM78" s="3409"/>
      <c r="CN78" s="3409"/>
    </row>
    <row r="79" spans="1:92" ht="16.5" customHeight="1" x14ac:dyDescent="0.2">
      <c r="A79" s="1916" t="s">
        <v>2172</v>
      </c>
      <c r="B79" s="1911">
        <f t="shared" si="11"/>
        <v>0</v>
      </c>
      <c r="C79" s="1907"/>
      <c r="D79" s="1906"/>
      <c r="E79" s="1905"/>
      <c r="F79" s="1910"/>
      <c r="G79" s="1910"/>
      <c r="H79" s="3304" t="str">
        <f t="shared" ref="H79:H85" si="13">CA79</f>
        <v/>
      </c>
      <c r="I79" s="1915"/>
      <c r="J79" s="1914"/>
      <c r="K79" s="1913"/>
      <c r="L79" s="1913"/>
      <c r="M79" s="3608"/>
      <c r="CA79" s="3469" t="str">
        <f t="shared" ref="CA79:CA84" si="14">IF(CH79=1," * La suma de los Beneficiarios MAI, MLE y Otros debe seri igual al Total. ","")</f>
        <v/>
      </c>
      <c r="CB79" s="3469"/>
      <c r="CG79" s="3409"/>
      <c r="CH79" s="3470">
        <f t="shared" si="12"/>
        <v>0</v>
      </c>
      <c r="CI79" s="3409"/>
      <c r="CJ79" s="3409"/>
      <c r="CK79" s="3409"/>
      <c r="CL79" s="3409"/>
      <c r="CM79" s="3409"/>
      <c r="CN79" s="3409"/>
    </row>
    <row r="80" spans="1:92" ht="16.5" customHeight="1" x14ac:dyDescent="0.2">
      <c r="A80" s="1912" t="s">
        <v>2171</v>
      </c>
      <c r="B80" s="1911">
        <f t="shared" si="11"/>
        <v>0</v>
      </c>
      <c r="C80" s="1907"/>
      <c r="D80" s="1906"/>
      <c r="E80" s="1905"/>
      <c r="F80" s="1910"/>
      <c r="G80" s="1910"/>
      <c r="H80" s="3304" t="str">
        <f t="shared" si="13"/>
        <v/>
      </c>
      <c r="I80" s="1915"/>
      <c r="J80" s="1914"/>
      <c r="K80" s="1913"/>
      <c r="L80" s="1913"/>
      <c r="M80" s="3608"/>
      <c r="CA80" s="3469" t="str">
        <f t="shared" si="14"/>
        <v/>
      </c>
      <c r="CB80" s="3469"/>
      <c r="CG80" s="3409"/>
      <c r="CH80" s="3470">
        <f t="shared" si="12"/>
        <v>0</v>
      </c>
      <c r="CI80" s="3409"/>
      <c r="CJ80" s="3409"/>
      <c r="CK80" s="3409"/>
      <c r="CL80" s="3409"/>
      <c r="CM80" s="3409"/>
      <c r="CN80" s="3409"/>
    </row>
    <row r="81" spans="1:92" ht="16.5" customHeight="1" x14ac:dyDescent="0.2">
      <c r="A81" s="1912" t="s">
        <v>2170</v>
      </c>
      <c r="B81" s="1911">
        <f t="shared" si="11"/>
        <v>0</v>
      </c>
      <c r="C81" s="1907"/>
      <c r="D81" s="1906"/>
      <c r="E81" s="1905"/>
      <c r="F81" s="1910"/>
      <c r="G81" s="1910"/>
      <c r="H81" s="3304" t="str">
        <f t="shared" si="13"/>
        <v/>
      </c>
      <c r="I81" s="1915"/>
      <c r="J81" s="1914"/>
      <c r="K81" s="1913"/>
      <c r="L81" s="1913"/>
      <c r="M81" s="3608"/>
      <c r="CA81" s="3469" t="str">
        <f t="shared" si="14"/>
        <v/>
      </c>
      <c r="CB81" s="3469"/>
      <c r="CG81" s="3409"/>
      <c r="CH81" s="3470">
        <f t="shared" si="12"/>
        <v>0</v>
      </c>
      <c r="CI81" s="3409"/>
      <c r="CJ81" s="3409"/>
      <c r="CK81" s="3409"/>
      <c r="CL81" s="3409"/>
      <c r="CM81" s="3409"/>
      <c r="CN81" s="3409"/>
    </row>
    <row r="82" spans="1:92" ht="16.5" customHeight="1" x14ac:dyDescent="0.2">
      <c r="A82" s="1912" t="s">
        <v>2169</v>
      </c>
      <c r="B82" s="1911">
        <f t="shared" si="11"/>
        <v>0</v>
      </c>
      <c r="C82" s="1907"/>
      <c r="D82" s="1906"/>
      <c r="E82" s="1905"/>
      <c r="F82" s="1910"/>
      <c r="G82" s="1910"/>
      <c r="H82" s="3304" t="str">
        <f t="shared" si="13"/>
        <v/>
      </c>
      <c r="I82" s="1903"/>
      <c r="J82" s="1902"/>
      <c r="K82" s="1901"/>
      <c r="L82" s="1901"/>
      <c r="M82" s="3615"/>
      <c r="N82" s="402"/>
      <c r="O82" s="402"/>
      <c r="P82" s="402"/>
      <c r="Q82" s="402"/>
      <c r="R82" s="402"/>
      <c r="S82" s="402"/>
      <c r="CA82" s="3469" t="str">
        <f t="shared" si="14"/>
        <v/>
      </c>
      <c r="CB82" s="3469"/>
      <c r="CG82" s="3409"/>
      <c r="CH82" s="3470">
        <f t="shared" si="12"/>
        <v>0</v>
      </c>
      <c r="CI82" s="3409"/>
      <c r="CJ82" s="3409"/>
      <c r="CK82" s="3409"/>
      <c r="CL82" s="3409"/>
      <c r="CM82" s="3409"/>
      <c r="CN82" s="3409"/>
    </row>
    <row r="83" spans="1:92" ht="16.5" customHeight="1" x14ac:dyDescent="0.2">
      <c r="A83" s="1912" t="s">
        <v>2168</v>
      </c>
      <c r="B83" s="1911">
        <f t="shared" si="11"/>
        <v>0</v>
      </c>
      <c r="C83" s="1907"/>
      <c r="D83" s="1906"/>
      <c r="E83" s="1905"/>
      <c r="F83" s="1910"/>
      <c r="G83" s="1910"/>
      <c r="H83" s="3304" t="str">
        <f t="shared" si="13"/>
        <v/>
      </c>
      <c r="I83" s="1903"/>
      <c r="J83" s="1902"/>
      <c r="K83" s="1901"/>
      <c r="L83" s="1901"/>
      <c r="M83" s="3615"/>
      <c r="N83" s="402"/>
      <c r="O83" s="402"/>
      <c r="P83" s="402"/>
      <c r="Q83" s="402"/>
      <c r="R83" s="402"/>
      <c r="S83" s="402"/>
      <c r="CA83" s="3469" t="str">
        <f t="shared" si="14"/>
        <v/>
      </c>
      <c r="CB83" s="3469"/>
      <c r="CG83" s="3409"/>
      <c r="CH83" s="3470">
        <f t="shared" si="12"/>
        <v>0</v>
      </c>
      <c r="CI83" s="3409"/>
      <c r="CJ83" s="3409"/>
      <c r="CK83" s="3409"/>
      <c r="CL83" s="3409"/>
      <c r="CM83" s="3409"/>
      <c r="CN83" s="3409"/>
    </row>
    <row r="84" spans="1:92" ht="16.5" customHeight="1" x14ac:dyDescent="0.2">
      <c r="A84" s="1909" t="s">
        <v>2167</v>
      </c>
      <c r="B84" s="1908">
        <f t="shared" si="11"/>
        <v>0</v>
      </c>
      <c r="C84" s="1907"/>
      <c r="D84" s="1906"/>
      <c r="E84" s="1905"/>
      <c r="F84" s="1904"/>
      <c r="G84" s="1904"/>
      <c r="H84" s="3304" t="str">
        <f t="shared" si="13"/>
        <v/>
      </c>
      <c r="I84" s="1903"/>
      <c r="J84" s="1902"/>
      <c r="K84" s="1901"/>
      <c r="L84" s="1901"/>
      <c r="M84" s="3615"/>
      <c r="N84" s="402"/>
      <c r="O84" s="402"/>
      <c r="P84" s="402"/>
      <c r="Q84" s="402"/>
      <c r="R84" s="402"/>
      <c r="S84" s="402"/>
      <c r="CA84" s="3469" t="str">
        <f t="shared" si="14"/>
        <v/>
      </c>
      <c r="CB84" s="3469"/>
      <c r="CG84" s="3409"/>
      <c r="CH84" s="3470">
        <f t="shared" si="12"/>
        <v>0</v>
      </c>
      <c r="CI84" s="3409"/>
      <c r="CJ84" s="3409"/>
      <c r="CK84" s="3409"/>
      <c r="CL84" s="3409"/>
      <c r="CM84" s="3409"/>
      <c r="CN84" s="3409"/>
    </row>
    <row r="85" spans="1:92" ht="16.5" customHeight="1" x14ac:dyDescent="0.2">
      <c r="A85" s="1900" t="s">
        <v>27</v>
      </c>
      <c r="B85" s="1899">
        <f t="shared" ref="B85:G85" si="15">SUM(B78:B84)</f>
        <v>0</v>
      </c>
      <c r="C85" s="1898">
        <f t="shared" si="15"/>
        <v>0</v>
      </c>
      <c r="D85" s="1897">
        <f t="shared" si="15"/>
        <v>0</v>
      </c>
      <c r="E85" s="1896">
        <f t="shared" si="15"/>
        <v>0</v>
      </c>
      <c r="F85" s="1895">
        <f t="shared" si="15"/>
        <v>0</v>
      </c>
      <c r="G85" s="1895">
        <f t="shared" si="15"/>
        <v>0</v>
      </c>
      <c r="H85" s="3304" t="str">
        <f t="shared" si="13"/>
        <v/>
      </c>
      <c r="I85" s="1459"/>
      <c r="J85" s="1459"/>
      <c r="K85" s="1459"/>
      <c r="L85" s="1459"/>
      <c r="M85" s="1459"/>
      <c r="N85" s="1459"/>
      <c r="O85" s="1459"/>
      <c r="P85" s="1459"/>
      <c r="Q85" s="1459"/>
      <c r="R85" s="1459"/>
      <c r="S85" s="1459"/>
      <c r="CA85" s="3469" t="str">
        <f>IF(CG85=1," * El total de causas de suspensión debe coincidir con la suma de Suspendidos sección F. ","")</f>
        <v/>
      </c>
      <c r="CG85" s="3470">
        <f>IF(B85&lt;&gt;(H74+I74),1,0)</f>
        <v>0</v>
      </c>
      <c r="CH85" s="3470"/>
      <c r="CI85" s="3409"/>
      <c r="CJ85" s="3409"/>
      <c r="CK85" s="3409"/>
      <c r="CL85" s="3409"/>
      <c r="CM85" s="3409"/>
      <c r="CN85" s="3409"/>
    </row>
    <row r="86" spans="1:92" x14ac:dyDescent="0.2">
      <c r="D86" s="3608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69"/>
      <c r="CG86" s="3409"/>
      <c r="CH86" s="3409"/>
      <c r="CI86" s="3409"/>
      <c r="CJ86" s="3409"/>
      <c r="CK86" s="3409"/>
      <c r="CL86" s="3409"/>
      <c r="CM86" s="3409"/>
      <c r="CN86" s="3409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09"/>
      <c r="CH87" s="3409"/>
      <c r="CI87" s="3409"/>
      <c r="CJ87" s="3409"/>
      <c r="CK87" s="3409"/>
      <c r="CL87" s="3409"/>
      <c r="CM87" s="3409"/>
      <c r="CN87" s="3409"/>
    </row>
    <row r="88" spans="1:92" x14ac:dyDescent="0.2">
      <c r="CG88" s="3409"/>
      <c r="CH88" s="3409"/>
      <c r="CI88" s="3409"/>
      <c r="CJ88" s="3409"/>
      <c r="CK88" s="3409"/>
      <c r="CL88" s="3409"/>
      <c r="CM88" s="3409"/>
      <c r="CN88" s="3409"/>
    </row>
    <row r="89" spans="1:92" x14ac:dyDescent="0.2">
      <c r="CG89" s="3409"/>
      <c r="CH89" s="3409"/>
      <c r="CI89" s="3409"/>
      <c r="CJ89" s="3409"/>
      <c r="CK89" s="3409"/>
      <c r="CL89" s="3409"/>
      <c r="CM89" s="3409"/>
      <c r="CN89" s="3409"/>
    </row>
    <row r="90" spans="1:92" x14ac:dyDescent="0.2">
      <c r="CG90" s="3409"/>
      <c r="CH90" s="3409"/>
      <c r="CI90" s="3409"/>
      <c r="CJ90" s="3409"/>
      <c r="CK90" s="3409"/>
      <c r="CL90" s="3409"/>
      <c r="CM90" s="3409"/>
      <c r="CN90" s="3409"/>
    </row>
    <row r="91" spans="1:92" x14ac:dyDescent="0.2">
      <c r="CG91" s="3409"/>
      <c r="CH91" s="3409"/>
      <c r="CI91" s="3409"/>
      <c r="CJ91" s="3409"/>
      <c r="CK91" s="3409"/>
      <c r="CL91" s="3409"/>
      <c r="CM91" s="3409"/>
      <c r="CN91" s="3409"/>
    </row>
    <row r="92" spans="1:92" x14ac:dyDescent="0.2">
      <c r="CG92" s="3409"/>
      <c r="CH92" s="3409"/>
      <c r="CI92" s="3409"/>
      <c r="CJ92" s="3409"/>
      <c r="CK92" s="3409"/>
      <c r="CL92" s="3409"/>
      <c r="CM92" s="3409"/>
      <c r="CN92" s="3409"/>
    </row>
    <row r="93" spans="1:92" x14ac:dyDescent="0.2">
      <c r="CG93" s="3409"/>
      <c r="CH93" s="3409"/>
      <c r="CI93" s="3409"/>
      <c r="CJ93" s="3409"/>
      <c r="CK93" s="3409"/>
      <c r="CL93" s="3409"/>
      <c r="CM93" s="3409"/>
      <c r="CN93" s="3409"/>
    </row>
    <row r="94" spans="1:92" x14ac:dyDescent="0.2">
      <c r="CG94" s="3409"/>
      <c r="CH94" s="3409"/>
      <c r="CI94" s="3409"/>
      <c r="CJ94" s="3409"/>
      <c r="CK94" s="3409"/>
      <c r="CL94" s="3409"/>
      <c r="CM94" s="3409"/>
      <c r="CN94" s="3409"/>
    </row>
    <row r="95" spans="1:92" x14ac:dyDescent="0.2">
      <c r="CG95" s="3409"/>
      <c r="CH95" s="3409"/>
      <c r="CI95" s="3409"/>
      <c r="CJ95" s="3409"/>
      <c r="CK95" s="3409"/>
      <c r="CL95" s="3409"/>
      <c r="CM95" s="3409"/>
      <c r="CN95" s="3409"/>
    </row>
    <row r="96" spans="1:92" x14ac:dyDescent="0.2">
      <c r="CG96" s="3409"/>
      <c r="CH96" s="3409"/>
      <c r="CI96" s="3409"/>
      <c r="CJ96" s="3409"/>
      <c r="CK96" s="3409"/>
      <c r="CL96" s="3409"/>
      <c r="CM96" s="3409"/>
      <c r="CN96" s="3409"/>
    </row>
    <row r="97" spans="85:92" x14ac:dyDescent="0.2">
      <c r="CG97" s="3409"/>
      <c r="CH97" s="3409"/>
      <c r="CI97" s="3409"/>
      <c r="CJ97" s="3409"/>
      <c r="CK97" s="3409"/>
      <c r="CL97" s="3409"/>
      <c r="CM97" s="3409"/>
      <c r="CN97" s="3409"/>
    </row>
    <row r="98" spans="85:92" x14ac:dyDescent="0.2">
      <c r="CG98" s="3409"/>
      <c r="CH98" s="3409"/>
      <c r="CI98" s="3409"/>
      <c r="CJ98" s="3409"/>
      <c r="CK98" s="3409"/>
      <c r="CL98" s="3409"/>
      <c r="CM98" s="3409"/>
      <c r="CN98" s="3409"/>
    </row>
    <row r="99" spans="85:92" x14ac:dyDescent="0.2">
      <c r="CG99" s="3409"/>
      <c r="CH99" s="3409"/>
      <c r="CI99" s="3409"/>
      <c r="CJ99" s="3409"/>
      <c r="CK99" s="3409"/>
      <c r="CL99" s="3409"/>
      <c r="CM99" s="3409"/>
      <c r="CN99" s="3409"/>
    </row>
    <row r="100" spans="85:92" x14ac:dyDescent="0.2">
      <c r="CG100" s="3409"/>
      <c r="CH100" s="3409"/>
      <c r="CI100" s="3409"/>
      <c r="CJ100" s="3409"/>
      <c r="CK100" s="3409"/>
      <c r="CL100" s="3409"/>
      <c r="CM100" s="3409"/>
      <c r="CN100" s="3409"/>
    </row>
    <row r="101" spans="85:92" x14ac:dyDescent="0.2">
      <c r="CG101" s="3409"/>
      <c r="CH101" s="3409"/>
      <c r="CI101" s="3409"/>
      <c r="CJ101" s="3409"/>
      <c r="CK101" s="3409"/>
      <c r="CL101" s="3409"/>
      <c r="CM101" s="3409"/>
      <c r="CN101" s="3409"/>
    </row>
    <row r="197" spans="1:104" s="3371" customFormat="1" ht="18.600000000000001" hidden="1" customHeight="1" x14ac:dyDescent="0.2">
      <c r="A197" s="3371">
        <f>SUM(B12:O12,B19:B23,B37:B45,C53,B74:I74,B85:G85,C54:C57,B48:B50,C28:C34)</f>
        <v>0</v>
      </c>
      <c r="B197" s="3371">
        <f>SUM(CG3:CN101)</f>
        <v>0</v>
      </c>
      <c r="BX197" s="3372"/>
      <c r="BY197" s="3372"/>
      <c r="BZ197" s="3372"/>
      <c r="CA197" s="3372"/>
      <c r="CB197" s="3372"/>
      <c r="CC197" s="3372"/>
      <c r="CD197" s="3372"/>
      <c r="CE197" s="3372"/>
      <c r="CF197" s="3372"/>
      <c r="CG197" s="3372"/>
      <c r="CH197" s="3372"/>
      <c r="CI197" s="3372"/>
      <c r="CJ197" s="3372"/>
      <c r="CK197" s="3372"/>
      <c r="CL197" s="3372"/>
      <c r="CM197" s="3372"/>
      <c r="CN197" s="3372"/>
      <c r="CO197" s="3372"/>
      <c r="CP197" s="3372"/>
      <c r="CQ197" s="3372"/>
      <c r="CR197" s="3372"/>
      <c r="CS197" s="3372"/>
      <c r="CT197" s="3372"/>
      <c r="CU197" s="3372"/>
      <c r="CV197" s="3372"/>
      <c r="CW197" s="3372"/>
      <c r="CX197" s="3372"/>
      <c r="CY197" s="3372"/>
      <c r="CZ197" s="3372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5" customWidth="1"/>
    <col min="78" max="78" width="12.7109375" style="3395" hidden="1" customWidth="1"/>
    <col min="79" max="104" width="12.7109375" style="3394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64" t="s">
        <v>2556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CG6" s="3409"/>
      <c r="CH6" s="3409"/>
      <c r="CI6" s="3409"/>
      <c r="CJ6" s="3409"/>
      <c r="CK6" s="3409"/>
      <c r="CL6" s="3409"/>
      <c r="CM6" s="3409"/>
    </row>
    <row r="7" spans="1:91" ht="15" x14ac:dyDescent="0.2">
      <c r="A7" s="3067"/>
      <c r="B7" s="3067"/>
      <c r="C7" s="3067"/>
      <c r="D7" s="3067"/>
      <c r="E7" s="3067"/>
      <c r="F7" s="3067"/>
      <c r="G7" s="3067"/>
      <c r="H7" s="3067"/>
      <c r="I7" s="3067"/>
      <c r="J7" s="3067"/>
      <c r="K7" s="3067"/>
      <c r="L7" s="3067"/>
      <c r="M7" s="3067"/>
      <c r="N7" s="3067"/>
      <c r="O7" s="3067"/>
      <c r="P7" s="3067"/>
      <c r="Q7" s="3067"/>
      <c r="R7" s="3067"/>
      <c r="S7" s="3067"/>
      <c r="T7" s="3067"/>
      <c r="U7" s="3067"/>
      <c r="V7" s="3067"/>
      <c r="CG7" s="3409"/>
      <c r="CH7" s="3409"/>
      <c r="CI7" s="3409"/>
      <c r="CJ7" s="3409"/>
      <c r="CK7" s="3409"/>
      <c r="CL7" s="3409"/>
      <c r="CM7" s="3409"/>
    </row>
    <row r="8" spans="1:91" ht="31.9" customHeight="1" x14ac:dyDescent="0.2">
      <c r="A8" s="2565" t="s">
        <v>2557</v>
      </c>
      <c r="B8" s="2353"/>
      <c r="C8" s="2353"/>
      <c r="D8" s="2353"/>
      <c r="E8" s="2353"/>
      <c r="F8" s="2353"/>
      <c r="G8" s="2353"/>
      <c r="H8" s="2353"/>
      <c r="I8" s="2353"/>
      <c r="J8" s="2353"/>
      <c r="K8" s="2353"/>
      <c r="L8" s="2353"/>
      <c r="M8" s="2353"/>
      <c r="N8" s="2353"/>
      <c r="O8" s="2353"/>
      <c r="P8" s="2353"/>
      <c r="Q8" s="2353"/>
      <c r="R8" s="2353"/>
      <c r="S8" s="2353"/>
      <c r="T8" s="2353"/>
      <c r="U8" s="2353"/>
      <c r="V8" s="2353"/>
      <c r="W8" s="2566"/>
      <c r="X8" s="2566"/>
      <c r="Y8" s="2566"/>
      <c r="Z8" s="2566"/>
      <c r="AA8" s="2566"/>
      <c r="AB8" s="2566"/>
      <c r="AC8" s="2566"/>
      <c r="AD8" s="2566"/>
      <c r="AE8" s="2566"/>
      <c r="AF8" s="2566"/>
      <c r="AG8" s="2566"/>
      <c r="AH8" s="2566"/>
      <c r="AI8" s="2566"/>
      <c r="AJ8" s="2566"/>
      <c r="AK8" s="2566"/>
      <c r="CG8" s="3409"/>
      <c r="CH8" s="3409"/>
      <c r="CI8" s="3409"/>
      <c r="CJ8" s="3409"/>
      <c r="CK8" s="3409"/>
      <c r="CL8" s="3409"/>
      <c r="CM8" s="3409"/>
    </row>
    <row r="9" spans="1:91" ht="16.149999999999999" customHeight="1" x14ac:dyDescent="0.2">
      <c r="A9" s="4526" t="s">
        <v>2558</v>
      </c>
      <c r="B9" s="4846"/>
      <c r="C9" s="5076" t="s">
        <v>27</v>
      </c>
      <c r="D9" s="4693"/>
      <c r="E9" s="5077"/>
      <c r="F9" s="5133" t="s">
        <v>2</v>
      </c>
      <c r="G9" s="5133"/>
      <c r="H9" s="5133"/>
      <c r="I9" s="5133"/>
      <c r="J9" s="5133"/>
      <c r="K9" s="5133"/>
      <c r="L9" s="5133"/>
      <c r="M9" s="5133"/>
      <c r="N9" s="5133"/>
      <c r="O9" s="5133"/>
      <c r="P9" s="5133"/>
      <c r="Q9" s="5133"/>
      <c r="R9" s="5133"/>
      <c r="S9" s="5133"/>
      <c r="T9" s="5133"/>
      <c r="U9" s="5133"/>
      <c r="V9" s="5133"/>
      <c r="W9" s="5133"/>
      <c r="X9" s="5133"/>
      <c r="Y9" s="5133"/>
      <c r="Z9" s="5133"/>
      <c r="AA9" s="5133"/>
      <c r="AB9" s="5133"/>
      <c r="AC9" s="5133"/>
      <c r="AD9" s="5133"/>
      <c r="AE9" s="5133"/>
      <c r="AF9" s="5133"/>
      <c r="AG9" s="5133"/>
      <c r="AH9" s="5133"/>
      <c r="AI9" s="5133"/>
      <c r="AJ9" s="5133"/>
      <c r="AK9" s="5189"/>
      <c r="AL9" s="4739" t="s">
        <v>2559</v>
      </c>
      <c r="AM9" s="4187" t="s">
        <v>550</v>
      </c>
      <c r="CG9" s="3409"/>
      <c r="CH9" s="3409"/>
      <c r="CI9" s="3409"/>
      <c r="CJ9" s="3409"/>
      <c r="CK9" s="3409"/>
      <c r="CL9" s="3409"/>
      <c r="CM9" s="3409"/>
    </row>
    <row r="10" spans="1:91" ht="16.149999999999999" customHeight="1" x14ac:dyDescent="0.2">
      <c r="A10" s="4289"/>
      <c r="B10" s="4793"/>
      <c r="C10" s="5114"/>
      <c r="D10" s="5127"/>
      <c r="E10" s="5115"/>
      <c r="F10" s="4845" t="s">
        <v>2560</v>
      </c>
      <c r="G10" s="4846"/>
      <c r="H10" s="4845" t="s">
        <v>2561</v>
      </c>
      <c r="I10" s="4846"/>
      <c r="J10" s="4845" t="s">
        <v>2562</v>
      </c>
      <c r="K10" s="4846"/>
      <c r="L10" s="4526" t="s">
        <v>2563</v>
      </c>
      <c r="M10" s="4526"/>
      <c r="N10" s="4845" t="s">
        <v>2564</v>
      </c>
      <c r="O10" s="4846"/>
      <c r="P10" s="4526" t="s">
        <v>2565</v>
      </c>
      <c r="Q10" s="4526"/>
      <c r="R10" s="4845" t="s">
        <v>2566</v>
      </c>
      <c r="S10" s="4846"/>
      <c r="T10" s="4526" t="s">
        <v>139</v>
      </c>
      <c r="U10" s="4526"/>
      <c r="V10" s="4845" t="s">
        <v>140</v>
      </c>
      <c r="W10" s="4846"/>
      <c r="X10" s="4526" t="s">
        <v>141</v>
      </c>
      <c r="Y10" s="4526"/>
      <c r="Z10" s="4845" t="s">
        <v>142</v>
      </c>
      <c r="AA10" s="4846"/>
      <c r="AB10" s="4526" t="s">
        <v>143</v>
      </c>
      <c r="AC10" s="4526"/>
      <c r="AD10" s="4845" t="s">
        <v>144</v>
      </c>
      <c r="AE10" s="4846"/>
      <c r="AF10" s="4526" t="s">
        <v>145</v>
      </c>
      <c r="AG10" s="4526"/>
      <c r="AH10" s="4845" t="s">
        <v>146</v>
      </c>
      <c r="AI10" s="4846"/>
      <c r="AJ10" s="4526" t="s">
        <v>2567</v>
      </c>
      <c r="AK10" s="5005"/>
      <c r="AL10" s="4176"/>
      <c r="AM10" s="4229"/>
      <c r="CG10" s="3409"/>
      <c r="CH10" s="3409"/>
      <c r="CI10" s="3409"/>
      <c r="CJ10" s="3409"/>
      <c r="CK10" s="3409"/>
      <c r="CL10" s="3409"/>
      <c r="CM10" s="3409"/>
    </row>
    <row r="11" spans="1:91" ht="16.149999999999999" customHeight="1" x14ac:dyDescent="0.2">
      <c r="A11" s="4289"/>
      <c r="B11" s="4793"/>
      <c r="C11" s="5078"/>
      <c r="D11" s="5079"/>
      <c r="E11" s="5080"/>
      <c r="F11" s="4794"/>
      <c r="G11" s="4796"/>
      <c r="H11" s="4794"/>
      <c r="I11" s="4796"/>
      <c r="J11" s="4794"/>
      <c r="K11" s="4796"/>
      <c r="L11" s="5123"/>
      <c r="M11" s="5123"/>
      <c r="N11" s="4794"/>
      <c r="O11" s="4796"/>
      <c r="P11" s="5123"/>
      <c r="Q11" s="5123"/>
      <c r="R11" s="4794"/>
      <c r="S11" s="4796"/>
      <c r="T11" s="5123"/>
      <c r="U11" s="5123"/>
      <c r="V11" s="4794"/>
      <c r="W11" s="4796"/>
      <c r="X11" s="5123"/>
      <c r="Y11" s="5123"/>
      <c r="Z11" s="4794"/>
      <c r="AA11" s="4796"/>
      <c r="AB11" s="5123"/>
      <c r="AC11" s="5123"/>
      <c r="AD11" s="4794"/>
      <c r="AE11" s="4796"/>
      <c r="AF11" s="5123"/>
      <c r="AG11" s="5123"/>
      <c r="AH11" s="4794"/>
      <c r="AI11" s="4796"/>
      <c r="AJ11" s="5123"/>
      <c r="AK11" s="5170"/>
      <c r="AL11" s="4176"/>
      <c r="AM11" s="4229"/>
      <c r="CG11" s="3409"/>
      <c r="CH11" s="3409"/>
      <c r="CI11" s="3409"/>
      <c r="CJ11" s="3409"/>
      <c r="CK11" s="3409"/>
      <c r="CL11" s="3409"/>
      <c r="CM11" s="3409"/>
    </row>
    <row r="12" spans="1:91" ht="16.149999999999999" customHeight="1" x14ac:dyDescent="0.2">
      <c r="A12" s="5123"/>
      <c r="B12" s="5123"/>
      <c r="C12" s="2322" t="s">
        <v>47</v>
      </c>
      <c r="D12" s="2355" t="s">
        <v>20</v>
      </c>
      <c r="E12" s="3205" t="s">
        <v>21</v>
      </c>
      <c r="F12" s="2322" t="s">
        <v>20</v>
      </c>
      <c r="G12" s="3219" t="s">
        <v>21</v>
      </c>
      <c r="H12" s="2322" t="s">
        <v>20</v>
      </c>
      <c r="I12" s="3219" t="s">
        <v>21</v>
      </c>
      <c r="J12" s="2322" t="s">
        <v>20</v>
      </c>
      <c r="K12" s="3219" t="s">
        <v>21</v>
      </c>
      <c r="L12" s="2356" t="s">
        <v>20</v>
      </c>
      <c r="M12" s="3162" t="s">
        <v>21</v>
      </c>
      <c r="N12" s="2322" t="s">
        <v>20</v>
      </c>
      <c r="O12" s="3219" t="s">
        <v>21</v>
      </c>
      <c r="P12" s="2356" t="s">
        <v>20</v>
      </c>
      <c r="Q12" s="3162" t="s">
        <v>21</v>
      </c>
      <c r="R12" s="2322" t="s">
        <v>20</v>
      </c>
      <c r="S12" s="3219" t="s">
        <v>21</v>
      </c>
      <c r="T12" s="2356" t="s">
        <v>20</v>
      </c>
      <c r="U12" s="3162" t="s">
        <v>21</v>
      </c>
      <c r="V12" s="2322" t="s">
        <v>20</v>
      </c>
      <c r="W12" s="3219" t="s">
        <v>21</v>
      </c>
      <c r="X12" s="2356" t="s">
        <v>20</v>
      </c>
      <c r="Y12" s="3162" t="s">
        <v>21</v>
      </c>
      <c r="Z12" s="2322" t="s">
        <v>20</v>
      </c>
      <c r="AA12" s="3219" t="s">
        <v>21</v>
      </c>
      <c r="AB12" s="2356" t="s">
        <v>20</v>
      </c>
      <c r="AC12" s="3162" t="s">
        <v>21</v>
      </c>
      <c r="AD12" s="2322" t="s">
        <v>20</v>
      </c>
      <c r="AE12" s="3219" t="s">
        <v>21</v>
      </c>
      <c r="AF12" s="2356" t="s">
        <v>20</v>
      </c>
      <c r="AG12" s="3162" t="s">
        <v>21</v>
      </c>
      <c r="AH12" s="2322" t="s">
        <v>20</v>
      </c>
      <c r="AI12" s="3219" t="s">
        <v>21</v>
      </c>
      <c r="AJ12" s="2356" t="s">
        <v>20</v>
      </c>
      <c r="AK12" s="2357" t="s">
        <v>21</v>
      </c>
      <c r="AL12" s="4180"/>
      <c r="AM12" s="4590"/>
      <c r="CG12" s="3409"/>
      <c r="CH12" s="3409"/>
      <c r="CI12" s="3409"/>
      <c r="CJ12" s="3409"/>
      <c r="CK12" s="3409"/>
      <c r="CL12" s="3409"/>
      <c r="CM12" s="3409"/>
    </row>
    <row r="13" spans="1:91" ht="16.149999999999999" customHeight="1" x14ac:dyDescent="0.2">
      <c r="A13" s="5187" t="s">
        <v>2568</v>
      </c>
      <c r="B13" s="5188"/>
      <c r="C13" s="2358">
        <f>SUM(D13+E13)</f>
        <v>0</v>
      </c>
      <c r="D13" s="2359">
        <f>SUM(F13+H13+J13+L13+N13+P13+R13+T13+V13+X13+Z13+AB13+AD13+AF13+AH13+AJ13)</f>
        <v>0</v>
      </c>
      <c r="E13" s="2360">
        <f>SUM(G13+I13+K13+M13+O13+Q13+S13+U13+W13+Y13+AA13+AC13+AE13+AG13+AI13+AK13)</f>
        <v>0</v>
      </c>
      <c r="F13" s="2120"/>
      <c r="G13" s="2361"/>
      <c r="H13" s="2120"/>
      <c r="I13" s="2121"/>
      <c r="J13" s="2120"/>
      <c r="K13" s="2121"/>
      <c r="L13" s="2362"/>
      <c r="M13" s="2363"/>
      <c r="N13" s="2120"/>
      <c r="O13" s="2121"/>
      <c r="P13" s="2362"/>
      <c r="Q13" s="2363"/>
      <c r="R13" s="2120"/>
      <c r="S13" s="2121"/>
      <c r="T13" s="2362"/>
      <c r="U13" s="2363"/>
      <c r="V13" s="2120"/>
      <c r="W13" s="2121"/>
      <c r="X13" s="2362"/>
      <c r="Y13" s="2363"/>
      <c r="Z13" s="2120"/>
      <c r="AA13" s="2121"/>
      <c r="AB13" s="2362"/>
      <c r="AC13" s="2363"/>
      <c r="AD13" s="2120"/>
      <c r="AE13" s="2121"/>
      <c r="AF13" s="2362"/>
      <c r="AG13" s="2363"/>
      <c r="AH13" s="2120"/>
      <c r="AI13" s="2121"/>
      <c r="AJ13" s="1176"/>
      <c r="AK13" s="2364"/>
      <c r="AL13" s="2361"/>
      <c r="AM13" s="2361"/>
      <c r="CG13" s="3409"/>
      <c r="CH13" s="3409"/>
      <c r="CI13" s="3409"/>
      <c r="CJ13" s="3409"/>
      <c r="CK13" s="3409"/>
      <c r="CL13" s="3409"/>
      <c r="CM13" s="3409"/>
    </row>
    <row r="14" spans="1:91" ht="16.149999999999999" customHeight="1" x14ac:dyDescent="0.2">
      <c r="A14" s="5121" t="s">
        <v>2569</v>
      </c>
      <c r="B14" s="5141"/>
      <c r="C14" s="2365">
        <f t="shared" ref="C14:C23" si="0">SUM(D14+E14)</f>
        <v>0</v>
      </c>
      <c r="D14" s="2366">
        <f t="shared" ref="D14:E23" si="1">SUM(F14+H14+J14+L14+N14+P14+R14+T14+V14+X14+Z14+AB14+AD14+AF14+AH14+AJ14)</f>
        <v>0</v>
      </c>
      <c r="E14" s="2367">
        <f t="shared" si="1"/>
        <v>0</v>
      </c>
      <c r="F14" s="2368"/>
      <c r="G14" s="2369"/>
      <c r="H14" s="2368"/>
      <c r="I14" s="2370"/>
      <c r="J14" s="2368"/>
      <c r="K14" s="2370"/>
      <c r="L14" s="2371"/>
      <c r="M14" s="2372"/>
      <c r="N14" s="2368"/>
      <c r="O14" s="2370"/>
      <c r="P14" s="2371"/>
      <c r="Q14" s="2372"/>
      <c r="R14" s="2368"/>
      <c r="S14" s="2370"/>
      <c r="T14" s="2371"/>
      <c r="U14" s="2372"/>
      <c r="V14" s="2368"/>
      <c r="W14" s="2370"/>
      <c r="X14" s="2371"/>
      <c r="Y14" s="2372"/>
      <c r="Z14" s="2368"/>
      <c r="AA14" s="2370"/>
      <c r="AB14" s="2371"/>
      <c r="AC14" s="2372"/>
      <c r="AD14" s="2368"/>
      <c r="AE14" s="2370"/>
      <c r="AF14" s="2371"/>
      <c r="AG14" s="2372"/>
      <c r="AH14" s="2368"/>
      <c r="AI14" s="2370"/>
      <c r="AJ14" s="2373"/>
      <c r="AK14" s="2374"/>
      <c r="AL14" s="2369"/>
      <c r="AM14" s="2369"/>
      <c r="CG14" s="3409"/>
      <c r="CH14" s="3409"/>
      <c r="CI14" s="3409"/>
      <c r="CJ14" s="3409"/>
      <c r="CK14" s="3409"/>
      <c r="CL14" s="3409"/>
      <c r="CM14" s="3409"/>
    </row>
    <row r="15" spans="1:91" ht="16.149999999999999" customHeight="1" x14ac:dyDescent="0.2">
      <c r="A15" s="5121" t="s">
        <v>2570</v>
      </c>
      <c r="B15" s="5141"/>
      <c r="C15" s="2365">
        <f t="shared" si="0"/>
        <v>0</v>
      </c>
      <c r="D15" s="2366">
        <f t="shared" si="1"/>
        <v>0</v>
      </c>
      <c r="E15" s="2367">
        <f t="shared" si="1"/>
        <v>0</v>
      </c>
      <c r="F15" s="2368"/>
      <c r="G15" s="2369"/>
      <c r="H15" s="2368"/>
      <c r="I15" s="2370"/>
      <c r="J15" s="2368"/>
      <c r="K15" s="2370"/>
      <c r="L15" s="2371"/>
      <c r="M15" s="2372"/>
      <c r="N15" s="2368"/>
      <c r="O15" s="2370"/>
      <c r="P15" s="2371"/>
      <c r="Q15" s="2372"/>
      <c r="R15" s="2368"/>
      <c r="S15" s="2370"/>
      <c r="T15" s="2371"/>
      <c r="U15" s="2372"/>
      <c r="V15" s="2368"/>
      <c r="W15" s="2370"/>
      <c r="X15" s="2371"/>
      <c r="Y15" s="2372"/>
      <c r="Z15" s="2368"/>
      <c r="AA15" s="2370"/>
      <c r="AB15" s="2371"/>
      <c r="AC15" s="2372"/>
      <c r="AD15" s="2368"/>
      <c r="AE15" s="2370"/>
      <c r="AF15" s="2371"/>
      <c r="AG15" s="2372"/>
      <c r="AH15" s="2368"/>
      <c r="AI15" s="2370"/>
      <c r="AJ15" s="2373"/>
      <c r="AK15" s="2374"/>
      <c r="AL15" s="2369"/>
      <c r="AM15" s="2369"/>
      <c r="CG15" s="3409"/>
      <c r="CH15" s="3409"/>
      <c r="CI15" s="3409"/>
      <c r="CJ15" s="3409"/>
      <c r="CK15" s="3409"/>
      <c r="CL15" s="3409"/>
      <c r="CM15" s="3409"/>
    </row>
    <row r="16" spans="1:91" ht="16.149999999999999" customHeight="1" x14ac:dyDescent="0.2">
      <c r="A16" s="5121" t="s">
        <v>2571</v>
      </c>
      <c r="B16" s="5141"/>
      <c r="C16" s="2365">
        <f t="shared" si="0"/>
        <v>0</v>
      </c>
      <c r="D16" s="2366">
        <f t="shared" si="1"/>
        <v>0</v>
      </c>
      <c r="E16" s="2367">
        <f t="shared" si="1"/>
        <v>0</v>
      </c>
      <c r="F16" s="2368"/>
      <c r="G16" s="2369"/>
      <c r="H16" s="2368"/>
      <c r="I16" s="2370"/>
      <c r="J16" s="2368"/>
      <c r="K16" s="2370"/>
      <c r="L16" s="2371"/>
      <c r="M16" s="2372"/>
      <c r="N16" s="2368"/>
      <c r="O16" s="2370"/>
      <c r="P16" s="2371"/>
      <c r="Q16" s="2372"/>
      <c r="R16" s="2368"/>
      <c r="S16" s="2370"/>
      <c r="T16" s="2371"/>
      <c r="U16" s="2372"/>
      <c r="V16" s="2368"/>
      <c r="W16" s="2370"/>
      <c r="X16" s="2371"/>
      <c r="Y16" s="2372"/>
      <c r="Z16" s="2368"/>
      <c r="AA16" s="2370"/>
      <c r="AB16" s="2371"/>
      <c r="AC16" s="2372"/>
      <c r="AD16" s="2368"/>
      <c r="AE16" s="2370"/>
      <c r="AF16" s="2371"/>
      <c r="AG16" s="2372"/>
      <c r="AH16" s="2368"/>
      <c r="AI16" s="2370"/>
      <c r="AJ16" s="2373"/>
      <c r="AK16" s="2374"/>
      <c r="AL16" s="2369"/>
      <c r="AM16" s="2369"/>
      <c r="CG16" s="3409"/>
      <c r="CH16" s="3409"/>
      <c r="CI16" s="3409"/>
      <c r="CJ16" s="3409"/>
      <c r="CK16" s="3409"/>
      <c r="CL16" s="3409"/>
      <c r="CM16" s="3409"/>
    </row>
    <row r="17" spans="1:91" ht="16.149999999999999" customHeight="1" x14ac:dyDescent="0.2">
      <c r="A17" s="4755" t="s">
        <v>2572</v>
      </c>
      <c r="B17" s="4756"/>
      <c r="C17" s="2375">
        <f t="shared" si="0"/>
        <v>0</v>
      </c>
      <c r="D17" s="2376">
        <f t="shared" si="1"/>
        <v>0</v>
      </c>
      <c r="E17" s="2367">
        <f t="shared" si="1"/>
        <v>0</v>
      </c>
      <c r="F17" s="2368"/>
      <c r="G17" s="2369"/>
      <c r="H17" s="2368"/>
      <c r="I17" s="2370"/>
      <c r="J17" s="2368"/>
      <c r="K17" s="2370"/>
      <c r="L17" s="2371"/>
      <c r="M17" s="2372"/>
      <c r="N17" s="2368"/>
      <c r="O17" s="2370"/>
      <c r="P17" s="2371"/>
      <c r="Q17" s="2372"/>
      <c r="R17" s="2368"/>
      <c r="S17" s="2370"/>
      <c r="T17" s="2371"/>
      <c r="U17" s="2372"/>
      <c r="V17" s="2368"/>
      <c r="W17" s="2370"/>
      <c r="X17" s="2371"/>
      <c r="Y17" s="2372"/>
      <c r="Z17" s="2368"/>
      <c r="AA17" s="2370"/>
      <c r="AB17" s="2371"/>
      <c r="AC17" s="2372"/>
      <c r="AD17" s="2368"/>
      <c r="AE17" s="2370"/>
      <c r="AF17" s="2371"/>
      <c r="AG17" s="2372"/>
      <c r="AH17" s="2368"/>
      <c r="AI17" s="2370"/>
      <c r="AJ17" s="2373"/>
      <c r="AK17" s="2374"/>
      <c r="AL17" s="2369"/>
      <c r="AM17" s="2369"/>
      <c r="CG17" s="3409"/>
      <c r="CH17" s="3409"/>
      <c r="CI17" s="3409"/>
      <c r="CJ17" s="3409"/>
      <c r="CK17" s="3409"/>
      <c r="CL17" s="3409"/>
      <c r="CM17" s="3409"/>
    </row>
    <row r="18" spans="1:91" ht="16.149999999999999" customHeight="1" x14ac:dyDescent="0.2">
      <c r="A18" s="5181" t="s">
        <v>2573</v>
      </c>
      <c r="B18" s="5182"/>
      <c r="C18" s="2365">
        <f t="shared" si="0"/>
        <v>0</v>
      </c>
      <c r="D18" s="2366">
        <f t="shared" si="1"/>
        <v>0</v>
      </c>
      <c r="E18" s="2367">
        <f t="shared" si="1"/>
        <v>0</v>
      </c>
      <c r="F18" s="2368"/>
      <c r="G18" s="2369"/>
      <c r="H18" s="2368"/>
      <c r="I18" s="2370"/>
      <c r="J18" s="2368"/>
      <c r="K18" s="2370"/>
      <c r="L18" s="2371"/>
      <c r="M18" s="2372"/>
      <c r="N18" s="2368"/>
      <c r="O18" s="2370"/>
      <c r="P18" s="2371"/>
      <c r="Q18" s="2372"/>
      <c r="R18" s="2368"/>
      <c r="S18" s="2370"/>
      <c r="T18" s="2371"/>
      <c r="U18" s="2372"/>
      <c r="V18" s="2368"/>
      <c r="W18" s="2370"/>
      <c r="X18" s="2371"/>
      <c r="Y18" s="2372"/>
      <c r="Z18" s="2368"/>
      <c r="AA18" s="2370"/>
      <c r="AB18" s="2371"/>
      <c r="AC18" s="2372"/>
      <c r="AD18" s="2368"/>
      <c r="AE18" s="2370"/>
      <c r="AF18" s="2371"/>
      <c r="AG18" s="2372"/>
      <c r="AH18" s="2368"/>
      <c r="AI18" s="2370"/>
      <c r="AJ18" s="2373"/>
      <c r="AK18" s="2374"/>
      <c r="AL18" s="2369"/>
      <c r="AM18" s="2369"/>
      <c r="CG18" s="3409"/>
      <c r="CH18" s="3409"/>
      <c r="CI18" s="3409"/>
      <c r="CJ18" s="3409"/>
      <c r="CK18" s="3409"/>
      <c r="CL18" s="3409"/>
      <c r="CM18" s="3409"/>
    </row>
    <row r="19" spans="1:91" ht="16.149999999999999" customHeight="1" x14ac:dyDescent="0.2">
      <c r="A19" s="4767" t="s">
        <v>2574</v>
      </c>
      <c r="B19" s="4914"/>
      <c r="C19" s="2375">
        <f t="shared" si="0"/>
        <v>0</v>
      </c>
      <c r="D19" s="2376">
        <f t="shared" si="1"/>
        <v>0</v>
      </c>
      <c r="E19" s="2367">
        <f t="shared" si="1"/>
        <v>0</v>
      </c>
      <c r="F19" s="2368"/>
      <c r="G19" s="2369"/>
      <c r="H19" s="2368"/>
      <c r="I19" s="2370"/>
      <c r="J19" s="2377"/>
      <c r="K19" s="2378"/>
      <c r="L19" s="2379"/>
      <c r="M19" s="2380"/>
      <c r="N19" s="2377"/>
      <c r="O19" s="2378"/>
      <c r="P19" s="2379"/>
      <c r="Q19" s="2380"/>
      <c r="R19" s="2377"/>
      <c r="S19" s="2378"/>
      <c r="T19" s="2379"/>
      <c r="U19" s="2380"/>
      <c r="V19" s="2377"/>
      <c r="W19" s="2378"/>
      <c r="X19" s="2379"/>
      <c r="Y19" s="2380"/>
      <c r="Z19" s="2377"/>
      <c r="AA19" s="2378"/>
      <c r="AB19" s="2379"/>
      <c r="AC19" s="2380"/>
      <c r="AD19" s="2377"/>
      <c r="AE19" s="2378"/>
      <c r="AF19" s="2379"/>
      <c r="AG19" s="2380"/>
      <c r="AH19" s="2377"/>
      <c r="AI19" s="2378"/>
      <c r="AJ19" s="2381"/>
      <c r="AK19" s="2382"/>
      <c r="AL19" s="2369"/>
      <c r="AM19" s="2369"/>
      <c r="CG19" s="3409"/>
      <c r="CH19" s="3409"/>
      <c r="CI19" s="3409"/>
      <c r="CJ19" s="3409"/>
      <c r="CK19" s="3409"/>
      <c r="CL19" s="3409"/>
      <c r="CM19" s="3409"/>
    </row>
    <row r="20" spans="1:91" ht="16.149999999999999" customHeight="1" x14ac:dyDescent="0.2">
      <c r="A20" s="5181" t="s">
        <v>2575</v>
      </c>
      <c r="B20" s="5182"/>
      <c r="C20" s="2365">
        <f t="shared" si="0"/>
        <v>0</v>
      </c>
      <c r="D20" s="2366">
        <f t="shared" si="1"/>
        <v>0</v>
      </c>
      <c r="E20" s="2367">
        <f t="shared" si="1"/>
        <v>0</v>
      </c>
      <c r="F20" s="2377"/>
      <c r="G20" s="2383"/>
      <c r="H20" s="2368"/>
      <c r="I20" s="2370"/>
      <c r="J20" s="2368"/>
      <c r="K20" s="2370"/>
      <c r="L20" s="2371"/>
      <c r="M20" s="2372"/>
      <c r="N20" s="2368"/>
      <c r="O20" s="2370"/>
      <c r="P20" s="2371"/>
      <c r="Q20" s="2372"/>
      <c r="R20" s="2368"/>
      <c r="S20" s="2370"/>
      <c r="T20" s="2371"/>
      <c r="U20" s="2372"/>
      <c r="V20" s="2368"/>
      <c r="W20" s="2370"/>
      <c r="X20" s="2371"/>
      <c r="Y20" s="2372"/>
      <c r="Z20" s="2368"/>
      <c r="AA20" s="2370"/>
      <c r="AB20" s="2371"/>
      <c r="AC20" s="2372"/>
      <c r="AD20" s="2368"/>
      <c r="AE20" s="2370"/>
      <c r="AF20" s="2371"/>
      <c r="AG20" s="2372"/>
      <c r="AH20" s="2368"/>
      <c r="AI20" s="2370"/>
      <c r="AJ20" s="2373"/>
      <c r="AK20" s="2374"/>
      <c r="AL20" s="2369"/>
      <c r="AM20" s="2369"/>
      <c r="CG20" s="3409"/>
      <c r="CH20" s="3409"/>
      <c r="CI20" s="3409"/>
      <c r="CJ20" s="3409"/>
      <c r="CK20" s="3409"/>
      <c r="CL20" s="3409"/>
      <c r="CM20" s="3409"/>
    </row>
    <row r="21" spans="1:91" ht="16.149999999999999" customHeight="1" x14ac:dyDescent="0.2">
      <c r="A21" s="5183" t="s">
        <v>2576</v>
      </c>
      <c r="B21" s="5184"/>
      <c r="C21" s="2375">
        <f t="shared" si="0"/>
        <v>0</v>
      </c>
      <c r="D21" s="2376">
        <f t="shared" si="1"/>
        <v>0</v>
      </c>
      <c r="E21" s="2367">
        <f t="shared" si="1"/>
        <v>0</v>
      </c>
      <c r="F21" s="2377"/>
      <c r="G21" s="2383"/>
      <c r="H21" s="2377"/>
      <c r="I21" s="2378"/>
      <c r="J21" s="2377"/>
      <c r="K21" s="2378"/>
      <c r="L21" s="2379"/>
      <c r="M21" s="2380"/>
      <c r="N21" s="2377"/>
      <c r="O21" s="2378"/>
      <c r="P21" s="2379"/>
      <c r="Q21" s="2380"/>
      <c r="R21" s="2377"/>
      <c r="S21" s="2378"/>
      <c r="T21" s="2371"/>
      <c r="U21" s="2372"/>
      <c r="V21" s="2368"/>
      <c r="W21" s="2370"/>
      <c r="X21" s="2371"/>
      <c r="Y21" s="2372"/>
      <c r="Z21" s="2368"/>
      <c r="AA21" s="2370"/>
      <c r="AB21" s="2371"/>
      <c r="AC21" s="2372"/>
      <c r="AD21" s="2368"/>
      <c r="AE21" s="2370"/>
      <c r="AF21" s="2371"/>
      <c r="AG21" s="2372"/>
      <c r="AH21" s="2368"/>
      <c r="AI21" s="2370"/>
      <c r="AJ21" s="2373"/>
      <c r="AK21" s="2374"/>
      <c r="AL21" s="2369"/>
      <c r="AM21" s="2369"/>
      <c r="CG21" s="3409"/>
      <c r="CH21" s="3409"/>
      <c r="CI21" s="3409"/>
      <c r="CJ21" s="3409"/>
      <c r="CK21" s="3409"/>
      <c r="CL21" s="3409"/>
      <c r="CM21" s="3409"/>
    </row>
    <row r="22" spans="1:91" ht="16.149999999999999" customHeight="1" x14ac:dyDescent="0.2">
      <c r="A22" s="5181" t="s">
        <v>2577</v>
      </c>
      <c r="B22" s="5182"/>
      <c r="C22" s="2365">
        <f t="shared" si="0"/>
        <v>0</v>
      </c>
      <c r="D22" s="2366">
        <f t="shared" si="1"/>
        <v>0</v>
      </c>
      <c r="E22" s="2367">
        <f t="shared" si="1"/>
        <v>0</v>
      </c>
      <c r="F22" s="2368"/>
      <c r="G22" s="2369"/>
      <c r="H22" s="2368"/>
      <c r="I22" s="2370"/>
      <c r="J22" s="2368"/>
      <c r="K22" s="2370"/>
      <c r="L22" s="2371"/>
      <c r="M22" s="2372"/>
      <c r="N22" s="2368"/>
      <c r="O22" s="2370"/>
      <c r="P22" s="2371"/>
      <c r="Q22" s="2372"/>
      <c r="R22" s="2368"/>
      <c r="S22" s="2370"/>
      <c r="T22" s="2371"/>
      <c r="U22" s="2372"/>
      <c r="V22" s="2368"/>
      <c r="W22" s="2370"/>
      <c r="X22" s="2371"/>
      <c r="Y22" s="2372"/>
      <c r="Z22" s="2368"/>
      <c r="AA22" s="2370"/>
      <c r="AB22" s="2371"/>
      <c r="AC22" s="2372"/>
      <c r="AD22" s="2368"/>
      <c r="AE22" s="2370"/>
      <c r="AF22" s="2371"/>
      <c r="AG22" s="2372"/>
      <c r="AH22" s="2368"/>
      <c r="AI22" s="2370"/>
      <c r="AJ22" s="2373"/>
      <c r="AK22" s="2374"/>
      <c r="AL22" s="2369"/>
      <c r="AM22" s="2369"/>
      <c r="CG22" s="3409"/>
      <c r="CH22" s="3409"/>
      <c r="CI22" s="3409"/>
      <c r="CJ22" s="3409"/>
      <c r="CK22" s="3409"/>
      <c r="CL22" s="3409"/>
      <c r="CM22" s="3409"/>
    </row>
    <row r="23" spans="1:91" ht="16.149999999999999" customHeight="1" x14ac:dyDescent="0.2">
      <c r="A23" s="5185" t="s">
        <v>2578</v>
      </c>
      <c r="B23" s="5186"/>
      <c r="C23" s="2384">
        <f t="shared" si="0"/>
        <v>0</v>
      </c>
      <c r="D23" s="2385">
        <f t="shared" si="1"/>
        <v>0</v>
      </c>
      <c r="E23" s="2386">
        <f t="shared" si="1"/>
        <v>0</v>
      </c>
      <c r="F23" s="1188"/>
      <c r="G23" s="1185"/>
      <c r="H23" s="1188"/>
      <c r="I23" s="1186"/>
      <c r="J23" s="1188"/>
      <c r="K23" s="1186"/>
      <c r="L23" s="1187"/>
      <c r="M23" s="1189"/>
      <c r="N23" s="1188"/>
      <c r="O23" s="1186"/>
      <c r="P23" s="1187"/>
      <c r="Q23" s="1189"/>
      <c r="R23" s="1188"/>
      <c r="S23" s="1186"/>
      <c r="T23" s="1187"/>
      <c r="U23" s="1189"/>
      <c r="V23" s="1188"/>
      <c r="W23" s="1186"/>
      <c r="X23" s="1187"/>
      <c r="Y23" s="1189"/>
      <c r="Z23" s="1188"/>
      <c r="AA23" s="1186"/>
      <c r="AB23" s="1187"/>
      <c r="AC23" s="1189"/>
      <c r="AD23" s="1188"/>
      <c r="AE23" s="1186"/>
      <c r="AF23" s="1187"/>
      <c r="AG23" s="1189"/>
      <c r="AH23" s="1188"/>
      <c r="AI23" s="1186"/>
      <c r="AJ23" s="2387"/>
      <c r="AK23" s="2067"/>
      <c r="AL23" s="2369"/>
      <c r="AM23" s="2369"/>
      <c r="CG23" s="3409"/>
      <c r="CH23" s="3409"/>
      <c r="CI23" s="3409"/>
      <c r="CJ23" s="3409"/>
      <c r="CK23" s="3409"/>
      <c r="CL23" s="3409"/>
      <c r="CM23" s="3409"/>
    </row>
    <row r="24" spans="1:91" ht="16.149999999999999" customHeight="1" x14ac:dyDescent="0.2">
      <c r="A24" s="4170" t="s">
        <v>27</v>
      </c>
      <c r="B24" s="4794"/>
      <c r="C24" s="2388">
        <f t="shared" ref="C24:AM24" si="2">SUM(C13:C23)</f>
        <v>0</v>
      </c>
      <c r="D24" s="2389">
        <f t="shared" si="2"/>
        <v>0</v>
      </c>
      <c r="E24" s="2390">
        <f t="shared" si="2"/>
        <v>0</v>
      </c>
      <c r="F24" s="2391">
        <f t="shared" si="2"/>
        <v>0</v>
      </c>
      <c r="G24" s="2392">
        <f t="shared" si="2"/>
        <v>0</v>
      </c>
      <c r="H24" s="2391">
        <f t="shared" si="2"/>
        <v>0</v>
      </c>
      <c r="I24" s="2393">
        <f t="shared" si="2"/>
        <v>0</v>
      </c>
      <c r="J24" s="2391">
        <f t="shared" si="2"/>
        <v>0</v>
      </c>
      <c r="K24" s="2393">
        <f t="shared" si="2"/>
        <v>0</v>
      </c>
      <c r="L24" s="2394">
        <f t="shared" si="2"/>
        <v>0</v>
      </c>
      <c r="M24" s="1339">
        <f t="shared" si="2"/>
        <v>0</v>
      </c>
      <c r="N24" s="2391">
        <f t="shared" si="2"/>
        <v>0</v>
      </c>
      <c r="O24" s="2393">
        <f t="shared" si="2"/>
        <v>0</v>
      </c>
      <c r="P24" s="2394">
        <f t="shared" si="2"/>
        <v>0</v>
      </c>
      <c r="Q24" s="1339">
        <f t="shared" si="2"/>
        <v>0</v>
      </c>
      <c r="R24" s="2391">
        <f t="shared" si="2"/>
        <v>0</v>
      </c>
      <c r="S24" s="2393">
        <f t="shared" si="2"/>
        <v>0</v>
      </c>
      <c r="T24" s="2394">
        <f t="shared" si="2"/>
        <v>0</v>
      </c>
      <c r="U24" s="1339">
        <f t="shared" si="2"/>
        <v>0</v>
      </c>
      <c r="V24" s="2391">
        <f t="shared" si="2"/>
        <v>0</v>
      </c>
      <c r="W24" s="2393">
        <f t="shared" si="2"/>
        <v>0</v>
      </c>
      <c r="X24" s="2394">
        <f t="shared" si="2"/>
        <v>0</v>
      </c>
      <c r="Y24" s="1339">
        <f t="shared" si="2"/>
        <v>0</v>
      </c>
      <c r="Z24" s="2391">
        <f t="shared" si="2"/>
        <v>0</v>
      </c>
      <c r="AA24" s="2393">
        <f t="shared" si="2"/>
        <v>0</v>
      </c>
      <c r="AB24" s="2394">
        <f t="shared" si="2"/>
        <v>0</v>
      </c>
      <c r="AC24" s="1339">
        <f t="shared" si="2"/>
        <v>0</v>
      </c>
      <c r="AD24" s="2391">
        <f t="shared" si="2"/>
        <v>0</v>
      </c>
      <c r="AE24" s="2393">
        <f t="shared" si="2"/>
        <v>0</v>
      </c>
      <c r="AF24" s="2394">
        <f t="shared" si="2"/>
        <v>0</v>
      </c>
      <c r="AG24" s="1339">
        <f t="shared" si="2"/>
        <v>0</v>
      </c>
      <c r="AH24" s="2391">
        <f t="shared" si="2"/>
        <v>0</v>
      </c>
      <c r="AI24" s="2393">
        <f t="shared" si="2"/>
        <v>0</v>
      </c>
      <c r="AJ24" s="2394">
        <f t="shared" si="2"/>
        <v>0</v>
      </c>
      <c r="AK24" s="2395">
        <f t="shared" si="2"/>
        <v>0</v>
      </c>
      <c r="AL24" s="2392">
        <f t="shared" si="2"/>
        <v>0</v>
      </c>
      <c r="AM24" s="2392">
        <f t="shared" si="2"/>
        <v>0</v>
      </c>
      <c r="CG24" s="3409"/>
      <c r="CH24" s="3409"/>
      <c r="CI24" s="3409"/>
      <c r="CJ24" s="3409"/>
      <c r="CK24" s="3409"/>
      <c r="CL24" s="3409"/>
      <c r="CM24" s="3409"/>
    </row>
    <row r="25" spans="1:91" ht="31.9" customHeight="1" x14ac:dyDescent="0.2">
      <c r="A25" s="82" t="s">
        <v>2579</v>
      </c>
      <c r="B25" s="161"/>
      <c r="C25" s="2396"/>
      <c r="D25" s="2396"/>
      <c r="E25" s="161"/>
      <c r="F25" s="2397"/>
      <c r="G25" s="2397"/>
      <c r="H25" s="2397"/>
      <c r="I25" s="2397"/>
      <c r="J25" s="2397"/>
      <c r="K25" s="2397"/>
      <c r="L25" s="2397"/>
      <c r="M25" s="2397"/>
      <c r="N25" s="2397"/>
      <c r="O25" s="2397"/>
      <c r="P25" s="2397"/>
      <c r="Q25" s="2397"/>
      <c r="R25" s="2397"/>
      <c r="S25" s="2397"/>
      <c r="T25" s="2397"/>
      <c r="U25" s="2397"/>
      <c r="V25" s="2397"/>
      <c r="W25" s="2480"/>
      <c r="X25" s="2480"/>
      <c r="Y25" s="2480"/>
      <c r="Z25" s="2480"/>
      <c r="AA25" s="2480"/>
      <c r="AB25" s="2480"/>
      <c r="AC25" s="2480"/>
      <c r="AD25" s="2480"/>
      <c r="AE25" s="2480"/>
      <c r="AF25" s="2480"/>
      <c r="AG25" s="2480"/>
      <c r="AH25" s="2480"/>
      <c r="AI25" s="2480"/>
      <c r="AJ25" s="2480"/>
      <c r="AK25" s="2480"/>
      <c r="AL25" s="2480"/>
      <c r="CG25" s="3409"/>
      <c r="CH25" s="3409"/>
      <c r="CI25" s="3409"/>
      <c r="CJ25" s="3409"/>
      <c r="CK25" s="3409"/>
      <c r="CL25" s="3409"/>
      <c r="CM25" s="3409"/>
    </row>
    <row r="26" spans="1:91" ht="16.149999999999999" customHeight="1" x14ac:dyDescent="0.2">
      <c r="A26" s="4526" t="s">
        <v>2558</v>
      </c>
      <c r="B26" s="4846"/>
      <c r="C26" s="5076" t="s">
        <v>27</v>
      </c>
      <c r="D26" s="4693"/>
      <c r="E26" s="5077"/>
      <c r="F26" s="4835" t="s">
        <v>2</v>
      </c>
      <c r="G26" s="5089"/>
      <c r="H26" s="5089"/>
      <c r="I26" s="5089"/>
      <c r="J26" s="5089"/>
      <c r="K26" s="5089"/>
      <c r="L26" s="5089"/>
      <c r="M26" s="5089"/>
      <c r="N26" s="5089"/>
      <c r="O26" s="5089"/>
      <c r="P26" s="5089"/>
      <c r="Q26" s="5089"/>
      <c r="R26" s="5089"/>
      <c r="S26" s="5089"/>
      <c r="T26" s="5089"/>
      <c r="U26" s="5089"/>
      <c r="V26" s="5089"/>
      <c r="W26" s="5089"/>
      <c r="X26" s="5089"/>
      <c r="Y26" s="5089"/>
      <c r="Z26" s="5089"/>
      <c r="AA26" s="5089"/>
      <c r="AB26" s="5089"/>
      <c r="AC26" s="5089"/>
      <c r="AD26" s="5089"/>
      <c r="AE26" s="5089"/>
      <c r="AF26" s="5089"/>
      <c r="AG26" s="5089"/>
      <c r="AH26" s="5089"/>
      <c r="AI26" s="5089"/>
      <c r="AJ26" s="5089"/>
      <c r="AK26" s="5116"/>
      <c r="AL26" s="4739" t="s">
        <v>2559</v>
      </c>
      <c r="CG26" s="3409"/>
      <c r="CH26" s="3409"/>
      <c r="CI26" s="3409"/>
      <c r="CJ26" s="3409"/>
      <c r="CK26" s="3409"/>
      <c r="CL26" s="3409"/>
      <c r="CM26" s="3409"/>
    </row>
    <row r="27" spans="1:91" ht="16.149999999999999" customHeight="1" x14ac:dyDescent="0.2">
      <c r="A27" s="4289"/>
      <c r="B27" s="4793"/>
      <c r="C27" s="5114"/>
      <c r="D27" s="5127"/>
      <c r="E27" s="5115"/>
      <c r="F27" s="4845" t="s">
        <v>2560</v>
      </c>
      <c r="G27" s="4846"/>
      <c r="H27" s="4845" t="s">
        <v>2561</v>
      </c>
      <c r="I27" s="4846"/>
      <c r="J27" s="4845" t="s">
        <v>2562</v>
      </c>
      <c r="K27" s="4846"/>
      <c r="L27" s="4845" t="s">
        <v>2563</v>
      </c>
      <c r="M27" s="4846"/>
      <c r="N27" s="4845" t="s">
        <v>2564</v>
      </c>
      <c r="O27" s="4846"/>
      <c r="P27" s="4845" t="s">
        <v>2565</v>
      </c>
      <c r="Q27" s="4846"/>
      <c r="R27" s="4845" t="s">
        <v>2566</v>
      </c>
      <c r="S27" s="4846"/>
      <c r="T27" s="4845" t="s">
        <v>139</v>
      </c>
      <c r="U27" s="4846"/>
      <c r="V27" s="4845" t="s">
        <v>140</v>
      </c>
      <c r="W27" s="4846"/>
      <c r="X27" s="4845" t="s">
        <v>141</v>
      </c>
      <c r="Y27" s="4846"/>
      <c r="Z27" s="4845" t="s">
        <v>142</v>
      </c>
      <c r="AA27" s="4846"/>
      <c r="AB27" s="4845" t="s">
        <v>143</v>
      </c>
      <c r="AC27" s="4846"/>
      <c r="AD27" s="4845" t="s">
        <v>144</v>
      </c>
      <c r="AE27" s="4846"/>
      <c r="AF27" s="4845" t="s">
        <v>145</v>
      </c>
      <c r="AG27" s="4846"/>
      <c r="AH27" s="4845" t="s">
        <v>146</v>
      </c>
      <c r="AI27" s="4846"/>
      <c r="AJ27" s="4845" t="s">
        <v>2567</v>
      </c>
      <c r="AK27" s="5005"/>
      <c r="AL27" s="4176"/>
      <c r="CG27" s="3409"/>
      <c r="CH27" s="3409"/>
      <c r="CI27" s="3409"/>
      <c r="CJ27" s="3409"/>
      <c r="CK27" s="3409"/>
      <c r="CL27" s="3409"/>
      <c r="CM27" s="3409"/>
    </row>
    <row r="28" spans="1:91" ht="16.149999999999999" customHeight="1" x14ac:dyDescent="0.2">
      <c r="A28" s="4289"/>
      <c r="B28" s="4793"/>
      <c r="C28" s="5078"/>
      <c r="D28" s="5079"/>
      <c r="E28" s="5080"/>
      <c r="F28" s="4794"/>
      <c r="G28" s="4796"/>
      <c r="H28" s="4794"/>
      <c r="I28" s="4796"/>
      <c r="J28" s="4794"/>
      <c r="K28" s="4796"/>
      <c r="L28" s="4794"/>
      <c r="M28" s="4796"/>
      <c r="N28" s="4794"/>
      <c r="O28" s="4796"/>
      <c r="P28" s="4794"/>
      <c r="Q28" s="4796"/>
      <c r="R28" s="4794"/>
      <c r="S28" s="4796"/>
      <c r="T28" s="4794"/>
      <c r="U28" s="4796"/>
      <c r="V28" s="4794"/>
      <c r="W28" s="4796"/>
      <c r="X28" s="4794"/>
      <c r="Y28" s="4796"/>
      <c r="Z28" s="4794"/>
      <c r="AA28" s="4796"/>
      <c r="AB28" s="4794"/>
      <c r="AC28" s="4796"/>
      <c r="AD28" s="4794"/>
      <c r="AE28" s="4796"/>
      <c r="AF28" s="4794"/>
      <c r="AG28" s="4796"/>
      <c r="AH28" s="4794"/>
      <c r="AI28" s="4796"/>
      <c r="AJ28" s="4794"/>
      <c r="AK28" s="5170"/>
      <c r="AL28" s="4176"/>
      <c r="CG28" s="3409"/>
      <c r="CH28" s="3409"/>
      <c r="CI28" s="3409"/>
      <c r="CJ28" s="3409"/>
      <c r="CK28" s="3409"/>
      <c r="CL28" s="3409"/>
      <c r="CM28" s="3409"/>
    </row>
    <row r="29" spans="1:91" ht="16.149999999999999" customHeight="1" x14ac:dyDescent="0.2">
      <c r="A29" s="5123"/>
      <c r="B29" s="4796"/>
      <c r="C29" s="2141" t="s">
        <v>47</v>
      </c>
      <c r="D29" s="1303" t="s">
        <v>20</v>
      </c>
      <c r="E29" s="3076" t="s">
        <v>21</v>
      </c>
      <c r="F29" s="3074" t="s">
        <v>20</v>
      </c>
      <c r="G29" s="3076" t="s">
        <v>21</v>
      </c>
      <c r="H29" s="3074" t="s">
        <v>20</v>
      </c>
      <c r="I29" s="3076" t="s">
        <v>21</v>
      </c>
      <c r="J29" s="3074" t="s">
        <v>20</v>
      </c>
      <c r="K29" s="3076" t="s">
        <v>21</v>
      </c>
      <c r="L29" s="3074" t="s">
        <v>20</v>
      </c>
      <c r="M29" s="3076" t="s">
        <v>21</v>
      </c>
      <c r="N29" s="3074" t="s">
        <v>20</v>
      </c>
      <c r="O29" s="3076" t="s">
        <v>21</v>
      </c>
      <c r="P29" s="3074" t="s">
        <v>20</v>
      </c>
      <c r="Q29" s="3076" t="s">
        <v>21</v>
      </c>
      <c r="R29" s="3074" t="s">
        <v>20</v>
      </c>
      <c r="S29" s="3076" t="s">
        <v>21</v>
      </c>
      <c r="T29" s="3074" t="s">
        <v>20</v>
      </c>
      <c r="U29" s="3076" t="s">
        <v>21</v>
      </c>
      <c r="V29" s="3074" t="s">
        <v>20</v>
      </c>
      <c r="W29" s="3076" t="s">
        <v>21</v>
      </c>
      <c r="X29" s="3074" t="s">
        <v>20</v>
      </c>
      <c r="Y29" s="3076" t="s">
        <v>21</v>
      </c>
      <c r="Z29" s="3074" t="s">
        <v>20</v>
      </c>
      <c r="AA29" s="3076" t="s">
        <v>21</v>
      </c>
      <c r="AB29" s="3074" t="s">
        <v>20</v>
      </c>
      <c r="AC29" s="3076" t="s">
        <v>21</v>
      </c>
      <c r="AD29" s="3074" t="s">
        <v>20</v>
      </c>
      <c r="AE29" s="3076" t="s">
        <v>21</v>
      </c>
      <c r="AF29" s="3074" t="s">
        <v>20</v>
      </c>
      <c r="AG29" s="3076" t="s">
        <v>21</v>
      </c>
      <c r="AH29" s="3074" t="s">
        <v>20</v>
      </c>
      <c r="AI29" s="3076" t="s">
        <v>21</v>
      </c>
      <c r="AJ29" s="3074" t="s">
        <v>20</v>
      </c>
      <c r="AK29" s="3229" t="s">
        <v>21</v>
      </c>
      <c r="AL29" s="4180"/>
      <c r="CG29" s="3409"/>
      <c r="CH29" s="3409"/>
      <c r="CI29" s="3409"/>
      <c r="CJ29" s="3409"/>
      <c r="CK29" s="3409"/>
      <c r="CL29" s="3409"/>
      <c r="CM29" s="3409"/>
    </row>
    <row r="30" spans="1:91" ht="16.149999999999999" customHeight="1" x14ac:dyDescent="0.2">
      <c r="A30" s="4847" t="s">
        <v>2580</v>
      </c>
      <c r="B30" s="1309" t="s">
        <v>2581</v>
      </c>
      <c r="C30" s="2398">
        <f t="shared" ref="C30:C42" si="3">SUM(D30+E30)</f>
        <v>0</v>
      </c>
      <c r="D30" s="2399">
        <f t="shared" ref="D30:E32" si="4">SUM(F30+H30)</f>
        <v>0</v>
      </c>
      <c r="E30" s="379">
        <f t="shared" si="4"/>
        <v>0</v>
      </c>
      <c r="F30" s="1765"/>
      <c r="G30" s="224"/>
      <c r="H30" s="1765"/>
      <c r="I30" s="225"/>
      <c r="J30" s="2400"/>
      <c r="K30" s="2401"/>
      <c r="L30" s="2400"/>
      <c r="M30" s="2401"/>
      <c r="N30" s="2400"/>
      <c r="O30" s="2401"/>
      <c r="P30" s="2400"/>
      <c r="Q30" s="2401"/>
      <c r="R30" s="2400"/>
      <c r="S30" s="2401"/>
      <c r="T30" s="2400"/>
      <c r="U30" s="2401"/>
      <c r="V30" s="2400"/>
      <c r="W30" s="2401"/>
      <c r="X30" s="2400"/>
      <c r="Y30" s="2401"/>
      <c r="Z30" s="2400"/>
      <c r="AA30" s="2401"/>
      <c r="AB30" s="2400"/>
      <c r="AC30" s="2401"/>
      <c r="AD30" s="2400"/>
      <c r="AE30" s="2401"/>
      <c r="AF30" s="2400"/>
      <c r="AG30" s="2401"/>
      <c r="AH30" s="2402"/>
      <c r="AI30" s="2401"/>
      <c r="AJ30" s="2403"/>
      <c r="AK30" s="2404"/>
      <c r="AL30" s="2361"/>
      <c r="CG30" s="3409"/>
      <c r="CH30" s="3409"/>
      <c r="CI30" s="3409"/>
      <c r="CJ30" s="3409"/>
      <c r="CK30" s="3409"/>
      <c r="CL30" s="3409"/>
      <c r="CM30" s="3409"/>
    </row>
    <row r="31" spans="1:91" ht="16.149999999999999" customHeight="1" x14ac:dyDescent="0.2">
      <c r="A31" s="5177"/>
      <c r="B31" s="2205" t="s">
        <v>2582</v>
      </c>
      <c r="C31" s="2398">
        <f t="shared" si="3"/>
        <v>0</v>
      </c>
      <c r="D31" s="2399">
        <f t="shared" si="4"/>
        <v>0</v>
      </c>
      <c r="E31" s="379">
        <f t="shared" si="4"/>
        <v>0</v>
      </c>
      <c r="F31" s="1765"/>
      <c r="G31" s="224"/>
      <c r="H31" s="1765"/>
      <c r="I31" s="225"/>
      <c r="J31" s="2400"/>
      <c r="K31" s="2401"/>
      <c r="L31" s="2400"/>
      <c r="M31" s="2401"/>
      <c r="N31" s="2400"/>
      <c r="O31" s="2401"/>
      <c r="P31" s="2400"/>
      <c r="Q31" s="2401"/>
      <c r="R31" s="2400"/>
      <c r="S31" s="2401"/>
      <c r="T31" s="2400"/>
      <c r="U31" s="2401"/>
      <c r="V31" s="2400"/>
      <c r="W31" s="2401"/>
      <c r="X31" s="2400"/>
      <c r="Y31" s="2401"/>
      <c r="Z31" s="2400"/>
      <c r="AA31" s="2401"/>
      <c r="AB31" s="2400"/>
      <c r="AC31" s="2401"/>
      <c r="AD31" s="2400"/>
      <c r="AE31" s="2401"/>
      <c r="AF31" s="2400"/>
      <c r="AG31" s="2401"/>
      <c r="AH31" s="2377"/>
      <c r="AI31" s="2401"/>
      <c r="AJ31" s="2403"/>
      <c r="AK31" s="2405"/>
      <c r="AL31" s="2369"/>
      <c r="CG31" s="3409"/>
      <c r="CH31" s="3409"/>
      <c r="CI31" s="3409"/>
      <c r="CJ31" s="3409"/>
      <c r="CK31" s="3409"/>
      <c r="CL31" s="3409"/>
      <c r="CM31" s="3409"/>
    </row>
    <row r="32" spans="1:91" ht="16.149999999999999" customHeight="1" x14ac:dyDescent="0.2">
      <c r="A32" s="5177"/>
      <c r="B32" s="2209" t="s">
        <v>2583</v>
      </c>
      <c r="C32" s="2406">
        <f t="shared" si="3"/>
        <v>0</v>
      </c>
      <c r="D32" s="2407">
        <f t="shared" si="4"/>
        <v>0</v>
      </c>
      <c r="E32" s="2408">
        <f t="shared" si="4"/>
        <v>0</v>
      </c>
      <c r="F32" s="2409"/>
      <c r="G32" s="2410"/>
      <c r="H32" s="2409"/>
      <c r="I32" s="2411"/>
      <c r="J32" s="2412"/>
      <c r="K32" s="2413"/>
      <c r="L32" s="2412"/>
      <c r="M32" s="2413"/>
      <c r="N32" s="2412"/>
      <c r="O32" s="2413"/>
      <c r="P32" s="2412"/>
      <c r="Q32" s="2413"/>
      <c r="R32" s="2412"/>
      <c r="S32" s="2413"/>
      <c r="T32" s="2412"/>
      <c r="U32" s="2413"/>
      <c r="V32" s="2412"/>
      <c r="W32" s="2413"/>
      <c r="X32" s="2412"/>
      <c r="Y32" s="2413"/>
      <c r="Z32" s="2412"/>
      <c r="AA32" s="2413"/>
      <c r="AB32" s="2412"/>
      <c r="AC32" s="2413"/>
      <c r="AD32" s="2412"/>
      <c r="AE32" s="2413"/>
      <c r="AF32" s="2412"/>
      <c r="AG32" s="2413"/>
      <c r="AH32" s="2412"/>
      <c r="AI32" s="2413"/>
      <c r="AJ32" s="2414"/>
      <c r="AK32" s="2415"/>
      <c r="AL32" s="226"/>
      <c r="CG32" s="3409"/>
      <c r="CH32" s="3409"/>
      <c r="CI32" s="3409"/>
      <c r="CJ32" s="3409"/>
      <c r="CK32" s="3409"/>
      <c r="CL32" s="3409"/>
      <c r="CM32" s="3409"/>
    </row>
    <row r="33" spans="1:91" ht="16.149999999999999" customHeight="1" x14ac:dyDescent="0.2">
      <c r="A33" s="5178" t="s">
        <v>2584</v>
      </c>
      <c r="B33" s="1309" t="s">
        <v>2581</v>
      </c>
      <c r="C33" s="2416">
        <f t="shared" si="3"/>
        <v>0</v>
      </c>
      <c r="D33" s="2417">
        <f t="shared" ref="D33:E35" si="5">SUM(H33+J33+L33+N33+P33+R33+T33+V33+X33+Z33+AB33+AD33+AF33+AH33+AJ33)</f>
        <v>0</v>
      </c>
      <c r="E33" s="2360">
        <f t="shared" si="5"/>
        <v>0</v>
      </c>
      <c r="F33" s="2418"/>
      <c r="G33" s="2419"/>
      <c r="H33" s="2120"/>
      <c r="I33" s="2121"/>
      <c r="J33" s="2120"/>
      <c r="K33" s="2361"/>
      <c r="L33" s="2120"/>
      <c r="M33" s="2361"/>
      <c r="N33" s="2120"/>
      <c r="O33" s="2121"/>
      <c r="P33" s="2120"/>
      <c r="Q33" s="2361"/>
      <c r="R33" s="2120"/>
      <c r="S33" s="2361"/>
      <c r="T33" s="2120"/>
      <c r="U33" s="2361"/>
      <c r="V33" s="2120"/>
      <c r="W33" s="2121"/>
      <c r="X33" s="2120"/>
      <c r="Y33" s="2361"/>
      <c r="Z33" s="2120"/>
      <c r="AA33" s="2361"/>
      <c r="AB33" s="2120"/>
      <c r="AC33" s="2121"/>
      <c r="AD33" s="2120"/>
      <c r="AE33" s="2361"/>
      <c r="AF33" s="2120"/>
      <c r="AG33" s="2361"/>
      <c r="AH33" s="2120"/>
      <c r="AI33" s="2121"/>
      <c r="AJ33" s="2118"/>
      <c r="AK33" s="2364"/>
      <c r="AL33" s="2361"/>
      <c r="CG33" s="3409"/>
      <c r="CH33" s="3409"/>
      <c r="CI33" s="3409"/>
      <c r="CJ33" s="3409"/>
      <c r="CK33" s="3409"/>
      <c r="CL33" s="3409"/>
      <c r="CM33" s="3409"/>
    </row>
    <row r="34" spans="1:91" ht="16.149999999999999" customHeight="1" x14ac:dyDescent="0.2">
      <c r="A34" s="5179"/>
      <c r="B34" s="2205" t="s">
        <v>2582</v>
      </c>
      <c r="C34" s="2398">
        <f t="shared" si="3"/>
        <v>0</v>
      </c>
      <c r="D34" s="2399">
        <f t="shared" si="5"/>
        <v>0</v>
      </c>
      <c r="E34" s="379">
        <f t="shared" si="5"/>
        <v>0</v>
      </c>
      <c r="F34" s="2420"/>
      <c r="G34" s="2421"/>
      <c r="H34" s="2368"/>
      <c r="I34" s="225"/>
      <c r="J34" s="1765"/>
      <c r="K34" s="224"/>
      <c r="L34" s="1765"/>
      <c r="M34" s="224"/>
      <c r="N34" s="1765"/>
      <c r="O34" s="225"/>
      <c r="P34" s="1765"/>
      <c r="Q34" s="224"/>
      <c r="R34" s="1765"/>
      <c r="S34" s="224"/>
      <c r="T34" s="1765"/>
      <c r="U34" s="224"/>
      <c r="V34" s="1765"/>
      <c r="W34" s="225"/>
      <c r="X34" s="1765"/>
      <c r="Y34" s="224"/>
      <c r="Z34" s="1765"/>
      <c r="AA34" s="224"/>
      <c r="AB34" s="1765"/>
      <c r="AC34" s="225"/>
      <c r="AD34" s="1765"/>
      <c r="AE34" s="224"/>
      <c r="AF34" s="1765"/>
      <c r="AG34" s="224"/>
      <c r="AH34" s="1765"/>
      <c r="AI34" s="225"/>
      <c r="AJ34" s="2422"/>
      <c r="AK34" s="2071"/>
      <c r="AL34" s="2369"/>
      <c r="CG34" s="3409"/>
      <c r="CH34" s="3409"/>
      <c r="CI34" s="3409"/>
      <c r="CJ34" s="3409"/>
      <c r="CK34" s="3409"/>
      <c r="CL34" s="3409"/>
      <c r="CM34" s="3409"/>
    </row>
    <row r="35" spans="1:91" ht="16.149999999999999" customHeight="1" x14ac:dyDescent="0.2">
      <c r="A35" s="5180"/>
      <c r="B35" s="465" t="s">
        <v>2583</v>
      </c>
      <c r="C35" s="2406">
        <f t="shared" si="3"/>
        <v>0</v>
      </c>
      <c r="D35" s="2407">
        <f t="shared" si="5"/>
        <v>0</v>
      </c>
      <c r="E35" s="379">
        <f t="shared" si="5"/>
        <v>0</v>
      </c>
      <c r="F35" s="2420"/>
      <c r="G35" s="2423"/>
      <c r="H35" s="1188"/>
      <c r="I35" s="1186"/>
      <c r="J35" s="1188"/>
      <c r="K35" s="1186"/>
      <c r="L35" s="1188"/>
      <c r="M35" s="1186"/>
      <c r="N35" s="1188"/>
      <c r="O35" s="1186"/>
      <c r="P35" s="1188"/>
      <c r="Q35" s="1186"/>
      <c r="R35" s="1188"/>
      <c r="S35" s="1186"/>
      <c r="T35" s="1188"/>
      <c r="U35" s="1186"/>
      <c r="V35" s="1188"/>
      <c r="W35" s="1186"/>
      <c r="X35" s="1188"/>
      <c r="Y35" s="1186"/>
      <c r="Z35" s="1188"/>
      <c r="AA35" s="1186"/>
      <c r="AB35" s="1188"/>
      <c r="AC35" s="1186"/>
      <c r="AD35" s="1188"/>
      <c r="AE35" s="1186"/>
      <c r="AF35" s="1188"/>
      <c r="AG35" s="1186"/>
      <c r="AH35" s="1188"/>
      <c r="AI35" s="1186"/>
      <c r="AJ35" s="2119"/>
      <c r="AK35" s="2067"/>
      <c r="AL35" s="1185"/>
      <c r="CG35" s="3409"/>
      <c r="CH35" s="3409"/>
      <c r="CI35" s="3409"/>
      <c r="CJ35" s="3409"/>
      <c r="CK35" s="3409"/>
      <c r="CL35" s="3409"/>
      <c r="CM35" s="3409"/>
    </row>
    <row r="36" spans="1:91" ht="16.149999999999999" customHeight="1" x14ac:dyDescent="0.2">
      <c r="A36" s="5173" t="s">
        <v>2585</v>
      </c>
      <c r="B36" s="1309" t="s">
        <v>2586</v>
      </c>
      <c r="C36" s="2416">
        <f t="shared" si="3"/>
        <v>0</v>
      </c>
      <c r="D36" s="2417">
        <f>SUM(T36+V36+X36+Z36+AB36+AD36+AF36+AH36+AJ36)</f>
        <v>0</v>
      </c>
      <c r="E36" s="2360">
        <f>SUM(U36+W36+Y36+AA36+AC36+AE36+AG36+AI36+AK36)</f>
        <v>0</v>
      </c>
      <c r="F36" s="2424"/>
      <c r="G36" s="2425"/>
      <c r="H36" s="2424"/>
      <c r="I36" s="2425"/>
      <c r="J36" s="2424"/>
      <c r="K36" s="2425"/>
      <c r="L36" s="2424"/>
      <c r="M36" s="2425"/>
      <c r="N36" s="2424"/>
      <c r="O36" s="2425"/>
      <c r="P36" s="2424"/>
      <c r="Q36" s="2425"/>
      <c r="R36" s="2424"/>
      <c r="S36" s="2425"/>
      <c r="T36" s="2120"/>
      <c r="U36" s="2121"/>
      <c r="V36" s="2120"/>
      <c r="W36" s="2121"/>
      <c r="X36" s="2120"/>
      <c r="Y36" s="2121"/>
      <c r="Z36" s="2120"/>
      <c r="AA36" s="2121"/>
      <c r="AB36" s="2120"/>
      <c r="AC36" s="2121"/>
      <c r="AD36" s="2120"/>
      <c r="AE36" s="2121"/>
      <c r="AF36" s="2120"/>
      <c r="AG36" s="2121"/>
      <c r="AH36" s="2120"/>
      <c r="AI36" s="2121"/>
      <c r="AJ36" s="2118"/>
      <c r="AK36" s="2364"/>
      <c r="AL36" s="2361"/>
      <c r="CG36" s="3409"/>
      <c r="CH36" s="3409"/>
      <c r="CI36" s="3409"/>
      <c r="CJ36" s="3409"/>
      <c r="CK36" s="3409"/>
      <c r="CL36" s="3409"/>
      <c r="CM36" s="3409"/>
    </row>
    <row r="37" spans="1:91" ht="16.149999999999999" customHeight="1" x14ac:dyDescent="0.2">
      <c r="A37" s="5174"/>
      <c r="B37" s="465" t="s">
        <v>2587</v>
      </c>
      <c r="C37" s="2384">
        <f t="shared" si="3"/>
        <v>0</v>
      </c>
      <c r="D37" s="2385">
        <f t="shared" ref="D37:E42" si="6">SUM(F37+H37+J37+L37+N37+P37+R37+T37+V37+X37+Z37+AB37+AD37+AF37+AH37+AJ37)</f>
        <v>0</v>
      </c>
      <c r="E37" s="2386">
        <f t="shared" si="6"/>
        <v>0</v>
      </c>
      <c r="F37" s="2426"/>
      <c r="G37" s="2427"/>
      <c r="H37" s="2426"/>
      <c r="I37" s="2427"/>
      <c r="J37" s="2426"/>
      <c r="K37" s="2427"/>
      <c r="L37" s="2426"/>
      <c r="M37" s="2427"/>
      <c r="N37" s="2426"/>
      <c r="O37" s="2427"/>
      <c r="P37" s="2426"/>
      <c r="Q37" s="2427"/>
      <c r="R37" s="2426"/>
      <c r="S37" s="2427"/>
      <c r="T37" s="1188"/>
      <c r="U37" s="1186"/>
      <c r="V37" s="1188"/>
      <c r="W37" s="1186"/>
      <c r="X37" s="1188"/>
      <c r="Y37" s="1186"/>
      <c r="Z37" s="1188"/>
      <c r="AA37" s="1186"/>
      <c r="AB37" s="1188"/>
      <c r="AC37" s="1186"/>
      <c r="AD37" s="1188"/>
      <c r="AE37" s="1186"/>
      <c r="AF37" s="1188"/>
      <c r="AG37" s="1186"/>
      <c r="AH37" s="1188"/>
      <c r="AI37" s="1186"/>
      <c r="AJ37" s="2119"/>
      <c r="AK37" s="2067"/>
      <c r="AL37" s="1185"/>
      <c r="CG37" s="3409"/>
      <c r="CH37" s="3409"/>
      <c r="CI37" s="3409"/>
      <c r="CJ37" s="3409"/>
      <c r="CK37" s="3409"/>
      <c r="CL37" s="3409"/>
      <c r="CM37" s="3409"/>
    </row>
    <row r="38" spans="1:91" ht="16.149999999999999" customHeight="1" x14ac:dyDescent="0.2">
      <c r="A38" s="5147" t="s">
        <v>2588</v>
      </c>
      <c r="B38" s="4647"/>
      <c r="C38" s="2428">
        <f t="shared" si="3"/>
        <v>0</v>
      </c>
      <c r="D38" s="2429">
        <f t="shared" si="6"/>
        <v>0</v>
      </c>
      <c r="E38" s="379">
        <f t="shared" si="6"/>
        <v>0</v>
      </c>
      <c r="F38" s="1765"/>
      <c r="G38" s="224"/>
      <c r="H38" s="1765"/>
      <c r="I38" s="225"/>
      <c r="J38" s="1765"/>
      <c r="K38" s="225"/>
      <c r="L38" s="1765"/>
      <c r="M38" s="225"/>
      <c r="N38" s="1765"/>
      <c r="O38" s="225"/>
      <c r="P38" s="1765"/>
      <c r="Q38" s="225"/>
      <c r="R38" s="1765"/>
      <c r="S38" s="225"/>
      <c r="T38" s="1765"/>
      <c r="U38" s="225"/>
      <c r="V38" s="1765"/>
      <c r="W38" s="225"/>
      <c r="X38" s="1765"/>
      <c r="Y38" s="225"/>
      <c r="Z38" s="1765"/>
      <c r="AA38" s="225"/>
      <c r="AB38" s="1765"/>
      <c r="AC38" s="225"/>
      <c r="AD38" s="1765"/>
      <c r="AE38" s="225"/>
      <c r="AF38" s="1765"/>
      <c r="AG38" s="225"/>
      <c r="AH38" s="1765"/>
      <c r="AI38" s="225"/>
      <c r="AJ38" s="2422"/>
      <c r="AK38" s="2071"/>
      <c r="AL38" s="224"/>
      <c r="CG38" s="3409"/>
      <c r="CH38" s="3409"/>
      <c r="CI38" s="3409"/>
      <c r="CJ38" s="3409"/>
      <c r="CK38" s="3409"/>
      <c r="CL38" s="3409"/>
      <c r="CM38" s="3409"/>
    </row>
    <row r="39" spans="1:91" ht="16.149999999999999" customHeight="1" x14ac:dyDescent="0.2">
      <c r="A39" s="5121" t="s">
        <v>2589</v>
      </c>
      <c r="B39" s="5122"/>
      <c r="C39" s="2365">
        <f t="shared" si="3"/>
        <v>0</v>
      </c>
      <c r="D39" s="2366">
        <f t="shared" si="6"/>
        <v>0</v>
      </c>
      <c r="E39" s="2367">
        <f t="shared" si="6"/>
        <v>0</v>
      </c>
      <c r="F39" s="2368"/>
      <c r="G39" s="2369"/>
      <c r="H39" s="2368"/>
      <c r="I39" s="2370"/>
      <c r="J39" s="2368"/>
      <c r="K39" s="2370"/>
      <c r="L39" s="2368"/>
      <c r="M39" s="2370"/>
      <c r="N39" s="2368"/>
      <c r="O39" s="2370"/>
      <c r="P39" s="2368"/>
      <c r="Q39" s="2370"/>
      <c r="R39" s="2368"/>
      <c r="S39" s="2370"/>
      <c r="T39" s="2368"/>
      <c r="U39" s="2370"/>
      <c r="V39" s="2368"/>
      <c r="W39" s="2370"/>
      <c r="X39" s="2368"/>
      <c r="Y39" s="2370"/>
      <c r="Z39" s="2368"/>
      <c r="AA39" s="2370"/>
      <c r="AB39" s="2368"/>
      <c r="AC39" s="2370"/>
      <c r="AD39" s="2368"/>
      <c r="AE39" s="2370"/>
      <c r="AF39" s="2368"/>
      <c r="AG39" s="2370"/>
      <c r="AH39" s="2368"/>
      <c r="AI39" s="2370"/>
      <c r="AJ39" s="2430"/>
      <c r="AK39" s="2374"/>
      <c r="AL39" s="2369"/>
      <c r="CG39" s="3409"/>
      <c r="CH39" s="3409"/>
      <c r="CI39" s="3409"/>
      <c r="CJ39" s="3409"/>
      <c r="CK39" s="3409"/>
      <c r="CL39" s="3409"/>
      <c r="CM39" s="3409"/>
    </row>
    <row r="40" spans="1:91" ht="16.149999999999999" customHeight="1" x14ac:dyDescent="0.2">
      <c r="A40" s="4755" t="s">
        <v>2590</v>
      </c>
      <c r="B40" s="4757"/>
      <c r="C40" s="2375">
        <f t="shared" si="3"/>
        <v>0</v>
      </c>
      <c r="D40" s="2376">
        <f t="shared" si="6"/>
        <v>0</v>
      </c>
      <c r="E40" s="2367">
        <f t="shared" si="6"/>
        <v>0</v>
      </c>
      <c r="F40" s="2368"/>
      <c r="G40" s="2369"/>
      <c r="H40" s="2368"/>
      <c r="I40" s="2370"/>
      <c r="J40" s="2368"/>
      <c r="K40" s="2370"/>
      <c r="L40" s="2368"/>
      <c r="M40" s="2370"/>
      <c r="N40" s="2368"/>
      <c r="O40" s="2370"/>
      <c r="P40" s="2368"/>
      <c r="Q40" s="2370"/>
      <c r="R40" s="2368"/>
      <c r="S40" s="2370"/>
      <c r="T40" s="2368"/>
      <c r="U40" s="2370"/>
      <c r="V40" s="2368"/>
      <c r="W40" s="2370"/>
      <c r="X40" s="2368"/>
      <c r="Y40" s="2370"/>
      <c r="Z40" s="2368"/>
      <c r="AA40" s="2370"/>
      <c r="AB40" s="2368"/>
      <c r="AC40" s="2370"/>
      <c r="AD40" s="2368"/>
      <c r="AE40" s="2370"/>
      <c r="AF40" s="2368"/>
      <c r="AG40" s="2370"/>
      <c r="AH40" s="2368"/>
      <c r="AI40" s="2370"/>
      <c r="AJ40" s="2430"/>
      <c r="AK40" s="2374"/>
      <c r="AL40" s="2369"/>
      <c r="CG40" s="3409"/>
      <c r="CH40" s="3409"/>
      <c r="CI40" s="3409"/>
      <c r="CJ40" s="3409"/>
      <c r="CK40" s="3409"/>
      <c r="CL40" s="3409"/>
      <c r="CM40" s="3409"/>
    </row>
    <row r="41" spans="1:91" ht="16.149999999999999" customHeight="1" x14ac:dyDescent="0.2">
      <c r="A41" s="5141" t="s">
        <v>2591</v>
      </c>
      <c r="B41" s="5122"/>
      <c r="C41" s="2365">
        <f t="shared" si="3"/>
        <v>0</v>
      </c>
      <c r="D41" s="2366">
        <f t="shared" si="6"/>
        <v>0</v>
      </c>
      <c r="E41" s="2367">
        <f t="shared" si="6"/>
        <v>0</v>
      </c>
      <c r="F41" s="2368"/>
      <c r="G41" s="2369"/>
      <c r="H41" s="2368"/>
      <c r="I41" s="2370"/>
      <c r="J41" s="2368"/>
      <c r="K41" s="2370"/>
      <c r="L41" s="2368"/>
      <c r="M41" s="2370"/>
      <c r="N41" s="2368"/>
      <c r="O41" s="2370"/>
      <c r="P41" s="2368"/>
      <c r="Q41" s="2370"/>
      <c r="R41" s="2368"/>
      <c r="S41" s="2370"/>
      <c r="T41" s="2368"/>
      <c r="U41" s="2370"/>
      <c r="V41" s="2368"/>
      <c r="W41" s="2370"/>
      <c r="X41" s="2368"/>
      <c r="Y41" s="2370"/>
      <c r="Z41" s="2368"/>
      <c r="AA41" s="2370"/>
      <c r="AB41" s="2368"/>
      <c r="AC41" s="2370"/>
      <c r="AD41" s="2368"/>
      <c r="AE41" s="2370"/>
      <c r="AF41" s="2368"/>
      <c r="AG41" s="2370"/>
      <c r="AH41" s="2368"/>
      <c r="AI41" s="2370"/>
      <c r="AJ41" s="2430"/>
      <c r="AK41" s="2374"/>
      <c r="AL41" s="2369"/>
      <c r="CG41" s="3409"/>
      <c r="CH41" s="3409"/>
      <c r="CI41" s="3409"/>
      <c r="CJ41" s="3409"/>
      <c r="CK41" s="3409"/>
      <c r="CL41" s="3409"/>
      <c r="CM41" s="3409"/>
    </row>
    <row r="42" spans="1:91" ht="16.149999999999999" customHeight="1" x14ac:dyDescent="0.2">
      <c r="A42" s="5175" t="s">
        <v>2592</v>
      </c>
      <c r="B42" s="5176"/>
      <c r="C42" s="2431">
        <f t="shared" si="3"/>
        <v>0</v>
      </c>
      <c r="D42" s="2432">
        <f t="shared" si="6"/>
        <v>0</v>
      </c>
      <c r="E42" s="2367">
        <f t="shared" si="6"/>
        <v>0</v>
      </c>
      <c r="F42" s="1188"/>
      <c r="G42" s="1185"/>
      <c r="H42" s="1188"/>
      <c r="I42" s="1186"/>
      <c r="J42" s="1188"/>
      <c r="K42" s="1186"/>
      <c r="L42" s="1188"/>
      <c r="M42" s="1186"/>
      <c r="N42" s="1188"/>
      <c r="O42" s="1186"/>
      <c r="P42" s="1188"/>
      <c r="Q42" s="1186"/>
      <c r="R42" s="1188"/>
      <c r="S42" s="1186"/>
      <c r="T42" s="1188"/>
      <c r="U42" s="1186"/>
      <c r="V42" s="1188"/>
      <c r="W42" s="1186"/>
      <c r="X42" s="1188"/>
      <c r="Y42" s="1186"/>
      <c r="Z42" s="1188"/>
      <c r="AA42" s="1186"/>
      <c r="AB42" s="1188"/>
      <c r="AC42" s="1186"/>
      <c r="AD42" s="1188"/>
      <c r="AE42" s="1186"/>
      <c r="AF42" s="1188"/>
      <c r="AG42" s="1186"/>
      <c r="AH42" s="1188"/>
      <c r="AI42" s="1186"/>
      <c r="AJ42" s="2119"/>
      <c r="AK42" s="2067"/>
      <c r="AL42" s="1185"/>
      <c r="CG42" s="3409"/>
      <c r="CH42" s="3409"/>
      <c r="CI42" s="3409"/>
      <c r="CJ42" s="3409"/>
      <c r="CK42" s="3409"/>
      <c r="CL42" s="3409"/>
      <c r="CM42" s="3409"/>
    </row>
    <row r="43" spans="1:91" ht="16.149999999999999" customHeight="1" x14ac:dyDescent="0.2">
      <c r="A43" s="5000" t="s">
        <v>27</v>
      </c>
      <c r="B43" s="5000"/>
      <c r="C43" s="2433">
        <f t="shared" ref="C43:AL43" si="7">SUM(C30:C42)</f>
        <v>0</v>
      </c>
      <c r="D43" s="2434">
        <f t="shared" si="7"/>
        <v>0</v>
      </c>
      <c r="E43" s="2435">
        <f t="shared" si="7"/>
        <v>0</v>
      </c>
      <c r="F43" s="2391">
        <f t="shared" si="7"/>
        <v>0</v>
      </c>
      <c r="G43" s="2392">
        <f t="shared" si="7"/>
        <v>0</v>
      </c>
      <c r="H43" s="2391">
        <f t="shared" si="7"/>
        <v>0</v>
      </c>
      <c r="I43" s="2392">
        <f t="shared" si="7"/>
        <v>0</v>
      </c>
      <c r="J43" s="2391">
        <f t="shared" si="7"/>
        <v>0</v>
      </c>
      <c r="K43" s="2392">
        <f t="shared" si="7"/>
        <v>0</v>
      </c>
      <c r="L43" s="2436">
        <f t="shared" si="7"/>
        <v>0</v>
      </c>
      <c r="M43" s="2393">
        <f t="shared" si="7"/>
        <v>0</v>
      </c>
      <c r="N43" s="2436">
        <f t="shared" si="7"/>
        <v>0</v>
      </c>
      <c r="O43" s="2393">
        <f t="shared" si="7"/>
        <v>0</v>
      </c>
      <c r="P43" s="2437">
        <f t="shared" si="7"/>
        <v>0</v>
      </c>
      <c r="Q43" s="2393">
        <f t="shared" si="7"/>
        <v>0</v>
      </c>
      <c r="R43" s="2436">
        <f t="shared" si="7"/>
        <v>0</v>
      </c>
      <c r="S43" s="2393">
        <f t="shared" si="7"/>
        <v>0</v>
      </c>
      <c r="T43" s="2391">
        <f t="shared" si="7"/>
        <v>0</v>
      </c>
      <c r="U43" s="2438">
        <f t="shared" si="7"/>
        <v>0</v>
      </c>
      <c r="V43" s="2391">
        <f t="shared" si="7"/>
        <v>0</v>
      </c>
      <c r="W43" s="2438">
        <f t="shared" si="7"/>
        <v>0</v>
      </c>
      <c r="X43" s="2391">
        <f t="shared" si="7"/>
        <v>0</v>
      </c>
      <c r="Y43" s="2438">
        <f t="shared" si="7"/>
        <v>0</v>
      </c>
      <c r="Z43" s="2436">
        <f t="shared" si="7"/>
        <v>0</v>
      </c>
      <c r="AA43" s="2393">
        <f t="shared" si="7"/>
        <v>0</v>
      </c>
      <c r="AB43" s="2436">
        <f t="shared" si="7"/>
        <v>0</v>
      </c>
      <c r="AC43" s="2393">
        <f t="shared" si="7"/>
        <v>0</v>
      </c>
      <c r="AD43" s="2437">
        <f t="shared" si="7"/>
        <v>0</v>
      </c>
      <c r="AE43" s="2393">
        <f t="shared" si="7"/>
        <v>0</v>
      </c>
      <c r="AF43" s="2436">
        <f t="shared" si="7"/>
        <v>0</v>
      </c>
      <c r="AG43" s="2393">
        <f t="shared" si="7"/>
        <v>0</v>
      </c>
      <c r="AH43" s="2436">
        <f t="shared" si="7"/>
        <v>0</v>
      </c>
      <c r="AI43" s="2393">
        <f t="shared" si="7"/>
        <v>0</v>
      </c>
      <c r="AJ43" s="2436">
        <f t="shared" si="7"/>
        <v>0</v>
      </c>
      <c r="AK43" s="2395">
        <f t="shared" si="7"/>
        <v>0</v>
      </c>
      <c r="AL43" s="2437">
        <f t="shared" si="7"/>
        <v>0</v>
      </c>
      <c r="AM43" s="3560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09"/>
      <c r="CH43" s="3409"/>
      <c r="CI43" s="3409"/>
      <c r="CJ43" s="3409"/>
      <c r="CK43" s="3409"/>
      <c r="CL43" s="3409"/>
      <c r="CM43" s="3409"/>
    </row>
    <row r="44" spans="1:91" ht="31.9" customHeight="1" x14ac:dyDescent="0.2">
      <c r="A44" s="82" t="s">
        <v>2593</v>
      </c>
      <c r="B44" s="2480"/>
      <c r="C44" s="2480"/>
      <c r="D44" s="2480"/>
      <c r="E44" s="2480"/>
      <c r="F44" s="2480"/>
      <c r="G44" s="2480"/>
      <c r="H44" s="2480"/>
      <c r="I44" s="2480"/>
      <c r="J44" s="2480"/>
      <c r="K44" s="2480"/>
      <c r="L44" s="2480"/>
      <c r="M44" s="2480"/>
      <c r="N44" s="2480"/>
      <c r="O44" s="2480"/>
      <c r="P44" s="2480"/>
      <c r="Q44" s="2480"/>
      <c r="R44" s="2480"/>
      <c r="S44" s="2480"/>
      <c r="T44" s="2480"/>
      <c r="U44" s="2480"/>
      <c r="V44" s="2480"/>
      <c r="W44" s="2480"/>
      <c r="X44" s="2480"/>
      <c r="Y44" s="2480"/>
      <c r="Z44" s="2480"/>
      <c r="AA44" s="2480"/>
      <c r="AB44" s="2480"/>
      <c r="AC44" s="2480"/>
      <c r="AD44" s="2480"/>
      <c r="AE44" s="2480"/>
      <c r="AF44" s="2480"/>
      <c r="AG44" s="2480"/>
      <c r="AH44" s="2480"/>
      <c r="AI44" s="2480"/>
      <c r="AJ44" s="2480"/>
      <c r="AK44" s="2480"/>
      <c r="AL44" s="2480"/>
      <c r="AM44" s="2566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09"/>
      <c r="CH44" s="3409"/>
      <c r="CI44" s="3409"/>
      <c r="CJ44" s="3409"/>
      <c r="CK44" s="3409"/>
      <c r="CL44" s="3409"/>
      <c r="CM44" s="3409"/>
    </row>
    <row r="45" spans="1:91" ht="12.75" customHeight="1" x14ac:dyDescent="0.2">
      <c r="A45" s="5150" t="s">
        <v>2594</v>
      </c>
      <c r="B45" s="5151"/>
      <c r="C45" s="5156" t="s">
        <v>27</v>
      </c>
      <c r="D45" s="5157"/>
      <c r="E45" s="5157"/>
      <c r="F45" s="4837" t="s">
        <v>2</v>
      </c>
      <c r="G45" s="5162"/>
      <c r="H45" s="5162"/>
      <c r="I45" s="5162"/>
      <c r="J45" s="5162"/>
      <c r="K45" s="5162"/>
      <c r="L45" s="5162"/>
      <c r="M45" s="5162"/>
      <c r="N45" s="5162"/>
      <c r="O45" s="5162"/>
      <c r="P45" s="5162"/>
      <c r="Q45" s="5162"/>
      <c r="R45" s="5162"/>
      <c r="S45" s="5162"/>
      <c r="T45" s="5162"/>
      <c r="U45" s="5162"/>
      <c r="V45" s="5162"/>
      <c r="W45" s="5162"/>
      <c r="X45" s="5162"/>
      <c r="Y45" s="5162"/>
      <c r="Z45" s="5162"/>
      <c r="AA45" s="5162"/>
      <c r="AB45" s="5162"/>
      <c r="AC45" s="5162"/>
      <c r="AD45" s="5162"/>
      <c r="AE45" s="5162"/>
      <c r="AF45" s="5162"/>
      <c r="AG45" s="5162"/>
      <c r="AH45" s="5162"/>
      <c r="AI45" s="5162"/>
      <c r="AJ45" s="5162"/>
      <c r="AK45" s="5163"/>
      <c r="AL45" s="5164" t="s">
        <v>82</v>
      </c>
      <c r="AM45" s="5165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09"/>
      <c r="CH45" s="3409"/>
      <c r="CI45" s="3409"/>
      <c r="CJ45" s="3409"/>
      <c r="CK45" s="3409"/>
      <c r="CL45" s="3409"/>
      <c r="CM45" s="3409"/>
    </row>
    <row r="46" spans="1:91" ht="11.25" customHeight="1" x14ac:dyDescent="0.2">
      <c r="A46" s="5152"/>
      <c r="B46" s="5153"/>
      <c r="C46" s="5158"/>
      <c r="D46" s="5159"/>
      <c r="E46" s="5159"/>
      <c r="F46" s="4845" t="s">
        <v>2560</v>
      </c>
      <c r="G46" s="4846"/>
      <c r="H46" s="4845" t="s">
        <v>2561</v>
      </c>
      <c r="I46" s="4846"/>
      <c r="J46" s="4845" t="s">
        <v>2562</v>
      </c>
      <c r="K46" s="4846"/>
      <c r="L46" s="4845" t="s">
        <v>2563</v>
      </c>
      <c r="M46" s="4846"/>
      <c r="N46" s="4845" t="s">
        <v>2564</v>
      </c>
      <c r="O46" s="4846"/>
      <c r="P46" s="4845" t="s">
        <v>2565</v>
      </c>
      <c r="Q46" s="4846"/>
      <c r="R46" s="4845" t="s">
        <v>2566</v>
      </c>
      <c r="S46" s="4846"/>
      <c r="T46" s="4845" t="s">
        <v>139</v>
      </c>
      <c r="U46" s="4846"/>
      <c r="V46" s="4845" t="s">
        <v>140</v>
      </c>
      <c r="W46" s="4846"/>
      <c r="X46" s="4845" t="s">
        <v>141</v>
      </c>
      <c r="Y46" s="4846"/>
      <c r="Z46" s="4845" t="s">
        <v>142</v>
      </c>
      <c r="AA46" s="4846"/>
      <c r="AB46" s="4845" t="s">
        <v>143</v>
      </c>
      <c r="AC46" s="4846"/>
      <c r="AD46" s="4845" t="s">
        <v>144</v>
      </c>
      <c r="AE46" s="4846"/>
      <c r="AF46" s="4845" t="s">
        <v>145</v>
      </c>
      <c r="AG46" s="4846"/>
      <c r="AH46" s="4845" t="s">
        <v>146</v>
      </c>
      <c r="AI46" s="4846"/>
      <c r="AJ46" s="4845" t="s">
        <v>2567</v>
      </c>
      <c r="AK46" s="5005"/>
      <c r="AL46" s="5166"/>
      <c r="AM46" s="5167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09"/>
      <c r="CH46" s="3409"/>
      <c r="CI46" s="3409"/>
      <c r="CJ46" s="3409"/>
      <c r="CK46" s="3409"/>
      <c r="CL46" s="3409"/>
      <c r="CM46" s="3409"/>
    </row>
    <row r="47" spans="1:91" ht="12" customHeight="1" x14ac:dyDescent="0.2">
      <c r="A47" s="5152"/>
      <c r="B47" s="5153"/>
      <c r="C47" s="5160"/>
      <c r="D47" s="5161"/>
      <c r="E47" s="5161"/>
      <c r="F47" s="4794"/>
      <c r="G47" s="4796"/>
      <c r="H47" s="4794"/>
      <c r="I47" s="4796"/>
      <c r="J47" s="4794"/>
      <c r="K47" s="4796"/>
      <c r="L47" s="4794"/>
      <c r="M47" s="4796"/>
      <c r="N47" s="4794"/>
      <c r="O47" s="4796"/>
      <c r="P47" s="4794"/>
      <c r="Q47" s="4796"/>
      <c r="R47" s="4794"/>
      <c r="S47" s="4796"/>
      <c r="T47" s="4794"/>
      <c r="U47" s="4796"/>
      <c r="V47" s="4794"/>
      <c r="W47" s="4796"/>
      <c r="X47" s="4794"/>
      <c r="Y47" s="4796"/>
      <c r="Z47" s="4794"/>
      <c r="AA47" s="4796"/>
      <c r="AB47" s="4794"/>
      <c r="AC47" s="4796"/>
      <c r="AD47" s="4794"/>
      <c r="AE47" s="4796"/>
      <c r="AF47" s="4794"/>
      <c r="AG47" s="4796"/>
      <c r="AH47" s="4794"/>
      <c r="AI47" s="4796"/>
      <c r="AJ47" s="4794"/>
      <c r="AK47" s="5170"/>
      <c r="AL47" s="5171" t="s">
        <v>1058</v>
      </c>
      <c r="AM47" s="5168" t="s">
        <v>1057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09"/>
      <c r="CH47" s="3409"/>
      <c r="CI47" s="3409"/>
      <c r="CJ47" s="3409"/>
      <c r="CK47" s="3409"/>
      <c r="CL47" s="3409"/>
      <c r="CM47" s="3409"/>
    </row>
    <row r="48" spans="1:91" x14ac:dyDescent="0.2">
      <c r="A48" s="5154"/>
      <c r="B48" s="5155"/>
      <c r="C48" s="2439" t="s">
        <v>47</v>
      </c>
      <c r="D48" s="2440" t="s">
        <v>20</v>
      </c>
      <c r="E48" s="2441" t="s">
        <v>21</v>
      </c>
      <c r="F48" s="3218" t="s">
        <v>20</v>
      </c>
      <c r="G48" s="3219" t="s">
        <v>21</v>
      </c>
      <c r="H48" s="3218" t="s">
        <v>20</v>
      </c>
      <c r="I48" s="3219" t="s">
        <v>21</v>
      </c>
      <c r="J48" s="3218" t="s">
        <v>20</v>
      </c>
      <c r="K48" s="3076" t="s">
        <v>21</v>
      </c>
      <c r="L48" s="3218" t="s">
        <v>20</v>
      </c>
      <c r="M48" s="3219" t="s">
        <v>21</v>
      </c>
      <c r="N48" s="3218" t="s">
        <v>20</v>
      </c>
      <c r="O48" s="3219" t="s">
        <v>21</v>
      </c>
      <c r="P48" s="3218" t="s">
        <v>20</v>
      </c>
      <c r="Q48" s="3219" t="s">
        <v>21</v>
      </c>
      <c r="R48" s="3218" t="s">
        <v>20</v>
      </c>
      <c r="S48" s="3219" t="s">
        <v>21</v>
      </c>
      <c r="T48" s="3218" t="s">
        <v>20</v>
      </c>
      <c r="U48" s="3219" t="s">
        <v>21</v>
      </c>
      <c r="V48" s="3218" t="s">
        <v>20</v>
      </c>
      <c r="W48" s="3219" t="s">
        <v>21</v>
      </c>
      <c r="X48" s="3218" t="s">
        <v>20</v>
      </c>
      <c r="Y48" s="3219" t="s">
        <v>21</v>
      </c>
      <c r="Z48" s="3218" t="s">
        <v>20</v>
      </c>
      <c r="AA48" s="3219" t="s">
        <v>21</v>
      </c>
      <c r="AB48" s="3218" t="s">
        <v>20</v>
      </c>
      <c r="AC48" s="3219" t="s">
        <v>21</v>
      </c>
      <c r="AD48" s="3218" t="s">
        <v>20</v>
      </c>
      <c r="AE48" s="3219" t="s">
        <v>21</v>
      </c>
      <c r="AF48" s="3218" t="s">
        <v>20</v>
      </c>
      <c r="AG48" s="3219" t="s">
        <v>21</v>
      </c>
      <c r="AH48" s="3218" t="s">
        <v>20</v>
      </c>
      <c r="AI48" s="3219" t="s">
        <v>21</v>
      </c>
      <c r="AJ48" s="3218" t="s">
        <v>20</v>
      </c>
      <c r="AK48" s="3229" t="s">
        <v>21</v>
      </c>
      <c r="AL48" s="5172"/>
      <c r="AM48" s="5169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09"/>
      <c r="CH48" s="3409"/>
      <c r="CI48" s="3409"/>
      <c r="CJ48" s="3409"/>
      <c r="CK48" s="3409"/>
      <c r="CL48" s="3409"/>
      <c r="CM48" s="3409"/>
    </row>
    <row r="49" spans="1:91" ht="16.149999999999999" customHeight="1" x14ac:dyDescent="0.2">
      <c r="A49" s="5143" t="s">
        <v>2595</v>
      </c>
      <c r="B49" s="5144"/>
      <c r="C49" s="2442">
        <f t="shared" ref="C49:C56" si="8">SUM(D49+E49)</f>
        <v>0</v>
      </c>
      <c r="D49" s="2443">
        <f>SUM(F49+H49)</f>
        <v>0</v>
      </c>
      <c r="E49" s="2444">
        <f>SUM(G49+I49)</f>
        <v>0</v>
      </c>
      <c r="F49" s="2445"/>
      <c r="G49" s="2446"/>
      <c r="H49" s="2445"/>
      <c r="I49" s="2446"/>
      <c r="J49" s="2418"/>
      <c r="K49" s="2447"/>
      <c r="L49" s="2418"/>
      <c r="M49" s="2419"/>
      <c r="N49" s="2418"/>
      <c r="O49" s="2419"/>
      <c r="P49" s="2418"/>
      <c r="Q49" s="2419"/>
      <c r="R49" s="2418"/>
      <c r="S49" s="2419"/>
      <c r="T49" s="2418"/>
      <c r="U49" s="2419"/>
      <c r="V49" s="2418"/>
      <c r="W49" s="2419"/>
      <c r="X49" s="2418"/>
      <c r="Y49" s="2419"/>
      <c r="Z49" s="2418"/>
      <c r="AA49" s="2419"/>
      <c r="AB49" s="2418"/>
      <c r="AC49" s="2419"/>
      <c r="AD49" s="2418"/>
      <c r="AE49" s="2419"/>
      <c r="AF49" s="2418"/>
      <c r="AG49" s="2419"/>
      <c r="AH49" s="2418"/>
      <c r="AI49" s="2419"/>
      <c r="AJ49" s="2418"/>
      <c r="AK49" s="2448"/>
      <c r="AL49" s="2449"/>
      <c r="AM49" s="2450"/>
      <c r="AN49" s="3561"/>
      <c r="AO49" s="1482"/>
      <c r="AP49" s="1482"/>
      <c r="AQ49" s="1482"/>
      <c r="AR49" s="1482"/>
      <c r="AS49" s="1482"/>
      <c r="AT49" s="1482"/>
      <c r="AU49" s="1482"/>
      <c r="AV49" s="1482"/>
      <c r="AW49" s="1482"/>
      <c r="AX49" s="1482"/>
      <c r="AY49" s="1482"/>
      <c r="AZ49" s="402"/>
      <c r="BA49" s="402"/>
      <c r="BB49" s="402"/>
      <c r="CG49" s="3409">
        <v>0</v>
      </c>
      <c r="CH49" s="3409"/>
      <c r="CI49" s="3409"/>
      <c r="CJ49" s="3409"/>
      <c r="CK49" s="3409"/>
      <c r="CL49" s="3409"/>
      <c r="CM49" s="3409"/>
    </row>
    <row r="50" spans="1:91" ht="16.149999999999999" customHeight="1" x14ac:dyDescent="0.2">
      <c r="A50" s="5145" t="s">
        <v>2584</v>
      </c>
      <c r="B50" s="5146"/>
      <c r="C50" s="2451">
        <f t="shared" si="8"/>
        <v>0</v>
      </c>
      <c r="D50" s="2452">
        <f>SUM(H50+J50+L50+N50+P50+R50+T50+V50+X50+Z50+AB50+AD50+AF50+AH50+AJ50)</f>
        <v>0</v>
      </c>
      <c r="E50" s="2453">
        <f>SUM(I50+K50+M50+O50+Q50+S50+U50+W50+Y50+AA50+AC50+AE50+AG50+AI50+AK50)</f>
        <v>0</v>
      </c>
      <c r="F50" s="2420"/>
      <c r="G50" s="2454"/>
      <c r="H50" s="2455"/>
      <c r="I50" s="2456"/>
      <c r="J50" s="2457"/>
      <c r="K50" s="2458"/>
      <c r="L50" s="2457"/>
      <c r="M50" s="2458"/>
      <c r="N50" s="2457"/>
      <c r="O50" s="2458"/>
      <c r="P50" s="2457"/>
      <c r="Q50" s="2458"/>
      <c r="R50" s="2457"/>
      <c r="S50" s="2458"/>
      <c r="T50" s="2459"/>
      <c r="U50" s="2460"/>
      <c r="V50" s="2459"/>
      <c r="W50" s="2460"/>
      <c r="X50" s="2459"/>
      <c r="Y50" s="2460"/>
      <c r="Z50" s="2459"/>
      <c r="AA50" s="2460"/>
      <c r="AB50" s="2459"/>
      <c r="AC50" s="2460"/>
      <c r="AD50" s="2459"/>
      <c r="AE50" s="2460"/>
      <c r="AF50" s="2459"/>
      <c r="AG50" s="2460"/>
      <c r="AH50" s="2459"/>
      <c r="AI50" s="2460"/>
      <c r="AJ50" s="2459"/>
      <c r="AK50" s="2461"/>
      <c r="AL50" s="2462"/>
      <c r="AM50" s="2463"/>
      <c r="AN50" s="3561"/>
      <c r="AO50" s="1482"/>
      <c r="AP50" s="1482"/>
      <c r="AQ50" s="1482"/>
      <c r="AR50" s="1482"/>
      <c r="AS50" s="1482"/>
      <c r="AT50" s="1482"/>
      <c r="AU50" s="1482"/>
      <c r="AV50" s="1482"/>
      <c r="AW50" s="1482"/>
      <c r="AX50" s="1482"/>
      <c r="AY50" s="1482"/>
      <c r="AZ50" s="402"/>
      <c r="BA50" s="402"/>
      <c r="BB50" s="402"/>
      <c r="CG50" s="3409">
        <v>0</v>
      </c>
      <c r="CH50" s="3409"/>
      <c r="CI50" s="3409"/>
      <c r="CJ50" s="3409"/>
      <c r="CK50" s="3409"/>
      <c r="CL50" s="3409"/>
      <c r="CM50" s="3409"/>
    </row>
    <row r="51" spans="1:91" ht="16.149999999999999" customHeight="1" x14ac:dyDescent="0.2">
      <c r="A51" s="5145" t="s">
        <v>2585</v>
      </c>
      <c r="B51" s="5146"/>
      <c r="C51" s="2464">
        <f t="shared" si="8"/>
        <v>0</v>
      </c>
      <c r="D51" s="2465">
        <f>SUM(T51+V51+X51+Z51+AB51+AD51+AF51+AH51+AJ51)</f>
        <v>0</v>
      </c>
      <c r="E51" s="2466">
        <f>SUM(U51+W51+Y51+AA51+AC51+AE51+AG51+AI51+AK51)</f>
        <v>0</v>
      </c>
      <c r="F51" s="2420"/>
      <c r="G51" s="2421"/>
      <c r="H51" s="2420"/>
      <c r="I51" s="2421"/>
      <c r="J51" s="2420"/>
      <c r="K51" s="2421"/>
      <c r="L51" s="2420"/>
      <c r="M51" s="2421"/>
      <c r="N51" s="2420"/>
      <c r="O51" s="2421"/>
      <c r="P51" s="2420"/>
      <c r="Q51" s="2447"/>
      <c r="R51" s="2467"/>
      <c r="S51" s="2447"/>
      <c r="T51" s="2468"/>
      <c r="U51" s="2469"/>
      <c r="V51" s="2468"/>
      <c r="W51" s="2469"/>
      <c r="X51" s="2468"/>
      <c r="Y51" s="2469"/>
      <c r="Z51" s="2468"/>
      <c r="AA51" s="2469"/>
      <c r="AB51" s="2468"/>
      <c r="AC51" s="2469"/>
      <c r="AD51" s="2468"/>
      <c r="AE51" s="2469"/>
      <c r="AF51" s="2468"/>
      <c r="AG51" s="2469"/>
      <c r="AH51" s="2468"/>
      <c r="AI51" s="2469"/>
      <c r="AJ51" s="2468"/>
      <c r="AK51" s="2470"/>
      <c r="AL51" s="2462"/>
      <c r="AM51" s="2463"/>
      <c r="AN51" s="3561"/>
      <c r="AO51" s="1482"/>
      <c r="AP51" s="1482"/>
      <c r="AQ51" s="1482"/>
      <c r="AR51" s="1482"/>
      <c r="AS51" s="1482"/>
      <c r="AT51" s="1482"/>
      <c r="AU51" s="1482"/>
      <c r="AV51" s="1482"/>
      <c r="AW51" s="1482"/>
      <c r="AX51" s="1482"/>
      <c r="AY51" s="1482"/>
      <c r="AZ51" s="402"/>
      <c r="BA51" s="402"/>
      <c r="BB51" s="402"/>
      <c r="CG51" s="3409">
        <v>0</v>
      </c>
      <c r="CH51" s="3409"/>
      <c r="CI51" s="3409"/>
      <c r="CJ51" s="3409"/>
      <c r="CK51" s="3409"/>
      <c r="CL51" s="3409"/>
      <c r="CM51" s="3409"/>
    </row>
    <row r="52" spans="1:91" ht="16.149999999999999" customHeight="1" x14ac:dyDescent="0.2">
      <c r="A52" s="5147" t="s">
        <v>2588</v>
      </c>
      <c r="B52" s="4647"/>
      <c r="C52" s="1715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5"/>
      <c r="G52" s="224"/>
      <c r="H52" s="1765"/>
      <c r="I52" s="224"/>
      <c r="J52" s="1765"/>
      <c r="K52" s="224"/>
      <c r="L52" s="1765"/>
      <c r="M52" s="224"/>
      <c r="N52" s="1765"/>
      <c r="O52" s="224"/>
      <c r="P52" s="1765"/>
      <c r="Q52" s="224"/>
      <c r="R52" s="1765"/>
      <c r="S52" s="224"/>
      <c r="T52" s="1765"/>
      <c r="U52" s="224"/>
      <c r="V52" s="1765"/>
      <c r="W52" s="224"/>
      <c r="X52" s="1765"/>
      <c r="Y52" s="224"/>
      <c r="Z52" s="1765"/>
      <c r="AA52" s="224"/>
      <c r="AB52" s="1765"/>
      <c r="AC52" s="224"/>
      <c r="AD52" s="1765"/>
      <c r="AE52" s="224"/>
      <c r="AF52" s="1765"/>
      <c r="AG52" s="224"/>
      <c r="AH52" s="1765"/>
      <c r="AI52" s="224"/>
      <c r="AJ52" s="1765"/>
      <c r="AK52" s="2471"/>
      <c r="AL52" s="2462"/>
      <c r="AM52" s="2463"/>
      <c r="AN52" s="3561"/>
      <c r="AO52" s="1482"/>
      <c r="AP52" s="1482"/>
      <c r="AQ52" s="1482"/>
      <c r="AR52" s="1482"/>
      <c r="AS52" s="1482"/>
      <c r="AT52" s="1482"/>
      <c r="AU52" s="1482"/>
      <c r="AV52" s="1482"/>
      <c r="AW52" s="1482"/>
      <c r="AX52" s="1482"/>
      <c r="AY52" s="1482"/>
      <c r="AZ52" s="402"/>
      <c r="BA52" s="402"/>
      <c r="BB52" s="402"/>
      <c r="CG52" s="3409">
        <v>0</v>
      </c>
      <c r="CH52" s="3409"/>
      <c r="CI52" s="3409"/>
      <c r="CJ52" s="3409"/>
      <c r="CK52" s="3409"/>
      <c r="CL52" s="3409"/>
      <c r="CM52" s="3409"/>
    </row>
    <row r="53" spans="1:91" ht="16.149999999999999" customHeight="1" x14ac:dyDescent="0.2">
      <c r="A53" s="5148" t="s">
        <v>2589</v>
      </c>
      <c r="B53" s="5149"/>
      <c r="C53" s="1648">
        <f t="shared" si="8"/>
        <v>0</v>
      </c>
      <c r="D53" s="2490">
        <f t="shared" si="9"/>
        <v>0</v>
      </c>
      <c r="E53" s="2466">
        <f t="shared" si="9"/>
        <v>0</v>
      </c>
      <c r="F53" s="2459"/>
      <c r="G53" s="2460"/>
      <c r="H53" s="2459"/>
      <c r="I53" s="2460"/>
      <c r="J53" s="2459"/>
      <c r="K53" s="2460"/>
      <c r="L53" s="2459"/>
      <c r="M53" s="2469"/>
      <c r="N53" s="2468"/>
      <c r="O53" s="2469"/>
      <c r="P53" s="2468"/>
      <c r="Q53" s="2469"/>
      <c r="R53" s="2468"/>
      <c r="S53" s="2469"/>
      <c r="T53" s="2468"/>
      <c r="U53" s="2469"/>
      <c r="V53" s="2468"/>
      <c r="W53" s="2469"/>
      <c r="X53" s="2468"/>
      <c r="Y53" s="2469"/>
      <c r="Z53" s="2468"/>
      <c r="AA53" s="2469"/>
      <c r="AB53" s="2468"/>
      <c r="AC53" s="2469"/>
      <c r="AD53" s="2468"/>
      <c r="AE53" s="2469"/>
      <c r="AF53" s="2468"/>
      <c r="AG53" s="2469"/>
      <c r="AH53" s="2468"/>
      <c r="AI53" s="2469"/>
      <c r="AJ53" s="2468"/>
      <c r="AK53" s="2470"/>
      <c r="AL53" s="2462"/>
      <c r="AM53" s="2463"/>
      <c r="AN53" s="3561"/>
      <c r="AO53" s="1482"/>
      <c r="AP53" s="1482"/>
      <c r="AQ53" s="1482"/>
      <c r="AR53" s="1482"/>
      <c r="AS53" s="1482"/>
      <c r="AT53" s="1482"/>
      <c r="AU53" s="1482"/>
      <c r="AV53" s="1482"/>
      <c r="AW53" s="1482"/>
      <c r="AX53" s="1482"/>
      <c r="AY53" s="1482"/>
      <c r="AZ53" s="402"/>
      <c r="BA53" s="402"/>
      <c r="BB53" s="402"/>
      <c r="CG53" s="3409">
        <v>0</v>
      </c>
      <c r="CH53" s="3409"/>
      <c r="CI53" s="3409"/>
      <c r="CJ53" s="3409"/>
      <c r="CK53" s="3409"/>
      <c r="CL53" s="3409"/>
      <c r="CM53" s="3409"/>
    </row>
    <row r="54" spans="1:91" ht="16.149999999999999" customHeight="1" x14ac:dyDescent="0.2">
      <c r="A54" s="5140" t="s">
        <v>2596</v>
      </c>
      <c r="B54" s="5140"/>
      <c r="C54" s="1648">
        <f t="shared" si="8"/>
        <v>0</v>
      </c>
      <c r="D54" s="2490">
        <f t="shared" si="9"/>
        <v>0</v>
      </c>
      <c r="E54" s="2453">
        <f t="shared" si="9"/>
        <v>0</v>
      </c>
      <c r="F54" s="2459"/>
      <c r="G54" s="2460"/>
      <c r="H54" s="2459"/>
      <c r="I54" s="2460"/>
      <c r="J54" s="2459"/>
      <c r="K54" s="2460"/>
      <c r="L54" s="2459"/>
      <c r="M54" s="2460"/>
      <c r="N54" s="2459"/>
      <c r="O54" s="2460"/>
      <c r="P54" s="2459"/>
      <c r="Q54" s="2460"/>
      <c r="R54" s="2459"/>
      <c r="S54" s="2460"/>
      <c r="T54" s="2459"/>
      <c r="U54" s="2460"/>
      <c r="V54" s="2459"/>
      <c r="W54" s="2460"/>
      <c r="X54" s="2459"/>
      <c r="Y54" s="2460"/>
      <c r="Z54" s="2459"/>
      <c r="AA54" s="2460"/>
      <c r="AB54" s="2459"/>
      <c r="AC54" s="2460"/>
      <c r="AD54" s="2459"/>
      <c r="AE54" s="2460"/>
      <c r="AF54" s="2459"/>
      <c r="AG54" s="2460"/>
      <c r="AH54" s="2459"/>
      <c r="AI54" s="2460"/>
      <c r="AJ54" s="2459"/>
      <c r="AK54" s="2461"/>
      <c r="AL54" s="2472"/>
      <c r="AM54" s="2473"/>
      <c r="AN54" s="3561"/>
      <c r="AO54" s="1482"/>
      <c r="AP54" s="1482"/>
      <c r="AQ54" s="1482"/>
      <c r="AR54" s="1482"/>
      <c r="AS54" s="1482"/>
      <c r="AT54" s="1482"/>
      <c r="AU54" s="1482"/>
      <c r="AV54" s="1482"/>
      <c r="AW54" s="1482"/>
      <c r="AX54" s="1482"/>
      <c r="AY54" s="1482"/>
      <c r="AZ54" s="402"/>
      <c r="BA54" s="402"/>
      <c r="BB54" s="402"/>
      <c r="CG54" s="3409">
        <v>0</v>
      </c>
      <c r="CH54" s="3409"/>
      <c r="CI54" s="3409"/>
      <c r="CJ54" s="3409"/>
      <c r="CK54" s="3409"/>
      <c r="CL54" s="3409"/>
      <c r="CM54" s="3409"/>
    </row>
    <row r="55" spans="1:91" ht="16.149999999999999" customHeight="1" x14ac:dyDescent="0.2">
      <c r="A55" s="5141" t="s">
        <v>2591</v>
      </c>
      <c r="B55" s="5122"/>
      <c r="C55" s="2498">
        <f t="shared" si="8"/>
        <v>0</v>
      </c>
      <c r="D55" s="2499">
        <f t="shared" si="9"/>
        <v>0</v>
      </c>
      <c r="E55" s="2453">
        <f t="shared" si="9"/>
        <v>0</v>
      </c>
      <c r="F55" s="2459"/>
      <c r="G55" s="2460"/>
      <c r="H55" s="2459"/>
      <c r="I55" s="2460"/>
      <c r="J55" s="2459"/>
      <c r="K55" s="2460"/>
      <c r="L55" s="2459"/>
      <c r="M55" s="2460"/>
      <c r="N55" s="2459"/>
      <c r="O55" s="2460"/>
      <c r="P55" s="2459"/>
      <c r="Q55" s="2460"/>
      <c r="R55" s="2459"/>
      <c r="S55" s="2460"/>
      <c r="T55" s="2459"/>
      <c r="U55" s="2460"/>
      <c r="V55" s="2459"/>
      <c r="W55" s="2460"/>
      <c r="X55" s="2459"/>
      <c r="Y55" s="2460"/>
      <c r="Z55" s="2459"/>
      <c r="AA55" s="2460"/>
      <c r="AB55" s="2459"/>
      <c r="AC55" s="2460"/>
      <c r="AD55" s="2459"/>
      <c r="AE55" s="2460"/>
      <c r="AF55" s="2459"/>
      <c r="AG55" s="2460"/>
      <c r="AH55" s="2459"/>
      <c r="AI55" s="2460"/>
      <c r="AJ55" s="2459"/>
      <c r="AK55" s="2461"/>
      <c r="AL55" s="2472"/>
      <c r="AM55" s="2473"/>
      <c r="AN55" s="3561"/>
      <c r="AO55" s="1482"/>
      <c r="AP55" s="1482"/>
      <c r="AQ55" s="1482"/>
      <c r="AR55" s="1482"/>
      <c r="AS55" s="1482"/>
      <c r="AT55" s="1482"/>
      <c r="AU55" s="1482"/>
      <c r="AV55" s="1482"/>
      <c r="AW55" s="1482"/>
      <c r="AX55" s="1482"/>
      <c r="AY55" s="1482"/>
      <c r="AZ55" s="402"/>
      <c r="BA55" s="402"/>
      <c r="BB55" s="402"/>
      <c r="CG55" s="3409">
        <v>0</v>
      </c>
      <c r="CH55" s="3409"/>
      <c r="CI55" s="3409"/>
      <c r="CJ55" s="3409"/>
      <c r="CK55" s="3409"/>
      <c r="CL55" s="3409"/>
      <c r="CM55" s="3409"/>
    </row>
    <row r="56" spans="1:91" ht="16.149999999999999" customHeight="1" x14ac:dyDescent="0.2">
      <c r="A56" s="5142" t="s">
        <v>2592</v>
      </c>
      <c r="B56" s="5142"/>
      <c r="C56" s="2598">
        <f t="shared" si="8"/>
        <v>0</v>
      </c>
      <c r="D56" s="2599">
        <f t="shared" si="9"/>
        <v>0</v>
      </c>
      <c r="E56" s="2474">
        <f t="shared" si="9"/>
        <v>0</v>
      </c>
      <c r="F56" s="2475"/>
      <c r="G56" s="2476"/>
      <c r="H56" s="2475"/>
      <c r="I56" s="2476"/>
      <c r="J56" s="2475"/>
      <c r="K56" s="2476"/>
      <c r="L56" s="2475"/>
      <c r="M56" s="2476"/>
      <c r="N56" s="2475"/>
      <c r="O56" s="2476"/>
      <c r="P56" s="2475"/>
      <c r="Q56" s="2476"/>
      <c r="R56" s="2475"/>
      <c r="S56" s="2476"/>
      <c r="T56" s="2475"/>
      <c r="U56" s="2476"/>
      <c r="V56" s="2475"/>
      <c r="W56" s="2476"/>
      <c r="X56" s="2475"/>
      <c r="Y56" s="2476"/>
      <c r="Z56" s="2475"/>
      <c r="AA56" s="2476"/>
      <c r="AB56" s="2475"/>
      <c r="AC56" s="2476"/>
      <c r="AD56" s="2475"/>
      <c r="AE56" s="2476"/>
      <c r="AF56" s="2475"/>
      <c r="AG56" s="2476"/>
      <c r="AH56" s="2475"/>
      <c r="AI56" s="2476"/>
      <c r="AJ56" s="2475"/>
      <c r="AK56" s="2477"/>
      <c r="AL56" s="2478"/>
      <c r="AM56" s="2479"/>
      <c r="AN56" s="3561"/>
      <c r="AO56" s="1482"/>
      <c r="AP56" s="1482"/>
      <c r="AQ56" s="1482"/>
      <c r="AR56" s="1482"/>
      <c r="AS56" s="1482"/>
      <c r="AT56" s="1482"/>
      <c r="AU56" s="1482"/>
      <c r="AV56" s="1482"/>
      <c r="AW56" s="1482"/>
      <c r="AX56" s="1482"/>
      <c r="AY56" s="1482"/>
      <c r="AZ56" s="402"/>
      <c r="BA56" s="402"/>
      <c r="BB56" s="402"/>
      <c r="CG56" s="3409">
        <v>0</v>
      </c>
      <c r="CH56" s="3409"/>
      <c r="CI56" s="3409"/>
      <c r="CJ56" s="3409"/>
      <c r="CK56" s="3409"/>
      <c r="CL56" s="3409"/>
      <c r="CM56" s="3409"/>
    </row>
    <row r="57" spans="1:91" ht="31.9" customHeight="1" x14ac:dyDescent="0.2">
      <c r="A57" s="82" t="s">
        <v>2597</v>
      </c>
      <c r="B57" s="2351"/>
      <c r="C57" s="2480"/>
      <c r="D57" s="2480"/>
      <c r="E57" s="2480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09"/>
      <c r="CH57" s="3409"/>
      <c r="CI57" s="3409"/>
      <c r="CJ57" s="3409"/>
      <c r="CK57" s="3409"/>
      <c r="CL57" s="3409"/>
      <c r="CM57" s="3409"/>
    </row>
    <row r="58" spans="1:91" ht="16.149999999999999" customHeight="1" x14ac:dyDescent="0.2">
      <c r="A58" s="4526" t="s">
        <v>0</v>
      </c>
      <c r="B58" s="4526"/>
      <c r="C58" s="4845" t="s">
        <v>27</v>
      </c>
      <c r="D58" s="4526"/>
      <c r="E58" s="4526"/>
      <c r="F58" s="4835" t="s">
        <v>2</v>
      </c>
      <c r="G58" s="5089"/>
      <c r="H58" s="5089"/>
      <c r="I58" s="5089"/>
      <c r="J58" s="5089"/>
      <c r="K58" s="5089"/>
      <c r="L58" s="5089"/>
      <c r="M58" s="5089"/>
      <c r="N58" s="5089"/>
      <c r="O58" s="5089"/>
      <c r="P58" s="5089"/>
      <c r="Q58" s="5089"/>
      <c r="R58" s="5089"/>
      <c r="S58" s="5089"/>
      <c r="T58" s="5089"/>
      <c r="U58" s="5089"/>
      <c r="V58" s="5089"/>
      <c r="W58" s="5089"/>
      <c r="X58" s="5089"/>
      <c r="Y58" s="5089"/>
      <c r="Z58" s="5089"/>
      <c r="AA58" s="5089"/>
      <c r="AB58" s="5089"/>
      <c r="AC58" s="5089"/>
      <c r="AD58" s="5089"/>
      <c r="AE58" s="5089"/>
      <c r="AF58" s="5089"/>
      <c r="AG58" s="5089"/>
      <c r="AH58" s="5089"/>
      <c r="AI58" s="5089"/>
      <c r="AJ58" s="5089"/>
      <c r="AK58" s="4836"/>
      <c r="AL58" s="4816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09"/>
      <c r="CH58" s="3409"/>
      <c r="CI58" s="3409"/>
      <c r="CJ58" s="3409"/>
      <c r="CK58" s="3409"/>
      <c r="CL58" s="3409"/>
      <c r="CM58" s="3409"/>
    </row>
    <row r="59" spans="1:91" ht="16.149999999999999" customHeight="1" x14ac:dyDescent="0.2">
      <c r="A59" s="4289"/>
      <c r="B59" s="4289"/>
      <c r="C59" s="4249"/>
      <c r="D59" s="4289"/>
      <c r="E59" s="4793"/>
      <c r="F59" s="4845" t="s">
        <v>2560</v>
      </c>
      <c r="G59" s="4846"/>
      <c r="H59" s="4526" t="s">
        <v>2561</v>
      </c>
      <c r="I59" s="4526"/>
      <c r="J59" s="4845" t="s">
        <v>2562</v>
      </c>
      <c r="K59" s="4846"/>
      <c r="L59" s="4526" t="s">
        <v>2563</v>
      </c>
      <c r="M59" s="4526"/>
      <c r="N59" s="4845" t="s">
        <v>2564</v>
      </c>
      <c r="O59" s="4846"/>
      <c r="P59" s="4845" t="s">
        <v>2565</v>
      </c>
      <c r="Q59" s="4846"/>
      <c r="R59" s="4526" t="s">
        <v>2566</v>
      </c>
      <c r="S59" s="4526"/>
      <c r="T59" s="4845" t="s">
        <v>139</v>
      </c>
      <c r="U59" s="4846"/>
      <c r="V59" s="4526" t="s">
        <v>140</v>
      </c>
      <c r="W59" s="4526"/>
      <c r="X59" s="4845" t="s">
        <v>141</v>
      </c>
      <c r="Y59" s="4846"/>
      <c r="Z59" s="4526" t="s">
        <v>142</v>
      </c>
      <c r="AA59" s="4526"/>
      <c r="AB59" s="4845" t="s">
        <v>143</v>
      </c>
      <c r="AC59" s="4846"/>
      <c r="AD59" s="4526" t="s">
        <v>144</v>
      </c>
      <c r="AE59" s="4526"/>
      <c r="AF59" s="4845" t="s">
        <v>145</v>
      </c>
      <c r="AG59" s="4846"/>
      <c r="AH59" s="4526" t="s">
        <v>146</v>
      </c>
      <c r="AI59" s="4526"/>
      <c r="AJ59" s="4845" t="s">
        <v>2567</v>
      </c>
      <c r="AK59" s="4846"/>
      <c r="AL59" s="4816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09"/>
      <c r="CH59" s="3409"/>
      <c r="CI59" s="3409"/>
      <c r="CJ59" s="3409"/>
      <c r="CK59" s="3409"/>
      <c r="CL59" s="3409"/>
      <c r="CM59" s="3409"/>
    </row>
    <row r="60" spans="1:91" ht="16.149999999999999" customHeight="1" x14ac:dyDescent="0.2">
      <c r="A60" s="4289"/>
      <c r="B60" s="4289"/>
      <c r="C60" s="4794"/>
      <c r="D60" s="5123"/>
      <c r="E60" s="4796"/>
      <c r="F60" s="4794"/>
      <c r="G60" s="4796"/>
      <c r="H60" s="5123"/>
      <c r="I60" s="5123"/>
      <c r="J60" s="4794"/>
      <c r="K60" s="4796"/>
      <c r="L60" s="5123"/>
      <c r="M60" s="5123"/>
      <c r="N60" s="4794"/>
      <c r="O60" s="4796"/>
      <c r="P60" s="4794"/>
      <c r="Q60" s="4796"/>
      <c r="R60" s="5123"/>
      <c r="S60" s="5123"/>
      <c r="T60" s="4794"/>
      <c r="U60" s="4796"/>
      <c r="V60" s="5123"/>
      <c r="W60" s="5123"/>
      <c r="X60" s="4794"/>
      <c r="Y60" s="4796"/>
      <c r="Z60" s="5123"/>
      <c r="AA60" s="5123"/>
      <c r="AB60" s="4794"/>
      <c r="AC60" s="4796"/>
      <c r="AD60" s="5123"/>
      <c r="AE60" s="5123"/>
      <c r="AF60" s="4794"/>
      <c r="AG60" s="4796"/>
      <c r="AH60" s="5123"/>
      <c r="AI60" s="5123"/>
      <c r="AJ60" s="4794"/>
      <c r="AK60" s="4796"/>
      <c r="AL60" s="4816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09"/>
      <c r="CH60" s="3409"/>
      <c r="CI60" s="3409"/>
      <c r="CJ60" s="3409"/>
      <c r="CK60" s="3409"/>
      <c r="CL60" s="3409"/>
      <c r="CM60" s="3409"/>
    </row>
    <row r="61" spans="1:91" ht="16.149999999999999" customHeight="1" x14ac:dyDescent="0.2">
      <c r="A61" s="5123"/>
      <c r="B61" s="5123"/>
      <c r="C61" s="2141" t="s">
        <v>47</v>
      </c>
      <c r="D61" s="1303" t="s">
        <v>20</v>
      </c>
      <c r="E61" s="3076" t="s">
        <v>21</v>
      </c>
      <c r="F61" s="2141" t="s">
        <v>20</v>
      </c>
      <c r="G61" s="3076" t="s">
        <v>21</v>
      </c>
      <c r="H61" s="2481" t="s">
        <v>20</v>
      </c>
      <c r="I61" s="3075" t="s">
        <v>21</v>
      </c>
      <c r="J61" s="2141" t="s">
        <v>20</v>
      </c>
      <c r="K61" s="3076" t="s">
        <v>21</v>
      </c>
      <c r="L61" s="2481" t="s">
        <v>20</v>
      </c>
      <c r="M61" s="3075" t="s">
        <v>21</v>
      </c>
      <c r="N61" s="2141" t="s">
        <v>20</v>
      </c>
      <c r="O61" s="3076" t="s">
        <v>21</v>
      </c>
      <c r="P61" s="2141" t="s">
        <v>20</v>
      </c>
      <c r="Q61" s="3076" t="s">
        <v>21</v>
      </c>
      <c r="R61" s="2481" t="s">
        <v>20</v>
      </c>
      <c r="S61" s="3075" t="s">
        <v>21</v>
      </c>
      <c r="T61" s="2141" t="s">
        <v>20</v>
      </c>
      <c r="U61" s="3076" t="s">
        <v>21</v>
      </c>
      <c r="V61" s="2481" t="s">
        <v>20</v>
      </c>
      <c r="W61" s="3075" t="s">
        <v>21</v>
      </c>
      <c r="X61" s="2141" t="s">
        <v>20</v>
      </c>
      <c r="Y61" s="3076" t="s">
        <v>21</v>
      </c>
      <c r="Z61" s="2481" t="s">
        <v>20</v>
      </c>
      <c r="AA61" s="3075" t="s">
        <v>21</v>
      </c>
      <c r="AB61" s="2141" t="s">
        <v>20</v>
      </c>
      <c r="AC61" s="3076" t="s">
        <v>21</v>
      </c>
      <c r="AD61" s="2481" t="s">
        <v>20</v>
      </c>
      <c r="AE61" s="3075" t="s">
        <v>21</v>
      </c>
      <c r="AF61" s="2141" t="s">
        <v>20</v>
      </c>
      <c r="AG61" s="3076" t="s">
        <v>21</v>
      </c>
      <c r="AH61" s="2481" t="s">
        <v>20</v>
      </c>
      <c r="AI61" s="3075" t="s">
        <v>21</v>
      </c>
      <c r="AJ61" s="2141" t="s">
        <v>20</v>
      </c>
      <c r="AK61" s="3076" t="s">
        <v>21</v>
      </c>
      <c r="AL61" s="4816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09"/>
      <c r="CH61" s="3409"/>
      <c r="CI61" s="3409"/>
      <c r="CJ61" s="3409"/>
      <c r="CK61" s="3409"/>
      <c r="CL61" s="3409"/>
      <c r="CM61" s="3409"/>
    </row>
    <row r="62" spans="1:91" ht="16.149999999999999" customHeight="1" x14ac:dyDescent="0.2">
      <c r="A62" s="5139" t="s">
        <v>22</v>
      </c>
      <c r="B62" s="5139"/>
      <c r="C62" s="2391">
        <f>SUM(D62+E62)</f>
        <v>0</v>
      </c>
      <c r="D62" s="2492">
        <f>SUM(F62+H62+J62+L62+N62+P62+R62+T62+V62+X62+Z62+AB62+AD62+AF62+AH62+AJ62)</f>
        <v>0</v>
      </c>
      <c r="E62" s="2392">
        <f>SUM(G62+I62+K62+M62+O62+Q62+S62+U62+W62+Y62+AA62+AC62+AE62+AG62+AI62+AK62)</f>
        <v>0</v>
      </c>
      <c r="F62" s="2347"/>
      <c r="G62" s="2350"/>
      <c r="H62" s="2349"/>
      <c r="I62" s="2482"/>
      <c r="J62" s="2347"/>
      <c r="K62" s="1319"/>
      <c r="L62" s="2349"/>
      <c r="M62" s="2482"/>
      <c r="N62" s="2347"/>
      <c r="O62" s="1319"/>
      <c r="P62" s="2347"/>
      <c r="Q62" s="1319"/>
      <c r="R62" s="2349"/>
      <c r="S62" s="2482"/>
      <c r="T62" s="2347"/>
      <c r="U62" s="1319"/>
      <c r="V62" s="2349"/>
      <c r="W62" s="2482"/>
      <c r="X62" s="2347"/>
      <c r="Y62" s="1319"/>
      <c r="Z62" s="2349"/>
      <c r="AA62" s="2482"/>
      <c r="AB62" s="2347"/>
      <c r="AC62" s="1319"/>
      <c r="AD62" s="2349"/>
      <c r="AE62" s="2482"/>
      <c r="AF62" s="2347"/>
      <c r="AG62" s="1319"/>
      <c r="AH62" s="2349"/>
      <c r="AI62" s="2482"/>
      <c r="AJ62" s="2347"/>
      <c r="AK62" s="1319"/>
      <c r="AL62" s="2483"/>
      <c r="AM62" s="3561"/>
      <c r="AN62" s="1482"/>
      <c r="AO62" s="1482"/>
      <c r="AP62" s="1482"/>
      <c r="AQ62" s="1482"/>
      <c r="AR62" s="1482"/>
      <c r="AS62" s="1482"/>
      <c r="AT62" s="1482"/>
      <c r="AU62" s="1482"/>
      <c r="AV62" s="1482"/>
      <c r="AW62" s="1482"/>
      <c r="AX62" s="1482"/>
      <c r="AY62" s="402"/>
      <c r="AZ62" s="402"/>
      <c r="BA62" s="402"/>
      <c r="BB62" s="402"/>
      <c r="CG62" s="3409">
        <v>0</v>
      </c>
      <c r="CH62" s="3409">
        <v>0</v>
      </c>
      <c r="CI62" s="3409"/>
      <c r="CJ62" s="3409"/>
      <c r="CK62" s="3409"/>
      <c r="CL62" s="3409"/>
      <c r="CM62" s="3409"/>
    </row>
    <row r="63" spans="1:91" ht="31.9" customHeight="1" x14ac:dyDescent="0.2">
      <c r="A63" s="281" t="s">
        <v>2821</v>
      </c>
      <c r="B63" s="2351"/>
      <c r="C63" s="2480"/>
      <c r="D63" s="2480"/>
      <c r="E63" s="2480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09"/>
      <c r="CH63" s="3409"/>
      <c r="CI63" s="3409"/>
      <c r="CJ63" s="3409"/>
      <c r="CK63" s="3409"/>
      <c r="CL63" s="3409"/>
      <c r="CM63" s="3409"/>
    </row>
    <row r="64" spans="1:91" ht="16.149999999999999" customHeight="1" x14ac:dyDescent="0.2">
      <c r="A64" s="4526" t="s">
        <v>0</v>
      </c>
      <c r="B64" s="4846"/>
      <c r="C64" s="4845" t="s">
        <v>27</v>
      </c>
      <c r="D64" s="4526"/>
      <c r="E64" s="4846"/>
      <c r="F64" s="4835" t="s">
        <v>2</v>
      </c>
      <c r="G64" s="5089"/>
      <c r="H64" s="5089"/>
      <c r="I64" s="5089"/>
      <c r="J64" s="5089"/>
      <c r="K64" s="5089"/>
      <c r="L64" s="5089"/>
      <c r="M64" s="5089"/>
      <c r="N64" s="5089"/>
      <c r="O64" s="5089"/>
      <c r="P64" s="5089"/>
      <c r="Q64" s="5089"/>
      <c r="R64" s="5089"/>
      <c r="S64" s="5089"/>
      <c r="T64" s="5089"/>
      <c r="U64" s="5089"/>
      <c r="V64" s="5089"/>
      <c r="W64" s="5089"/>
      <c r="X64" s="5089"/>
      <c r="Y64" s="5089"/>
      <c r="Z64" s="5089"/>
      <c r="AA64" s="5089"/>
      <c r="AB64" s="5089"/>
      <c r="AC64" s="5089"/>
      <c r="AD64" s="5089"/>
      <c r="AE64" s="5089"/>
      <c r="AF64" s="5089"/>
      <c r="AG64" s="5089"/>
      <c r="AH64" s="5089"/>
      <c r="AI64" s="5089"/>
      <c r="AJ64" s="5089"/>
      <c r="AK64" s="4836"/>
      <c r="AL64" s="4187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09"/>
      <c r="CH64" s="3409"/>
      <c r="CI64" s="3409"/>
      <c r="CJ64" s="3409"/>
      <c r="CK64" s="3409"/>
      <c r="CL64" s="3409"/>
      <c r="CM64" s="3409"/>
    </row>
    <row r="65" spans="1:91" ht="16.149999999999999" customHeight="1" x14ac:dyDescent="0.2">
      <c r="A65" s="4289"/>
      <c r="B65" s="4793"/>
      <c r="C65" s="4249"/>
      <c r="D65" s="4289"/>
      <c r="E65" s="4793"/>
      <c r="F65" s="4189" t="s">
        <v>2560</v>
      </c>
      <c r="G65" s="4191"/>
      <c r="H65" s="4190" t="s">
        <v>2561</v>
      </c>
      <c r="I65" s="4190"/>
      <c r="J65" s="4189" t="s">
        <v>2562</v>
      </c>
      <c r="K65" s="4191"/>
      <c r="L65" s="4190" t="s">
        <v>2563</v>
      </c>
      <c r="M65" s="4190"/>
      <c r="N65" s="4189" t="s">
        <v>2564</v>
      </c>
      <c r="O65" s="4191"/>
      <c r="P65" s="4190" t="s">
        <v>2565</v>
      </c>
      <c r="Q65" s="4190"/>
      <c r="R65" s="4189" t="s">
        <v>2566</v>
      </c>
      <c r="S65" s="4191"/>
      <c r="T65" s="4190" t="s">
        <v>139</v>
      </c>
      <c r="U65" s="4190"/>
      <c r="V65" s="4189" t="s">
        <v>140</v>
      </c>
      <c r="W65" s="4191"/>
      <c r="X65" s="4190" t="s">
        <v>141</v>
      </c>
      <c r="Y65" s="4190"/>
      <c r="Z65" s="4189" t="s">
        <v>142</v>
      </c>
      <c r="AA65" s="4191"/>
      <c r="AB65" s="4190" t="s">
        <v>143</v>
      </c>
      <c r="AC65" s="4190"/>
      <c r="AD65" s="4189" t="s">
        <v>144</v>
      </c>
      <c r="AE65" s="4191"/>
      <c r="AF65" s="4190" t="s">
        <v>145</v>
      </c>
      <c r="AG65" s="4190"/>
      <c r="AH65" s="4189" t="s">
        <v>146</v>
      </c>
      <c r="AI65" s="4191"/>
      <c r="AJ65" s="4189" t="s">
        <v>2567</v>
      </c>
      <c r="AK65" s="4191"/>
      <c r="AL65" s="4229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09"/>
      <c r="CH65" s="3409"/>
      <c r="CI65" s="3409"/>
      <c r="CJ65" s="3409"/>
      <c r="CK65" s="3409"/>
      <c r="CL65" s="3409"/>
      <c r="CM65" s="3409"/>
    </row>
    <row r="66" spans="1:91" ht="16.149999999999999" customHeight="1" x14ac:dyDescent="0.2">
      <c r="A66" s="5123"/>
      <c r="B66" s="4796"/>
      <c r="C66" s="2141" t="s">
        <v>47</v>
      </c>
      <c r="D66" s="1303" t="s">
        <v>20</v>
      </c>
      <c r="E66" s="3076" t="s">
        <v>21</v>
      </c>
      <c r="F66" s="2322" t="s">
        <v>20</v>
      </c>
      <c r="G66" s="3219" t="s">
        <v>21</v>
      </c>
      <c r="H66" s="2356" t="s">
        <v>20</v>
      </c>
      <c r="I66" s="3162" t="s">
        <v>21</v>
      </c>
      <c r="J66" s="2322" t="s">
        <v>20</v>
      </c>
      <c r="K66" s="3219" t="s">
        <v>21</v>
      </c>
      <c r="L66" s="2356" t="s">
        <v>20</v>
      </c>
      <c r="M66" s="3162" t="s">
        <v>21</v>
      </c>
      <c r="N66" s="2322" t="s">
        <v>20</v>
      </c>
      <c r="O66" s="3219" t="s">
        <v>21</v>
      </c>
      <c r="P66" s="2356" t="s">
        <v>20</v>
      </c>
      <c r="Q66" s="3162" t="s">
        <v>21</v>
      </c>
      <c r="R66" s="2322" t="s">
        <v>20</v>
      </c>
      <c r="S66" s="3219" t="s">
        <v>21</v>
      </c>
      <c r="T66" s="2356" t="s">
        <v>20</v>
      </c>
      <c r="U66" s="3162" t="s">
        <v>21</v>
      </c>
      <c r="V66" s="2322" t="s">
        <v>20</v>
      </c>
      <c r="W66" s="3219" t="s">
        <v>21</v>
      </c>
      <c r="X66" s="2356" t="s">
        <v>20</v>
      </c>
      <c r="Y66" s="3162" t="s">
        <v>21</v>
      </c>
      <c r="Z66" s="2322" t="s">
        <v>20</v>
      </c>
      <c r="AA66" s="3219" t="s">
        <v>21</v>
      </c>
      <c r="AB66" s="2356" t="s">
        <v>20</v>
      </c>
      <c r="AC66" s="3162" t="s">
        <v>21</v>
      </c>
      <c r="AD66" s="2322" t="s">
        <v>20</v>
      </c>
      <c r="AE66" s="3219" t="s">
        <v>21</v>
      </c>
      <c r="AF66" s="2356" t="s">
        <v>20</v>
      </c>
      <c r="AG66" s="3162" t="s">
        <v>21</v>
      </c>
      <c r="AH66" s="2322" t="s">
        <v>20</v>
      </c>
      <c r="AI66" s="3219" t="s">
        <v>21</v>
      </c>
      <c r="AJ66" s="2322" t="s">
        <v>20</v>
      </c>
      <c r="AK66" s="3219" t="s">
        <v>21</v>
      </c>
      <c r="AL66" s="4590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09"/>
      <c r="CH66" s="3409"/>
      <c r="CI66" s="3409"/>
      <c r="CJ66" s="3409"/>
      <c r="CK66" s="3409"/>
      <c r="CL66" s="3409"/>
      <c r="CM66" s="3409"/>
    </row>
    <row r="67" spans="1:91" ht="16.149999999999999" customHeight="1" x14ac:dyDescent="0.2">
      <c r="A67" s="5138" t="s">
        <v>22</v>
      </c>
      <c r="B67" s="5138"/>
      <c r="C67" s="2507">
        <f>SUM(D67+E67)</f>
        <v>0</v>
      </c>
      <c r="D67" s="1302">
        <f t="shared" ref="D67:E69" si="10">SUM(F67+H67+J67+L67+N67+P67+R67+T67+V67+X67+Z67+AB67+AD67+AF67+AH67+AJ67)</f>
        <v>0</v>
      </c>
      <c r="E67" s="2508">
        <f t="shared" si="10"/>
        <v>0</v>
      </c>
      <c r="F67" s="1292"/>
      <c r="G67" s="2204"/>
      <c r="H67" s="2246"/>
      <c r="I67" s="1400"/>
      <c r="J67" s="1292"/>
      <c r="K67" s="1308"/>
      <c r="L67" s="2246"/>
      <c r="M67" s="1400"/>
      <c r="N67" s="1292"/>
      <c r="O67" s="1308"/>
      <c r="P67" s="2246"/>
      <c r="Q67" s="1400"/>
      <c r="R67" s="1292"/>
      <c r="S67" s="1308"/>
      <c r="T67" s="2246"/>
      <c r="U67" s="1400"/>
      <c r="V67" s="1292"/>
      <c r="W67" s="1308"/>
      <c r="X67" s="2246"/>
      <c r="Y67" s="1400"/>
      <c r="Z67" s="1292"/>
      <c r="AA67" s="1308"/>
      <c r="AB67" s="2246"/>
      <c r="AC67" s="1400"/>
      <c r="AD67" s="1292"/>
      <c r="AE67" s="1308"/>
      <c r="AF67" s="2246"/>
      <c r="AG67" s="1400"/>
      <c r="AH67" s="1292"/>
      <c r="AI67" s="1308"/>
      <c r="AJ67" s="1307"/>
      <c r="AK67" s="1308"/>
      <c r="AL67" s="2484"/>
      <c r="AM67" s="3561"/>
      <c r="AN67" s="1482"/>
      <c r="AO67" s="1482"/>
      <c r="AP67" s="1482"/>
      <c r="AQ67" s="1482"/>
      <c r="AR67" s="1482"/>
      <c r="AS67" s="1482"/>
      <c r="AT67" s="1482"/>
      <c r="AU67" s="1482"/>
      <c r="AV67" s="1482"/>
      <c r="AW67" s="1482"/>
      <c r="AX67" s="1482"/>
      <c r="AY67" s="402"/>
      <c r="AZ67" s="402"/>
      <c r="BA67" s="402"/>
      <c r="BB67" s="402"/>
      <c r="CG67" s="3409">
        <v>0</v>
      </c>
      <c r="CH67" s="3409">
        <v>0</v>
      </c>
      <c r="CI67" s="3409"/>
      <c r="CJ67" s="3409"/>
      <c r="CK67" s="3409"/>
      <c r="CL67" s="3409"/>
      <c r="CM67" s="3409"/>
    </row>
    <row r="68" spans="1:91" ht="16.149999999999999" customHeight="1" x14ac:dyDescent="0.2">
      <c r="A68" s="4971" t="s">
        <v>111</v>
      </c>
      <c r="B68" s="4972"/>
      <c r="C68" s="2498">
        <f>SUM(D68+E68)</f>
        <v>0</v>
      </c>
      <c r="D68" s="2499">
        <f t="shared" si="10"/>
        <v>0</v>
      </c>
      <c r="E68" s="2493">
        <f t="shared" si="10"/>
        <v>0</v>
      </c>
      <c r="F68" s="2148"/>
      <c r="G68" s="2149"/>
      <c r="H68" s="2182"/>
      <c r="I68" s="2256"/>
      <c r="J68" s="2148"/>
      <c r="K68" s="2155"/>
      <c r="L68" s="2182"/>
      <c r="M68" s="2256"/>
      <c r="N68" s="2148"/>
      <c r="O68" s="2155"/>
      <c r="P68" s="2182"/>
      <c r="Q68" s="2256"/>
      <c r="R68" s="2148"/>
      <c r="S68" s="2155"/>
      <c r="T68" s="2182"/>
      <c r="U68" s="2256"/>
      <c r="V68" s="2148"/>
      <c r="W68" s="2155"/>
      <c r="X68" s="2182"/>
      <c r="Y68" s="2256"/>
      <c r="Z68" s="2148"/>
      <c r="AA68" s="2155"/>
      <c r="AB68" s="2182"/>
      <c r="AC68" s="2256"/>
      <c r="AD68" s="2148"/>
      <c r="AE68" s="2155"/>
      <c r="AF68" s="2182"/>
      <c r="AG68" s="2256"/>
      <c r="AH68" s="2148"/>
      <c r="AI68" s="2155"/>
      <c r="AJ68" s="2255"/>
      <c r="AK68" s="2155"/>
      <c r="AL68" s="2268"/>
      <c r="AM68" s="3561"/>
      <c r="AN68" s="1482"/>
      <c r="AO68" s="1482"/>
      <c r="AP68" s="1482"/>
      <c r="AQ68" s="1482"/>
      <c r="AR68" s="1482"/>
      <c r="AS68" s="1482"/>
      <c r="AT68" s="1482"/>
      <c r="AU68" s="1482"/>
      <c r="AV68" s="1482"/>
      <c r="AW68" s="1482"/>
      <c r="AX68" s="1482"/>
      <c r="AY68" s="402"/>
      <c r="AZ68" s="402"/>
      <c r="BA68" s="402"/>
      <c r="BB68" s="402"/>
      <c r="CG68" s="3409">
        <v>0</v>
      </c>
      <c r="CH68" s="3409">
        <v>0</v>
      </c>
      <c r="CI68" s="3409"/>
      <c r="CJ68" s="3409"/>
      <c r="CK68" s="3409"/>
      <c r="CL68" s="3409"/>
      <c r="CM68" s="3409"/>
    </row>
    <row r="69" spans="1:91" ht="16.149999999999999" customHeight="1" x14ac:dyDescent="0.2">
      <c r="A69" s="5136" t="s">
        <v>115</v>
      </c>
      <c r="B69" s="5136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6"/>
      <c r="G69" s="193"/>
      <c r="H69" s="128"/>
      <c r="I69" s="131"/>
      <c r="J69" s="2226"/>
      <c r="K69" s="154"/>
      <c r="L69" s="128"/>
      <c r="M69" s="131"/>
      <c r="N69" s="2226"/>
      <c r="O69" s="154"/>
      <c r="P69" s="128"/>
      <c r="Q69" s="131"/>
      <c r="R69" s="2226"/>
      <c r="S69" s="154"/>
      <c r="T69" s="128"/>
      <c r="U69" s="131"/>
      <c r="V69" s="2226"/>
      <c r="W69" s="154"/>
      <c r="X69" s="128"/>
      <c r="Y69" s="131"/>
      <c r="Z69" s="2226"/>
      <c r="AA69" s="154"/>
      <c r="AB69" s="128"/>
      <c r="AC69" s="131"/>
      <c r="AD69" s="2226"/>
      <c r="AE69" s="154"/>
      <c r="AF69" s="128"/>
      <c r="AG69" s="131"/>
      <c r="AH69" s="2226"/>
      <c r="AI69" s="154"/>
      <c r="AJ69" s="189"/>
      <c r="AK69" s="154"/>
      <c r="AL69" s="2485"/>
      <c r="AM69" s="3561"/>
      <c r="AN69" s="1482"/>
      <c r="AO69" s="1482"/>
      <c r="AP69" s="1482"/>
      <c r="AQ69" s="1482"/>
      <c r="AR69" s="1482"/>
      <c r="AS69" s="1482"/>
      <c r="AT69" s="1482"/>
      <c r="AU69" s="1482"/>
      <c r="AV69" s="1482"/>
      <c r="AW69" s="1482"/>
      <c r="AX69" s="1482"/>
      <c r="AY69" s="402"/>
      <c r="AZ69" s="402"/>
      <c r="BA69" s="402"/>
      <c r="BB69" s="402"/>
      <c r="CG69" s="3409">
        <v>0</v>
      </c>
      <c r="CH69" s="3409">
        <v>0</v>
      </c>
      <c r="CI69" s="3409"/>
      <c r="CJ69" s="3409"/>
      <c r="CK69" s="3409"/>
      <c r="CL69" s="3409"/>
      <c r="CM69" s="3409"/>
    </row>
    <row r="70" spans="1:91" ht="16.149999999999999" customHeight="1" x14ac:dyDescent="0.2">
      <c r="A70" s="5137" t="s">
        <v>27</v>
      </c>
      <c r="B70" s="5137"/>
      <c r="C70" s="2391">
        <f t="shared" ref="C70:AL70" si="11">SUM(C67:C69)</f>
        <v>0</v>
      </c>
      <c r="D70" s="2492">
        <f t="shared" si="11"/>
        <v>0</v>
      </c>
      <c r="E70" s="2392">
        <f t="shared" si="11"/>
        <v>0</v>
      </c>
      <c r="F70" s="3242">
        <f t="shared" si="11"/>
        <v>0</v>
      </c>
      <c r="G70" s="3077">
        <f t="shared" si="11"/>
        <v>0</v>
      </c>
      <c r="H70" s="2346">
        <f t="shared" si="11"/>
        <v>0</v>
      </c>
      <c r="I70" s="2486">
        <f t="shared" si="11"/>
        <v>0</v>
      </c>
      <c r="J70" s="3242">
        <f t="shared" si="11"/>
        <v>0</v>
      </c>
      <c r="K70" s="3244">
        <f t="shared" si="11"/>
        <v>0</v>
      </c>
      <c r="L70" s="2346">
        <f t="shared" si="11"/>
        <v>0</v>
      </c>
      <c r="M70" s="2486">
        <f t="shared" si="11"/>
        <v>0</v>
      </c>
      <c r="N70" s="3242">
        <f t="shared" si="11"/>
        <v>0</v>
      </c>
      <c r="O70" s="3244">
        <f t="shared" si="11"/>
        <v>0</v>
      </c>
      <c r="P70" s="2346">
        <f t="shared" si="11"/>
        <v>0</v>
      </c>
      <c r="Q70" s="2486">
        <f t="shared" si="11"/>
        <v>0</v>
      </c>
      <c r="R70" s="3242">
        <f t="shared" si="11"/>
        <v>0</v>
      </c>
      <c r="S70" s="3244">
        <f t="shared" si="11"/>
        <v>0</v>
      </c>
      <c r="T70" s="2346">
        <f t="shared" si="11"/>
        <v>0</v>
      </c>
      <c r="U70" s="2486">
        <f t="shared" si="11"/>
        <v>0</v>
      </c>
      <c r="V70" s="3242">
        <f t="shared" si="11"/>
        <v>0</v>
      </c>
      <c r="W70" s="3244">
        <f t="shared" si="11"/>
        <v>0</v>
      </c>
      <c r="X70" s="2346">
        <f t="shared" si="11"/>
        <v>0</v>
      </c>
      <c r="Y70" s="2486">
        <f t="shared" si="11"/>
        <v>0</v>
      </c>
      <c r="Z70" s="3242">
        <f t="shared" si="11"/>
        <v>0</v>
      </c>
      <c r="AA70" s="3244">
        <f t="shared" si="11"/>
        <v>0</v>
      </c>
      <c r="AB70" s="2346">
        <f t="shared" si="11"/>
        <v>0</v>
      </c>
      <c r="AC70" s="2486">
        <f t="shared" si="11"/>
        <v>0</v>
      </c>
      <c r="AD70" s="3242">
        <f t="shared" si="11"/>
        <v>0</v>
      </c>
      <c r="AE70" s="3244">
        <f t="shared" si="11"/>
        <v>0</v>
      </c>
      <c r="AF70" s="2346">
        <f t="shared" si="11"/>
        <v>0</v>
      </c>
      <c r="AG70" s="2486">
        <f t="shared" si="11"/>
        <v>0</v>
      </c>
      <c r="AH70" s="3242">
        <f t="shared" si="11"/>
        <v>0</v>
      </c>
      <c r="AI70" s="3244">
        <f t="shared" si="11"/>
        <v>0</v>
      </c>
      <c r="AJ70" s="2487">
        <f t="shared" si="11"/>
        <v>0</v>
      </c>
      <c r="AK70" s="3244">
        <f t="shared" si="11"/>
        <v>0</v>
      </c>
      <c r="AL70" s="2142">
        <f t="shared" si="11"/>
        <v>0</v>
      </c>
      <c r="AM70" s="1017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09"/>
      <c r="CH70" s="3409"/>
      <c r="CI70" s="3409"/>
      <c r="CJ70" s="3409"/>
      <c r="CK70" s="3409"/>
      <c r="CL70" s="3409"/>
      <c r="CM70" s="3409"/>
    </row>
    <row r="71" spans="1:91" ht="31.9" customHeight="1" x14ac:dyDescent="0.2">
      <c r="A71" s="82" t="s">
        <v>2598</v>
      </c>
      <c r="B71" s="2351"/>
      <c r="C71" s="2480"/>
      <c r="D71" s="2480"/>
      <c r="E71" s="2480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09"/>
      <c r="CH71" s="3409"/>
      <c r="CI71" s="3409"/>
      <c r="CJ71" s="3409"/>
      <c r="CK71" s="3409"/>
      <c r="CL71" s="3409"/>
      <c r="CM71" s="3409"/>
    </row>
    <row r="72" spans="1:91" ht="16.149999999999999" customHeight="1" x14ac:dyDescent="0.2">
      <c r="A72" s="4526" t="s">
        <v>0</v>
      </c>
      <c r="B72" s="4846"/>
      <c r="C72" s="4845" t="s">
        <v>27</v>
      </c>
      <c r="D72" s="4526"/>
      <c r="E72" s="4846"/>
      <c r="F72" s="4835" t="s">
        <v>2</v>
      </c>
      <c r="G72" s="5089"/>
      <c r="H72" s="5089"/>
      <c r="I72" s="5089"/>
      <c r="J72" s="5089"/>
      <c r="K72" s="5089"/>
      <c r="L72" s="5089"/>
      <c r="M72" s="5089"/>
      <c r="N72" s="5089"/>
      <c r="O72" s="5089"/>
      <c r="P72" s="5089"/>
      <c r="Q72" s="5089"/>
      <c r="R72" s="5089"/>
      <c r="S72" s="5089"/>
      <c r="T72" s="5089"/>
      <c r="U72" s="5089"/>
      <c r="V72" s="5089"/>
      <c r="W72" s="5089"/>
      <c r="X72" s="5089"/>
      <c r="Y72" s="5089"/>
      <c r="Z72" s="5089"/>
      <c r="AA72" s="5089"/>
      <c r="AB72" s="5089"/>
      <c r="AC72" s="5089"/>
      <c r="AD72" s="5089"/>
      <c r="AE72" s="5089"/>
      <c r="AF72" s="5089"/>
      <c r="AG72" s="5089"/>
      <c r="AH72" s="5089"/>
      <c r="AI72" s="5089"/>
      <c r="AJ72" s="5089"/>
      <c r="AK72" s="4836"/>
      <c r="AL72" s="4187" t="s">
        <v>101</v>
      </c>
      <c r="AM72" s="4187" t="s">
        <v>550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09"/>
      <c r="CH72" s="3409"/>
      <c r="CI72" s="3409"/>
      <c r="CJ72" s="3409"/>
      <c r="CK72" s="3409"/>
      <c r="CL72" s="3409"/>
      <c r="CM72" s="3409"/>
    </row>
    <row r="73" spans="1:91" ht="16.149999999999999" customHeight="1" x14ac:dyDescent="0.2">
      <c r="A73" s="4289"/>
      <c r="B73" s="4793"/>
      <c r="C73" s="4794"/>
      <c r="D73" s="5123"/>
      <c r="E73" s="4796"/>
      <c r="F73" s="4845" t="s">
        <v>2560</v>
      </c>
      <c r="G73" s="4846"/>
      <c r="H73" s="4526" t="s">
        <v>2561</v>
      </c>
      <c r="I73" s="4526"/>
      <c r="J73" s="4845" t="s">
        <v>2562</v>
      </c>
      <c r="K73" s="4846"/>
      <c r="L73" s="4845" t="s">
        <v>2563</v>
      </c>
      <c r="M73" s="4846"/>
      <c r="N73" s="4526" t="s">
        <v>2564</v>
      </c>
      <c r="O73" s="4526"/>
      <c r="P73" s="4845" t="s">
        <v>2565</v>
      </c>
      <c r="Q73" s="4846"/>
      <c r="R73" s="4526" t="s">
        <v>2566</v>
      </c>
      <c r="S73" s="4526"/>
      <c r="T73" s="4845" t="s">
        <v>139</v>
      </c>
      <c r="U73" s="4846"/>
      <c r="V73" s="4526" t="s">
        <v>140</v>
      </c>
      <c r="W73" s="4526"/>
      <c r="X73" s="4845" t="s">
        <v>141</v>
      </c>
      <c r="Y73" s="4846"/>
      <c r="Z73" s="4526" t="s">
        <v>142</v>
      </c>
      <c r="AA73" s="4526"/>
      <c r="AB73" s="4845" t="s">
        <v>143</v>
      </c>
      <c r="AC73" s="4846"/>
      <c r="AD73" s="4526" t="s">
        <v>144</v>
      </c>
      <c r="AE73" s="4526"/>
      <c r="AF73" s="4845" t="s">
        <v>145</v>
      </c>
      <c r="AG73" s="4846"/>
      <c r="AH73" s="4526" t="s">
        <v>146</v>
      </c>
      <c r="AI73" s="4526"/>
      <c r="AJ73" s="4845" t="s">
        <v>2567</v>
      </c>
      <c r="AK73" s="4846"/>
      <c r="AL73" s="4229"/>
      <c r="AM73" s="4229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09"/>
      <c r="CH73" s="3409"/>
      <c r="CI73" s="3409"/>
      <c r="CJ73" s="3409"/>
      <c r="CK73" s="3409"/>
      <c r="CL73" s="3409"/>
      <c r="CM73" s="3409"/>
    </row>
    <row r="74" spans="1:91" ht="16.149999999999999" customHeight="1" x14ac:dyDescent="0.2">
      <c r="A74" s="5123"/>
      <c r="B74" s="4796"/>
      <c r="C74" s="2141" t="s">
        <v>47</v>
      </c>
      <c r="D74" s="1303" t="s">
        <v>20</v>
      </c>
      <c r="E74" s="3076" t="s">
        <v>21</v>
      </c>
      <c r="F74" s="2168" t="s">
        <v>20</v>
      </c>
      <c r="G74" s="3073" t="s">
        <v>21</v>
      </c>
      <c r="H74" s="3233" t="s">
        <v>20</v>
      </c>
      <c r="I74" s="3182" t="s">
        <v>21</v>
      </c>
      <c r="J74" s="2168" t="s">
        <v>20</v>
      </c>
      <c r="K74" s="3073" t="s">
        <v>21</v>
      </c>
      <c r="L74" s="2168" t="s">
        <v>20</v>
      </c>
      <c r="M74" s="3073" t="s">
        <v>21</v>
      </c>
      <c r="N74" s="3233" t="s">
        <v>20</v>
      </c>
      <c r="O74" s="3182" t="s">
        <v>21</v>
      </c>
      <c r="P74" s="2168" t="s">
        <v>20</v>
      </c>
      <c r="Q74" s="3073" t="s">
        <v>21</v>
      </c>
      <c r="R74" s="3233" t="s">
        <v>20</v>
      </c>
      <c r="S74" s="3182" t="s">
        <v>21</v>
      </c>
      <c r="T74" s="2168" t="s">
        <v>20</v>
      </c>
      <c r="U74" s="3073" t="s">
        <v>21</v>
      </c>
      <c r="V74" s="3233" t="s">
        <v>20</v>
      </c>
      <c r="W74" s="3182" t="s">
        <v>21</v>
      </c>
      <c r="X74" s="2168" t="s">
        <v>20</v>
      </c>
      <c r="Y74" s="3073" t="s">
        <v>21</v>
      </c>
      <c r="Z74" s="3233" t="s">
        <v>20</v>
      </c>
      <c r="AA74" s="3182" t="s">
        <v>21</v>
      </c>
      <c r="AB74" s="2168" t="s">
        <v>20</v>
      </c>
      <c r="AC74" s="3073" t="s">
        <v>21</v>
      </c>
      <c r="AD74" s="3233" t="s">
        <v>20</v>
      </c>
      <c r="AE74" s="3182" t="s">
        <v>21</v>
      </c>
      <c r="AF74" s="2168" t="s">
        <v>20</v>
      </c>
      <c r="AG74" s="3073" t="s">
        <v>21</v>
      </c>
      <c r="AH74" s="3233" t="s">
        <v>20</v>
      </c>
      <c r="AI74" s="3182" t="s">
        <v>21</v>
      </c>
      <c r="AJ74" s="2168" t="s">
        <v>20</v>
      </c>
      <c r="AK74" s="3073" t="s">
        <v>21</v>
      </c>
      <c r="AL74" s="4590"/>
      <c r="AM74" s="4590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09"/>
      <c r="CH74" s="3409"/>
      <c r="CI74" s="3409"/>
      <c r="CJ74" s="3409"/>
      <c r="CK74" s="3409"/>
      <c r="CL74" s="3409"/>
      <c r="CM74" s="3409"/>
    </row>
    <row r="75" spans="1:91" ht="16.149999999999999" customHeight="1" x14ac:dyDescent="0.2">
      <c r="A75" s="5134" t="s">
        <v>111</v>
      </c>
      <c r="B75" s="5135"/>
      <c r="C75" s="1715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3"/>
      <c r="G75" s="164"/>
      <c r="H75" s="2242"/>
      <c r="I75" s="195"/>
      <c r="J75" s="1703"/>
      <c r="K75" s="145"/>
      <c r="L75" s="1703"/>
      <c r="M75" s="145"/>
      <c r="N75" s="2242"/>
      <c r="O75" s="195"/>
      <c r="P75" s="1703"/>
      <c r="Q75" s="145"/>
      <c r="R75" s="2242"/>
      <c r="S75" s="195"/>
      <c r="T75" s="1703"/>
      <c r="U75" s="145"/>
      <c r="V75" s="2242"/>
      <c r="W75" s="195"/>
      <c r="X75" s="1703"/>
      <c r="Y75" s="145"/>
      <c r="Z75" s="2242"/>
      <c r="AA75" s="195"/>
      <c r="AB75" s="1703"/>
      <c r="AC75" s="145"/>
      <c r="AD75" s="2242"/>
      <c r="AE75" s="195"/>
      <c r="AF75" s="1703"/>
      <c r="AG75" s="145"/>
      <c r="AH75" s="2242"/>
      <c r="AI75" s="195"/>
      <c r="AJ75" s="2488"/>
      <c r="AK75" s="145"/>
      <c r="AL75" s="2489"/>
      <c r="AM75" s="4089"/>
      <c r="AN75" s="3562"/>
      <c r="AO75" s="1482"/>
      <c r="AP75" s="1482"/>
      <c r="AQ75" s="1482"/>
      <c r="AR75" s="1482"/>
      <c r="AS75" s="1482"/>
      <c r="AT75" s="1482"/>
      <c r="AU75" s="1482"/>
      <c r="AV75" s="1482"/>
      <c r="AW75" s="1482"/>
      <c r="AX75" s="1482"/>
      <c r="AY75" s="402"/>
      <c r="AZ75" s="402"/>
      <c r="CG75" s="3409">
        <v>0</v>
      </c>
      <c r="CH75" s="3409">
        <v>0</v>
      </c>
      <c r="CI75" s="3409"/>
      <c r="CJ75" s="3409"/>
      <c r="CK75" s="3409"/>
      <c r="CL75" s="3409"/>
      <c r="CM75" s="3409"/>
    </row>
    <row r="76" spans="1:91" ht="16.149999999999999" customHeight="1" x14ac:dyDescent="0.2">
      <c r="A76" s="5136" t="s">
        <v>115</v>
      </c>
      <c r="B76" s="5136"/>
      <c r="C76" s="1648">
        <f>SUM(D76+E76)</f>
        <v>0</v>
      </c>
      <c r="D76" s="2490">
        <f>SUM(F76+H76+J76+L76+N76+P76+R76+T76+V76+X76+Z76+AB76+AD76+AF76+AH76+AJ76)</f>
        <v>0</v>
      </c>
      <c r="E76" s="2491">
        <f>SUM(G76+I76+K76+M76+O76+Q76+S76+U76+W76+Y76+AA76+AC76+AE76+AG76+AI76+AK76)</f>
        <v>0</v>
      </c>
      <c r="F76" s="2226"/>
      <c r="G76" s="193"/>
      <c r="H76" s="128"/>
      <c r="I76" s="131"/>
      <c r="J76" s="2226"/>
      <c r="K76" s="154"/>
      <c r="L76" s="2226"/>
      <c r="M76" s="154"/>
      <c r="N76" s="128"/>
      <c r="O76" s="131"/>
      <c r="P76" s="2226"/>
      <c r="Q76" s="154"/>
      <c r="R76" s="128"/>
      <c r="S76" s="131"/>
      <c r="T76" s="2226"/>
      <c r="U76" s="154"/>
      <c r="V76" s="128"/>
      <c r="W76" s="131"/>
      <c r="X76" s="2226"/>
      <c r="Y76" s="154"/>
      <c r="Z76" s="128"/>
      <c r="AA76" s="131"/>
      <c r="AB76" s="2226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5"/>
      <c r="AM76" s="2485"/>
      <c r="AN76" s="3562"/>
      <c r="AO76" s="1482"/>
      <c r="AP76" s="1482"/>
      <c r="AQ76" s="1482"/>
      <c r="AR76" s="1482"/>
      <c r="AS76" s="1482"/>
      <c r="AT76" s="1482"/>
      <c r="AU76" s="1482"/>
      <c r="AV76" s="1482"/>
      <c r="AW76" s="1482"/>
      <c r="AX76" s="1482"/>
      <c r="AY76" s="402"/>
      <c r="AZ76" s="402"/>
      <c r="CG76" s="3409">
        <v>0</v>
      </c>
      <c r="CH76" s="3409">
        <v>0</v>
      </c>
      <c r="CI76" s="3409"/>
      <c r="CJ76" s="3409"/>
      <c r="CK76" s="3409"/>
      <c r="CL76" s="3409"/>
      <c r="CM76" s="3409"/>
    </row>
    <row r="77" spans="1:91" ht="16.149999999999999" customHeight="1" x14ac:dyDescent="0.2">
      <c r="A77" s="5137" t="s">
        <v>27</v>
      </c>
      <c r="B77" s="5137"/>
      <c r="C77" s="2391">
        <f t="shared" ref="C77:AL77" si="12">SUM(C75:C76)</f>
        <v>0</v>
      </c>
      <c r="D77" s="2492">
        <f>SUM(D75:D76)</f>
        <v>0</v>
      </c>
      <c r="E77" s="2392">
        <f t="shared" si="12"/>
        <v>0</v>
      </c>
      <c r="F77" s="3242">
        <f>SUM(F75:F76)</f>
        <v>0</v>
      </c>
      <c r="G77" s="3077">
        <f t="shared" si="12"/>
        <v>0</v>
      </c>
      <c r="H77" s="2346">
        <f t="shared" si="12"/>
        <v>0</v>
      </c>
      <c r="I77" s="2486">
        <f t="shared" si="12"/>
        <v>0</v>
      </c>
      <c r="J77" s="3242">
        <f t="shared" si="12"/>
        <v>0</v>
      </c>
      <c r="K77" s="3244">
        <f t="shared" si="12"/>
        <v>0</v>
      </c>
      <c r="L77" s="3242">
        <f t="shared" si="12"/>
        <v>0</v>
      </c>
      <c r="M77" s="3244">
        <f t="shared" si="12"/>
        <v>0</v>
      </c>
      <c r="N77" s="2346">
        <f t="shared" si="12"/>
        <v>0</v>
      </c>
      <c r="O77" s="2486">
        <f t="shared" si="12"/>
        <v>0</v>
      </c>
      <c r="P77" s="3242">
        <f t="shared" si="12"/>
        <v>0</v>
      </c>
      <c r="Q77" s="3244">
        <f t="shared" si="12"/>
        <v>0</v>
      </c>
      <c r="R77" s="2346">
        <f t="shared" si="12"/>
        <v>0</v>
      </c>
      <c r="S77" s="2486">
        <f t="shared" si="12"/>
        <v>0</v>
      </c>
      <c r="T77" s="3242">
        <f t="shared" si="12"/>
        <v>0</v>
      </c>
      <c r="U77" s="3244">
        <f t="shared" si="12"/>
        <v>0</v>
      </c>
      <c r="V77" s="2346">
        <f t="shared" si="12"/>
        <v>0</v>
      </c>
      <c r="W77" s="2486">
        <f t="shared" si="12"/>
        <v>0</v>
      </c>
      <c r="X77" s="3242">
        <f t="shared" si="12"/>
        <v>0</v>
      </c>
      <c r="Y77" s="3244">
        <f t="shared" si="12"/>
        <v>0</v>
      </c>
      <c r="Z77" s="2346">
        <f t="shared" si="12"/>
        <v>0</v>
      </c>
      <c r="AA77" s="2486">
        <f t="shared" si="12"/>
        <v>0</v>
      </c>
      <c r="AB77" s="3242">
        <f t="shared" si="12"/>
        <v>0</v>
      </c>
      <c r="AC77" s="3244">
        <f t="shared" si="12"/>
        <v>0</v>
      </c>
      <c r="AD77" s="2346">
        <f t="shared" si="12"/>
        <v>0</v>
      </c>
      <c r="AE77" s="3243">
        <f t="shared" si="12"/>
        <v>0</v>
      </c>
      <c r="AF77" s="3243">
        <f t="shared" si="12"/>
        <v>0</v>
      </c>
      <c r="AG77" s="3243">
        <f t="shared" si="12"/>
        <v>0</v>
      </c>
      <c r="AH77" s="3243">
        <f t="shared" si="12"/>
        <v>0</v>
      </c>
      <c r="AI77" s="2486">
        <f t="shared" si="12"/>
        <v>0</v>
      </c>
      <c r="AJ77" s="2487">
        <f t="shared" si="12"/>
        <v>0</v>
      </c>
      <c r="AK77" s="3244">
        <f t="shared" si="12"/>
        <v>0</v>
      </c>
      <c r="AL77" s="2142">
        <f t="shared" si="12"/>
        <v>0</v>
      </c>
      <c r="AM77" s="2142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09"/>
      <c r="CH77" s="3409"/>
      <c r="CI77" s="3409"/>
      <c r="CJ77" s="3409"/>
      <c r="CK77" s="3409"/>
      <c r="CL77" s="3409"/>
      <c r="CM77" s="3409"/>
    </row>
    <row r="78" spans="1:91" ht="31.9" customHeight="1" x14ac:dyDescent="0.2">
      <c r="A78" s="82" t="s">
        <v>2599</v>
      </c>
      <c r="B78" s="2351"/>
      <c r="C78" s="2480"/>
      <c r="D78" s="2480"/>
      <c r="E78" s="2480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09"/>
      <c r="CH78" s="3409"/>
      <c r="CI78" s="3409"/>
      <c r="CJ78" s="3409"/>
      <c r="CK78" s="3409"/>
      <c r="CL78" s="3409"/>
      <c r="CM78" s="3409"/>
    </row>
    <row r="79" spans="1:91" ht="16.149999999999999" customHeight="1" x14ac:dyDescent="0.2">
      <c r="A79" s="4526" t="s">
        <v>2558</v>
      </c>
      <c r="B79" s="4846"/>
      <c r="C79" s="4845" t="s">
        <v>27</v>
      </c>
      <c r="D79" s="4526"/>
      <c r="E79" s="4846"/>
      <c r="F79" s="4882" t="s">
        <v>2</v>
      </c>
      <c r="G79" s="5133"/>
      <c r="H79" s="5133"/>
      <c r="I79" s="5133"/>
      <c r="J79" s="5133"/>
      <c r="K79" s="5133"/>
      <c r="L79" s="5133"/>
      <c r="M79" s="5133"/>
      <c r="N79" s="5133"/>
      <c r="O79" s="5133"/>
      <c r="P79" s="5133"/>
      <c r="Q79" s="5133"/>
      <c r="R79" s="5133"/>
      <c r="S79" s="5133"/>
      <c r="T79" s="5133"/>
      <c r="U79" s="5133"/>
      <c r="V79" s="5133"/>
      <c r="W79" s="5133"/>
      <c r="X79" s="5133"/>
      <c r="Y79" s="5133"/>
      <c r="Z79" s="5133"/>
      <c r="AA79" s="5133"/>
      <c r="AB79" s="5133"/>
      <c r="AC79" s="5133"/>
      <c r="AD79" s="5133"/>
      <c r="AE79" s="5133"/>
      <c r="AF79" s="5133"/>
      <c r="AG79" s="5133"/>
      <c r="AH79" s="5133"/>
      <c r="AI79" s="5133"/>
      <c r="AJ79" s="5133"/>
      <c r="AK79" s="4883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09"/>
      <c r="CH79" s="3409"/>
      <c r="CI79" s="3409"/>
      <c r="CJ79" s="3409"/>
      <c r="CK79" s="3409"/>
      <c r="CL79" s="3409"/>
      <c r="CM79" s="3409"/>
    </row>
    <row r="80" spans="1:91" ht="16.149999999999999" customHeight="1" x14ac:dyDescent="0.2">
      <c r="A80" s="4289"/>
      <c r="B80" s="4793"/>
      <c r="C80" s="4794"/>
      <c r="D80" s="5123"/>
      <c r="E80" s="4796"/>
      <c r="F80" s="4189" t="s">
        <v>2560</v>
      </c>
      <c r="G80" s="4191"/>
      <c r="H80" s="4190" t="s">
        <v>2561</v>
      </c>
      <c r="I80" s="4190"/>
      <c r="J80" s="4189" t="s">
        <v>2562</v>
      </c>
      <c r="K80" s="4191"/>
      <c r="L80" s="4190" t="s">
        <v>2563</v>
      </c>
      <c r="M80" s="4190"/>
      <c r="N80" s="4189" t="s">
        <v>2564</v>
      </c>
      <c r="O80" s="4191"/>
      <c r="P80" s="4526" t="s">
        <v>2565</v>
      </c>
      <c r="Q80" s="4526"/>
      <c r="R80" s="4845" t="s">
        <v>2566</v>
      </c>
      <c r="S80" s="4846"/>
      <c r="T80" s="4845" t="s">
        <v>139</v>
      </c>
      <c r="U80" s="4846"/>
      <c r="V80" s="4526" t="s">
        <v>140</v>
      </c>
      <c r="W80" s="4526"/>
      <c r="X80" s="4845" t="s">
        <v>141</v>
      </c>
      <c r="Y80" s="4846"/>
      <c r="Z80" s="4526" t="s">
        <v>142</v>
      </c>
      <c r="AA80" s="4526"/>
      <c r="AB80" s="4845" t="s">
        <v>143</v>
      </c>
      <c r="AC80" s="4846"/>
      <c r="AD80" s="4526" t="s">
        <v>144</v>
      </c>
      <c r="AE80" s="4526"/>
      <c r="AF80" s="4845" t="s">
        <v>145</v>
      </c>
      <c r="AG80" s="4846"/>
      <c r="AH80" s="4526" t="s">
        <v>146</v>
      </c>
      <c r="AI80" s="4526"/>
      <c r="AJ80" s="4845" t="s">
        <v>2567</v>
      </c>
      <c r="AK80" s="4846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09"/>
      <c r="CH80" s="3409"/>
      <c r="CI80" s="3409"/>
      <c r="CJ80" s="3409"/>
      <c r="CK80" s="3409"/>
      <c r="CL80" s="3409"/>
      <c r="CM80" s="3409"/>
    </row>
    <row r="81" spans="1:91" ht="16.149999999999999" customHeight="1" x14ac:dyDescent="0.2">
      <c r="A81" s="5123"/>
      <c r="B81" s="4796"/>
      <c r="C81" s="2141" t="s">
        <v>47</v>
      </c>
      <c r="D81" s="1303" t="s">
        <v>20</v>
      </c>
      <c r="E81" s="3206" t="s">
        <v>21</v>
      </c>
      <c r="F81" s="2141" t="s">
        <v>20</v>
      </c>
      <c r="G81" s="3076" t="s">
        <v>21</v>
      </c>
      <c r="H81" s="2481" t="s">
        <v>20</v>
      </c>
      <c r="I81" s="3075" t="s">
        <v>21</v>
      </c>
      <c r="J81" s="2141" t="s">
        <v>20</v>
      </c>
      <c r="K81" s="3076" t="s">
        <v>21</v>
      </c>
      <c r="L81" s="2481" t="s">
        <v>20</v>
      </c>
      <c r="M81" s="3075" t="s">
        <v>21</v>
      </c>
      <c r="N81" s="2141" t="s">
        <v>20</v>
      </c>
      <c r="O81" s="3076" t="s">
        <v>21</v>
      </c>
      <c r="P81" s="2481" t="s">
        <v>20</v>
      </c>
      <c r="Q81" s="3075" t="s">
        <v>21</v>
      </c>
      <c r="R81" s="2141" t="s">
        <v>20</v>
      </c>
      <c r="S81" s="3076" t="s">
        <v>21</v>
      </c>
      <c r="T81" s="2141" t="s">
        <v>20</v>
      </c>
      <c r="U81" s="3076" t="s">
        <v>21</v>
      </c>
      <c r="V81" s="2481" t="s">
        <v>20</v>
      </c>
      <c r="W81" s="3075" t="s">
        <v>21</v>
      </c>
      <c r="X81" s="2141" t="s">
        <v>20</v>
      </c>
      <c r="Y81" s="3076" t="s">
        <v>21</v>
      </c>
      <c r="Z81" s="2481" t="s">
        <v>20</v>
      </c>
      <c r="AA81" s="3075" t="s">
        <v>21</v>
      </c>
      <c r="AB81" s="2141" t="s">
        <v>20</v>
      </c>
      <c r="AC81" s="3076" t="s">
        <v>21</v>
      </c>
      <c r="AD81" s="2481" t="s">
        <v>20</v>
      </c>
      <c r="AE81" s="3075" t="s">
        <v>21</v>
      </c>
      <c r="AF81" s="2141" t="s">
        <v>20</v>
      </c>
      <c r="AG81" s="3076" t="s">
        <v>21</v>
      </c>
      <c r="AH81" s="2481" t="s">
        <v>20</v>
      </c>
      <c r="AI81" s="3075" t="s">
        <v>21</v>
      </c>
      <c r="AJ81" s="2141" t="s">
        <v>20</v>
      </c>
      <c r="AK81" s="3076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09"/>
      <c r="CH81" s="3409"/>
      <c r="CI81" s="3409"/>
      <c r="CJ81" s="3409"/>
      <c r="CK81" s="3409"/>
      <c r="CL81" s="3409"/>
      <c r="CM81" s="3409"/>
    </row>
    <row r="82" spans="1:91" ht="16.149999999999999" customHeight="1" x14ac:dyDescent="0.2">
      <c r="A82" s="5021" t="s">
        <v>2600</v>
      </c>
      <c r="B82" s="5022"/>
      <c r="C82" s="1715">
        <f t="shared" ref="C82:C87" si="13">SUM(D82+E82)</f>
        <v>0</v>
      </c>
      <c r="D82" s="358">
        <f>SUM(F82+H82)</f>
        <v>0</v>
      </c>
      <c r="E82" s="2493">
        <f>SUM(G82+I82)</f>
        <v>0</v>
      </c>
      <c r="F82" s="1292"/>
      <c r="G82" s="2204"/>
      <c r="H82" s="2246"/>
      <c r="I82" s="1400"/>
      <c r="J82" s="2418"/>
      <c r="K82" s="2494"/>
      <c r="L82" s="2495"/>
      <c r="M82" s="2496"/>
      <c r="N82" s="2418"/>
      <c r="O82" s="2494"/>
      <c r="P82" s="2495"/>
      <c r="Q82" s="2496"/>
      <c r="R82" s="2418"/>
      <c r="S82" s="2494"/>
      <c r="T82" s="2418"/>
      <c r="U82" s="2494"/>
      <c r="V82" s="2495"/>
      <c r="W82" s="2496"/>
      <c r="X82" s="2418"/>
      <c r="Y82" s="2494"/>
      <c r="Z82" s="2495"/>
      <c r="AA82" s="2496"/>
      <c r="AB82" s="2418"/>
      <c r="AC82" s="2494"/>
      <c r="AD82" s="2495"/>
      <c r="AE82" s="2496"/>
      <c r="AF82" s="2418"/>
      <c r="AG82" s="2494"/>
      <c r="AH82" s="2495"/>
      <c r="AI82" s="2496"/>
      <c r="AJ82" s="2497"/>
      <c r="AK82" s="2494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09"/>
      <c r="CH82" s="3409"/>
      <c r="CI82" s="3409"/>
      <c r="CJ82" s="3409"/>
      <c r="CK82" s="3409"/>
      <c r="CL82" s="3409"/>
      <c r="CM82" s="3409"/>
    </row>
    <row r="83" spans="1:91" ht="16.149999999999999" customHeight="1" x14ac:dyDescent="0.2">
      <c r="A83" s="5121" t="s">
        <v>2588</v>
      </c>
      <c r="B83" s="5122"/>
      <c r="C83" s="2498">
        <f t="shared" si="13"/>
        <v>0</v>
      </c>
      <c r="D83" s="2499">
        <f>SUM(F83+H83+J83+L83+N83+P83+R83+T83+V83+X83+Z83+AB83+AD83+AF83+AH83+AJ83)</f>
        <v>0</v>
      </c>
      <c r="E83" s="2493">
        <f>SUM(G83+I83+K83+M83+O83+Q83+S83+U83+W83+Y83+AA83+AC83+AE83+AG83+AI83+AK83)</f>
        <v>0</v>
      </c>
      <c r="F83" s="2148"/>
      <c r="G83" s="2149"/>
      <c r="H83" s="2182"/>
      <c r="I83" s="2256"/>
      <c r="J83" s="2148"/>
      <c r="K83" s="2155"/>
      <c r="L83" s="2182"/>
      <c r="M83" s="2256"/>
      <c r="N83" s="2148"/>
      <c r="O83" s="2155"/>
      <c r="P83" s="2182"/>
      <c r="Q83" s="2256"/>
      <c r="R83" s="2148"/>
      <c r="S83" s="2155"/>
      <c r="T83" s="2148"/>
      <c r="U83" s="2155"/>
      <c r="V83" s="2182"/>
      <c r="W83" s="2256"/>
      <c r="X83" s="2148"/>
      <c r="Y83" s="2155"/>
      <c r="Z83" s="2182"/>
      <c r="AA83" s="2256"/>
      <c r="AB83" s="2148"/>
      <c r="AC83" s="2155"/>
      <c r="AD83" s="2182"/>
      <c r="AE83" s="2256"/>
      <c r="AF83" s="2148"/>
      <c r="AG83" s="2155"/>
      <c r="AH83" s="2182"/>
      <c r="AI83" s="2256"/>
      <c r="AJ83" s="2255"/>
      <c r="AK83" s="2155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09"/>
      <c r="CH83" s="3409"/>
      <c r="CI83" s="3409"/>
      <c r="CJ83" s="3409"/>
      <c r="CK83" s="3409"/>
      <c r="CL83" s="3409"/>
      <c r="CM83" s="3409"/>
    </row>
    <row r="84" spans="1:91" ht="16.149999999999999" customHeight="1" x14ac:dyDescent="0.2">
      <c r="A84" s="5121" t="s">
        <v>2589</v>
      </c>
      <c r="B84" s="5122"/>
      <c r="C84" s="2498">
        <f t="shared" si="13"/>
        <v>0</v>
      </c>
      <c r="D84" s="2499">
        <f>SUM(F84+H84+J84+L84+N84+P84+R84+T84+V84+X84+Z84+AB84+AD84+AF84+AH84+AJ84)</f>
        <v>0</v>
      </c>
      <c r="E84" s="2493">
        <f>SUM(G84+I84+K84+M84+O84+Q84+S84+U84+W84+Y84+AA84+AC84+AE84+AG84+AI84+AK84)</f>
        <v>0</v>
      </c>
      <c r="F84" s="2148"/>
      <c r="G84" s="2149"/>
      <c r="H84" s="2182"/>
      <c r="I84" s="2256"/>
      <c r="J84" s="2148"/>
      <c r="K84" s="2155"/>
      <c r="L84" s="2182"/>
      <c r="M84" s="2256"/>
      <c r="N84" s="2148"/>
      <c r="O84" s="2155"/>
      <c r="P84" s="2182"/>
      <c r="Q84" s="2256"/>
      <c r="R84" s="2148"/>
      <c r="S84" s="2155"/>
      <c r="T84" s="2148"/>
      <c r="U84" s="2155"/>
      <c r="V84" s="2182"/>
      <c r="W84" s="2256"/>
      <c r="X84" s="2148"/>
      <c r="Y84" s="2155"/>
      <c r="Z84" s="2182"/>
      <c r="AA84" s="2256"/>
      <c r="AB84" s="2148"/>
      <c r="AC84" s="2155"/>
      <c r="AD84" s="2182"/>
      <c r="AE84" s="2256"/>
      <c r="AF84" s="2148"/>
      <c r="AG84" s="2155"/>
      <c r="AH84" s="2182"/>
      <c r="AI84" s="2256"/>
      <c r="AJ84" s="2255"/>
      <c r="AK84" s="2155"/>
      <c r="AL84" s="120"/>
      <c r="AM84" s="161"/>
      <c r="AN84" s="161"/>
      <c r="CG84" s="3409"/>
      <c r="CH84" s="3409"/>
      <c r="CI84" s="3409"/>
      <c r="CJ84" s="3409"/>
      <c r="CK84" s="3409"/>
      <c r="CL84" s="3409"/>
      <c r="CM84" s="3409"/>
    </row>
    <row r="85" spans="1:91" ht="16.149999999999999" customHeight="1" x14ac:dyDescent="0.2">
      <c r="A85" s="5121" t="s">
        <v>63</v>
      </c>
      <c r="B85" s="5122"/>
      <c r="C85" s="2498">
        <f t="shared" si="13"/>
        <v>0</v>
      </c>
      <c r="D85" s="2499">
        <f>SUM(H85+J85+L85+N85+P85+R85+T85+V85+X85+Z85+AB85+AD85+AF85+AH85+AJ85)</f>
        <v>0</v>
      </c>
      <c r="E85" s="2493">
        <f>SUM(I85+K85+M85+O85+Q85+S85+U85+W85+Y85+AA85+AC85+AE85+AG85+AI85+AK85)</f>
        <v>0</v>
      </c>
      <c r="F85" s="2420"/>
      <c r="G85" s="2421"/>
      <c r="H85" s="2182"/>
      <c r="I85" s="2256"/>
      <c r="J85" s="2148"/>
      <c r="K85" s="2155"/>
      <c r="L85" s="2182"/>
      <c r="M85" s="2256"/>
      <c r="N85" s="2148"/>
      <c r="O85" s="2155"/>
      <c r="P85" s="2182"/>
      <c r="Q85" s="2256"/>
      <c r="R85" s="2148"/>
      <c r="S85" s="2155"/>
      <c r="T85" s="2148"/>
      <c r="U85" s="2155"/>
      <c r="V85" s="2182"/>
      <c r="W85" s="2256"/>
      <c r="X85" s="2148"/>
      <c r="Y85" s="2155"/>
      <c r="Z85" s="2182"/>
      <c r="AA85" s="2256"/>
      <c r="AB85" s="2148"/>
      <c r="AC85" s="2155"/>
      <c r="AD85" s="2182"/>
      <c r="AE85" s="2256"/>
      <c r="AF85" s="2148"/>
      <c r="AG85" s="2155"/>
      <c r="AH85" s="2182"/>
      <c r="AI85" s="2256"/>
      <c r="AJ85" s="2255"/>
      <c r="AK85" s="2155"/>
      <c r="AL85" s="120"/>
      <c r="AM85" s="161"/>
      <c r="AN85" s="161"/>
      <c r="CG85" s="3409"/>
      <c r="CH85" s="3409"/>
      <c r="CI85" s="3409"/>
      <c r="CJ85" s="3409"/>
      <c r="CK85" s="3409"/>
      <c r="CL85" s="3409"/>
      <c r="CM85" s="3409"/>
    </row>
    <row r="86" spans="1:91" ht="16.149999999999999" customHeight="1" x14ac:dyDescent="0.2">
      <c r="A86" s="5121" t="s">
        <v>64</v>
      </c>
      <c r="B86" s="5122">
        <v>0</v>
      </c>
      <c r="C86" s="2498">
        <f t="shared" si="13"/>
        <v>0</v>
      </c>
      <c r="D86" s="2499">
        <f>SUM(T86+V86+X86+Z86+AB86+AD86+AF86+AH86+AJ86)</f>
        <v>0</v>
      </c>
      <c r="E86" s="2493">
        <f>SUM(U86+W86+Y86+AA86+AC86+AE86+AG86+AI86+AK86)</f>
        <v>0</v>
      </c>
      <c r="F86" s="2420"/>
      <c r="G86" s="2421"/>
      <c r="H86" s="2500"/>
      <c r="I86" s="2501"/>
      <c r="J86" s="2420"/>
      <c r="K86" s="2502"/>
      <c r="L86" s="2500"/>
      <c r="M86" s="2501"/>
      <c r="N86" s="2420"/>
      <c r="O86" s="2502"/>
      <c r="P86" s="2500"/>
      <c r="Q86" s="2501"/>
      <c r="R86" s="2420"/>
      <c r="S86" s="2502"/>
      <c r="T86" s="2148"/>
      <c r="U86" s="2155"/>
      <c r="V86" s="2182"/>
      <c r="W86" s="2256"/>
      <c r="X86" s="2148"/>
      <c r="Y86" s="2155"/>
      <c r="Z86" s="2182"/>
      <c r="AA86" s="2256"/>
      <c r="AB86" s="2148"/>
      <c r="AC86" s="2155"/>
      <c r="AD86" s="2182"/>
      <c r="AE86" s="2256"/>
      <c r="AF86" s="2148"/>
      <c r="AG86" s="2155"/>
      <c r="AH86" s="2182"/>
      <c r="AI86" s="2256"/>
      <c r="AJ86" s="2255"/>
      <c r="AK86" s="2155"/>
      <c r="AL86" s="120"/>
      <c r="AM86" s="161"/>
      <c r="AN86" s="161"/>
      <c r="CG86" s="3409"/>
      <c r="CH86" s="3409"/>
      <c r="CI86" s="3409"/>
      <c r="CJ86" s="3409"/>
      <c r="CK86" s="3409"/>
      <c r="CL86" s="3409"/>
      <c r="CM86" s="3409"/>
    </row>
    <row r="87" spans="1:91" ht="16.149999999999999" customHeight="1" x14ac:dyDescent="0.2">
      <c r="A87" s="5131" t="s">
        <v>2592</v>
      </c>
      <c r="B87" s="5132"/>
      <c r="C87" s="2503">
        <f t="shared" si="13"/>
        <v>0</v>
      </c>
      <c r="D87" s="366">
        <f>SUM(F87+H87+J87+L87+N87+P87+R87+T87+V87+X87+Z87+AB87+AD87+AF87+AH87+AJ87)</f>
        <v>0</v>
      </c>
      <c r="E87" s="2493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09"/>
      <c r="CH87" s="3409"/>
      <c r="CI87" s="3409"/>
      <c r="CJ87" s="3409"/>
      <c r="CK87" s="3409"/>
      <c r="CL87" s="3409"/>
      <c r="CM87" s="3409"/>
    </row>
    <row r="88" spans="1:91" ht="16.149999999999999" customHeight="1" x14ac:dyDescent="0.2">
      <c r="A88" s="4837" t="s">
        <v>27</v>
      </c>
      <c r="B88" s="4838"/>
      <c r="C88" s="2391">
        <f t="shared" ref="C88:AK88" si="14">SUM(C82:C87)</f>
        <v>0</v>
      </c>
      <c r="D88" s="2492">
        <f t="shared" si="14"/>
        <v>0</v>
      </c>
      <c r="E88" s="2392">
        <f t="shared" si="14"/>
        <v>0</v>
      </c>
      <c r="F88" s="3242">
        <f t="shared" si="14"/>
        <v>0</v>
      </c>
      <c r="G88" s="3077">
        <f t="shared" si="14"/>
        <v>0</v>
      </c>
      <c r="H88" s="2346">
        <f t="shared" si="14"/>
        <v>0</v>
      </c>
      <c r="I88" s="2486">
        <f t="shared" si="14"/>
        <v>0</v>
      </c>
      <c r="J88" s="3242">
        <f t="shared" si="14"/>
        <v>0</v>
      </c>
      <c r="K88" s="3244">
        <f t="shared" si="14"/>
        <v>0</v>
      </c>
      <c r="L88" s="2346">
        <f t="shared" si="14"/>
        <v>0</v>
      </c>
      <c r="M88" s="2486">
        <f t="shared" si="14"/>
        <v>0</v>
      </c>
      <c r="N88" s="3242">
        <f t="shared" si="14"/>
        <v>0</v>
      </c>
      <c r="O88" s="3244">
        <f t="shared" si="14"/>
        <v>0</v>
      </c>
      <c r="P88" s="2346">
        <f t="shared" si="14"/>
        <v>0</v>
      </c>
      <c r="Q88" s="2486">
        <f t="shared" si="14"/>
        <v>0</v>
      </c>
      <c r="R88" s="3242">
        <f t="shared" si="14"/>
        <v>0</v>
      </c>
      <c r="S88" s="3244">
        <f t="shared" si="14"/>
        <v>0</v>
      </c>
      <c r="T88" s="3242">
        <f t="shared" si="14"/>
        <v>0</v>
      </c>
      <c r="U88" s="3244">
        <f t="shared" si="14"/>
        <v>0</v>
      </c>
      <c r="V88" s="2346">
        <f t="shared" si="14"/>
        <v>0</v>
      </c>
      <c r="W88" s="2486">
        <f t="shared" si="14"/>
        <v>0</v>
      </c>
      <c r="X88" s="3242">
        <f t="shared" si="14"/>
        <v>0</v>
      </c>
      <c r="Y88" s="3244">
        <f t="shared" si="14"/>
        <v>0</v>
      </c>
      <c r="Z88" s="2346">
        <f t="shared" si="14"/>
        <v>0</v>
      </c>
      <c r="AA88" s="2486">
        <f t="shared" si="14"/>
        <v>0</v>
      </c>
      <c r="AB88" s="3242">
        <f t="shared" si="14"/>
        <v>0</v>
      </c>
      <c r="AC88" s="3244">
        <f t="shared" si="14"/>
        <v>0</v>
      </c>
      <c r="AD88" s="2346">
        <f t="shared" si="14"/>
        <v>0</v>
      </c>
      <c r="AE88" s="2486">
        <f t="shared" si="14"/>
        <v>0</v>
      </c>
      <c r="AF88" s="3242">
        <f t="shared" si="14"/>
        <v>0</v>
      </c>
      <c r="AG88" s="3244">
        <f t="shared" si="14"/>
        <v>0</v>
      </c>
      <c r="AH88" s="2346">
        <f t="shared" si="14"/>
        <v>0</v>
      </c>
      <c r="AI88" s="2486">
        <f t="shared" si="14"/>
        <v>0</v>
      </c>
      <c r="AJ88" s="2487">
        <f t="shared" si="14"/>
        <v>0</v>
      </c>
      <c r="AK88" s="3244">
        <f t="shared" si="14"/>
        <v>0</v>
      </c>
      <c r="AL88" s="120"/>
      <c r="AM88" s="161"/>
      <c r="AN88" s="161"/>
      <c r="CG88" s="3409"/>
      <c r="CH88" s="3409"/>
      <c r="CI88" s="3409"/>
      <c r="CJ88" s="3409"/>
      <c r="CK88" s="3409"/>
      <c r="CL88" s="3409"/>
      <c r="CM88" s="3409"/>
    </row>
    <row r="89" spans="1:91" ht="31.9" customHeight="1" x14ac:dyDescent="0.2">
      <c r="A89" s="82" t="s">
        <v>2601</v>
      </c>
      <c r="B89" s="2504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09"/>
      <c r="CH89" s="3409"/>
      <c r="CI89" s="3409"/>
      <c r="CJ89" s="3409"/>
      <c r="CK89" s="3409"/>
      <c r="CL89" s="3409"/>
      <c r="CM89" s="3409"/>
    </row>
    <row r="90" spans="1:91" ht="16.149999999999999" customHeight="1" x14ac:dyDescent="0.2">
      <c r="A90" s="5000" t="s">
        <v>0</v>
      </c>
      <c r="B90" s="5000"/>
      <c r="C90" s="5000" t="s">
        <v>27</v>
      </c>
      <c r="D90" s="5130" t="s">
        <v>2602</v>
      </c>
      <c r="E90" s="4739" t="s">
        <v>2603</v>
      </c>
      <c r="F90" s="4762"/>
      <c r="G90" s="4762"/>
      <c r="H90" s="4762"/>
      <c r="I90" s="4762"/>
      <c r="J90" s="3203"/>
      <c r="K90" s="4762"/>
      <c r="L90" s="4762"/>
      <c r="M90" s="4762"/>
      <c r="N90" s="4762"/>
      <c r="O90" s="4762"/>
      <c r="P90" s="161"/>
      <c r="Q90" s="161"/>
      <c r="R90" s="161"/>
      <c r="S90" s="161"/>
      <c r="T90" s="161"/>
      <c r="U90" s="161"/>
      <c r="V90" s="161"/>
      <c r="CG90" s="3409"/>
      <c r="CH90" s="3409"/>
      <c r="CI90" s="3409"/>
      <c r="CJ90" s="3409"/>
      <c r="CK90" s="3409"/>
      <c r="CL90" s="3409"/>
      <c r="CM90" s="3409"/>
    </row>
    <row r="91" spans="1:91" ht="16.149999999999999" customHeight="1" x14ac:dyDescent="0.2">
      <c r="A91" s="5000"/>
      <c r="B91" s="5000"/>
      <c r="C91" s="5000"/>
      <c r="D91" s="4559"/>
      <c r="E91" s="4180"/>
      <c r="F91" s="5127"/>
      <c r="G91" s="5127"/>
      <c r="H91" s="5127"/>
      <c r="I91" s="5127"/>
      <c r="J91" s="3257"/>
      <c r="K91" s="5127"/>
      <c r="L91" s="5127"/>
      <c r="M91" s="5127"/>
      <c r="N91" s="3257"/>
      <c r="O91" s="3257"/>
      <c r="P91" s="161"/>
      <c r="Q91" s="161"/>
      <c r="R91" s="161"/>
      <c r="S91" s="161"/>
      <c r="T91" s="161"/>
      <c r="U91" s="161"/>
      <c r="V91" s="161"/>
      <c r="CG91" s="3409"/>
      <c r="CH91" s="3409"/>
      <c r="CI91" s="3409"/>
      <c r="CJ91" s="3409"/>
      <c r="CK91" s="3409"/>
      <c r="CL91" s="3409"/>
      <c r="CM91" s="3409"/>
    </row>
    <row r="92" spans="1:91" ht="16.149999999999999" customHeight="1" x14ac:dyDescent="0.2">
      <c r="A92" s="4755" t="s">
        <v>22</v>
      </c>
      <c r="B92" s="4757"/>
      <c r="C92" s="2505">
        <f>SUM(D92+E92)</f>
        <v>0</v>
      </c>
      <c r="D92" s="1765"/>
      <c r="E92" s="2370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09"/>
      <c r="CH92" s="3409"/>
      <c r="CI92" s="3409"/>
      <c r="CJ92" s="3409"/>
      <c r="CK92" s="3409"/>
      <c r="CL92" s="3409"/>
      <c r="CM92" s="3409"/>
    </row>
    <row r="93" spans="1:91" ht="16.149999999999999" customHeight="1" x14ac:dyDescent="0.2">
      <c r="A93" s="5128" t="s">
        <v>115</v>
      </c>
      <c r="B93" s="5129"/>
      <c r="C93" s="2505">
        <f>SUM(D93+E93)</f>
        <v>0</v>
      </c>
      <c r="D93" s="2368"/>
      <c r="E93" s="2370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09"/>
      <c r="CH93" s="3409"/>
      <c r="CI93" s="3409"/>
      <c r="CJ93" s="3409"/>
      <c r="CK93" s="3409"/>
      <c r="CL93" s="3409"/>
      <c r="CM93" s="3409"/>
    </row>
    <row r="94" spans="1:91" ht="16.149999999999999" customHeight="1" x14ac:dyDescent="0.2">
      <c r="A94" s="5121" t="s">
        <v>111</v>
      </c>
      <c r="B94" s="5122"/>
      <c r="C94" s="2505">
        <f>SUM(D94+E94)</f>
        <v>0</v>
      </c>
      <c r="D94" s="2368"/>
      <c r="E94" s="237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09"/>
      <c r="CH94" s="3409"/>
      <c r="CI94" s="3409"/>
      <c r="CJ94" s="3409"/>
      <c r="CK94" s="3409"/>
      <c r="CL94" s="3409"/>
      <c r="CM94" s="3409"/>
    </row>
    <row r="95" spans="1:91" ht="16.149999999999999" customHeight="1" x14ac:dyDescent="0.2">
      <c r="A95" s="4837" t="s">
        <v>27</v>
      </c>
      <c r="B95" s="4838"/>
      <c r="C95" s="2506">
        <f>SUM(C92:C94)</f>
        <v>0</v>
      </c>
      <c r="D95" s="2391">
        <f>SUM(D92:D94)</f>
        <v>0</v>
      </c>
      <c r="E95" s="2393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09"/>
      <c r="CH95" s="3409"/>
      <c r="CI95" s="3409"/>
      <c r="CJ95" s="3409"/>
      <c r="CK95" s="3409"/>
      <c r="CL95" s="3409"/>
      <c r="CM95" s="3409"/>
    </row>
    <row r="96" spans="1:91" ht="31.9" customHeight="1" x14ac:dyDescent="0.2">
      <c r="A96" s="1250" t="s">
        <v>2604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09"/>
      <c r="CH96" s="3409"/>
      <c r="CI96" s="3409"/>
      <c r="CJ96" s="3409"/>
      <c r="CK96" s="3409"/>
      <c r="CL96" s="3409"/>
      <c r="CM96" s="3409"/>
    </row>
    <row r="97" spans="1:91" ht="16.149999999999999" customHeight="1" x14ac:dyDescent="0.2">
      <c r="A97" s="4526" t="s">
        <v>2605</v>
      </c>
      <c r="B97" s="4846"/>
      <c r="C97" s="5076" t="s">
        <v>27</v>
      </c>
      <c r="D97" s="4693"/>
      <c r="E97" s="5077"/>
      <c r="F97" s="4835" t="s">
        <v>2</v>
      </c>
      <c r="G97" s="5089"/>
      <c r="H97" s="5089"/>
      <c r="I97" s="5089"/>
      <c r="J97" s="5089"/>
      <c r="K97" s="5089"/>
      <c r="L97" s="5089"/>
      <c r="M97" s="5089"/>
      <c r="N97" s="5089"/>
      <c r="O97" s="5089"/>
      <c r="P97" s="5089"/>
      <c r="Q97" s="5089"/>
      <c r="R97" s="5089"/>
      <c r="S97" s="5089"/>
      <c r="T97" s="5089"/>
      <c r="U97" s="5089"/>
      <c r="V97" s="5089"/>
      <c r="W97" s="5089"/>
      <c r="X97" s="5089"/>
      <c r="Y97" s="5089"/>
      <c r="Z97" s="5089"/>
      <c r="AA97" s="5089"/>
      <c r="AB97" s="5089"/>
      <c r="AC97" s="5089"/>
      <c r="AD97" s="5089"/>
      <c r="AE97" s="5089"/>
      <c r="AF97" s="5089"/>
      <c r="AG97" s="5089"/>
      <c r="AH97" s="5089"/>
      <c r="AI97" s="5089"/>
      <c r="AJ97" s="5089"/>
      <c r="AK97" s="4836"/>
      <c r="AL97" s="5124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09"/>
      <c r="CH97" s="3409"/>
      <c r="CI97" s="3409"/>
      <c r="CJ97" s="3409"/>
      <c r="CK97" s="3409"/>
      <c r="CL97" s="3409"/>
      <c r="CM97" s="3409"/>
    </row>
    <row r="98" spans="1:91" ht="16.149999999999999" customHeight="1" x14ac:dyDescent="0.2">
      <c r="A98" s="4289"/>
      <c r="B98" s="4793"/>
      <c r="C98" s="5078"/>
      <c r="D98" s="5079"/>
      <c r="E98" s="5080"/>
      <c r="F98" s="4189" t="s">
        <v>2560</v>
      </c>
      <c r="G98" s="4191"/>
      <c r="H98" s="4189" t="s">
        <v>2561</v>
      </c>
      <c r="I98" s="4191"/>
      <c r="J98" s="4189" t="s">
        <v>2562</v>
      </c>
      <c r="K98" s="4191"/>
      <c r="L98" s="4190" t="s">
        <v>2563</v>
      </c>
      <c r="M98" s="4190"/>
      <c r="N98" s="4189" t="s">
        <v>2564</v>
      </c>
      <c r="O98" s="4191"/>
      <c r="P98" s="4190" t="s">
        <v>2565</v>
      </c>
      <c r="Q98" s="4190"/>
      <c r="R98" s="4189" t="s">
        <v>2566</v>
      </c>
      <c r="S98" s="4191"/>
      <c r="T98" s="4190" t="s">
        <v>139</v>
      </c>
      <c r="U98" s="4190"/>
      <c r="V98" s="4189" t="s">
        <v>140</v>
      </c>
      <c r="W98" s="4191"/>
      <c r="X98" s="4190" t="s">
        <v>141</v>
      </c>
      <c r="Y98" s="4190"/>
      <c r="Z98" s="4189" t="s">
        <v>142</v>
      </c>
      <c r="AA98" s="4191"/>
      <c r="AB98" s="4190" t="s">
        <v>143</v>
      </c>
      <c r="AC98" s="4190"/>
      <c r="AD98" s="4189" t="s">
        <v>144</v>
      </c>
      <c r="AE98" s="4191"/>
      <c r="AF98" s="4190" t="s">
        <v>145</v>
      </c>
      <c r="AG98" s="4190"/>
      <c r="AH98" s="4189" t="s">
        <v>146</v>
      </c>
      <c r="AI98" s="4191"/>
      <c r="AJ98" s="4190" t="s">
        <v>2567</v>
      </c>
      <c r="AK98" s="4191"/>
      <c r="AL98" s="5125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09"/>
      <c r="CH98" s="3409"/>
      <c r="CI98" s="3409"/>
      <c r="CJ98" s="3409"/>
      <c r="CK98" s="3409"/>
      <c r="CL98" s="3409"/>
      <c r="CM98" s="3409"/>
    </row>
    <row r="99" spans="1:91" ht="16.149999999999999" customHeight="1" x14ac:dyDescent="0.2">
      <c r="A99" s="5123"/>
      <c r="B99" s="4796"/>
      <c r="C99" s="2141" t="s">
        <v>47</v>
      </c>
      <c r="D99" s="1303" t="s">
        <v>20</v>
      </c>
      <c r="E99" s="3076" t="s">
        <v>21</v>
      </c>
      <c r="F99" s="2141" t="s">
        <v>20</v>
      </c>
      <c r="G99" s="3076" t="s">
        <v>21</v>
      </c>
      <c r="H99" s="2141" t="s">
        <v>20</v>
      </c>
      <c r="I99" s="3076" t="s">
        <v>21</v>
      </c>
      <c r="J99" s="2141" t="s">
        <v>20</v>
      </c>
      <c r="K99" s="3076" t="s">
        <v>21</v>
      </c>
      <c r="L99" s="2481" t="s">
        <v>20</v>
      </c>
      <c r="M99" s="3075" t="s">
        <v>21</v>
      </c>
      <c r="N99" s="2141" t="s">
        <v>20</v>
      </c>
      <c r="O99" s="3076" t="s">
        <v>21</v>
      </c>
      <c r="P99" s="2481" t="s">
        <v>20</v>
      </c>
      <c r="Q99" s="3075" t="s">
        <v>21</v>
      </c>
      <c r="R99" s="2141" t="s">
        <v>20</v>
      </c>
      <c r="S99" s="3076" t="s">
        <v>21</v>
      </c>
      <c r="T99" s="2481" t="s">
        <v>20</v>
      </c>
      <c r="U99" s="3075" t="s">
        <v>21</v>
      </c>
      <c r="V99" s="2141" t="s">
        <v>20</v>
      </c>
      <c r="W99" s="3076" t="s">
        <v>21</v>
      </c>
      <c r="X99" s="2481" t="s">
        <v>20</v>
      </c>
      <c r="Y99" s="3075" t="s">
        <v>21</v>
      </c>
      <c r="Z99" s="2141" t="s">
        <v>20</v>
      </c>
      <c r="AA99" s="3076" t="s">
        <v>21</v>
      </c>
      <c r="AB99" s="2481" t="s">
        <v>20</v>
      </c>
      <c r="AC99" s="3075" t="s">
        <v>21</v>
      </c>
      <c r="AD99" s="2141" t="s">
        <v>20</v>
      </c>
      <c r="AE99" s="3076" t="s">
        <v>21</v>
      </c>
      <c r="AF99" s="2481" t="s">
        <v>20</v>
      </c>
      <c r="AG99" s="3075" t="s">
        <v>21</v>
      </c>
      <c r="AH99" s="2141" t="s">
        <v>20</v>
      </c>
      <c r="AI99" s="3076" t="s">
        <v>21</v>
      </c>
      <c r="AJ99" s="2481" t="s">
        <v>20</v>
      </c>
      <c r="AK99" s="2481" t="s">
        <v>21</v>
      </c>
      <c r="AL99" s="5126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09"/>
      <c r="CH99" s="3409"/>
      <c r="CI99" s="3409"/>
      <c r="CJ99" s="3409"/>
      <c r="CK99" s="3409"/>
      <c r="CL99" s="3409"/>
      <c r="CM99" s="3409"/>
    </row>
    <row r="100" spans="1:91" ht="16.149999999999999" customHeight="1" x14ac:dyDescent="0.2">
      <c r="A100" s="5021" t="s">
        <v>2606</v>
      </c>
      <c r="B100" s="5022"/>
      <c r="C100" s="2507">
        <f t="shared" ref="C100:C107" si="15">SUM(D100+E100)</f>
        <v>0</v>
      </c>
      <c r="D100" s="1302">
        <f t="shared" ref="D100:E106" si="16">SUM(J100+L100+N100+P100+R100+T100+V100+X100+Z100+AB100+AD100+AF100+AH100+AJ100)</f>
        <v>0</v>
      </c>
      <c r="E100" s="2508">
        <f t="shared" si="16"/>
        <v>0</v>
      </c>
      <c r="F100" s="2424"/>
      <c r="G100" s="2509"/>
      <c r="H100" s="2424"/>
      <c r="I100" s="2509"/>
      <c r="J100" s="2120"/>
      <c r="K100" s="2121"/>
      <c r="L100" s="2362"/>
      <c r="M100" s="2363"/>
      <c r="N100" s="2120"/>
      <c r="O100" s="2121"/>
      <c r="P100" s="2362"/>
      <c r="Q100" s="2363"/>
      <c r="R100" s="2120"/>
      <c r="S100" s="2121"/>
      <c r="T100" s="2362"/>
      <c r="U100" s="2363"/>
      <c r="V100" s="2120"/>
      <c r="W100" s="2121"/>
      <c r="X100" s="2362"/>
      <c r="Y100" s="2363"/>
      <c r="Z100" s="2120"/>
      <c r="AA100" s="2121"/>
      <c r="AB100" s="2362"/>
      <c r="AC100" s="2363"/>
      <c r="AD100" s="2120"/>
      <c r="AE100" s="2121"/>
      <c r="AF100" s="2362"/>
      <c r="AG100" s="2363"/>
      <c r="AH100" s="2120"/>
      <c r="AI100" s="2121"/>
      <c r="AJ100" s="1176"/>
      <c r="AK100" s="2121"/>
      <c r="AL100" s="2510"/>
      <c r="AM100" s="3561"/>
      <c r="AN100" s="1482"/>
      <c r="AO100" s="1482"/>
      <c r="AP100" s="1482"/>
      <c r="AQ100" s="1482"/>
      <c r="AR100" s="1482"/>
      <c r="AS100" s="1482"/>
      <c r="AT100" s="1482"/>
      <c r="AU100" s="1482"/>
      <c r="AV100" s="1482"/>
      <c r="AW100" s="1482"/>
      <c r="AX100" s="1482"/>
      <c r="AY100" s="402"/>
      <c r="AZ100" s="402"/>
      <c r="BA100" s="402"/>
      <c r="CG100" s="3409">
        <v>0</v>
      </c>
      <c r="CH100" s="3409"/>
      <c r="CI100" s="3409"/>
      <c r="CJ100" s="3409"/>
      <c r="CK100" s="3409"/>
      <c r="CL100" s="3409"/>
      <c r="CM100" s="3409"/>
    </row>
    <row r="101" spans="1:91" ht="16.149999999999999" customHeight="1" x14ac:dyDescent="0.2">
      <c r="A101" s="5121" t="s">
        <v>2607</v>
      </c>
      <c r="B101" s="5122"/>
      <c r="C101" s="1715">
        <f t="shared" si="15"/>
        <v>0</v>
      </c>
      <c r="D101" s="358">
        <f t="shared" si="16"/>
        <v>0</v>
      </c>
      <c r="E101" s="176">
        <f t="shared" si="16"/>
        <v>0</v>
      </c>
      <c r="F101" s="2400"/>
      <c r="G101" s="1144"/>
      <c r="H101" s="2400"/>
      <c r="I101" s="1144"/>
      <c r="J101" s="1765"/>
      <c r="K101" s="225"/>
      <c r="L101" s="2511"/>
      <c r="M101" s="1191"/>
      <c r="N101" s="1765"/>
      <c r="O101" s="225"/>
      <c r="P101" s="2511"/>
      <c r="Q101" s="1191"/>
      <c r="R101" s="1765"/>
      <c r="S101" s="225"/>
      <c r="T101" s="2511"/>
      <c r="U101" s="1191"/>
      <c r="V101" s="1765"/>
      <c r="W101" s="225"/>
      <c r="X101" s="2511"/>
      <c r="Y101" s="1191"/>
      <c r="Z101" s="1765"/>
      <c r="AA101" s="225"/>
      <c r="AB101" s="2511"/>
      <c r="AC101" s="1191"/>
      <c r="AD101" s="1765"/>
      <c r="AE101" s="225"/>
      <c r="AF101" s="2511"/>
      <c r="AG101" s="1191"/>
      <c r="AH101" s="1765"/>
      <c r="AI101" s="225"/>
      <c r="AJ101" s="2073"/>
      <c r="AK101" s="225"/>
      <c r="AL101" s="2512"/>
      <c r="AM101" s="3561"/>
      <c r="AN101" s="1482"/>
      <c r="AO101" s="1482"/>
      <c r="AP101" s="1482"/>
      <c r="AQ101" s="1482"/>
      <c r="AR101" s="1482"/>
      <c r="AS101" s="1482"/>
      <c r="AT101" s="1482"/>
      <c r="AU101" s="1482"/>
      <c r="AV101" s="1482"/>
      <c r="AW101" s="1482"/>
      <c r="AX101" s="1482"/>
      <c r="AY101" s="402"/>
      <c r="AZ101" s="402"/>
      <c r="BA101" s="402"/>
      <c r="CG101" s="3409">
        <v>0</v>
      </c>
      <c r="CH101" s="3409"/>
      <c r="CI101" s="3409"/>
      <c r="CJ101" s="3409"/>
      <c r="CK101" s="3409"/>
      <c r="CL101" s="3409"/>
      <c r="CM101" s="3409"/>
    </row>
    <row r="102" spans="1:91" ht="16.149999999999999" customHeight="1" x14ac:dyDescent="0.2">
      <c r="A102" s="5121" t="s">
        <v>2608</v>
      </c>
      <c r="B102" s="5122"/>
      <c r="C102" s="2498">
        <f t="shared" si="15"/>
        <v>0</v>
      </c>
      <c r="D102" s="2499">
        <f t="shared" si="16"/>
        <v>0</v>
      </c>
      <c r="E102" s="2493">
        <f>SUM(K102+M102+O102+Q102+S102+U102+W102+Y102+AA102+AC102+AE102+AG102+AI102+AK102)</f>
        <v>0</v>
      </c>
      <c r="F102" s="2400"/>
      <c r="G102" s="1144"/>
      <c r="H102" s="2400"/>
      <c r="I102" s="1144"/>
      <c r="J102" s="1765"/>
      <c r="K102" s="225"/>
      <c r="L102" s="2511"/>
      <c r="M102" s="1191"/>
      <c r="N102" s="1765"/>
      <c r="O102" s="225"/>
      <c r="P102" s="2511"/>
      <c r="Q102" s="1191"/>
      <c r="R102" s="1765"/>
      <c r="S102" s="225"/>
      <c r="T102" s="2511"/>
      <c r="U102" s="1191"/>
      <c r="V102" s="1765"/>
      <c r="W102" s="225"/>
      <c r="X102" s="2511"/>
      <c r="Y102" s="1191"/>
      <c r="Z102" s="1765"/>
      <c r="AA102" s="225"/>
      <c r="AB102" s="2511"/>
      <c r="AC102" s="1191"/>
      <c r="AD102" s="1765"/>
      <c r="AE102" s="225"/>
      <c r="AF102" s="2511"/>
      <c r="AG102" s="1191"/>
      <c r="AH102" s="1765"/>
      <c r="AI102" s="225"/>
      <c r="AJ102" s="2073"/>
      <c r="AK102" s="225"/>
      <c r="AL102" s="2512"/>
      <c r="AM102" s="3561"/>
      <c r="AN102" s="1482"/>
      <c r="AO102" s="1482"/>
      <c r="AP102" s="1482"/>
      <c r="AQ102" s="1482"/>
      <c r="AR102" s="1482"/>
      <c r="AS102" s="1482"/>
      <c r="AT102" s="1482"/>
      <c r="AU102" s="1482"/>
      <c r="AV102" s="1482"/>
      <c r="AW102" s="1482"/>
      <c r="AX102" s="1482"/>
      <c r="AY102" s="402"/>
      <c r="AZ102" s="402"/>
      <c r="BA102" s="402"/>
      <c r="CG102" s="3409">
        <v>0</v>
      </c>
      <c r="CH102" s="3409"/>
      <c r="CI102" s="3409"/>
      <c r="CJ102" s="3409"/>
      <c r="CK102" s="3409"/>
      <c r="CL102" s="3409"/>
      <c r="CM102" s="3409"/>
    </row>
    <row r="103" spans="1:91" ht="16.149999999999999" customHeight="1" x14ac:dyDescent="0.2">
      <c r="A103" s="5121" t="s">
        <v>2609</v>
      </c>
      <c r="B103" s="5122"/>
      <c r="C103" s="2498">
        <f t="shared" si="15"/>
        <v>0</v>
      </c>
      <c r="D103" s="2499">
        <f>SUM(J103+L103+N103+P103+R103+T103+V103+X103+Z103+AB103+AD103+AF103+AH103+AJ103)</f>
        <v>0</v>
      </c>
      <c r="E103" s="2493">
        <f t="shared" si="16"/>
        <v>0</v>
      </c>
      <c r="F103" s="2400"/>
      <c r="G103" s="1144"/>
      <c r="H103" s="2400"/>
      <c r="I103" s="1144"/>
      <c r="J103" s="1765"/>
      <c r="K103" s="225"/>
      <c r="L103" s="2511"/>
      <c r="M103" s="1191"/>
      <c r="N103" s="1765"/>
      <c r="O103" s="225"/>
      <c r="P103" s="2511"/>
      <c r="Q103" s="1191"/>
      <c r="R103" s="1765"/>
      <c r="S103" s="225"/>
      <c r="T103" s="2511"/>
      <c r="U103" s="1191"/>
      <c r="V103" s="1765"/>
      <c r="W103" s="225"/>
      <c r="X103" s="2511"/>
      <c r="Y103" s="1191"/>
      <c r="Z103" s="1765"/>
      <c r="AA103" s="225"/>
      <c r="AB103" s="2511"/>
      <c r="AC103" s="1191"/>
      <c r="AD103" s="1765"/>
      <c r="AE103" s="225"/>
      <c r="AF103" s="2511"/>
      <c r="AG103" s="1191"/>
      <c r="AH103" s="1765"/>
      <c r="AI103" s="225"/>
      <c r="AJ103" s="2073"/>
      <c r="AK103" s="225"/>
      <c r="AL103" s="2512"/>
      <c r="AM103" s="3561"/>
      <c r="AN103" s="1482"/>
      <c r="AO103" s="1482"/>
      <c r="AP103" s="1482"/>
      <c r="AQ103" s="1482"/>
      <c r="AR103" s="1482"/>
      <c r="AS103" s="1482"/>
      <c r="AT103" s="1482"/>
      <c r="AU103" s="1482"/>
      <c r="AV103" s="1482"/>
      <c r="AW103" s="1482"/>
      <c r="AX103" s="1482"/>
      <c r="AY103" s="402"/>
      <c r="AZ103" s="402"/>
      <c r="BA103" s="402"/>
      <c r="CG103" s="3409">
        <v>0</v>
      </c>
      <c r="CH103" s="3409"/>
      <c r="CI103" s="3409"/>
      <c r="CJ103" s="3409"/>
      <c r="CK103" s="3409"/>
      <c r="CL103" s="3409"/>
      <c r="CM103" s="3409"/>
    </row>
    <row r="104" spans="1:91" ht="16.149999999999999" customHeight="1" x14ac:dyDescent="0.2">
      <c r="A104" s="5121" t="s">
        <v>2610</v>
      </c>
      <c r="B104" s="5122"/>
      <c r="C104" s="2498">
        <f t="shared" si="15"/>
        <v>0</v>
      </c>
      <c r="D104" s="2499">
        <f t="shared" si="16"/>
        <v>0</v>
      </c>
      <c r="E104" s="2493">
        <f t="shared" si="16"/>
        <v>0</v>
      </c>
      <c r="F104" s="2377"/>
      <c r="G104" s="2383"/>
      <c r="H104" s="2377"/>
      <c r="I104" s="2383"/>
      <c r="J104" s="2368"/>
      <c r="K104" s="2370"/>
      <c r="L104" s="2371"/>
      <c r="M104" s="2372"/>
      <c r="N104" s="2368"/>
      <c r="O104" s="2370"/>
      <c r="P104" s="2371"/>
      <c r="Q104" s="2372"/>
      <c r="R104" s="2368"/>
      <c r="S104" s="2370"/>
      <c r="T104" s="2371"/>
      <c r="U104" s="2372"/>
      <c r="V104" s="2368"/>
      <c r="W104" s="2370"/>
      <c r="X104" s="2371"/>
      <c r="Y104" s="2372"/>
      <c r="Z104" s="2368"/>
      <c r="AA104" s="2370"/>
      <c r="AB104" s="2371"/>
      <c r="AC104" s="2372"/>
      <c r="AD104" s="2368"/>
      <c r="AE104" s="2370"/>
      <c r="AF104" s="2371"/>
      <c r="AG104" s="2372"/>
      <c r="AH104" s="2368"/>
      <c r="AI104" s="2370"/>
      <c r="AJ104" s="2373"/>
      <c r="AK104" s="2370"/>
      <c r="AL104" s="2513"/>
      <c r="AM104" s="3561"/>
      <c r="AN104" s="1482"/>
      <c r="AO104" s="1482"/>
      <c r="AP104" s="1482"/>
      <c r="AQ104" s="1482"/>
      <c r="AR104" s="1482"/>
      <c r="AS104" s="1482"/>
      <c r="AT104" s="1482"/>
      <c r="AU104" s="1482"/>
      <c r="AV104" s="1482"/>
      <c r="AW104" s="1482"/>
      <c r="AX104" s="1482"/>
      <c r="AY104" s="402"/>
      <c r="AZ104" s="402"/>
      <c r="BA104" s="402"/>
      <c r="CG104" s="3409">
        <v>0</v>
      </c>
      <c r="CH104" s="3409"/>
      <c r="CI104" s="3409"/>
      <c r="CJ104" s="3409"/>
      <c r="CK104" s="3409"/>
      <c r="CL104" s="3409"/>
      <c r="CM104" s="3409"/>
    </row>
    <row r="105" spans="1:91" ht="16.149999999999999" customHeight="1" x14ac:dyDescent="0.2">
      <c r="A105" s="5121" t="s">
        <v>2611</v>
      </c>
      <c r="B105" s="5122"/>
      <c r="C105" s="2498">
        <f t="shared" si="15"/>
        <v>0</v>
      </c>
      <c r="D105" s="2499">
        <f t="shared" si="16"/>
        <v>0</v>
      </c>
      <c r="E105" s="2493">
        <f t="shared" si="16"/>
        <v>0</v>
      </c>
      <c r="F105" s="2377"/>
      <c r="G105" s="2383"/>
      <c r="H105" s="2377"/>
      <c r="I105" s="2383"/>
      <c r="J105" s="2368"/>
      <c r="K105" s="2370"/>
      <c r="L105" s="2371"/>
      <c r="M105" s="2372"/>
      <c r="N105" s="2368"/>
      <c r="O105" s="2370"/>
      <c r="P105" s="2371"/>
      <c r="Q105" s="2372"/>
      <c r="R105" s="2368"/>
      <c r="S105" s="2370"/>
      <c r="T105" s="2371"/>
      <c r="U105" s="2372"/>
      <c r="V105" s="2368"/>
      <c r="W105" s="2370"/>
      <c r="X105" s="2371"/>
      <c r="Y105" s="2372"/>
      <c r="Z105" s="2368"/>
      <c r="AA105" s="2370"/>
      <c r="AB105" s="2371"/>
      <c r="AC105" s="2372"/>
      <c r="AD105" s="2368"/>
      <c r="AE105" s="2370"/>
      <c r="AF105" s="2371"/>
      <c r="AG105" s="2372"/>
      <c r="AH105" s="2368"/>
      <c r="AI105" s="2370"/>
      <c r="AJ105" s="2373"/>
      <c r="AK105" s="2370"/>
      <c r="AL105" s="2513"/>
      <c r="AM105" s="3561"/>
      <c r="AN105" s="1482"/>
      <c r="AO105" s="1482"/>
      <c r="AP105" s="1482"/>
      <c r="AQ105" s="1482"/>
      <c r="AR105" s="1482"/>
      <c r="AS105" s="1482"/>
      <c r="AT105" s="1482"/>
      <c r="AU105" s="1482"/>
      <c r="AV105" s="1482"/>
      <c r="AW105" s="1482"/>
      <c r="AX105" s="1482"/>
      <c r="AY105" s="402"/>
      <c r="AZ105" s="402"/>
      <c r="BA105" s="402"/>
      <c r="CG105" s="3409">
        <v>0</v>
      </c>
      <c r="CH105" s="3409"/>
      <c r="CI105" s="3409"/>
      <c r="CJ105" s="3409"/>
      <c r="CK105" s="3409"/>
      <c r="CL105" s="3409"/>
      <c r="CM105" s="3409"/>
    </row>
    <row r="106" spans="1:91" ht="16.149999999999999" customHeight="1" x14ac:dyDescent="0.2">
      <c r="A106" s="5121" t="s">
        <v>2612</v>
      </c>
      <c r="B106" s="5122"/>
      <c r="C106" s="2498">
        <f t="shared" si="15"/>
        <v>0</v>
      </c>
      <c r="D106" s="2499">
        <f t="shared" si="16"/>
        <v>0</v>
      </c>
      <c r="E106" s="2493">
        <f t="shared" si="16"/>
        <v>0</v>
      </c>
      <c r="F106" s="2377"/>
      <c r="G106" s="2383"/>
      <c r="H106" s="2377"/>
      <c r="I106" s="2383"/>
      <c r="J106" s="2368"/>
      <c r="K106" s="2370"/>
      <c r="L106" s="2371"/>
      <c r="M106" s="2372"/>
      <c r="N106" s="2368"/>
      <c r="O106" s="2370"/>
      <c r="P106" s="2371"/>
      <c r="Q106" s="2372"/>
      <c r="R106" s="2368"/>
      <c r="S106" s="2370"/>
      <c r="T106" s="2371"/>
      <c r="U106" s="2372"/>
      <c r="V106" s="2368"/>
      <c r="W106" s="2370"/>
      <c r="X106" s="2371"/>
      <c r="Y106" s="2372"/>
      <c r="Z106" s="2368"/>
      <c r="AA106" s="2370"/>
      <c r="AB106" s="2371"/>
      <c r="AC106" s="2372"/>
      <c r="AD106" s="2368"/>
      <c r="AE106" s="2370"/>
      <c r="AF106" s="2371"/>
      <c r="AG106" s="2372"/>
      <c r="AH106" s="2368"/>
      <c r="AI106" s="2370"/>
      <c r="AJ106" s="2373"/>
      <c r="AK106" s="2370"/>
      <c r="AL106" s="2513"/>
      <c r="AM106" s="3561"/>
      <c r="AN106" s="1482"/>
      <c r="AO106" s="1482"/>
      <c r="AP106" s="1482"/>
      <c r="AQ106" s="1482"/>
      <c r="AR106" s="1482"/>
      <c r="AS106" s="1482"/>
      <c r="AT106" s="1482"/>
      <c r="AU106" s="1482"/>
      <c r="AV106" s="1482"/>
      <c r="AW106" s="1482"/>
      <c r="AX106" s="1482"/>
      <c r="AY106" s="402"/>
      <c r="AZ106" s="402"/>
      <c r="BA106" s="402"/>
      <c r="CG106" s="3409">
        <v>0</v>
      </c>
      <c r="CH106" s="3409"/>
      <c r="CI106" s="3409"/>
      <c r="CJ106" s="3409"/>
      <c r="CK106" s="3409"/>
      <c r="CL106" s="3409"/>
      <c r="CM106" s="3409"/>
    </row>
    <row r="107" spans="1:91" ht="16.149999999999999" customHeight="1" x14ac:dyDescent="0.2">
      <c r="A107" s="4730" t="s">
        <v>2613</v>
      </c>
      <c r="B107" s="4731"/>
      <c r="C107" s="1132">
        <f t="shared" si="15"/>
        <v>0</v>
      </c>
      <c r="D107" s="1268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88"/>
      <c r="G107" s="1185"/>
      <c r="H107" s="1188"/>
      <c r="I107" s="1185"/>
      <c r="J107" s="1188"/>
      <c r="K107" s="1186"/>
      <c r="L107" s="1187"/>
      <c r="M107" s="1189"/>
      <c r="N107" s="1188"/>
      <c r="O107" s="1186"/>
      <c r="P107" s="1187"/>
      <c r="Q107" s="1189"/>
      <c r="R107" s="1188"/>
      <c r="S107" s="1186"/>
      <c r="T107" s="1187"/>
      <c r="U107" s="1189"/>
      <c r="V107" s="1188"/>
      <c r="W107" s="1186"/>
      <c r="X107" s="1187"/>
      <c r="Y107" s="1189"/>
      <c r="Z107" s="1188"/>
      <c r="AA107" s="1186"/>
      <c r="AB107" s="1187"/>
      <c r="AC107" s="1189"/>
      <c r="AD107" s="1188"/>
      <c r="AE107" s="1186"/>
      <c r="AF107" s="1187"/>
      <c r="AG107" s="1189"/>
      <c r="AH107" s="1188"/>
      <c r="AI107" s="1186"/>
      <c r="AJ107" s="2387"/>
      <c r="AK107" s="1186"/>
      <c r="AL107" s="2514"/>
      <c r="AM107" s="3561"/>
      <c r="AN107" s="1482"/>
      <c r="AO107" s="1482"/>
      <c r="AP107" s="1482"/>
      <c r="AQ107" s="1482"/>
      <c r="AR107" s="1482"/>
      <c r="AS107" s="1482"/>
      <c r="AT107" s="1482"/>
      <c r="AU107" s="1482"/>
      <c r="AV107" s="1482"/>
      <c r="AW107" s="1482"/>
      <c r="AX107" s="1482"/>
      <c r="AY107" s="402"/>
      <c r="AZ107" s="402"/>
      <c r="BA107" s="402"/>
      <c r="CG107" s="3409">
        <v>0</v>
      </c>
      <c r="CH107" s="3409"/>
      <c r="CI107" s="3409"/>
      <c r="CJ107" s="3409"/>
      <c r="CK107" s="3409"/>
      <c r="CL107" s="3409"/>
      <c r="CM107" s="3409"/>
    </row>
    <row r="108" spans="1:91" ht="31.9" customHeight="1" x14ac:dyDescent="0.2">
      <c r="A108" s="82" t="s">
        <v>2614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09"/>
      <c r="CH108" s="3409"/>
      <c r="CI108" s="3409"/>
      <c r="CJ108" s="3409"/>
      <c r="CK108" s="3409"/>
      <c r="CL108" s="3409"/>
      <c r="CM108" s="3409"/>
    </row>
    <row r="109" spans="1:91" ht="28.5" customHeight="1" x14ac:dyDescent="0.2">
      <c r="A109" s="4189" t="s">
        <v>2615</v>
      </c>
      <c r="B109" s="4191"/>
      <c r="C109" s="3074" t="s">
        <v>27</v>
      </c>
      <c r="D109" s="2168" t="s">
        <v>2602</v>
      </c>
      <c r="E109" s="3073" t="s">
        <v>2603</v>
      </c>
      <c r="F109" s="3203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09"/>
      <c r="CH109" s="3409"/>
      <c r="CI109" s="3409"/>
      <c r="CJ109" s="3409"/>
      <c r="CK109" s="3409"/>
      <c r="CL109" s="3409"/>
      <c r="CM109" s="3409"/>
    </row>
    <row r="110" spans="1:91" ht="16.149999999999999" customHeight="1" x14ac:dyDescent="0.2">
      <c r="A110" s="5117" t="s">
        <v>2616</v>
      </c>
      <c r="B110" s="5118"/>
      <c r="C110" s="2515">
        <f>SUM(D110+E110)</f>
        <v>0</v>
      </c>
      <c r="D110" s="1765"/>
      <c r="E110" s="224"/>
      <c r="F110" s="2516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09"/>
      <c r="CH110" s="3409"/>
      <c r="CI110" s="3409"/>
      <c r="CJ110" s="3409"/>
      <c r="CK110" s="3409"/>
      <c r="CL110" s="3409"/>
      <c r="CM110" s="3409"/>
    </row>
    <row r="111" spans="1:91" ht="16.149999999999999" customHeight="1" x14ac:dyDescent="0.2">
      <c r="A111" s="4755" t="s">
        <v>2617</v>
      </c>
      <c r="B111" s="4757"/>
      <c r="C111" s="2505">
        <f>SUM(D111+E111)</f>
        <v>0</v>
      </c>
      <c r="D111" s="1765"/>
      <c r="E111" s="224"/>
      <c r="F111" s="2516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09"/>
      <c r="CH111" s="3409"/>
      <c r="CI111" s="3409"/>
      <c r="CJ111" s="3409"/>
      <c r="CK111" s="3409"/>
      <c r="CL111" s="3409"/>
      <c r="CM111" s="3409"/>
    </row>
    <row r="112" spans="1:91" ht="16.149999999999999" customHeight="1" x14ac:dyDescent="0.2">
      <c r="A112" s="4474" t="s">
        <v>2618</v>
      </c>
      <c r="B112" s="4277"/>
      <c r="C112" s="2517">
        <f>SUM(D112+E112)</f>
        <v>0</v>
      </c>
      <c r="D112" s="2518"/>
      <c r="E112" s="2519"/>
      <c r="F112" s="2516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09"/>
      <c r="CH112" s="3409"/>
      <c r="CI112" s="3409"/>
      <c r="CJ112" s="3409"/>
      <c r="CK112" s="3409"/>
      <c r="CL112" s="3409"/>
      <c r="CM112" s="3409"/>
    </row>
    <row r="113" spans="1:91" ht="31.9" customHeight="1" x14ac:dyDescent="0.2">
      <c r="A113" s="82" t="s">
        <v>2619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09"/>
      <c r="CH113" s="3409"/>
      <c r="CI113" s="3409"/>
      <c r="CJ113" s="3409"/>
      <c r="CK113" s="3409"/>
      <c r="CL113" s="3409"/>
      <c r="CM113" s="3409"/>
    </row>
    <row r="114" spans="1:91" ht="27" customHeight="1" x14ac:dyDescent="0.2">
      <c r="A114" s="4189" t="s">
        <v>2620</v>
      </c>
      <c r="B114" s="4190"/>
      <c r="C114" s="3227" t="s">
        <v>27</v>
      </c>
      <c r="D114" s="2168" t="s">
        <v>2602</v>
      </c>
      <c r="E114" s="3073" t="s">
        <v>2603</v>
      </c>
      <c r="F114" s="3203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09"/>
      <c r="CH114" s="3409"/>
      <c r="CI114" s="3409"/>
      <c r="CJ114" s="3409"/>
      <c r="CK114" s="3409"/>
      <c r="CL114" s="3409"/>
      <c r="CM114" s="3409"/>
    </row>
    <row r="115" spans="1:91" ht="16.149999999999999" customHeight="1" x14ac:dyDescent="0.2">
      <c r="A115" s="5117" t="s">
        <v>2616</v>
      </c>
      <c r="B115" s="5118"/>
      <c r="C115" s="2520">
        <f>SUM(D115+E115)</f>
        <v>0</v>
      </c>
      <c r="D115" s="2120"/>
      <c r="E115" s="2361"/>
      <c r="F115" s="2516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09"/>
      <c r="CH115" s="3409"/>
      <c r="CI115" s="3409"/>
      <c r="CJ115" s="3409"/>
      <c r="CK115" s="3409"/>
      <c r="CL115" s="3409"/>
      <c r="CM115" s="3409"/>
    </row>
    <row r="116" spans="1:91" ht="16.149999999999999" customHeight="1" x14ac:dyDescent="0.2">
      <c r="A116" s="4755" t="s">
        <v>2621</v>
      </c>
      <c r="B116" s="4757"/>
      <c r="C116" s="2505">
        <f>SUM(D116+E116)</f>
        <v>0</v>
      </c>
      <c r="D116" s="2368"/>
      <c r="E116" s="2369"/>
      <c r="F116" s="2516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09"/>
      <c r="CH116" s="3409"/>
      <c r="CI116" s="3409"/>
      <c r="CJ116" s="3409"/>
      <c r="CK116" s="3409"/>
      <c r="CL116" s="3409"/>
      <c r="CM116" s="3409"/>
    </row>
    <row r="117" spans="1:91" ht="16.149999999999999" customHeight="1" x14ac:dyDescent="0.2">
      <c r="A117" s="4755" t="s">
        <v>1598</v>
      </c>
      <c r="B117" s="4757"/>
      <c r="C117" s="2505">
        <f>SUM(D117+E117)</f>
        <v>0</v>
      </c>
      <c r="D117" s="2521"/>
      <c r="E117" s="226"/>
      <c r="F117" s="2516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09"/>
      <c r="CH117" s="3409"/>
      <c r="CI117" s="3409"/>
      <c r="CJ117" s="3409"/>
      <c r="CK117" s="3409"/>
      <c r="CL117" s="3409"/>
      <c r="CM117" s="3409"/>
    </row>
    <row r="118" spans="1:91" ht="16.149999999999999" customHeight="1" x14ac:dyDescent="0.2">
      <c r="A118" s="5119" t="s">
        <v>2618</v>
      </c>
      <c r="B118" s="5120"/>
      <c r="C118" s="2505">
        <f>SUM(D118+E118)</f>
        <v>0</v>
      </c>
      <c r="D118" s="2521"/>
      <c r="E118" s="226"/>
      <c r="F118" s="2516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09"/>
      <c r="CH118" s="3409"/>
      <c r="CI118" s="3409"/>
      <c r="CJ118" s="3409"/>
      <c r="CK118" s="3409"/>
      <c r="CL118" s="3409"/>
      <c r="CM118" s="3409"/>
    </row>
    <row r="119" spans="1:91" ht="16.149999999999999" customHeight="1" x14ac:dyDescent="0.2">
      <c r="A119" s="4258" t="s">
        <v>2622</v>
      </c>
      <c r="B119" s="4259"/>
      <c r="C119" s="2522">
        <f>SUM(D119+E119)</f>
        <v>0</v>
      </c>
      <c r="D119" s="1188"/>
      <c r="E119" s="1185"/>
      <c r="F119" s="2516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09"/>
      <c r="CH119" s="3409"/>
      <c r="CI119" s="3409"/>
      <c r="CJ119" s="3409"/>
      <c r="CK119" s="3409"/>
      <c r="CL119" s="3409"/>
      <c r="CM119" s="3409"/>
    </row>
    <row r="120" spans="1:91" ht="31.9" customHeight="1" x14ac:dyDescent="0.2">
      <c r="A120" s="82" t="s">
        <v>2623</v>
      </c>
      <c r="B120" s="161"/>
      <c r="C120" s="161"/>
      <c r="D120" s="161"/>
      <c r="E120" s="161"/>
      <c r="F120" s="2353"/>
      <c r="G120" s="2353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09"/>
      <c r="CH120" s="3409"/>
      <c r="CI120" s="3409"/>
      <c r="CJ120" s="3409"/>
      <c r="CK120" s="3409"/>
      <c r="CL120" s="3409"/>
      <c r="CM120" s="3409"/>
    </row>
    <row r="121" spans="1:91" ht="16.149999999999999" customHeight="1" x14ac:dyDescent="0.2">
      <c r="A121" s="5076" t="s">
        <v>2558</v>
      </c>
      <c r="B121" s="5077"/>
      <c r="C121" s="4693" t="s">
        <v>27</v>
      </c>
      <c r="D121" s="4693"/>
      <c r="E121" s="5077"/>
      <c r="F121" s="4835" t="s">
        <v>2</v>
      </c>
      <c r="G121" s="5089"/>
      <c r="H121" s="5089"/>
      <c r="I121" s="5089"/>
      <c r="J121" s="5089"/>
      <c r="K121" s="5089"/>
      <c r="L121" s="5089"/>
      <c r="M121" s="5089"/>
      <c r="N121" s="5089"/>
      <c r="O121" s="5089"/>
      <c r="P121" s="5089"/>
      <c r="Q121" s="5089"/>
      <c r="R121" s="5089"/>
      <c r="S121" s="5089"/>
      <c r="T121" s="5089"/>
      <c r="U121" s="5089"/>
      <c r="V121" s="5089"/>
      <c r="W121" s="5089"/>
      <c r="X121" s="5089"/>
      <c r="Y121" s="5089"/>
      <c r="Z121" s="5089"/>
      <c r="AA121" s="5089"/>
      <c r="AB121" s="5089"/>
      <c r="AC121" s="5089"/>
      <c r="AD121" s="5089"/>
      <c r="AE121" s="5089"/>
      <c r="AF121" s="5089"/>
      <c r="AG121" s="5089"/>
      <c r="AH121" s="5089"/>
      <c r="AI121" s="5089"/>
      <c r="AJ121" s="5089"/>
      <c r="AK121" s="5116"/>
      <c r="AL121" s="4739" t="s">
        <v>550</v>
      </c>
      <c r="CG121" s="3409"/>
      <c r="CH121" s="3409"/>
      <c r="CI121" s="3409"/>
      <c r="CJ121" s="3409"/>
      <c r="CK121" s="3409"/>
      <c r="CL121" s="3409"/>
      <c r="CM121" s="3409"/>
    </row>
    <row r="122" spans="1:91" ht="16.149999999999999" customHeight="1" x14ac:dyDescent="0.2">
      <c r="A122" s="5114"/>
      <c r="B122" s="5115"/>
      <c r="C122" s="5079"/>
      <c r="D122" s="5079"/>
      <c r="E122" s="5080"/>
      <c r="F122" s="4189" t="s">
        <v>2560</v>
      </c>
      <c r="G122" s="4191"/>
      <c r="H122" s="4189" t="s">
        <v>2561</v>
      </c>
      <c r="I122" s="4191"/>
      <c r="J122" s="4190" t="s">
        <v>2562</v>
      </c>
      <c r="K122" s="4190"/>
      <c r="L122" s="4189" t="s">
        <v>2563</v>
      </c>
      <c r="M122" s="4191"/>
      <c r="N122" s="4526" t="s">
        <v>2564</v>
      </c>
      <c r="O122" s="4526"/>
      <c r="P122" s="4845" t="s">
        <v>2565</v>
      </c>
      <c r="Q122" s="4846"/>
      <c r="R122" s="4526" t="s">
        <v>2566</v>
      </c>
      <c r="S122" s="4526"/>
      <c r="T122" s="4845" t="s">
        <v>139</v>
      </c>
      <c r="U122" s="4846"/>
      <c r="V122" s="4526" t="s">
        <v>140</v>
      </c>
      <c r="W122" s="4526"/>
      <c r="X122" s="4845" t="s">
        <v>141</v>
      </c>
      <c r="Y122" s="4846"/>
      <c r="Z122" s="4526" t="s">
        <v>142</v>
      </c>
      <c r="AA122" s="4526"/>
      <c r="AB122" s="4845" t="s">
        <v>143</v>
      </c>
      <c r="AC122" s="4846"/>
      <c r="AD122" s="4526" t="s">
        <v>144</v>
      </c>
      <c r="AE122" s="4526"/>
      <c r="AF122" s="4845" t="s">
        <v>145</v>
      </c>
      <c r="AG122" s="4846"/>
      <c r="AH122" s="4526" t="s">
        <v>146</v>
      </c>
      <c r="AI122" s="4526"/>
      <c r="AJ122" s="4185" t="s">
        <v>2567</v>
      </c>
      <c r="AK122" s="4818"/>
      <c r="AL122" s="4176"/>
      <c r="CG122" s="3409"/>
      <c r="CH122" s="3409"/>
      <c r="CI122" s="3409"/>
      <c r="CJ122" s="3409"/>
      <c r="CK122" s="3409"/>
      <c r="CL122" s="3409"/>
      <c r="CM122" s="3409"/>
    </row>
    <row r="123" spans="1:91" ht="16.149999999999999" customHeight="1" x14ac:dyDescent="0.2">
      <c r="A123" s="5078"/>
      <c r="B123" s="5080"/>
      <c r="C123" s="2523" t="s">
        <v>47</v>
      </c>
      <c r="D123" s="2524" t="s">
        <v>20</v>
      </c>
      <c r="E123" s="3253" t="s">
        <v>21</v>
      </c>
      <c r="F123" s="2141" t="s">
        <v>20</v>
      </c>
      <c r="G123" s="3076" t="s">
        <v>21</v>
      </c>
      <c r="H123" s="2141" t="s">
        <v>20</v>
      </c>
      <c r="I123" s="3076" t="s">
        <v>21</v>
      </c>
      <c r="J123" s="2481" t="s">
        <v>20</v>
      </c>
      <c r="K123" s="3075" t="s">
        <v>21</v>
      </c>
      <c r="L123" s="2141" t="s">
        <v>20</v>
      </c>
      <c r="M123" s="3076" t="s">
        <v>21</v>
      </c>
      <c r="N123" s="2481" t="s">
        <v>20</v>
      </c>
      <c r="O123" s="3075" t="s">
        <v>21</v>
      </c>
      <c r="P123" s="2141" t="s">
        <v>20</v>
      </c>
      <c r="Q123" s="3076" t="s">
        <v>21</v>
      </c>
      <c r="R123" s="2481" t="s">
        <v>20</v>
      </c>
      <c r="S123" s="3075" t="s">
        <v>21</v>
      </c>
      <c r="T123" s="2141" t="s">
        <v>20</v>
      </c>
      <c r="U123" s="3076" t="s">
        <v>21</v>
      </c>
      <c r="V123" s="2481" t="s">
        <v>20</v>
      </c>
      <c r="W123" s="3075" t="s">
        <v>21</v>
      </c>
      <c r="X123" s="2141" t="s">
        <v>20</v>
      </c>
      <c r="Y123" s="3076" t="s">
        <v>21</v>
      </c>
      <c r="Z123" s="2481" t="s">
        <v>20</v>
      </c>
      <c r="AA123" s="3075" t="s">
        <v>21</v>
      </c>
      <c r="AB123" s="2141" t="s">
        <v>20</v>
      </c>
      <c r="AC123" s="3076" t="s">
        <v>21</v>
      </c>
      <c r="AD123" s="2481" t="s">
        <v>20</v>
      </c>
      <c r="AE123" s="3075" t="s">
        <v>21</v>
      </c>
      <c r="AF123" s="2141" t="s">
        <v>20</v>
      </c>
      <c r="AG123" s="3076" t="s">
        <v>21</v>
      </c>
      <c r="AH123" s="2481" t="s">
        <v>20</v>
      </c>
      <c r="AI123" s="3075" t="s">
        <v>21</v>
      </c>
      <c r="AJ123" s="2141" t="s">
        <v>20</v>
      </c>
      <c r="AK123" s="3223" t="s">
        <v>21</v>
      </c>
      <c r="AL123" s="4180"/>
      <c r="CG123" s="3409"/>
      <c r="CH123" s="3409"/>
      <c r="CI123" s="3409"/>
      <c r="CJ123" s="3409"/>
      <c r="CK123" s="3409"/>
      <c r="CL123" s="3409"/>
      <c r="CM123" s="3409"/>
    </row>
    <row r="124" spans="1:91" ht="16.149999999999999" customHeight="1" x14ac:dyDescent="0.2">
      <c r="A124" s="2525" t="s">
        <v>2624</v>
      </c>
      <c r="B124" s="2526"/>
      <c r="C124" s="2527">
        <f t="shared" ref="C124:C129" si="17">SUM(D124+E124)</f>
        <v>0</v>
      </c>
      <c r="D124" s="2528">
        <f>SUM(F124+H124+J124+L124+N124+P124+R124+T124+V124+X124+Z124+AB124+AD124+AF124+AH124+AJ124)</f>
        <v>0</v>
      </c>
      <c r="E124" s="2529">
        <f>SUM(G124+I124+K124+M124+O124+Q124+S124+U124+W124+Y124+AA124+AC124+AE124+AG124+AI124+AK124)</f>
        <v>0</v>
      </c>
      <c r="F124" s="2120"/>
      <c r="G124" s="2361"/>
      <c r="H124" s="2120"/>
      <c r="I124" s="2121"/>
      <c r="J124" s="2362"/>
      <c r="K124" s="2363"/>
      <c r="L124" s="2120"/>
      <c r="M124" s="2121"/>
      <c r="N124" s="2362"/>
      <c r="O124" s="2363"/>
      <c r="P124" s="2120"/>
      <c r="Q124" s="2121"/>
      <c r="R124" s="2362"/>
      <c r="S124" s="2363"/>
      <c r="T124" s="2120"/>
      <c r="U124" s="2121"/>
      <c r="V124" s="2362"/>
      <c r="W124" s="2363"/>
      <c r="X124" s="2120"/>
      <c r="Y124" s="2121"/>
      <c r="Z124" s="2362"/>
      <c r="AA124" s="2363"/>
      <c r="AB124" s="2120"/>
      <c r="AC124" s="2121"/>
      <c r="AD124" s="2362"/>
      <c r="AE124" s="2363"/>
      <c r="AF124" s="2118"/>
      <c r="AG124" s="2121"/>
      <c r="AH124" s="2362"/>
      <c r="AI124" s="2363"/>
      <c r="AJ124" s="2118"/>
      <c r="AK124" s="2364"/>
      <c r="AL124" s="2361"/>
      <c r="AM124" s="3395"/>
      <c r="CG124" s="3409"/>
      <c r="CH124" s="3409"/>
      <c r="CI124" s="3409"/>
      <c r="CJ124" s="3409"/>
      <c r="CK124" s="3409"/>
      <c r="CL124" s="3409"/>
      <c r="CM124" s="3409"/>
    </row>
    <row r="125" spans="1:91" ht="16.149999999999999" customHeight="1" x14ac:dyDescent="0.2">
      <c r="A125" s="2530" t="s">
        <v>2625</v>
      </c>
      <c r="B125" s="2531"/>
      <c r="C125" s="2532">
        <f t="shared" si="17"/>
        <v>0</v>
      </c>
      <c r="D125" s="2533">
        <f>SUM(F125+H125)</f>
        <v>0</v>
      </c>
      <c r="E125" s="2529">
        <f>SUM(G125+I125)</f>
        <v>0</v>
      </c>
      <c r="F125" s="2368"/>
      <c r="G125" s="2369"/>
      <c r="H125" s="2368"/>
      <c r="I125" s="2370"/>
      <c r="J125" s="2379"/>
      <c r="K125" s="2380"/>
      <c r="L125" s="2377"/>
      <c r="M125" s="2378"/>
      <c r="N125" s="2379"/>
      <c r="O125" s="2380"/>
      <c r="P125" s="2377"/>
      <c r="Q125" s="2378"/>
      <c r="R125" s="2379"/>
      <c r="S125" s="2380"/>
      <c r="T125" s="2377"/>
      <c r="U125" s="2378"/>
      <c r="V125" s="2379"/>
      <c r="W125" s="2380"/>
      <c r="X125" s="2377"/>
      <c r="Y125" s="2378"/>
      <c r="Z125" s="2379"/>
      <c r="AA125" s="2380"/>
      <c r="AB125" s="2377"/>
      <c r="AC125" s="2378"/>
      <c r="AD125" s="2379"/>
      <c r="AE125" s="2380"/>
      <c r="AF125" s="2534"/>
      <c r="AG125" s="2378"/>
      <c r="AH125" s="2379"/>
      <c r="AI125" s="2380"/>
      <c r="AJ125" s="2534"/>
      <c r="AK125" s="2382"/>
      <c r="AL125" s="2369"/>
      <c r="AM125" s="3395"/>
      <c r="CG125" s="3409"/>
      <c r="CH125" s="3409"/>
      <c r="CI125" s="3409"/>
      <c r="CJ125" s="3409"/>
      <c r="CK125" s="3409"/>
      <c r="CL125" s="3409"/>
      <c r="CM125" s="3409"/>
    </row>
    <row r="126" spans="1:91" ht="16.149999999999999" customHeight="1" x14ac:dyDescent="0.2">
      <c r="A126" s="2530" t="s">
        <v>2626</v>
      </c>
      <c r="B126" s="2531"/>
      <c r="C126" s="2532">
        <f t="shared" si="17"/>
        <v>0</v>
      </c>
      <c r="D126" s="2533">
        <f>SUM(H126+J126+L126+N126+P126+R126+T126+V126+X126+Z126+AB126+AD126+AF126+AH126+AJ126)</f>
        <v>0</v>
      </c>
      <c r="E126" s="2529">
        <f>SUM(I126+K126+M126+O126+Q126+S126+U126+W126+Y126+AA126+AC126+AE126+AG126+AI126+AK126)</f>
        <v>0</v>
      </c>
      <c r="F126" s="2420"/>
      <c r="G126" s="2421"/>
      <c r="H126" s="2368"/>
      <c r="I126" s="2370"/>
      <c r="J126" s="2371"/>
      <c r="K126" s="2372"/>
      <c r="L126" s="2368"/>
      <c r="M126" s="2370"/>
      <c r="N126" s="2371"/>
      <c r="O126" s="2372"/>
      <c r="P126" s="2368"/>
      <c r="Q126" s="2370"/>
      <c r="R126" s="2371"/>
      <c r="S126" s="2372"/>
      <c r="T126" s="2368"/>
      <c r="U126" s="2370"/>
      <c r="V126" s="2371"/>
      <c r="W126" s="2372"/>
      <c r="X126" s="2368"/>
      <c r="Y126" s="2370"/>
      <c r="Z126" s="2371"/>
      <c r="AA126" s="2372"/>
      <c r="AB126" s="2368"/>
      <c r="AC126" s="2370"/>
      <c r="AD126" s="2371"/>
      <c r="AE126" s="2372"/>
      <c r="AF126" s="2430"/>
      <c r="AG126" s="2370"/>
      <c r="AH126" s="2371"/>
      <c r="AI126" s="2372"/>
      <c r="AJ126" s="2430"/>
      <c r="AK126" s="2374"/>
      <c r="AL126" s="2369"/>
      <c r="AM126" s="3395"/>
      <c r="CG126" s="3409"/>
      <c r="CH126" s="3409"/>
      <c r="CI126" s="3409"/>
      <c r="CJ126" s="3409"/>
      <c r="CK126" s="3409"/>
      <c r="CL126" s="3409"/>
      <c r="CM126" s="3409"/>
    </row>
    <row r="127" spans="1:91" ht="16.149999999999999" customHeight="1" x14ac:dyDescent="0.2">
      <c r="A127" s="2530" t="s">
        <v>62</v>
      </c>
      <c r="B127" s="2531"/>
      <c r="C127" s="2532">
        <f t="shared" si="17"/>
        <v>0</v>
      </c>
      <c r="D127" s="2533">
        <f>SUM(F127+H127+J127+L127+N127+P127+R127+T127+V127+X127+Z127+AB127+AD127+AF127+AH127+AJ127)</f>
        <v>0</v>
      </c>
      <c r="E127" s="2529">
        <f>SUM(G127+I127+K127+M127+O127+Q127+S127+U127+W127+Y127+AA127+AC127+AE127+AG127+AI127+AK127)</f>
        <v>0</v>
      </c>
      <c r="F127" s="2368"/>
      <c r="G127" s="2369"/>
      <c r="H127" s="2368"/>
      <c r="I127" s="2370"/>
      <c r="J127" s="2371"/>
      <c r="K127" s="2372"/>
      <c r="L127" s="2368"/>
      <c r="M127" s="2370"/>
      <c r="N127" s="2371"/>
      <c r="O127" s="2372"/>
      <c r="P127" s="2368"/>
      <c r="Q127" s="2370"/>
      <c r="R127" s="2371"/>
      <c r="S127" s="2372"/>
      <c r="T127" s="2368"/>
      <c r="U127" s="2370"/>
      <c r="V127" s="2371"/>
      <c r="W127" s="2372"/>
      <c r="X127" s="2368"/>
      <c r="Y127" s="2370"/>
      <c r="Z127" s="2371"/>
      <c r="AA127" s="2372"/>
      <c r="AB127" s="2368"/>
      <c r="AC127" s="2370"/>
      <c r="AD127" s="2371"/>
      <c r="AE127" s="2372"/>
      <c r="AF127" s="2430"/>
      <c r="AG127" s="2370"/>
      <c r="AH127" s="2371"/>
      <c r="AI127" s="2372"/>
      <c r="AJ127" s="2430"/>
      <c r="AK127" s="2374"/>
      <c r="AL127" s="2369"/>
      <c r="AM127" s="3395"/>
      <c r="CG127" s="3409"/>
      <c r="CH127" s="3409"/>
      <c r="CI127" s="3409"/>
      <c r="CJ127" s="3409"/>
      <c r="CK127" s="3409"/>
      <c r="CL127" s="3409"/>
      <c r="CM127" s="3409"/>
    </row>
    <row r="128" spans="1:91" ht="16.149999999999999" customHeight="1" x14ac:dyDescent="0.2">
      <c r="A128" s="2530" t="s">
        <v>2627</v>
      </c>
      <c r="B128" s="2531"/>
      <c r="C128" s="2532">
        <f t="shared" si="17"/>
        <v>0</v>
      </c>
      <c r="D128" s="2533">
        <f>SUM(T128+V128+X128+Z128+AB128+AD128+AF128+AH128+AJ128)</f>
        <v>0</v>
      </c>
      <c r="E128" s="2529">
        <f>SUM(U128+W128+Y128+AA128+AC128+AE128+AG128+AI128+AK128)</f>
        <v>0</v>
      </c>
      <c r="F128" s="2377"/>
      <c r="G128" s="2383"/>
      <c r="H128" s="2377"/>
      <c r="I128" s="2378"/>
      <c r="J128" s="2379"/>
      <c r="K128" s="2380"/>
      <c r="L128" s="2377"/>
      <c r="M128" s="2378"/>
      <c r="N128" s="2379"/>
      <c r="O128" s="2380"/>
      <c r="P128" s="2377"/>
      <c r="Q128" s="2378"/>
      <c r="R128" s="2379"/>
      <c r="S128" s="2380"/>
      <c r="T128" s="2368"/>
      <c r="U128" s="2370"/>
      <c r="V128" s="2371"/>
      <c r="W128" s="2372"/>
      <c r="X128" s="2368"/>
      <c r="Y128" s="2370"/>
      <c r="Z128" s="2371"/>
      <c r="AA128" s="2372"/>
      <c r="AB128" s="2368"/>
      <c r="AC128" s="2370"/>
      <c r="AD128" s="2371"/>
      <c r="AE128" s="2372"/>
      <c r="AF128" s="2430"/>
      <c r="AG128" s="2370"/>
      <c r="AH128" s="2371"/>
      <c r="AI128" s="2372"/>
      <c r="AJ128" s="2430"/>
      <c r="AK128" s="2374"/>
      <c r="AL128" s="2369"/>
      <c r="AM128" s="3395"/>
      <c r="CG128" s="3409"/>
      <c r="CH128" s="3409"/>
      <c r="CI128" s="3409"/>
      <c r="CJ128" s="3409"/>
      <c r="CK128" s="3409"/>
      <c r="CL128" s="3409"/>
      <c r="CM128" s="3409"/>
    </row>
    <row r="129" spans="1:91" ht="16.149999999999999" customHeight="1" x14ac:dyDescent="0.2">
      <c r="A129" s="2535" t="s">
        <v>65</v>
      </c>
      <c r="B129" s="2536"/>
      <c r="C129" s="2532">
        <f t="shared" si="17"/>
        <v>0</v>
      </c>
      <c r="D129" s="2533">
        <f>SUM(F129+H129+J129+L129+N129+P129+R129+T129+V129+X129+Z129+AB129+AD129+AF129+AH129+AJ129)</f>
        <v>0</v>
      </c>
      <c r="E129" s="2529">
        <f>SUM(G129+I129+K129+M129+O129+Q129+S129+U129+W129+Y129+AA129+AC129+AE129+AG129+AI129+AK129)</f>
        <v>0</v>
      </c>
      <c r="F129" s="1188"/>
      <c r="G129" s="1185"/>
      <c r="H129" s="1188"/>
      <c r="I129" s="1186"/>
      <c r="J129" s="1187"/>
      <c r="K129" s="1189"/>
      <c r="L129" s="1188"/>
      <c r="M129" s="1186"/>
      <c r="N129" s="1187"/>
      <c r="O129" s="1189"/>
      <c r="P129" s="1188"/>
      <c r="Q129" s="1186"/>
      <c r="R129" s="1187"/>
      <c r="S129" s="1189"/>
      <c r="T129" s="1188"/>
      <c r="U129" s="1186"/>
      <c r="V129" s="1187"/>
      <c r="W129" s="1189"/>
      <c r="X129" s="1188"/>
      <c r="Y129" s="1186"/>
      <c r="Z129" s="1187"/>
      <c r="AA129" s="1189"/>
      <c r="AB129" s="1188"/>
      <c r="AC129" s="1186"/>
      <c r="AD129" s="1187"/>
      <c r="AE129" s="1189"/>
      <c r="AF129" s="2119"/>
      <c r="AG129" s="1186"/>
      <c r="AH129" s="1187"/>
      <c r="AI129" s="1189"/>
      <c r="AJ129" s="2119"/>
      <c r="AK129" s="2067"/>
      <c r="AL129" s="1185"/>
      <c r="AM129" s="3395"/>
      <c r="CG129" s="3409"/>
      <c r="CH129" s="3409"/>
      <c r="CI129" s="3409"/>
      <c r="CJ129" s="3409"/>
      <c r="CK129" s="3409"/>
      <c r="CL129" s="3409"/>
      <c r="CM129" s="3409"/>
    </row>
    <row r="130" spans="1:91" ht="16.149999999999999" customHeight="1" x14ac:dyDescent="0.2">
      <c r="A130" s="4835" t="s">
        <v>27</v>
      </c>
      <c r="B130" s="4836"/>
      <c r="C130" s="2537">
        <f t="shared" ref="C130:AK130" si="18">SUM(C124:C129)</f>
        <v>0</v>
      </c>
      <c r="D130" s="2538">
        <f t="shared" si="18"/>
        <v>0</v>
      </c>
      <c r="E130" s="2539">
        <f t="shared" si="18"/>
        <v>0</v>
      </c>
      <c r="F130" s="2537">
        <f>SUM(F124:F129)</f>
        <v>0</v>
      </c>
      <c r="G130" s="2539">
        <f t="shared" si="18"/>
        <v>0</v>
      </c>
      <c r="H130" s="2537">
        <f>SUM(H124:H129)</f>
        <v>0</v>
      </c>
      <c r="I130" s="2539">
        <f t="shared" si="18"/>
        <v>0</v>
      </c>
      <c r="J130" s="2540">
        <f t="shared" si="18"/>
        <v>0</v>
      </c>
      <c r="K130" s="2541">
        <f t="shared" si="18"/>
        <v>0</v>
      </c>
      <c r="L130" s="2537">
        <f t="shared" si="18"/>
        <v>0</v>
      </c>
      <c r="M130" s="2542">
        <f t="shared" si="18"/>
        <v>0</v>
      </c>
      <c r="N130" s="2540">
        <f t="shared" si="18"/>
        <v>0</v>
      </c>
      <c r="O130" s="2542">
        <f t="shared" si="18"/>
        <v>0</v>
      </c>
      <c r="P130" s="2540">
        <f t="shared" si="18"/>
        <v>0</v>
      </c>
      <c r="Q130" s="2542">
        <f t="shared" si="18"/>
        <v>0</v>
      </c>
      <c r="R130" s="2540">
        <f t="shared" si="18"/>
        <v>0</v>
      </c>
      <c r="S130" s="2541">
        <f t="shared" si="18"/>
        <v>0</v>
      </c>
      <c r="T130" s="2537">
        <f t="shared" si="18"/>
        <v>0</v>
      </c>
      <c r="U130" s="2542">
        <f t="shared" si="18"/>
        <v>0</v>
      </c>
      <c r="V130" s="2540">
        <f t="shared" si="18"/>
        <v>0</v>
      </c>
      <c r="W130" s="2541">
        <f t="shared" si="18"/>
        <v>0</v>
      </c>
      <c r="X130" s="2537">
        <f t="shared" si="18"/>
        <v>0</v>
      </c>
      <c r="Y130" s="2542">
        <f t="shared" si="18"/>
        <v>0</v>
      </c>
      <c r="Z130" s="2540">
        <f t="shared" si="18"/>
        <v>0</v>
      </c>
      <c r="AA130" s="2541">
        <f t="shared" si="18"/>
        <v>0</v>
      </c>
      <c r="AB130" s="2537">
        <f t="shared" si="18"/>
        <v>0</v>
      </c>
      <c r="AC130" s="2542">
        <f t="shared" si="18"/>
        <v>0</v>
      </c>
      <c r="AD130" s="2540">
        <f t="shared" si="18"/>
        <v>0</v>
      </c>
      <c r="AE130" s="2541">
        <f t="shared" si="18"/>
        <v>0</v>
      </c>
      <c r="AF130" s="2537">
        <f t="shared" si="18"/>
        <v>0</v>
      </c>
      <c r="AG130" s="2542">
        <f t="shared" si="18"/>
        <v>0</v>
      </c>
      <c r="AH130" s="2540">
        <f t="shared" si="18"/>
        <v>0</v>
      </c>
      <c r="AI130" s="2541">
        <f t="shared" si="18"/>
        <v>0</v>
      </c>
      <c r="AJ130" s="2543">
        <f t="shared" si="18"/>
        <v>0</v>
      </c>
      <c r="AK130" s="2544">
        <f t="shared" si="18"/>
        <v>0</v>
      </c>
      <c r="AL130" s="2539">
        <f>SUM(AL124:AL129)</f>
        <v>0</v>
      </c>
      <c r="CG130" s="3409"/>
      <c r="CH130" s="3409"/>
      <c r="CI130" s="3409"/>
      <c r="CJ130" s="3409"/>
      <c r="CK130" s="3409"/>
      <c r="CL130" s="3409"/>
      <c r="CM130" s="3409"/>
    </row>
    <row r="131" spans="1:91" ht="31.9" customHeight="1" x14ac:dyDescent="0.2">
      <c r="A131" s="1397" t="s">
        <v>2628</v>
      </c>
      <c r="B131" s="1247"/>
      <c r="C131" s="1247"/>
      <c r="D131" s="1247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58"/>
      <c r="P131" s="161"/>
      <c r="Q131" s="161"/>
      <c r="R131" s="161"/>
      <c r="S131" s="161"/>
      <c r="T131" s="161"/>
      <c r="U131" s="161"/>
      <c r="V131" s="161"/>
      <c r="CG131" s="3409"/>
      <c r="CH131" s="3409"/>
      <c r="CI131" s="3409"/>
      <c r="CJ131" s="3409"/>
      <c r="CK131" s="3409"/>
      <c r="CL131" s="3409"/>
      <c r="CM131" s="3409"/>
    </row>
    <row r="132" spans="1:91" ht="31.9" customHeight="1" x14ac:dyDescent="0.2">
      <c r="A132" s="149" t="s">
        <v>2629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58"/>
      <c r="CG132" s="3409"/>
      <c r="CH132" s="3409"/>
      <c r="CI132" s="3409"/>
      <c r="CJ132" s="3409"/>
      <c r="CK132" s="3409"/>
      <c r="CL132" s="3409"/>
      <c r="CM132" s="3409"/>
    </row>
    <row r="133" spans="1:91" ht="29.25" customHeight="1" x14ac:dyDescent="0.2">
      <c r="A133" s="5111" t="s">
        <v>147</v>
      </c>
      <c r="B133" s="5112"/>
      <c r="C133" s="5113"/>
      <c r="D133" s="3241" t="s">
        <v>27</v>
      </c>
      <c r="E133" s="2168" t="s">
        <v>2602</v>
      </c>
      <c r="F133" s="3073" t="s">
        <v>2603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09"/>
      <c r="CH133" s="3409"/>
      <c r="CI133" s="3409"/>
      <c r="CJ133" s="3409"/>
      <c r="CK133" s="3409"/>
      <c r="CL133" s="3409"/>
      <c r="CM133" s="3409"/>
    </row>
    <row r="134" spans="1:91" ht="16.149999999999999" customHeight="1" x14ac:dyDescent="0.2">
      <c r="A134" s="5102" t="s">
        <v>2630</v>
      </c>
      <c r="B134" s="5103"/>
      <c r="C134" s="5104"/>
      <c r="D134" s="180">
        <f t="shared" ref="D134:D139" si="19">SUM(E134+F134)</f>
        <v>0</v>
      </c>
      <c r="E134" s="1573"/>
      <c r="F134" s="2203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09"/>
      <c r="CH134" s="3409"/>
      <c r="CI134" s="3409"/>
      <c r="CJ134" s="3409"/>
      <c r="CK134" s="3409"/>
      <c r="CL134" s="3409"/>
      <c r="CM134" s="3409"/>
    </row>
    <row r="135" spans="1:91" ht="16.149999999999999" customHeight="1" x14ac:dyDescent="0.2">
      <c r="A135" s="4755" t="s">
        <v>154</v>
      </c>
      <c r="B135" s="4756"/>
      <c r="C135" s="4757"/>
      <c r="D135" s="2545">
        <f t="shared" si="19"/>
        <v>0</v>
      </c>
      <c r="E135" s="2226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09"/>
      <c r="CH135" s="3409"/>
      <c r="CI135" s="3409"/>
      <c r="CJ135" s="3409"/>
      <c r="CK135" s="3409"/>
      <c r="CL135" s="3409"/>
      <c r="CM135" s="3409"/>
    </row>
    <row r="136" spans="1:91" ht="16.149999999999999" customHeight="1" x14ac:dyDescent="0.2">
      <c r="A136" s="5105" t="s">
        <v>2631</v>
      </c>
      <c r="B136" s="5106"/>
      <c r="C136" s="5107"/>
      <c r="D136" s="2545">
        <f t="shared" si="19"/>
        <v>0</v>
      </c>
      <c r="E136" s="2226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09"/>
      <c r="CH136" s="3409"/>
      <c r="CI136" s="3409"/>
      <c r="CJ136" s="3409"/>
      <c r="CK136" s="3409"/>
      <c r="CL136" s="3409"/>
      <c r="CM136" s="3409"/>
    </row>
    <row r="137" spans="1:91" ht="16.149999999999999" customHeight="1" x14ac:dyDescent="0.2">
      <c r="A137" s="4755" t="s">
        <v>2632</v>
      </c>
      <c r="B137" s="4756"/>
      <c r="C137" s="4757"/>
      <c r="D137" s="2545">
        <f t="shared" si="19"/>
        <v>0</v>
      </c>
      <c r="E137" s="2226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09"/>
      <c r="CH137" s="3409"/>
      <c r="CI137" s="3409"/>
      <c r="CJ137" s="3409"/>
      <c r="CK137" s="3409"/>
      <c r="CL137" s="3409"/>
      <c r="CM137" s="3409"/>
    </row>
    <row r="138" spans="1:91" ht="16.149999999999999" customHeight="1" x14ac:dyDescent="0.2">
      <c r="A138" s="4826" t="s">
        <v>2633</v>
      </c>
      <c r="B138" s="4827"/>
      <c r="C138" s="4828"/>
      <c r="D138" s="2545">
        <f t="shared" si="19"/>
        <v>0</v>
      </c>
      <c r="E138" s="2226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09"/>
      <c r="CH138" s="3409"/>
      <c r="CI138" s="3409"/>
      <c r="CJ138" s="3409"/>
      <c r="CK138" s="3409"/>
      <c r="CL138" s="3409"/>
      <c r="CM138" s="3409"/>
    </row>
    <row r="139" spans="1:91" ht="16.149999999999999" customHeight="1" x14ac:dyDescent="0.2">
      <c r="A139" s="5108" t="s">
        <v>33</v>
      </c>
      <c r="B139" s="5109"/>
      <c r="C139" s="5110"/>
      <c r="D139" s="2545">
        <f t="shared" si="19"/>
        <v>0</v>
      </c>
      <c r="E139" s="2226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09"/>
      <c r="CH139" s="3409"/>
      <c r="CI139" s="3409"/>
      <c r="CJ139" s="3409"/>
      <c r="CK139" s="3409"/>
      <c r="CL139" s="3409"/>
      <c r="CM139" s="3409"/>
    </row>
    <row r="140" spans="1:91" ht="16.149999999999999" customHeight="1" x14ac:dyDescent="0.2">
      <c r="A140" s="5099" t="s">
        <v>27</v>
      </c>
      <c r="B140" s="5100"/>
      <c r="C140" s="5101"/>
      <c r="D140" s="3077">
        <f>SUM(D134:D139)</f>
        <v>0</v>
      </c>
      <c r="E140" s="3242">
        <f>SUM(E134:E139)</f>
        <v>0</v>
      </c>
      <c r="F140" s="3077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09"/>
      <c r="CH140" s="3409"/>
      <c r="CI140" s="3409"/>
      <c r="CJ140" s="3409"/>
      <c r="CK140" s="3409"/>
      <c r="CL140" s="3409"/>
      <c r="CM140" s="3409"/>
    </row>
    <row r="141" spans="1:91" ht="31.9" customHeight="1" x14ac:dyDescent="0.2">
      <c r="A141" s="1397" t="s">
        <v>2634</v>
      </c>
      <c r="B141" s="1247"/>
      <c r="C141" s="1247"/>
      <c r="D141" s="1247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58"/>
      <c r="CG141" s="3409"/>
      <c r="CH141" s="3409"/>
      <c r="CI141" s="3409"/>
      <c r="CJ141" s="3409"/>
      <c r="CK141" s="3409"/>
      <c r="CL141" s="3409"/>
      <c r="CM141" s="3409"/>
    </row>
    <row r="142" spans="1:91" ht="36" customHeight="1" x14ac:dyDescent="0.2">
      <c r="A142" s="5081" t="s">
        <v>147</v>
      </c>
      <c r="B142" s="5081"/>
      <c r="C142" s="5081"/>
      <c r="D142" s="2546" t="s">
        <v>2635</v>
      </c>
      <c r="E142" s="2547" t="s">
        <v>2636</v>
      </c>
      <c r="F142" s="2547" t="s">
        <v>148</v>
      </c>
      <c r="G142" s="3254" t="s">
        <v>2637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09"/>
      <c r="CH142" s="3409"/>
      <c r="CI142" s="3409"/>
      <c r="CJ142" s="3409"/>
      <c r="CK142" s="3409"/>
      <c r="CL142" s="3409"/>
      <c r="CM142" s="3409"/>
    </row>
    <row r="143" spans="1:91" ht="16.149999999999999" customHeight="1" x14ac:dyDescent="0.2">
      <c r="A143" s="5073" t="s">
        <v>2632</v>
      </c>
      <c r="B143" s="5093" t="s">
        <v>2638</v>
      </c>
      <c r="C143" s="5094"/>
      <c r="D143" s="2120"/>
      <c r="E143" s="2548"/>
      <c r="F143" s="2548"/>
      <c r="G143" s="2361"/>
      <c r="H143" s="3561"/>
      <c r="I143" s="1482"/>
      <c r="J143" s="1482"/>
      <c r="K143" s="1482"/>
      <c r="L143" s="1482"/>
      <c r="M143" s="1482"/>
      <c r="N143" s="1482"/>
      <c r="O143" s="1482"/>
      <c r="P143" s="1482"/>
      <c r="Q143" s="1482"/>
      <c r="R143" s="1482"/>
      <c r="S143" s="1482"/>
      <c r="T143" s="398"/>
      <c r="U143" s="398"/>
      <c r="V143" s="402"/>
      <c r="W143" s="402"/>
      <c r="CG143" s="3409">
        <v>0</v>
      </c>
      <c r="CH143" s="3409"/>
      <c r="CI143" s="3409"/>
      <c r="CJ143" s="3409"/>
      <c r="CK143" s="3409"/>
      <c r="CL143" s="3409"/>
      <c r="CM143" s="3409"/>
    </row>
    <row r="144" spans="1:91" ht="16.149999999999999" customHeight="1" x14ac:dyDescent="0.2">
      <c r="A144" s="4855"/>
      <c r="B144" s="5095" t="s">
        <v>2639</v>
      </c>
      <c r="C144" s="5096"/>
      <c r="D144" s="2368"/>
      <c r="E144" s="2549"/>
      <c r="F144" s="2549"/>
      <c r="G144" s="2369"/>
      <c r="H144" s="3561"/>
      <c r="I144" s="1482"/>
      <c r="J144" s="1482"/>
      <c r="K144" s="1482"/>
      <c r="L144" s="1482"/>
      <c r="M144" s="1482"/>
      <c r="N144" s="1482"/>
      <c r="O144" s="1482"/>
      <c r="P144" s="1482"/>
      <c r="Q144" s="1482"/>
      <c r="R144" s="1482"/>
      <c r="S144" s="1482"/>
      <c r="T144" s="398"/>
      <c r="U144" s="398"/>
      <c r="V144" s="402"/>
      <c r="W144" s="402"/>
      <c r="CG144" s="3409">
        <v>0</v>
      </c>
      <c r="CH144" s="3409"/>
      <c r="CI144" s="3409"/>
      <c r="CJ144" s="3409"/>
      <c r="CK144" s="3409"/>
      <c r="CL144" s="3409"/>
      <c r="CM144" s="3409"/>
    </row>
    <row r="145" spans="1:104" ht="16.149999999999999" customHeight="1" x14ac:dyDescent="0.2">
      <c r="A145" s="4855"/>
      <c r="B145" s="5095" t="s">
        <v>1601</v>
      </c>
      <c r="C145" s="5096"/>
      <c r="D145" s="2368"/>
      <c r="E145" s="2549"/>
      <c r="F145" s="2549"/>
      <c r="G145" s="2369"/>
      <c r="H145" s="3561"/>
      <c r="I145" s="1482"/>
      <c r="J145" s="1482"/>
      <c r="K145" s="1482"/>
      <c r="L145" s="1482"/>
      <c r="M145" s="1482"/>
      <c r="N145" s="1482"/>
      <c r="O145" s="1482"/>
      <c r="P145" s="1482"/>
      <c r="Q145" s="1482"/>
      <c r="R145" s="1482"/>
      <c r="S145" s="1482"/>
      <c r="T145" s="398"/>
      <c r="U145" s="398"/>
      <c r="V145" s="402"/>
      <c r="W145" s="402"/>
      <c r="CG145" s="3409">
        <v>0</v>
      </c>
      <c r="CH145" s="3409"/>
      <c r="CI145" s="3409"/>
      <c r="CJ145" s="3409"/>
      <c r="CK145" s="3409"/>
      <c r="CL145" s="3409"/>
      <c r="CM145" s="3409"/>
    </row>
    <row r="146" spans="1:104" ht="16.149999999999999" customHeight="1" x14ac:dyDescent="0.2">
      <c r="A146" s="5092"/>
      <c r="B146" s="5097" t="s">
        <v>2640</v>
      </c>
      <c r="C146" s="5098"/>
      <c r="D146" s="2521"/>
      <c r="E146" s="2550"/>
      <c r="F146" s="2550"/>
      <c r="G146" s="226"/>
      <c r="H146" s="3561"/>
      <c r="I146" s="1482"/>
      <c r="J146" s="1482"/>
      <c r="K146" s="1482"/>
      <c r="L146" s="1482"/>
      <c r="M146" s="1482"/>
      <c r="N146" s="1482"/>
      <c r="O146" s="1482"/>
      <c r="P146" s="1482"/>
      <c r="Q146" s="1482"/>
      <c r="R146" s="1482"/>
      <c r="S146" s="1482"/>
      <c r="T146" s="398"/>
      <c r="U146" s="398"/>
      <c r="V146" s="402"/>
      <c r="W146" s="402"/>
      <c r="CG146" s="3409">
        <v>0</v>
      </c>
      <c r="CH146" s="3409"/>
      <c r="CI146" s="3409"/>
      <c r="CJ146" s="3409"/>
      <c r="CK146" s="3409"/>
      <c r="CL146" s="3409"/>
      <c r="CM146" s="3409"/>
    </row>
    <row r="147" spans="1:104" ht="16.149999999999999" customHeight="1" x14ac:dyDescent="0.2">
      <c r="A147" s="2551" t="s">
        <v>2641</v>
      </c>
      <c r="B147" s="5090" t="s">
        <v>2642</v>
      </c>
      <c r="C147" s="5091"/>
      <c r="D147" s="2552"/>
      <c r="E147" s="2553"/>
      <c r="F147" s="2553"/>
      <c r="G147" s="2554"/>
      <c r="H147" s="3561"/>
      <c r="I147" s="1482"/>
      <c r="J147" s="1482"/>
      <c r="K147" s="1482"/>
      <c r="L147" s="1482"/>
      <c r="M147" s="1482"/>
      <c r="N147" s="1482"/>
      <c r="O147" s="1482"/>
      <c r="P147" s="1482"/>
      <c r="Q147" s="1482"/>
      <c r="R147" s="1482"/>
      <c r="S147" s="1482"/>
      <c r="T147" s="398"/>
      <c r="U147" s="398"/>
      <c r="V147" s="402"/>
      <c r="W147" s="402"/>
      <c r="CG147" s="3409">
        <v>0</v>
      </c>
      <c r="CH147" s="3409"/>
      <c r="CI147" s="3409"/>
      <c r="CJ147" s="3409"/>
      <c r="CK147" s="3409"/>
      <c r="CL147" s="3409"/>
      <c r="CM147" s="3409"/>
    </row>
    <row r="148" spans="1:104" ht="16.149999999999999" customHeight="1" x14ac:dyDescent="0.2">
      <c r="A148" s="5073" t="s">
        <v>2630</v>
      </c>
      <c r="B148" s="5093" t="s">
        <v>2638</v>
      </c>
      <c r="C148" s="5094"/>
      <c r="D148" s="1765"/>
      <c r="E148" s="2074"/>
      <c r="F148" s="2074"/>
      <c r="G148" s="224"/>
      <c r="H148" s="3561"/>
      <c r="I148" s="1482"/>
      <c r="J148" s="1482"/>
      <c r="K148" s="1482"/>
      <c r="L148" s="1482"/>
      <c r="M148" s="1482"/>
      <c r="N148" s="1482"/>
      <c r="O148" s="1482"/>
      <c r="P148" s="1482"/>
      <c r="Q148" s="1482"/>
      <c r="R148" s="1482"/>
      <c r="S148" s="1482"/>
      <c r="T148" s="398"/>
      <c r="U148" s="398"/>
      <c r="V148" s="402"/>
      <c r="W148" s="402"/>
      <c r="CG148" s="3409">
        <v>0</v>
      </c>
      <c r="CH148" s="3409"/>
      <c r="CI148" s="3409"/>
      <c r="CJ148" s="3409"/>
      <c r="CK148" s="3409"/>
      <c r="CL148" s="3409"/>
      <c r="CM148" s="3409"/>
    </row>
    <row r="149" spans="1:104" ht="16.149999999999999" customHeight="1" x14ac:dyDescent="0.2">
      <c r="A149" s="4855"/>
      <c r="B149" s="5095" t="s">
        <v>2639</v>
      </c>
      <c r="C149" s="5096"/>
      <c r="D149" s="2368"/>
      <c r="E149" s="2549"/>
      <c r="F149" s="2549"/>
      <c r="G149" s="2369"/>
      <c r="H149" s="3561"/>
      <c r="I149" s="1482"/>
      <c r="J149" s="1482"/>
      <c r="K149" s="1482"/>
      <c r="L149" s="1482"/>
      <c r="M149" s="1482"/>
      <c r="N149" s="1482"/>
      <c r="O149" s="1482"/>
      <c r="P149" s="1482"/>
      <c r="Q149" s="1482"/>
      <c r="R149" s="1482"/>
      <c r="S149" s="1482"/>
      <c r="T149" s="398"/>
      <c r="U149" s="398"/>
      <c r="V149" s="402"/>
      <c r="W149" s="402"/>
      <c r="CG149" s="3409">
        <v>0</v>
      </c>
      <c r="CH149" s="3409"/>
      <c r="CI149" s="3409"/>
      <c r="CJ149" s="3409"/>
      <c r="CK149" s="3409"/>
      <c r="CL149" s="3409"/>
      <c r="CM149" s="3409"/>
    </row>
    <row r="150" spans="1:104" ht="16.149999999999999" customHeight="1" x14ac:dyDescent="0.2">
      <c r="A150" s="4855"/>
      <c r="B150" s="5095" t="s">
        <v>1601</v>
      </c>
      <c r="C150" s="5096"/>
      <c r="D150" s="2368"/>
      <c r="E150" s="2549"/>
      <c r="F150" s="2549"/>
      <c r="G150" s="2369"/>
      <c r="H150" s="3561"/>
      <c r="I150" s="1482"/>
      <c r="J150" s="1482"/>
      <c r="K150" s="1482"/>
      <c r="L150" s="1482"/>
      <c r="M150" s="1482"/>
      <c r="N150" s="1482"/>
      <c r="O150" s="1482"/>
      <c r="P150" s="1482"/>
      <c r="Q150" s="1482"/>
      <c r="R150" s="1482"/>
      <c r="S150" s="1482"/>
      <c r="T150" s="398"/>
      <c r="U150" s="398"/>
      <c r="V150" s="402"/>
      <c r="W150" s="402"/>
      <c r="CG150" s="3409">
        <v>0</v>
      </c>
      <c r="CH150" s="3409"/>
      <c r="CI150" s="3409"/>
      <c r="CJ150" s="3409"/>
      <c r="CK150" s="3409"/>
      <c r="CL150" s="3409"/>
      <c r="CM150" s="3409"/>
    </row>
    <row r="151" spans="1:104" ht="16.149999999999999" customHeight="1" x14ac:dyDescent="0.2">
      <c r="A151" s="5092"/>
      <c r="B151" s="5097" t="s">
        <v>2640</v>
      </c>
      <c r="C151" s="5098"/>
      <c r="D151" s="1188"/>
      <c r="E151" s="2068"/>
      <c r="F151" s="2068"/>
      <c r="G151" s="1185"/>
      <c r="H151" s="3561"/>
      <c r="I151" s="1482"/>
      <c r="J151" s="1482"/>
      <c r="K151" s="1482"/>
      <c r="L151" s="1482"/>
      <c r="M151" s="1482"/>
      <c r="N151" s="1482"/>
      <c r="O151" s="1482"/>
      <c r="P151" s="1482"/>
      <c r="Q151" s="1482"/>
      <c r="R151" s="1482"/>
      <c r="S151" s="1482"/>
      <c r="T151" s="398"/>
      <c r="U151" s="398"/>
      <c r="V151" s="402"/>
      <c r="W151" s="402"/>
      <c r="CG151" s="3409">
        <v>0</v>
      </c>
      <c r="CH151" s="3409"/>
      <c r="CI151" s="3409"/>
      <c r="CJ151" s="3409"/>
      <c r="CK151" s="3409"/>
      <c r="CL151" s="3409"/>
      <c r="CM151" s="3409"/>
    </row>
    <row r="152" spans="1:104" ht="16.149999999999999" customHeight="1" x14ac:dyDescent="0.2">
      <c r="A152" s="5085" t="s">
        <v>27</v>
      </c>
      <c r="B152" s="5086"/>
      <c r="C152" s="5087"/>
      <c r="D152" s="2555">
        <f>SUM(D143:D151)</f>
        <v>0</v>
      </c>
      <c r="E152" s="2556">
        <f>SUM(E143:E151)</f>
        <v>0</v>
      </c>
      <c r="F152" s="2556">
        <f>SUM(F143:F151)</f>
        <v>0</v>
      </c>
      <c r="G152" s="2557">
        <f>SUM(G143:G151)</f>
        <v>0</v>
      </c>
      <c r="H152" s="1017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09"/>
      <c r="CH152" s="3409"/>
      <c r="CI152" s="3409"/>
      <c r="CJ152" s="3409"/>
      <c r="CK152" s="3409"/>
      <c r="CL152" s="3409"/>
      <c r="CM152" s="3409"/>
    </row>
    <row r="153" spans="1:104" ht="31.9" customHeight="1" x14ac:dyDescent="0.2">
      <c r="A153" s="1397" t="s">
        <v>2643</v>
      </c>
      <c r="B153" s="1247"/>
      <c r="C153" s="1247"/>
      <c r="D153" s="1247"/>
      <c r="E153" s="301"/>
      <c r="F153" s="301"/>
      <c r="G153" s="1158"/>
      <c r="H153" s="2558"/>
      <c r="I153" s="398"/>
      <c r="J153" s="2558"/>
      <c r="K153" s="1469"/>
      <c r="L153" s="1469"/>
      <c r="M153" s="1469"/>
      <c r="N153" s="1153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09"/>
      <c r="CH153" s="3409"/>
      <c r="CI153" s="3409"/>
      <c r="CJ153" s="3409"/>
      <c r="CK153" s="3409"/>
      <c r="CL153" s="3409"/>
      <c r="CM153" s="3409"/>
    </row>
    <row r="154" spans="1:104" ht="18" customHeight="1" x14ac:dyDescent="0.2">
      <c r="A154" s="4702" t="s">
        <v>2288</v>
      </c>
      <c r="B154" s="4885"/>
      <c r="C154" s="4693" t="s">
        <v>27</v>
      </c>
      <c r="D154" s="4693"/>
      <c r="E154" s="5077"/>
      <c r="F154" s="4835" t="s">
        <v>2</v>
      </c>
      <c r="G154" s="5089"/>
      <c r="H154" s="5089"/>
      <c r="I154" s="5089"/>
      <c r="J154" s="5089"/>
      <c r="K154" s="5089"/>
      <c r="L154" s="5089"/>
      <c r="M154" s="5089"/>
      <c r="N154" s="5089"/>
      <c r="O154" s="5089"/>
      <c r="P154" s="5089"/>
      <c r="Q154" s="5089"/>
      <c r="R154" s="5089"/>
      <c r="S154" s="5089"/>
      <c r="T154" s="5089"/>
      <c r="U154" s="5089"/>
      <c r="V154" s="5089"/>
      <c r="W154" s="5089"/>
      <c r="X154" s="5089"/>
      <c r="Y154" s="5089"/>
      <c r="Z154" s="5089"/>
      <c r="AA154" s="5089"/>
      <c r="AB154" s="5089"/>
      <c r="AC154" s="5089"/>
      <c r="AD154" s="5089"/>
      <c r="AE154" s="5089"/>
      <c r="AF154" s="5089"/>
      <c r="AG154" s="5089"/>
      <c r="AH154" s="5089"/>
      <c r="AI154" s="5089"/>
      <c r="AJ154" s="5089"/>
      <c r="AK154" s="4836"/>
      <c r="BY154" s="194"/>
      <c r="BZ154" s="194"/>
      <c r="CA154" s="3395"/>
      <c r="CB154" s="3395"/>
      <c r="CI154" s="3409"/>
      <c r="CJ154" s="3409"/>
      <c r="CK154" s="3409"/>
      <c r="CL154" s="3409"/>
      <c r="CM154" s="3409"/>
      <c r="CN154" s="3409"/>
      <c r="CO154" s="3409"/>
    </row>
    <row r="155" spans="1:104" ht="15" customHeight="1" x14ac:dyDescent="0.2">
      <c r="A155" s="5088"/>
      <c r="B155" s="4766"/>
      <c r="C155" s="5079"/>
      <c r="D155" s="5079"/>
      <c r="E155" s="5080"/>
      <c r="F155" s="4189" t="s">
        <v>2560</v>
      </c>
      <c r="G155" s="4191"/>
      <c r="H155" s="4190" t="s">
        <v>2561</v>
      </c>
      <c r="I155" s="4190"/>
      <c r="J155" s="4189" t="s">
        <v>2562</v>
      </c>
      <c r="K155" s="4191"/>
      <c r="L155" s="4190" t="s">
        <v>2563</v>
      </c>
      <c r="M155" s="4190"/>
      <c r="N155" s="4189" t="s">
        <v>2564</v>
      </c>
      <c r="O155" s="4191"/>
      <c r="P155" s="4526" t="s">
        <v>2565</v>
      </c>
      <c r="Q155" s="4526"/>
      <c r="R155" s="4845" t="s">
        <v>2566</v>
      </c>
      <c r="S155" s="4846"/>
      <c r="T155" s="4845" t="s">
        <v>139</v>
      </c>
      <c r="U155" s="4846"/>
      <c r="V155" s="4526" t="s">
        <v>140</v>
      </c>
      <c r="W155" s="4526"/>
      <c r="X155" s="4845" t="s">
        <v>141</v>
      </c>
      <c r="Y155" s="4846"/>
      <c r="Z155" s="4526" t="s">
        <v>142</v>
      </c>
      <c r="AA155" s="4526"/>
      <c r="AB155" s="4845" t="s">
        <v>143</v>
      </c>
      <c r="AC155" s="4846"/>
      <c r="AD155" s="4526" t="s">
        <v>144</v>
      </c>
      <c r="AE155" s="4526"/>
      <c r="AF155" s="4845" t="s">
        <v>145</v>
      </c>
      <c r="AG155" s="4846"/>
      <c r="AH155" s="4526" t="s">
        <v>146</v>
      </c>
      <c r="AI155" s="4526"/>
      <c r="AJ155" s="4845" t="s">
        <v>2567</v>
      </c>
      <c r="AK155" s="4846"/>
      <c r="BY155" s="194"/>
      <c r="BZ155" s="194"/>
      <c r="CA155" s="3395"/>
      <c r="CB155" s="3395"/>
      <c r="CI155" s="3409"/>
      <c r="CJ155" s="3409"/>
      <c r="CK155" s="3409"/>
      <c r="CL155" s="3409"/>
      <c r="CM155" s="3409"/>
      <c r="CN155" s="3409"/>
      <c r="CO155" s="3409"/>
    </row>
    <row r="156" spans="1:104" ht="15.75" customHeight="1" x14ac:dyDescent="0.2">
      <c r="A156" s="3224"/>
      <c r="B156" s="3225"/>
      <c r="C156" s="3563" t="s">
        <v>47</v>
      </c>
      <c r="D156" s="3564" t="s">
        <v>20</v>
      </c>
      <c r="E156" s="3565" t="s">
        <v>21</v>
      </c>
      <c r="F156" s="2481" t="s">
        <v>20</v>
      </c>
      <c r="G156" s="3566" t="s">
        <v>21</v>
      </c>
      <c r="H156" s="2481" t="s">
        <v>20</v>
      </c>
      <c r="I156" s="3566" t="s">
        <v>21</v>
      </c>
      <c r="J156" s="2481" t="s">
        <v>20</v>
      </c>
      <c r="K156" s="3566" t="s">
        <v>21</v>
      </c>
      <c r="L156" s="2481" t="s">
        <v>20</v>
      </c>
      <c r="M156" s="3566" t="s">
        <v>21</v>
      </c>
      <c r="N156" s="2481" t="s">
        <v>20</v>
      </c>
      <c r="O156" s="3566" t="s">
        <v>21</v>
      </c>
      <c r="P156" s="2481" t="s">
        <v>20</v>
      </c>
      <c r="Q156" s="3566" t="s">
        <v>21</v>
      </c>
      <c r="R156" s="2481" t="s">
        <v>20</v>
      </c>
      <c r="S156" s="3566" t="s">
        <v>21</v>
      </c>
      <c r="T156" s="2481" t="s">
        <v>20</v>
      </c>
      <c r="U156" s="3566" t="s">
        <v>21</v>
      </c>
      <c r="V156" s="2481" t="s">
        <v>20</v>
      </c>
      <c r="W156" s="3566" t="s">
        <v>21</v>
      </c>
      <c r="X156" s="2481" t="s">
        <v>20</v>
      </c>
      <c r="Y156" s="3566" t="s">
        <v>21</v>
      </c>
      <c r="Z156" s="2481" t="s">
        <v>20</v>
      </c>
      <c r="AA156" s="3566" t="s">
        <v>21</v>
      </c>
      <c r="AB156" s="2481" t="s">
        <v>20</v>
      </c>
      <c r="AC156" s="3566" t="s">
        <v>21</v>
      </c>
      <c r="AD156" s="2481" t="s">
        <v>20</v>
      </c>
      <c r="AE156" s="3566" t="s">
        <v>21</v>
      </c>
      <c r="AF156" s="2481" t="s">
        <v>20</v>
      </c>
      <c r="AG156" s="3566" t="s">
        <v>21</v>
      </c>
      <c r="AH156" s="2481" t="s">
        <v>20</v>
      </c>
      <c r="AI156" s="3566" t="s">
        <v>21</v>
      </c>
      <c r="AJ156" s="2481" t="s">
        <v>20</v>
      </c>
      <c r="AK156" s="3076" t="s">
        <v>21</v>
      </c>
      <c r="BY156" s="194"/>
      <c r="BZ156" s="194"/>
      <c r="CA156" s="3395"/>
      <c r="CB156" s="3395"/>
      <c r="CI156" s="3409"/>
      <c r="CJ156" s="3409"/>
      <c r="CK156" s="3409"/>
      <c r="CL156" s="3409"/>
      <c r="CM156" s="3409"/>
      <c r="CN156" s="3409"/>
      <c r="CO156" s="3409"/>
    </row>
    <row r="157" spans="1:104" ht="16.149999999999999" customHeight="1" x14ac:dyDescent="0.2">
      <c r="A157" s="5073" t="s">
        <v>2644</v>
      </c>
      <c r="B157" s="5073"/>
      <c r="C157" s="2676">
        <f>SUM(D157:E157)</f>
        <v>0</v>
      </c>
      <c r="D157" s="3567">
        <f>+F157+H157+J157+L157+N157+P157+R157+T157+V157+X157+Z157+AB157+AD157+AF157+AH157+AJ157</f>
        <v>0</v>
      </c>
      <c r="E157" s="3568">
        <f>+G157+I157+K157+M157+O157+Q157+S157+U157+W157+Y157+AA157+AC157+AE157+AG157+AI157+AK157</f>
        <v>0</v>
      </c>
      <c r="F157" s="2362"/>
      <c r="G157" s="225"/>
      <c r="H157" s="2362"/>
      <c r="I157" s="225"/>
      <c r="J157" s="2362"/>
      <c r="K157" s="225"/>
      <c r="L157" s="2362"/>
      <c r="M157" s="225"/>
      <c r="N157" s="2362"/>
      <c r="O157" s="225"/>
      <c r="P157" s="2362"/>
      <c r="Q157" s="225"/>
      <c r="R157" s="2362"/>
      <c r="S157" s="225"/>
      <c r="T157" s="2362"/>
      <c r="U157" s="225"/>
      <c r="V157" s="2362"/>
      <c r="W157" s="225"/>
      <c r="X157" s="2362"/>
      <c r="Y157" s="225"/>
      <c r="Z157" s="2362"/>
      <c r="AA157" s="225"/>
      <c r="AB157" s="2362"/>
      <c r="AC157" s="225"/>
      <c r="AD157" s="2362"/>
      <c r="AE157" s="225"/>
      <c r="AF157" s="2362"/>
      <c r="AG157" s="225"/>
      <c r="AH157" s="2362"/>
      <c r="AI157" s="225"/>
      <c r="AJ157" s="2511"/>
      <c r="AK157" s="225"/>
      <c r="AL157" s="3395"/>
      <c r="BX157" s="3395"/>
      <c r="BZ157" s="3394"/>
      <c r="CF157" s="3409"/>
      <c r="CG157" s="3409"/>
      <c r="CH157" s="3409"/>
      <c r="CI157" s="3409"/>
      <c r="CJ157" s="3409"/>
      <c r="CK157" s="3409"/>
      <c r="CL157" s="3409"/>
      <c r="CZ157" s="3395"/>
    </row>
    <row r="158" spans="1:104" ht="16.149999999999999" customHeight="1" x14ac:dyDescent="0.2">
      <c r="A158" s="4832" t="s">
        <v>2645</v>
      </c>
      <c r="B158" s="4833"/>
      <c r="C158" s="2811">
        <f t="shared" ref="C158:C160" si="20">SUM(D158:E158)</f>
        <v>0</v>
      </c>
      <c r="D158" s="3569">
        <f t="shared" ref="D158:E160" si="21">+F158+H158+J158+L158+N158+P158+R158+T158+V158+X158+Z158+AB158+AD158+AF158+AH158+AJ158</f>
        <v>0</v>
      </c>
      <c r="E158" s="3570">
        <f t="shared" si="21"/>
        <v>0</v>
      </c>
      <c r="F158" s="2371"/>
      <c r="G158" s="2370"/>
      <c r="H158" s="2371"/>
      <c r="I158" s="2370"/>
      <c r="J158" s="2371"/>
      <c r="K158" s="2370"/>
      <c r="L158" s="2371"/>
      <c r="M158" s="2370"/>
      <c r="N158" s="2371"/>
      <c r="O158" s="2370"/>
      <c r="P158" s="2371"/>
      <c r="Q158" s="2370"/>
      <c r="R158" s="2371"/>
      <c r="S158" s="2370"/>
      <c r="T158" s="2371"/>
      <c r="U158" s="2370"/>
      <c r="V158" s="2371"/>
      <c r="W158" s="2370"/>
      <c r="X158" s="2371"/>
      <c r="Y158" s="2370"/>
      <c r="Z158" s="2371"/>
      <c r="AA158" s="2370"/>
      <c r="AB158" s="2371"/>
      <c r="AC158" s="2370"/>
      <c r="AD158" s="2371"/>
      <c r="AE158" s="2370"/>
      <c r="AF158" s="2371"/>
      <c r="AG158" s="2370"/>
      <c r="AH158" s="2371"/>
      <c r="AI158" s="2370"/>
      <c r="AJ158" s="2371"/>
      <c r="AK158" s="2370"/>
      <c r="AL158" s="3395"/>
      <c r="BX158" s="3395"/>
      <c r="BZ158" s="3394"/>
      <c r="CF158" s="3409"/>
      <c r="CG158" s="3409"/>
      <c r="CH158" s="3409"/>
      <c r="CI158" s="3409"/>
      <c r="CJ158" s="3409"/>
      <c r="CK158" s="3409"/>
      <c r="CL158" s="3409"/>
      <c r="CZ158" s="3395"/>
    </row>
    <row r="159" spans="1:104" ht="16.149999999999999" customHeight="1" x14ac:dyDescent="0.2">
      <c r="A159" s="4787" t="s">
        <v>2646</v>
      </c>
      <c r="B159" s="4789"/>
      <c r="C159" s="2811">
        <f t="shared" si="20"/>
        <v>0</v>
      </c>
      <c r="D159" s="3571">
        <f>+F159+H159+J159+L159+N159+P159+R159+T159+V159+X159+Z159+AB159+AD159+AF159+AH159+AJ159</f>
        <v>0</v>
      </c>
      <c r="E159" s="3572">
        <f t="shared" si="21"/>
        <v>0</v>
      </c>
      <c r="F159" s="3573"/>
      <c r="G159" s="3574"/>
      <c r="H159" s="3573"/>
      <c r="I159" s="3574"/>
      <c r="J159" s="3573"/>
      <c r="K159" s="3574"/>
      <c r="L159" s="3573"/>
      <c r="M159" s="3574"/>
      <c r="N159" s="3573"/>
      <c r="O159" s="3574"/>
      <c r="P159" s="3573"/>
      <c r="Q159" s="3574"/>
      <c r="R159" s="3573"/>
      <c r="S159" s="3574"/>
      <c r="T159" s="3573"/>
      <c r="U159" s="3574"/>
      <c r="V159" s="3573"/>
      <c r="W159" s="3574"/>
      <c r="X159" s="3573"/>
      <c r="Y159" s="3574"/>
      <c r="Z159" s="3573"/>
      <c r="AA159" s="3574"/>
      <c r="AB159" s="3573"/>
      <c r="AC159" s="3574"/>
      <c r="AD159" s="3573"/>
      <c r="AE159" s="3574"/>
      <c r="AF159" s="3573"/>
      <c r="AG159" s="3574"/>
      <c r="AH159" s="3573"/>
      <c r="AI159" s="3574"/>
      <c r="AJ159" s="3573"/>
      <c r="AK159" s="3574"/>
      <c r="AL159" s="3395"/>
      <c r="BX159" s="3395"/>
      <c r="BZ159" s="3394"/>
      <c r="CF159" s="3409"/>
      <c r="CG159" s="3409"/>
      <c r="CH159" s="3409"/>
      <c r="CI159" s="3409"/>
      <c r="CJ159" s="3409"/>
      <c r="CK159" s="3409"/>
      <c r="CL159" s="3409"/>
      <c r="CZ159" s="3395"/>
    </row>
    <row r="160" spans="1:104" ht="16.149999999999999" customHeight="1" x14ac:dyDescent="0.2">
      <c r="A160" s="4258" t="s">
        <v>2647</v>
      </c>
      <c r="B160" s="4831"/>
      <c r="C160" s="2814">
        <f t="shared" si="20"/>
        <v>0</v>
      </c>
      <c r="D160" s="3575">
        <f t="shared" si="21"/>
        <v>0</v>
      </c>
      <c r="E160" s="3576">
        <f t="shared" si="21"/>
        <v>0</v>
      </c>
      <c r="F160" s="1187"/>
      <c r="G160" s="1186"/>
      <c r="H160" s="1187"/>
      <c r="I160" s="1186"/>
      <c r="J160" s="1187"/>
      <c r="K160" s="1186"/>
      <c r="L160" s="1187"/>
      <c r="M160" s="1186"/>
      <c r="N160" s="1187"/>
      <c r="O160" s="1186"/>
      <c r="P160" s="1187"/>
      <c r="Q160" s="1186"/>
      <c r="R160" s="1187"/>
      <c r="S160" s="1186"/>
      <c r="T160" s="1187"/>
      <c r="U160" s="1186"/>
      <c r="V160" s="1187"/>
      <c r="W160" s="1186"/>
      <c r="X160" s="1187"/>
      <c r="Y160" s="1186"/>
      <c r="Z160" s="1187"/>
      <c r="AA160" s="1186"/>
      <c r="AB160" s="1187"/>
      <c r="AC160" s="1186"/>
      <c r="AD160" s="1187"/>
      <c r="AE160" s="1186"/>
      <c r="AF160" s="1187"/>
      <c r="AG160" s="1186"/>
      <c r="AH160" s="1187"/>
      <c r="AI160" s="1186"/>
      <c r="AJ160" s="1187"/>
      <c r="AK160" s="1186"/>
      <c r="AL160" s="3395"/>
      <c r="BX160" s="3395"/>
      <c r="BZ160" s="3394"/>
      <c r="CZ160" s="3395"/>
    </row>
    <row r="161" spans="1:22" ht="31.9" customHeight="1" x14ac:dyDescent="0.2">
      <c r="A161" s="82" t="s">
        <v>2648</v>
      </c>
      <c r="B161" s="161"/>
      <c r="C161" s="161"/>
      <c r="D161" s="161"/>
      <c r="E161" s="161"/>
      <c r="F161" s="161"/>
    </row>
    <row r="162" spans="1:22" x14ac:dyDescent="0.2">
      <c r="A162" s="5076" t="s">
        <v>1650</v>
      </c>
      <c r="B162" s="4693"/>
      <c r="C162" s="5077"/>
      <c r="D162" s="4195" t="s">
        <v>34</v>
      </c>
      <c r="E162" s="5081" t="s">
        <v>81</v>
      </c>
      <c r="F162" s="5081"/>
    </row>
    <row r="163" spans="1:22" ht="24.75" customHeight="1" x14ac:dyDescent="0.2">
      <c r="A163" s="5078"/>
      <c r="B163" s="5079"/>
      <c r="C163" s="5080"/>
      <c r="D163" s="4764"/>
      <c r="E163" s="2546" t="s">
        <v>2649</v>
      </c>
      <c r="F163" s="3204" t="s">
        <v>986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082" t="s">
        <v>2650</v>
      </c>
      <c r="B164" s="5083"/>
      <c r="C164" s="5084"/>
      <c r="D164" s="1842"/>
      <c r="E164" s="2347"/>
      <c r="F164" s="2350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397" t="s">
        <v>2651</v>
      </c>
      <c r="B165" s="2559"/>
      <c r="C165" s="2559"/>
      <c r="D165" s="2559"/>
      <c r="E165" s="2560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5000" t="s">
        <v>2652</v>
      </c>
      <c r="B166" s="5000"/>
      <c r="C166" s="4816" t="s">
        <v>27</v>
      </c>
      <c r="D166" s="5074" t="s">
        <v>2653</v>
      </c>
      <c r="E166" s="5074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5000"/>
      <c r="B167" s="5000"/>
      <c r="C167" s="4816"/>
      <c r="D167" s="3072" t="s">
        <v>2654</v>
      </c>
      <c r="E167" s="1756" t="s">
        <v>2655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075" t="s">
        <v>2656</v>
      </c>
      <c r="B168" s="5075"/>
      <c r="C168" s="2510"/>
      <c r="D168" s="2424"/>
      <c r="E168" s="2425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48" t="s">
        <v>2657</v>
      </c>
      <c r="B169" s="4848"/>
      <c r="C169" s="2561">
        <f>SUM(D169+E169)</f>
        <v>0</v>
      </c>
      <c r="D169" s="2562"/>
      <c r="E169" s="2563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1" customFormat="1" hidden="1" x14ac:dyDescent="0.2">
      <c r="A197" s="3371">
        <f>SUM(C24,C43,C49:C56,C62,C70,C75:C77,C88,C95,C100:C107,C110:C112,C115:C119,C130,D140,D152:G152,C157:C160,C169,D164:F164)</f>
        <v>0</v>
      </c>
      <c r="B197" s="3371">
        <f>SUM(CG28:CM159)</f>
        <v>0</v>
      </c>
      <c r="BY197" s="3372"/>
      <c r="BZ197" s="3372"/>
      <c r="CA197" s="3372"/>
      <c r="CB197" s="3372"/>
      <c r="CC197" s="3372"/>
      <c r="CD197" s="3372"/>
      <c r="CE197" s="3372"/>
      <c r="CF197" s="3372"/>
      <c r="CG197" s="3372"/>
      <c r="CH197" s="3372"/>
      <c r="CI197" s="3372"/>
      <c r="CJ197" s="3372"/>
      <c r="CK197" s="3372"/>
      <c r="CL197" s="3372"/>
      <c r="CM197" s="3372"/>
      <c r="CN197" s="3372"/>
      <c r="CO197" s="3372"/>
      <c r="CP197" s="3372"/>
      <c r="CQ197" s="3372"/>
      <c r="CR197" s="3372"/>
      <c r="CS197" s="3372"/>
      <c r="CT197" s="3372"/>
      <c r="CU197" s="3372"/>
      <c r="CV197" s="3372"/>
      <c r="CW197" s="3372"/>
      <c r="CX197" s="3372"/>
      <c r="CY197" s="3372"/>
      <c r="CZ197" s="3372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6" customWidth="1"/>
    <col min="78" max="78" width="11.28515625" style="3466" hidden="1" customWidth="1"/>
    <col min="79" max="104" width="11.28515625" style="3394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64" t="s">
        <v>1818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1523"/>
      <c r="N6" s="171"/>
      <c r="O6" s="161"/>
      <c r="P6" s="161"/>
      <c r="Q6" s="161"/>
    </row>
    <row r="7" spans="1:90" ht="15" x14ac:dyDescent="0.2">
      <c r="A7" s="3067"/>
      <c r="B7" s="3067"/>
      <c r="C7" s="3067"/>
      <c r="D7" s="3067"/>
      <c r="E7" s="3067"/>
      <c r="F7" s="3067"/>
      <c r="G7" s="3067"/>
      <c r="H7" s="3067"/>
      <c r="I7" s="3067"/>
      <c r="J7" s="3067"/>
      <c r="K7" s="3067"/>
      <c r="L7" s="3067"/>
      <c r="M7" s="1523"/>
      <c r="N7" s="171"/>
      <c r="O7" s="161"/>
      <c r="P7" s="161"/>
      <c r="Q7" s="161"/>
    </row>
    <row r="8" spans="1:90" ht="36" customHeight="1" x14ac:dyDescent="0.2">
      <c r="A8" s="3550" t="s">
        <v>1817</v>
      </c>
      <c r="B8" s="1397"/>
      <c r="C8" s="1397"/>
      <c r="D8" s="1397"/>
      <c r="E8" s="1397"/>
      <c r="F8" s="1397"/>
      <c r="G8" s="1397"/>
      <c r="H8" s="1397"/>
      <c r="I8" s="1397"/>
      <c r="J8" s="1397"/>
      <c r="K8" s="1397"/>
      <c r="L8" s="1397"/>
      <c r="M8" s="1247"/>
      <c r="N8" s="1247"/>
      <c r="O8" s="161"/>
      <c r="P8" s="161"/>
      <c r="Q8" s="161"/>
    </row>
    <row r="9" spans="1:90" ht="24.75" customHeight="1" x14ac:dyDescent="0.2">
      <c r="A9" s="4139" t="s">
        <v>1816</v>
      </c>
      <c r="B9" s="4667" t="s">
        <v>1815</v>
      </c>
      <c r="C9" s="5195"/>
      <c r="D9" s="4667" t="s">
        <v>1814</v>
      </c>
      <c r="E9" s="4668"/>
      <c r="F9" s="4668"/>
      <c r="G9" s="4669"/>
      <c r="H9" s="4668" t="s">
        <v>1813</v>
      </c>
      <c r="I9" s="4668"/>
      <c r="J9" s="4668"/>
      <c r="K9" s="4668"/>
      <c r="L9" s="4669"/>
      <c r="M9" s="4667" t="s">
        <v>1812</v>
      </c>
      <c r="N9" s="4668"/>
      <c r="O9" s="4669"/>
      <c r="P9" s="5199" t="s">
        <v>1811</v>
      </c>
      <c r="Q9" s="5200"/>
      <c r="R9" s="5201"/>
      <c r="S9" s="4504" t="s">
        <v>430</v>
      </c>
      <c r="T9" s="4300" t="s">
        <v>429</v>
      </c>
      <c r="U9" s="194"/>
      <c r="V9" s="194"/>
      <c r="W9" s="194"/>
      <c r="BY9" s="402"/>
      <c r="BZ9" s="402"/>
    </row>
    <row r="10" spans="1:90" ht="63.75" customHeight="1" x14ac:dyDescent="0.2">
      <c r="A10" s="5004"/>
      <c r="B10" s="3121" t="s">
        <v>1810</v>
      </c>
      <c r="C10" s="1522" t="s">
        <v>1809</v>
      </c>
      <c r="D10" s="3280" t="s">
        <v>1808</v>
      </c>
      <c r="E10" s="3551" t="s">
        <v>1807</v>
      </c>
      <c r="F10" s="3552" t="s">
        <v>1806</v>
      </c>
      <c r="G10" s="1522" t="s">
        <v>1805</v>
      </c>
      <c r="H10" s="3124" t="s">
        <v>1804</v>
      </c>
      <c r="I10" s="923" t="s">
        <v>1803</v>
      </c>
      <c r="J10" s="923" t="s">
        <v>1802</v>
      </c>
      <c r="K10" s="923" t="s">
        <v>1801</v>
      </c>
      <c r="L10" s="3125" t="s">
        <v>1800</v>
      </c>
      <c r="M10" s="897" t="s">
        <v>1799</v>
      </c>
      <c r="N10" s="923" t="s">
        <v>1798</v>
      </c>
      <c r="O10" s="3125" t="s">
        <v>1797</v>
      </c>
      <c r="P10" s="1521" t="s">
        <v>1796</v>
      </c>
      <c r="Q10" s="1520" t="s">
        <v>1795</v>
      </c>
      <c r="R10" s="1520" t="s">
        <v>1794</v>
      </c>
      <c r="S10" s="5196"/>
      <c r="T10" s="4252"/>
      <c r="U10" s="3553"/>
      <c r="BY10" s="402"/>
      <c r="BZ10" s="402"/>
      <c r="CG10" s="3409"/>
      <c r="CH10" s="3409"/>
      <c r="CI10" s="3409"/>
      <c r="CJ10" s="3409"/>
      <c r="CK10" s="3409"/>
      <c r="CL10" s="3409"/>
    </row>
    <row r="11" spans="1:90" ht="24" customHeight="1" x14ac:dyDescent="0.2">
      <c r="A11" s="3140" t="s">
        <v>1793</v>
      </c>
      <c r="B11" s="921">
        <f t="shared" ref="B11:T11" si="0">SUM(B12:B15)</f>
        <v>0</v>
      </c>
      <c r="C11" s="920">
        <f t="shared" si="0"/>
        <v>0</v>
      </c>
      <c r="D11" s="916">
        <f t="shared" si="0"/>
        <v>0</v>
      </c>
      <c r="E11" s="918">
        <f t="shared" si="0"/>
        <v>0</v>
      </c>
      <c r="F11" s="918">
        <f t="shared" si="0"/>
        <v>0</v>
      </c>
      <c r="G11" s="920">
        <f t="shared" si="0"/>
        <v>0</v>
      </c>
      <c r="H11" s="918">
        <f t="shared" si="0"/>
        <v>0</v>
      </c>
      <c r="I11" s="921">
        <f t="shared" si="0"/>
        <v>0</v>
      </c>
      <c r="J11" s="921">
        <f t="shared" si="0"/>
        <v>0</v>
      </c>
      <c r="K11" s="921">
        <f t="shared" si="0"/>
        <v>0</v>
      </c>
      <c r="L11" s="920">
        <f t="shared" si="0"/>
        <v>0</v>
      </c>
      <c r="M11" s="917">
        <f t="shared" si="0"/>
        <v>0</v>
      </c>
      <c r="N11" s="921">
        <f t="shared" si="0"/>
        <v>0</v>
      </c>
      <c r="O11" s="920">
        <f t="shared" si="0"/>
        <v>0</v>
      </c>
      <c r="P11" s="917">
        <f t="shared" si="0"/>
        <v>0</v>
      </c>
      <c r="Q11" s="921">
        <f t="shared" si="0"/>
        <v>0</v>
      </c>
      <c r="R11" s="914">
        <f t="shared" si="0"/>
        <v>0</v>
      </c>
      <c r="S11" s="917">
        <f t="shared" si="0"/>
        <v>0</v>
      </c>
      <c r="T11" s="914">
        <f t="shared" si="0"/>
        <v>0</v>
      </c>
      <c r="BY11" s="402"/>
      <c r="BZ11" s="402"/>
      <c r="CG11" s="3409"/>
      <c r="CH11" s="3409"/>
      <c r="CI11" s="3409"/>
      <c r="CJ11" s="3409"/>
      <c r="CK11" s="3409"/>
      <c r="CL11" s="3409"/>
    </row>
    <row r="12" spans="1:90" ht="24" customHeight="1" x14ac:dyDescent="0.2">
      <c r="A12" s="3104" t="s">
        <v>1792</v>
      </c>
      <c r="B12" s="144"/>
      <c r="C12" s="1308"/>
      <c r="D12" s="1292"/>
      <c r="E12" s="1326"/>
      <c r="F12" s="115"/>
      <c r="G12" s="145"/>
      <c r="H12" s="1519">
        <f>SUM(I12:L12)</f>
        <v>0</v>
      </c>
      <c r="I12" s="90"/>
      <c r="J12" s="90"/>
      <c r="K12" s="90"/>
      <c r="L12" s="145"/>
      <c r="M12" s="3278">
        <f>SUM(N12:O12)</f>
        <v>0</v>
      </c>
      <c r="N12" s="90"/>
      <c r="O12" s="145"/>
      <c r="P12" s="144"/>
      <c r="Q12" s="90"/>
      <c r="R12" s="164"/>
      <c r="S12" s="144"/>
      <c r="T12" s="164"/>
      <c r="U12" s="3414" t="str">
        <f t="shared" ref="U12:U20" si="1">CA12&amp;CB12&amp;CC12&amp;CD12&amp;CE12&amp;CF12</f>
        <v/>
      </c>
      <c r="V12" s="1482"/>
      <c r="W12" s="1482"/>
      <c r="X12" s="1482"/>
      <c r="Y12" s="1482"/>
      <c r="Z12" s="1482"/>
      <c r="AA12" s="1482"/>
      <c r="AB12" s="1482"/>
      <c r="AC12" s="1482"/>
      <c r="AD12" s="1482"/>
      <c r="AE12" s="1482"/>
      <c r="AF12" s="1482"/>
      <c r="BY12" s="402"/>
      <c r="BZ12" s="402"/>
      <c r="CA12" s="3416" t="str">
        <f>IF($B12&lt;$D12,"* El número de "&amp;D$10&amp;" NO DEBE ser mayor que el Total. ","")</f>
        <v/>
      </c>
      <c r="CB12" s="3416" t="str">
        <f>IF($B12&lt;$E12,"* El número de "&amp;E$10&amp;" NO DEBE ser mayor que el Total. ","")</f>
        <v/>
      </c>
      <c r="CC12" s="3416" t="str">
        <f>IF($B12&lt;$F12,"* El número de "&amp;F$10&amp;" NO DEBE ser mayor que el Total. ","")</f>
        <v/>
      </c>
      <c r="CD12" s="3416" t="str">
        <f>IF($B12&lt;$G12,"* El número de "&amp;G$10&amp;" NO DEBE ser mayor que el Total. ","")</f>
        <v/>
      </c>
      <c r="CE12" s="3416" t="str">
        <f>IF(AND($B12&lt;&gt;"",$C12=""),"* No olvide digitar las beneficiarias (Digite Cero si no tiene). ",IF($B12&lt;$C12,"* El Número de Beneficiarias NO DEBE ser mayor que el Total. ",""))</f>
        <v/>
      </c>
      <c r="CF12" s="3416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17">
        <f>IF($B12&lt;$D12,1,0)</f>
        <v>0</v>
      </c>
      <c r="CH12" s="3417">
        <f>IF($B12&lt;$E12,1,0)</f>
        <v>0</v>
      </c>
      <c r="CI12" s="3417">
        <f>IF($B12&lt;$F12,1,0)</f>
        <v>0</v>
      </c>
      <c r="CJ12" s="3417">
        <f>IF($B12&lt;$G12,1,0)</f>
        <v>0</v>
      </c>
      <c r="CK12" s="3417">
        <f>IF(AND($B12&lt;&gt;"",$C12=""),1,IF($B12&lt;$C12,1,0))</f>
        <v>0</v>
      </c>
      <c r="CL12" s="3417">
        <f>IF(AND($B12&lt;&gt;0,OR($S12="",$T12="")),1,IF(OR($B12&lt;$S12,$B12&lt;$T12),1,0))</f>
        <v>0</v>
      </c>
    </row>
    <row r="13" spans="1:90" ht="24" customHeight="1" x14ac:dyDescent="0.2">
      <c r="A13" s="3105" t="s">
        <v>1791</v>
      </c>
      <c r="B13" s="125"/>
      <c r="C13" s="137"/>
      <c r="D13" s="125"/>
      <c r="E13" s="126"/>
      <c r="F13" s="152"/>
      <c r="G13" s="137"/>
      <c r="H13" s="1518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4" t="str">
        <f t="shared" si="1"/>
        <v/>
      </c>
      <c r="V13" s="1482"/>
      <c r="W13" s="1482"/>
      <c r="X13" s="1482"/>
      <c r="Y13" s="1482"/>
      <c r="Z13" s="1482"/>
      <c r="AA13" s="1482"/>
      <c r="AB13" s="1482"/>
      <c r="AC13" s="1482"/>
      <c r="AD13" s="1482"/>
      <c r="AE13" s="1482"/>
      <c r="AF13" s="1482"/>
      <c r="BY13" s="402"/>
      <c r="BZ13" s="402"/>
      <c r="CA13" s="3416" t="str">
        <f>IF($B13&lt;$D13,"* El número de "&amp;D$10&amp;" NO DEBE ser mayor que el Total. ","")</f>
        <v/>
      </c>
      <c r="CB13" s="3416" t="str">
        <f>IF($B13&lt;$E13,"* El número de "&amp;E$10&amp;" NO DEBE ser mayor que el Total. ","")</f>
        <v/>
      </c>
      <c r="CC13" s="3416" t="str">
        <f>IF($B13&lt;$F13,"* El número de "&amp;F$10&amp;" NO DEBE ser mayor que el Total. ","")</f>
        <v/>
      </c>
      <c r="CD13" s="3416" t="str">
        <f>IF($B13&lt;$G13,"* El número de "&amp;G$10&amp;" NO DEBE ser mayor que el Total. ","")</f>
        <v/>
      </c>
      <c r="CE13" s="3416" t="str">
        <f>IF(AND($B13&lt;&gt;"",$C13=""),"* No olvide digitar las beneficiarias (Digite Cero si no tiene). ",IF($B13&lt;$C13,"* El Número de Beneficiarias NO DEBE ser mayor que el Total. ",""))</f>
        <v/>
      </c>
      <c r="CF13" s="3416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17">
        <f>IF($B13&lt;$D13,1,0)</f>
        <v>0</v>
      </c>
      <c r="CH13" s="3417">
        <f>IF($B13&lt;$E13,1,0)</f>
        <v>0</v>
      </c>
      <c r="CI13" s="3417">
        <f>IF($B13&lt;$F13,1,0)</f>
        <v>0</v>
      </c>
      <c r="CJ13" s="3417">
        <f>IF($B13&lt;$G13,1,0)</f>
        <v>0</v>
      </c>
      <c r="CK13" s="3417">
        <f>IF(AND($B13&lt;&gt;"",$C13=""),1,IF($B13&lt;$C13,1,0))</f>
        <v>0</v>
      </c>
      <c r="CL13" s="3417">
        <f>IF(AND($B13&lt;&gt;0,OR($S13="",$T13="")),1,IF(OR($B13&lt;$S13,$B13&lt;$T13),1,0))</f>
        <v>0</v>
      </c>
    </row>
    <row r="14" spans="1:90" ht="24" customHeight="1" x14ac:dyDescent="0.2">
      <c r="A14" s="3105" t="s">
        <v>1790</v>
      </c>
      <c r="B14" s="125"/>
      <c r="C14" s="137"/>
      <c r="D14" s="125"/>
      <c r="E14" s="126"/>
      <c r="F14" s="152"/>
      <c r="G14" s="137"/>
      <c r="H14" s="1518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4" t="str">
        <f t="shared" si="1"/>
        <v/>
      </c>
      <c r="V14" s="1482"/>
      <c r="W14" s="1482"/>
      <c r="X14" s="1482"/>
      <c r="Y14" s="1482"/>
      <c r="Z14" s="1482"/>
      <c r="AA14" s="1482"/>
      <c r="AB14" s="1482"/>
      <c r="AC14" s="1482"/>
      <c r="AD14" s="1482"/>
      <c r="AE14" s="1482"/>
      <c r="AF14" s="1482"/>
      <c r="BY14" s="402"/>
      <c r="BZ14" s="402"/>
      <c r="CA14" s="3416" t="str">
        <f>IF($B14&lt;$D14,"* El número de "&amp;D$10&amp;" NO DEBE ser mayor que el Total. ","")</f>
        <v/>
      </c>
      <c r="CB14" s="3416" t="str">
        <f>IF($B14&lt;$E14,"* El número de "&amp;E$10&amp;" NO DEBE ser mayor que el Total. ","")</f>
        <v/>
      </c>
      <c r="CC14" s="3416" t="str">
        <f>IF($B14&lt;$F14,"* El número de "&amp;F$10&amp;" NO DEBE ser mayor que el Total. ","")</f>
        <v/>
      </c>
      <c r="CD14" s="3416" t="str">
        <f>IF($B14&lt;$G14,"* El número de "&amp;G$10&amp;" NO DEBE ser mayor que el Total. ","")</f>
        <v/>
      </c>
      <c r="CE14" s="3416" t="str">
        <f>IF(AND($B14&lt;&gt;"",$C14=""),"* No olvide digitar las beneficiarias (Digite Cero si no tiene). ",IF($B14&lt;$C14,"* El Número de Beneficiarias NO DEBE ser mayor que el Total. ",""))</f>
        <v/>
      </c>
      <c r="CF14" s="3416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17">
        <f>IF($B14&lt;$D14,1,0)</f>
        <v>0</v>
      </c>
      <c r="CH14" s="3417">
        <f>IF($B14&lt;$E14,1,0)</f>
        <v>0</v>
      </c>
      <c r="CI14" s="3417">
        <f>IF($B14&lt;$F14,1,0)</f>
        <v>0</v>
      </c>
      <c r="CJ14" s="3417">
        <f>IF($B14&lt;$G14,1,0)</f>
        <v>0</v>
      </c>
      <c r="CK14" s="3417">
        <f>IF(AND($B14&lt;&gt;"",$C14=""),1,IF($B14&lt;$C14,1,0))</f>
        <v>0</v>
      </c>
      <c r="CL14" s="3417">
        <f>IF(AND($B14&lt;&gt;0,OR($S14="",$T14="")),1,IF(OR($B14&lt;$S14,$B14&lt;$T14),1,0))</f>
        <v>0</v>
      </c>
    </row>
    <row r="15" spans="1:90" ht="24" customHeight="1" thickBot="1" x14ac:dyDescent="0.25">
      <c r="A15" s="1517" t="s">
        <v>1789</v>
      </c>
      <c r="B15" s="1516"/>
      <c r="C15" s="1512"/>
      <c r="D15" s="1516"/>
      <c r="E15" s="1513"/>
      <c r="F15" s="1515"/>
      <c r="G15" s="1512"/>
      <c r="H15" s="1514">
        <f>SUM(I15:L15)</f>
        <v>0</v>
      </c>
      <c r="I15" s="1513"/>
      <c r="J15" s="1513"/>
      <c r="K15" s="1513"/>
      <c r="L15" s="1512"/>
      <c r="M15" s="1511">
        <f>SUM(N15:O15)</f>
        <v>0</v>
      </c>
      <c r="N15" s="90"/>
      <c r="O15" s="145"/>
      <c r="P15" s="144"/>
      <c r="Q15" s="90"/>
      <c r="R15" s="90"/>
      <c r="S15" s="144"/>
      <c r="T15" s="164"/>
      <c r="U15" s="3414" t="str">
        <f t="shared" si="1"/>
        <v/>
      </c>
      <c r="V15" s="1482"/>
      <c r="W15" s="1482"/>
      <c r="X15" s="1482"/>
      <c r="Y15" s="1482"/>
      <c r="Z15" s="1482"/>
      <c r="AA15" s="1482"/>
      <c r="AB15" s="1482"/>
      <c r="AC15" s="1482"/>
      <c r="AD15" s="1482"/>
      <c r="AE15" s="1482"/>
      <c r="AF15" s="1482"/>
      <c r="BY15" s="402"/>
      <c r="BZ15" s="402"/>
      <c r="CA15" s="3416" t="str">
        <f>IF($B15&lt;$D15,"* El número de "&amp;D$10&amp;" NO DEBE ser mayor que el Total. ","")</f>
        <v/>
      </c>
      <c r="CB15" s="3416" t="str">
        <f>IF($B15&lt;$E15,"* El número de "&amp;E$10&amp;" NO DEBE ser mayor que el Total. ","")</f>
        <v/>
      </c>
      <c r="CC15" s="3416" t="str">
        <f>IF($B15&lt;$F15,"* El número de "&amp;F$10&amp;" NO DEBE ser mayor que el Total. ","")</f>
        <v/>
      </c>
      <c r="CD15" s="3416" t="str">
        <f>IF($B15&lt;$G15,"* El número de "&amp;G$10&amp;" NO DEBE ser mayor que el Total. ","")</f>
        <v/>
      </c>
      <c r="CE15" s="3416" t="str">
        <f>IF(AND($B15&lt;&gt;"",$C15=""),"* No olvide digitar las beneficiarias (Digite Cero si no tiene). ",IF($B15&lt;$C15,"* El Número de Beneficiarias NO DEBE ser mayor que el Total. ",""))</f>
        <v/>
      </c>
      <c r="CF15" s="3416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17">
        <f>IF($B15&lt;$D15,1,0)</f>
        <v>0</v>
      </c>
      <c r="CH15" s="3417">
        <f>IF($B15&lt;$E15,1,0)</f>
        <v>0</v>
      </c>
      <c r="CI15" s="3417">
        <f>IF($B15&lt;$F15,1,0)</f>
        <v>0</v>
      </c>
      <c r="CJ15" s="3417">
        <f>IF($B15&lt;$G15,1,0)</f>
        <v>0</v>
      </c>
      <c r="CK15" s="3417">
        <f>IF(AND($B15&lt;&gt;"",$C15=""),1,IF($B15&lt;$C15,1,0))</f>
        <v>0</v>
      </c>
      <c r="CL15" s="3417">
        <f>IF(AND($B15&lt;&gt;0,OR($S15="",$T15="")),1,IF(OR($B15&lt;$S15,$B15&lt;$T15),1,0))</f>
        <v>0</v>
      </c>
    </row>
    <row r="16" spans="1:90" ht="24" customHeight="1" thickTop="1" thickBot="1" x14ac:dyDescent="0.25">
      <c r="A16" s="1510" t="s">
        <v>1788</v>
      </c>
      <c r="B16" s="852"/>
      <c r="C16" s="1505"/>
      <c r="D16" s="1499"/>
      <c r="E16" s="1509"/>
      <c r="F16" s="1508"/>
      <c r="G16" s="1498"/>
      <c r="H16" s="1507">
        <f>SUM(I16:L16)</f>
        <v>0</v>
      </c>
      <c r="I16" s="1506"/>
      <c r="J16" s="1506"/>
      <c r="K16" s="1506"/>
      <c r="L16" s="1505"/>
      <c r="M16" s="1504">
        <f>SUM(N16:O16)</f>
        <v>0</v>
      </c>
      <c r="N16" s="1503"/>
      <c r="O16" s="1502"/>
      <c r="P16" s="1501"/>
      <c r="Q16" s="1500"/>
      <c r="R16" s="1498"/>
      <c r="S16" s="1499"/>
      <c r="T16" s="1498"/>
      <c r="U16" s="3414" t="str">
        <f t="shared" si="1"/>
        <v/>
      </c>
      <c r="BY16" s="402"/>
      <c r="BZ16" s="402"/>
      <c r="CA16" s="3416"/>
      <c r="CB16" s="3416"/>
      <c r="CC16" s="3416"/>
      <c r="CD16" s="3416"/>
      <c r="CE16" s="3416" t="str">
        <f>IF(AND($B16&lt;&gt;"",$C16=""),"* No olvide digitar las beneficiarias (Digite Cero si no tiene). ",IF($B16&lt;$C16,"* El Número de Beneficiarias NO DEBE ser mayor que el Total. ",""))</f>
        <v/>
      </c>
      <c r="CF16" s="3416"/>
      <c r="CG16" s="3417"/>
      <c r="CH16" s="3417"/>
      <c r="CI16" s="3417"/>
      <c r="CJ16" s="3417"/>
      <c r="CK16" s="3417">
        <f>IF(AND($B16&lt;&gt;"",$C16=""),1,IF($B16&lt;$C16,1,0))</f>
        <v>0</v>
      </c>
      <c r="CL16" s="3417"/>
    </row>
    <row r="17" spans="1:90" ht="24" customHeight="1" thickTop="1" x14ac:dyDescent="0.2">
      <c r="A17" s="1497" t="s">
        <v>1787</v>
      </c>
      <c r="B17" s="871"/>
      <c r="C17" s="1495"/>
      <c r="D17" s="1493"/>
      <c r="E17" s="1494"/>
      <c r="F17" s="1496"/>
      <c r="G17" s="1492"/>
      <c r="H17" s="1496"/>
      <c r="I17" s="1494"/>
      <c r="J17" s="1494"/>
      <c r="K17" s="1494"/>
      <c r="L17" s="1495"/>
      <c r="M17" s="1493"/>
      <c r="N17" s="1494"/>
      <c r="O17" s="1495"/>
      <c r="P17" s="1493"/>
      <c r="Q17" s="1494"/>
      <c r="R17" s="1492"/>
      <c r="S17" s="1493"/>
      <c r="T17" s="1492"/>
      <c r="U17" s="3414" t="str">
        <f t="shared" si="1"/>
        <v/>
      </c>
      <c r="BY17" s="402"/>
      <c r="BZ17" s="402"/>
      <c r="CA17" s="3416"/>
      <c r="CB17" s="3416"/>
      <c r="CC17" s="3416"/>
      <c r="CD17" s="3416"/>
      <c r="CE17" s="3416"/>
      <c r="CF17" s="3416"/>
      <c r="CG17" s="3417"/>
      <c r="CH17" s="3417"/>
      <c r="CI17" s="3417"/>
      <c r="CJ17" s="3417"/>
      <c r="CK17" s="3417"/>
      <c r="CL17" s="3417"/>
    </row>
    <row r="18" spans="1:90" ht="24" customHeight="1" x14ac:dyDescent="0.2">
      <c r="A18" s="1491" t="s">
        <v>1786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4" t="str">
        <f t="shared" si="1"/>
        <v/>
      </c>
      <c r="V18" s="1482"/>
      <c r="W18" s="1482"/>
      <c r="X18" s="1482"/>
      <c r="Y18" s="1482"/>
      <c r="Z18" s="1482"/>
      <c r="AA18" s="1482"/>
      <c r="AB18" s="1482"/>
      <c r="AC18" s="1482"/>
      <c r="AD18" s="1482"/>
      <c r="AE18" s="1482"/>
      <c r="AF18" s="1482"/>
      <c r="BY18" s="402"/>
      <c r="BZ18" s="402"/>
      <c r="CA18" s="3416"/>
      <c r="CB18" s="3416"/>
      <c r="CC18" s="3416"/>
      <c r="CD18" s="3416"/>
      <c r="CE18" s="3416"/>
      <c r="CF18" s="3416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17"/>
      <c r="CH18" s="3417"/>
      <c r="CI18" s="3417"/>
      <c r="CJ18" s="3417"/>
      <c r="CK18" s="3417"/>
      <c r="CL18" s="3417">
        <f>IF(AND($B18&lt;&gt;0,OR($S18="",$T18="")),1,IF(OR($B18&lt;$S18,$B18&lt;$T18),1,0))</f>
        <v>0</v>
      </c>
    </row>
    <row r="19" spans="1:90" ht="24" customHeight="1" x14ac:dyDescent="0.2">
      <c r="A19" s="1490" t="s">
        <v>1785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4" t="str">
        <f t="shared" si="1"/>
        <v/>
      </c>
      <c r="BY19" s="402"/>
      <c r="BZ19" s="402"/>
      <c r="CG19" s="3409"/>
      <c r="CH19" s="3409"/>
      <c r="CI19" s="3409"/>
      <c r="CJ19" s="3409"/>
      <c r="CK19" s="3409"/>
      <c r="CL19" s="3409"/>
    </row>
    <row r="20" spans="1:90" ht="24" customHeight="1" x14ac:dyDescent="0.2">
      <c r="A20" s="3106" t="s">
        <v>1784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4" t="str">
        <f t="shared" si="1"/>
        <v/>
      </c>
      <c r="BY20" s="402"/>
      <c r="BZ20" s="402"/>
      <c r="CG20" s="3409"/>
      <c r="CH20" s="3409"/>
      <c r="CI20" s="3409"/>
      <c r="CJ20" s="3409"/>
      <c r="CK20" s="3409"/>
      <c r="CL20" s="3409"/>
    </row>
    <row r="21" spans="1:90" ht="15" customHeight="1" x14ac:dyDescent="0.2">
      <c r="A21" s="2962" t="s">
        <v>1783</v>
      </c>
      <c r="B21" s="2962" t="s">
        <v>1782</v>
      </c>
      <c r="C21" s="1488"/>
      <c r="D21" s="1488"/>
      <c r="E21" s="1351"/>
      <c r="F21" s="1488"/>
      <c r="G21" s="1488"/>
      <c r="H21" s="1488"/>
      <c r="I21" s="1488"/>
      <c r="J21" s="1351"/>
      <c r="K21" s="1488"/>
      <c r="L21" s="1488"/>
      <c r="M21" s="266"/>
      <c r="N21" s="161"/>
      <c r="O21" s="161"/>
      <c r="P21" s="161"/>
      <c r="Q21" s="161"/>
      <c r="R21" s="402"/>
      <c r="S21" s="402"/>
      <c r="T21" s="402"/>
      <c r="CG21" s="3409"/>
      <c r="CH21" s="3409"/>
      <c r="CI21" s="3409"/>
      <c r="CJ21" s="3409"/>
      <c r="CK21" s="3409"/>
      <c r="CL21" s="3409"/>
    </row>
    <row r="22" spans="1:90" ht="36" customHeight="1" x14ac:dyDescent="0.2">
      <c r="A22" s="1397" t="s">
        <v>1781</v>
      </c>
      <c r="B22" s="1489"/>
      <c r="C22" s="1488"/>
      <c r="D22" s="1488"/>
      <c r="E22" s="1351"/>
      <c r="F22" s="1488"/>
      <c r="G22" s="1488"/>
      <c r="H22" s="1488"/>
      <c r="I22" s="1488"/>
      <c r="J22" s="1351"/>
      <c r="K22" s="1488"/>
      <c r="L22" s="1488"/>
      <c r="M22" s="266"/>
      <c r="N22" s="161"/>
      <c r="O22" s="161"/>
      <c r="P22" s="161"/>
      <c r="Q22" s="161"/>
      <c r="CG22" s="3409"/>
      <c r="CH22" s="3409"/>
      <c r="CI22" s="3409"/>
      <c r="CJ22" s="3409"/>
      <c r="CK22" s="3409"/>
      <c r="CL22" s="3409"/>
    </row>
    <row r="23" spans="1:90" ht="34.35" customHeight="1" x14ac:dyDescent="0.2">
      <c r="A23" s="4139" t="s">
        <v>1780</v>
      </c>
      <c r="B23" s="4139" t="s">
        <v>1</v>
      </c>
      <c r="C23" s="4142" t="s">
        <v>1779</v>
      </c>
      <c r="D23" s="4165"/>
      <c r="E23" s="4165"/>
      <c r="F23" s="4165"/>
      <c r="G23" s="4165"/>
      <c r="H23" s="4165"/>
      <c r="I23" s="4165"/>
      <c r="J23" s="4165"/>
      <c r="K23" s="4165"/>
      <c r="L23" s="4143"/>
      <c r="M23" s="4144" t="s">
        <v>1778</v>
      </c>
      <c r="N23" s="4146"/>
      <c r="O23" s="4145"/>
      <c r="P23" s="4144" t="s">
        <v>1777</v>
      </c>
      <c r="Q23" s="4145"/>
      <c r="R23" s="4139" t="s">
        <v>1776</v>
      </c>
      <c r="S23" s="4139" t="s">
        <v>430</v>
      </c>
      <c r="T23" s="4300" t="s">
        <v>429</v>
      </c>
      <c r="U23" s="398"/>
      <c r="BY23" s="402"/>
      <c r="BZ23" s="402"/>
      <c r="CG23" s="3409"/>
      <c r="CH23" s="3409"/>
      <c r="CI23" s="3409"/>
      <c r="CJ23" s="3409"/>
      <c r="CK23" s="3409"/>
      <c r="CL23" s="3409"/>
    </row>
    <row r="24" spans="1:90" ht="50.1" customHeight="1" x14ac:dyDescent="0.2">
      <c r="A24" s="4140"/>
      <c r="B24" s="4230"/>
      <c r="C24" s="897" t="s">
        <v>1775</v>
      </c>
      <c r="D24" s="923" t="s">
        <v>1774</v>
      </c>
      <c r="E24" s="923" t="s">
        <v>45</v>
      </c>
      <c r="F24" s="3124" t="s">
        <v>130</v>
      </c>
      <c r="G24" s="923" t="s">
        <v>131</v>
      </c>
      <c r="H24" s="923" t="s">
        <v>132</v>
      </c>
      <c r="I24" s="3124" t="s">
        <v>133</v>
      </c>
      <c r="J24" s="923" t="s">
        <v>134</v>
      </c>
      <c r="K24" s="3124" t="s">
        <v>135</v>
      </c>
      <c r="L24" s="3053" t="s">
        <v>1773</v>
      </c>
      <c r="M24" s="897" t="s">
        <v>1772</v>
      </c>
      <c r="N24" s="923" t="s">
        <v>1771</v>
      </c>
      <c r="O24" s="3125" t="s">
        <v>1770</v>
      </c>
      <c r="P24" s="3071" t="s">
        <v>1769</v>
      </c>
      <c r="Q24" s="3091" t="s">
        <v>1768</v>
      </c>
      <c r="R24" s="4230"/>
      <c r="S24" s="4230"/>
      <c r="T24" s="4252"/>
      <c r="U24" s="398"/>
      <c r="BY24" s="402"/>
      <c r="BZ24" s="402"/>
      <c r="CG24" s="3409"/>
      <c r="CH24" s="3409"/>
      <c r="CI24" s="3409"/>
      <c r="CJ24" s="3409"/>
      <c r="CK24" s="3409"/>
      <c r="CL24" s="3409"/>
    </row>
    <row r="25" spans="1:90" ht="15" customHeight="1" x14ac:dyDescent="0.2">
      <c r="A25" s="4230"/>
      <c r="B25" s="1486">
        <f t="shared" ref="B25:O25" si="2">SUM(B26:B28)</f>
        <v>0</v>
      </c>
      <c r="C25" s="3554">
        <f t="shared" si="2"/>
        <v>0</v>
      </c>
      <c r="D25" s="3555">
        <f t="shared" si="2"/>
        <v>0</v>
      </c>
      <c r="E25" s="3555">
        <f t="shared" si="2"/>
        <v>0</v>
      </c>
      <c r="F25" s="3555">
        <f t="shared" si="2"/>
        <v>0</v>
      </c>
      <c r="G25" s="3555">
        <f t="shared" si="2"/>
        <v>0</v>
      </c>
      <c r="H25" s="3555">
        <f t="shared" si="2"/>
        <v>0</v>
      </c>
      <c r="I25" s="3555">
        <f t="shared" si="2"/>
        <v>0</v>
      </c>
      <c r="J25" s="3555">
        <f t="shared" si="2"/>
        <v>0</v>
      </c>
      <c r="K25" s="3555">
        <f t="shared" si="2"/>
        <v>0</v>
      </c>
      <c r="L25" s="3556">
        <f t="shared" si="2"/>
        <v>0</v>
      </c>
      <c r="M25" s="3554">
        <f t="shared" si="2"/>
        <v>0</v>
      </c>
      <c r="N25" s="3555">
        <f t="shared" si="2"/>
        <v>0</v>
      </c>
      <c r="O25" s="3556">
        <f t="shared" si="2"/>
        <v>0</v>
      </c>
      <c r="P25" s="1487">
        <f>SUM(P26:P27)</f>
        <v>0</v>
      </c>
      <c r="Q25" s="1485">
        <f>SUM(Q26:Q27)</f>
        <v>0</v>
      </c>
      <c r="R25" s="1486">
        <f>SUM(R26:R28)</f>
        <v>0</v>
      </c>
      <c r="S25" s="1486">
        <f>SUM(S26:S28)</f>
        <v>0</v>
      </c>
      <c r="T25" s="1485">
        <f>SUM(T26:T28)</f>
        <v>0</v>
      </c>
      <c r="U25" s="398"/>
      <c r="BY25" s="402"/>
      <c r="BZ25" s="402"/>
      <c r="CG25" s="3409"/>
      <c r="CH25" s="3409"/>
      <c r="CI25" s="3409"/>
      <c r="CJ25" s="3409"/>
      <c r="CK25" s="3409"/>
      <c r="CL25" s="3409"/>
    </row>
    <row r="26" spans="1:90" ht="21.75" customHeight="1" x14ac:dyDescent="0.2">
      <c r="A26" s="1465" t="s">
        <v>1767</v>
      </c>
      <c r="B26" s="3557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2"/>
      <c r="N26" s="1326"/>
      <c r="O26" s="1308"/>
      <c r="P26" s="1345"/>
      <c r="Q26" s="1308"/>
      <c r="R26" s="1291"/>
      <c r="S26" s="1291"/>
      <c r="T26" s="1337"/>
      <c r="U26" s="3414" t="str">
        <f>CA26&amp;CB26&amp;CC26&amp;CD26&amp;CE26&amp;CF26</f>
        <v/>
      </c>
      <c r="V26" s="1482"/>
      <c r="W26" s="1482"/>
      <c r="X26" s="1482"/>
      <c r="Y26" s="1482"/>
      <c r="Z26" s="1482"/>
      <c r="AA26" s="1482"/>
      <c r="AB26" s="1482"/>
      <c r="AC26" s="1482"/>
      <c r="AD26" s="1482"/>
      <c r="AE26" s="1482"/>
      <c r="AF26" s="1482"/>
      <c r="BY26" s="402"/>
      <c r="BZ26" s="402"/>
      <c r="CA26" s="3416" t="str">
        <f>IF(CG26=1,"* La suma de los Abortos y Partos DEBE ser igual al Total de IVE realizada según causal. ","")</f>
        <v/>
      </c>
      <c r="CB26" s="3416" t="str">
        <f>IF(CH26=1,"* No olvide digitar los campos Beneficiarios y/o Pueblo Originario y/o Migrantes (Digite CEROS si no tiene). ","")</f>
        <v/>
      </c>
      <c r="CC26" s="3416" t="str">
        <f>IF(CI26=1,"* Beneficiarios y/o Pueblo Originario y/o Migrantes NO DEBEN ser Mayor al Total. ","")</f>
        <v/>
      </c>
      <c r="CD26" s="3416"/>
      <c r="CE26" s="3416"/>
      <c r="CF26" s="3416"/>
      <c r="CG26" s="3417">
        <f>IF(B26&lt;&gt;(M26+N26+O26+P26+Q26),1,0)</f>
        <v>0</v>
      </c>
      <c r="CH26" s="3417">
        <f>IF(AND(B26&lt;&gt;0,OR(R26="",S26="",T26="")),1,0)</f>
        <v>0</v>
      </c>
      <c r="CI26" s="3417">
        <f>IF(OR(B26&lt;R26,B26&lt;S26,B26&lt;T26),1,0)</f>
        <v>0</v>
      </c>
      <c r="CJ26" s="3409"/>
      <c r="CK26" s="3409"/>
      <c r="CL26" s="3409"/>
    </row>
    <row r="27" spans="1:90" ht="21.75" customHeight="1" x14ac:dyDescent="0.2">
      <c r="A27" s="3105" t="s">
        <v>1766</v>
      </c>
      <c r="B27" s="3558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4" t="str">
        <f>CA27&amp;CB27&amp;CC27&amp;CD27&amp;CE27&amp;CF27</f>
        <v/>
      </c>
      <c r="V27" s="1482"/>
      <c r="W27" s="1482"/>
      <c r="X27" s="1482"/>
      <c r="Y27" s="1482"/>
      <c r="Z27" s="1482"/>
      <c r="AA27" s="1482"/>
      <c r="AB27" s="1482"/>
      <c r="AC27" s="1482"/>
      <c r="AD27" s="1482"/>
      <c r="AE27" s="1482"/>
      <c r="AF27" s="1482"/>
      <c r="BY27" s="402"/>
      <c r="BZ27" s="402"/>
      <c r="CA27" s="3416" t="str">
        <f>IF(CG27=1,"* La suma de los Abortos y Partos DEBE ser igual al Total de IVE realizada según causal. ","")</f>
        <v/>
      </c>
      <c r="CB27" s="3416" t="str">
        <f>IF(CH27=1,"* No olvide digitar los campos Beneficiarios y/o Pueblo Originario y/o Migrantes (Digite CEROS si no tiene). ","")</f>
        <v/>
      </c>
      <c r="CC27" s="3416" t="str">
        <f>IF(CI27=1,"* Beneficiarios y/o Pueblo Originario y/o Migrantes NO DEBEN ser Mayor al Total. ","")</f>
        <v/>
      </c>
      <c r="CD27" s="3416"/>
      <c r="CE27" s="3416"/>
      <c r="CF27" s="3416"/>
      <c r="CG27" s="3417">
        <f>IF(B27&lt;&gt;(M27+N27+O27+P27+Q27),1,0)</f>
        <v>0</v>
      </c>
      <c r="CH27" s="3417">
        <f>IF(AND(B27&lt;&gt;0,OR(R27="",S27="",T27="")),1,0)</f>
        <v>0</v>
      </c>
      <c r="CI27" s="3417">
        <f>IF(OR(B27&lt;R27,B27&lt;S27,B27&lt;T27),1,0)</f>
        <v>0</v>
      </c>
      <c r="CJ27" s="3409"/>
      <c r="CK27" s="3409"/>
      <c r="CL27" s="3409"/>
    </row>
    <row r="28" spans="1:90" ht="21.75" customHeight="1" x14ac:dyDescent="0.2">
      <c r="A28" s="3559" t="s">
        <v>1765</v>
      </c>
      <c r="B28" s="2522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3"/>
      <c r="N28" s="1314"/>
      <c r="O28" s="1436"/>
      <c r="P28" s="1484"/>
      <c r="Q28" s="1483"/>
      <c r="R28" s="98"/>
      <c r="S28" s="98"/>
      <c r="T28" s="142"/>
      <c r="U28" s="3414" t="str">
        <f>CA28&amp;CB28&amp;CC28&amp;CD28&amp;CE28&amp;CF28</f>
        <v/>
      </c>
      <c r="V28" s="1482"/>
      <c r="W28" s="1482"/>
      <c r="X28" s="1482"/>
      <c r="Y28" s="1482"/>
      <c r="Z28" s="1482"/>
      <c r="AA28" s="1482"/>
      <c r="AB28" s="1482"/>
      <c r="AC28" s="1482"/>
      <c r="AD28" s="1482"/>
      <c r="AE28" s="1482"/>
      <c r="AF28" s="1482"/>
      <c r="BY28" s="402"/>
      <c r="BZ28" s="402"/>
      <c r="CA28" s="3416" t="str">
        <f>IF(CG28=1,"* La suma de los Abortos y Partos DEBE ser igual al Total de IVE realizada según causal. ","")</f>
        <v/>
      </c>
      <c r="CB28" s="3416" t="str">
        <f>IF(CH28=1,"* No olvide digitar los campos Beneficiarios y/o Pueblo Originario y/o Migrantes (Digite CEROS si no tiene). ","")</f>
        <v/>
      </c>
      <c r="CC28" s="3416" t="str">
        <f>IF(CI28=1,"* Beneficiarios y/o Pueblo Originario y/o Migrantes NO DEBEN ser Mayor al Total. ","")</f>
        <v/>
      </c>
      <c r="CD28" s="3416"/>
      <c r="CE28" s="3416"/>
      <c r="CF28" s="3416"/>
      <c r="CG28" s="3417">
        <f>IF(B28&lt;&gt;(M28+N28+O28+P28+Q28),1,0)</f>
        <v>0</v>
      </c>
      <c r="CH28" s="3417">
        <f>IF(AND(B28&lt;&gt;0,OR(R28="",S28="",T28="")),1,0)</f>
        <v>0</v>
      </c>
      <c r="CI28" s="3417">
        <f>IF(OR(B28&lt;R28,B28&lt;S28,B28&lt;T28),1,0)</f>
        <v>0</v>
      </c>
      <c r="CJ28" s="3409"/>
      <c r="CK28" s="3409"/>
      <c r="CL28" s="3409"/>
    </row>
    <row r="29" spans="1:90" ht="36" customHeight="1" x14ac:dyDescent="0.2">
      <c r="A29" s="1397" t="s">
        <v>1764</v>
      </c>
      <c r="D29" s="1482"/>
      <c r="E29" s="1482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09"/>
      <c r="CH29" s="3409"/>
      <c r="CI29" s="3409"/>
      <c r="CJ29" s="3409"/>
      <c r="CK29" s="3409"/>
      <c r="CL29" s="3409"/>
    </row>
    <row r="30" spans="1:90" ht="21" x14ac:dyDescent="0.2">
      <c r="A30" s="3137" t="s">
        <v>1763</v>
      </c>
      <c r="B30" s="3199" t="s">
        <v>27</v>
      </c>
      <c r="C30" s="3199" t="s">
        <v>1762</v>
      </c>
      <c r="D30" s="2269" t="s">
        <v>50</v>
      </c>
      <c r="E30" s="1481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09"/>
      <c r="CH30" s="3409"/>
      <c r="CI30" s="3409"/>
      <c r="CJ30" s="3409"/>
      <c r="CK30" s="3409"/>
      <c r="CL30" s="3409"/>
    </row>
    <row r="31" spans="1:90" ht="21" customHeight="1" x14ac:dyDescent="0.2">
      <c r="A31" s="1465" t="s">
        <v>1761</v>
      </c>
      <c r="B31" s="1383"/>
      <c r="C31" s="1383"/>
      <c r="D31" s="3499"/>
      <c r="E31" s="1482"/>
      <c r="F31" s="1482"/>
      <c r="G31" s="1482"/>
      <c r="H31" s="1482"/>
      <c r="I31" s="1482"/>
      <c r="J31" s="1482"/>
      <c r="K31" s="1482"/>
      <c r="L31" s="1482"/>
      <c r="M31" s="1482"/>
      <c r="N31" s="1482"/>
      <c r="O31" s="1482"/>
      <c r="P31" s="398"/>
      <c r="Q31" s="161"/>
      <c r="CA31" s="3394" t="str">
        <f>IF(B31=0,"",IF(C31="",IF(B31="","","* No olvide digitar la columna Beneficiarios. "),""))</f>
        <v/>
      </c>
      <c r="CB31" s="3394" t="str">
        <f>IF(B31&lt;C31,"* El número de Beneficiarios NO DEBE ser mayor que el Total. ","")</f>
        <v/>
      </c>
      <c r="CC31" s="3416"/>
      <c r="CD31" s="3416"/>
      <c r="CE31" s="3416"/>
      <c r="CF31" s="3416"/>
      <c r="CG31" s="3409" t="str">
        <f>IF(B31=0,"",IF(C31="",IF(B23="","",1),0))</f>
        <v/>
      </c>
      <c r="CH31" s="3409">
        <f>IF(B31&lt;C31,1,0)</f>
        <v>0</v>
      </c>
      <c r="CI31" s="3409"/>
      <c r="CJ31" s="3409"/>
      <c r="CK31" s="3409"/>
      <c r="CL31" s="3409"/>
    </row>
    <row r="32" spans="1:90" ht="19.5" customHeight="1" x14ac:dyDescent="0.2">
      <c r="A32" s="1480" t="s">
        <v>1760</v>
      </c>
      <c r="B32" s="1479"/>
      <c r="C32" s="1479"/>
      <c r="D32" s="3499"/>
      <c r="E32" s="1482"/>
      <c r="F32" s="1482"/>
      <c r="G32" s="1482"/>
      <c r="H32" s="1482"/>
      <c r="I32" s="1482"/>
      <c r="J32" s="1482"/>
      <c r="K32" s="1482"/>
      <c r="L32" s="1482"/>
      <c r="M32" s="1482"/>
      <c r="N32" s="1482"/>
      <c r="O32" s="1482"/>
      <c r="P32" s="398"/>
      <c r="Q32" s="161"/>
      <c r="CA32" s="3394" t="str">
        <f>IF(B32=0,"",IF(C32="",IF(B32="","","* No olvide digitar la columna Beneficiarios. "),""))</f>
        <v/>
      </c>
      <c r="CB32" s="3394" t="str">
        <f>IF(B32&lt;C32,"* El número de Beneficiarios NO DEBE ser mayor que el Total. ","")</f>
        <v/>
      </c>
      <c r="CC32" s="3416"/>
      <c r="CD32" s="3416"/>
      <c r="CE32" s="3416"/>
      <c r="CF32" s="3416"/>
      <c r="CG32" s="3417"/>
      <c r="CH32" s="3417"/>
      <c r="CI32" s="3409"/>
      <c r="CJ32" s="3409"/>
      <c r="CK32" s="3409"/>
      <c r="CL32" s="3409"/>
    </row>
    <row r="33" spans="1:90" ht="36" customHeight="1" x14ac:dyDescent="0.2">
      <c r="A33" s="5193" t="s">
        <v>1759</v>
      </c>
      <c r="B33" s="4983"/>
      <c r="C33" s="4983"/>
      <c r="D33" s="4983"/>
      <c r="E33" s="4983"/>
      <c r="F33" s="4983"/>
      <c r="G33" s="1478"/>
      <c r="H33" s="1478"/>
      <c r="I33" s="1478"/>
      <c r="J33" s="1478"/>
      <c r="K33" s="404"/>
      <c r="L33" s="404"/>
      <c r="M33" s="1469"/>
      <c r="N33" s="1469"/>
      <c r="O33" s="398"/>
      <c r="P33" s="398"/>
      <c r="Q33" s="161"/>
      <c r="CG33" s="3409"/>
      <c r="CH33" s="3409"/>
      <c r="CI33" s="3409"/>
      <c r="CJ33" s="3409"/>
      <c r="CK33" s="3409"/>
      <c r="CL33" s="3409"/>
    </row>
    <row r="34" spans="1:90" ht="36" customHeight="1" x14ac:dyDescent="0.2">
      <c r="A34" s="5194" t="s">
        <v>1758</v>
      </c>
      <c r="B34" s="4298"/>
      <c r="C34" s="4298"/>
      <c r="D34" s="4298"/>
      <c r="E34" s="4298"/>
      <c r="F34" s="4298"/>
      <c r="L34" s="161"/>
      <c r="M34" s="161"/>
      <c r="N34" s="161"/>
      <c r="O34" s="161"/>
      <c r="P34" s="161"/>
      <c r="Q34" s="161"/>
      <c r="CG34" s="3409"/>
      <c r="CH34" s="3409"/>
      <c r="CI34" s="3409"/>
      <c r="CJ34" s="3409"/>
      <c r="CK34" s="3409"/>
      <c r="CL34" s="3409"/>
    </row>
    <row r="35" spans="1:90" ht="41.1" customHeight="1" x14ac:dyDescent="0.2">
      <c r="A35" s="4139" t="s">
        <v>52</v>
      </c>
      <c r="B35" s="4158" t="s">
        <v>27</v>
      </c>
      <c r="C35" s="4144" t="s">
        <v>1757</v>
      </c>
      <c r="D35" s="4146"/>
      <c r="E35" s="4146"/>
      <c r="F35" s="4146"/>
      <c r="G35" s="4146"/>
      <c r="H35" s="4146"/>
      <c r="I35" s="4146"/>
      <c r="J35" s="4145"/>
      <c r="K35" s="4166" t="s">
        <v>1756</v>
      </c>
      <c r="L35" s="4167"/>
      <c r="M35" s="398"/>
      <c r="N35" s="398"/>
      <c r="O35" s="398"/>
      <c r="P35" s="398"/>
      <c r="Q35" s="398"/>
      <c r="R35" s="398"/>
      <c r="S35" s="402"/>
      <c r="T35" s="402"/>
      <c r="BY35" s="402"/>
      <c r="CG35" s="3409"/>
      <c r="CH35" s="3409"/>
      <c r="CI35" s="3409"/>
      <c r="CJ35" s="3409"/>
      <c r="CK35" s="3409"/>
      <c r="CL35" s="3409"/>
    </row>
    <row r="36" spans="1:90" ht="31.5" customHeight="1" x14ac:dyDescent="0.2">
      <c r="A36" s="4230"/>
      <c r="B36" s="5004"/>
      <c r="C36" s="897" t="s">
        <v>1755</v>
      </c>
      <c r="D36" s="897" t="s">
        <v>1754</v>
      </c>
      <c r="E36" s="923" t="s">
        <v>1753</v>
      </c>
      <c r="F36" s="923" t="s">
        <v>1752</v>
      </c>
      <c r="G36" s="923" t="s">
        <v>1751</v>
      </c>
      <c r="H36" s="923" t="s">
        <v>1750</v>
      </c>
      <c r="I36" s="923" t="s">
        <v>1749</v>
      </c>
      <c r="J36" s="3125" t="s">
        <v>1748</v>
      </c>
      <c r="K36" s="923" t="s">
        <v>1747</v>
      </c>
      <c r="L36" s="3125" t="s">
        <v>1746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09"/>
      <c r="CH36" s="3409"/>
      <c r="CI36" s="3409"/>
      <c r="CJ36" s="3409"/>
      <c r="CK36" s="3409"/>
      <c r="CL36" s="3409"/>
    </row>
    <row r="37" spans="1:90" ht="19.5" customHeight="1" x14ac:dyDescent="0.2">
      <c r="A37" s="1472" t="s">
        <v>1740</v>
      </c>
      <c r="B37" s="1313">
        <f>SUM(C37:J37)</f>
        <v>0</v>
      </c>
      <c r="C37" s="1292"/>
      <c r="D37" s="1292"/>
      <c r="E37" s="1326"/>
      <c r="F37" s="1326"/>
      <c r="G37" s="1326"/>
      <c r="H37" s="1326"/>
      <c r="I37" s="1326"/>
      <c r="J37" s="1308"/>
      <c r="K37" s="1326"/>
      <c r="L37" s="1308"/>
      <c r="M37" s="3414" t="str">
        <f>CA37&amp;CB37</f>
        <v/>
      </c>
      <c r="N37" s="1482"/>
      <c r="O37" s="1482"/>
      <c r="P37" s="1482"/>
      <c r="Q37" s="1482"/>
      <c r="R37" s="1482"/>
      <c r="S37" s="1482"/>
      <c r="T37" s="1482"/>
      <c r="U37" s="1482"/>
      <c r="V37" s="1482"/>
      <c r="W37" s="1482"/>
      <c r="X37" s="1482"/>
      <c r="BY37" s="402"/>
      <c r="CA37" s="3416" t="str">
        <f>IF(CG37=1,"* Los Recién Nacidos de 2.500 y más gramos NO DEBE ser menot al Total de partos con Apego Precoz de RN del mismo peso Sección A. ","")</f>
        <v/>
      </c>
      <c r="CB37" s="3416" t="str">
        <f>IF(CH37=1,"* Los Recién Nacidos de menor o igual a 2.499 gramos NO DEBE ser menot al Total de partos con Apego Precoz de RN del mismo peso Sección A. ","")</f>
        <v/>
      </c>
      <c r="CC37" s="3416"/>
      <c r="CD37" s="3416"/>
      <c r="CE37" s="3416"/>
      <c r="CF37" s="3416"/>
      <c r="CG37" s="3417">
        <f>IF(SUM(H37:J37)&gt;=Q11,0,1)</f>
        <v>0</v>
      </c>
      <c r="CH37" s="3417">
        <f>IF(SUM(C37:G37)&gt;=P11,0,1)</f>
        <v>0</v>
      </c>
      <c r="CI37" s="3417"/>
      <c r="CJ37" s="3409"/>
      <c r="CK37" s="3409"/>
      <c r="CL37" s="3409"/>
    </row>
    <row r="38" spans="1:90" ht="21" customHeight="1" x14ac:dyDescent="0.2">
      <c r="A38" s="1477" t="s">
        <v>1744</v>
      </c>
      <c r="B38" s="1476">
        <f>SUM(C38:J38)</f>
        <v>0</v>
      </c>
      <c r="C38" s="1316"/>
      <c r="D38" s="1316"/>
      <c r="E38" s="1404"/>
      <c r="F38" s="1404"/>
      <c r="G38" s="1404"/>
      <c r="H38" s="1404"/>
      <c r="I38" s="1404"/>
      <c r="J38" s="1314"/>
      <c r="K38" s="1475"/>
      <c r="L38" s="1474"/>
      <c r="M38" s="402"/>
      <c r="N38" s="402"/>
      <c r="O38" s="402"/>
      <c r="P38" s="402"/>
      <c r="Q38" s="402"/>
      <c r="R38" s="402"/>
      <c r="S38" s="402"/>
      <c r="T38" s="402"/>
      <c r="BY38" s="402"/>
      <c r="CG38" s="3409"/>
      <c r="CH38" s="3409"/>
      <c r="CI38" s="3409"/>
      <c r="CJ38" s="3409"/>
      <c r="CK38" s="3409"/>
      <c r="CL38" s="3409"/>
    </row>
    <row r="39" spans="1:90" ht="36" customHeight="1" x14ac:dyDescent="0.2">
      <c r="A39" s="1473" t="s">
        <v>1745</v>
      </c>
      <c r="B39" s="1250"/>
      <c r="C39" s="1250"/>
      <c r="D39" s="1250"/>
      <c r="E39" s="1250"/>
      <c r="F39" s="1250"/>
      <c r="G39" s="1250"/>
      <c r="H39" s="1250"/>
      <c r="I39" s="1250"/>
      <c r="J39" s="1250"/>
      <c r="K39" s="1250"/>
      <c r="L39" s="398"/>
      <c r="M39" s="398"/>
      <c r="N39" s="398"/>
      <c r="O39" s="398"/>
      <c r="P39" s="398"/>
      <c r="Q39" s="398"/>
      <c r="R39" s="402"/>
      <c r="S39" s="402"/>
      <c r="T39" s="402"/>
      <c r="CG39" s="3409"/>
      <c r="CH39" s="3409"/>
      <c r="CI39" s="3409"/>
      <c r="CJ39" s="3409"/>
      <c r="CK39" s="3409"/>
      <c r="CL39" s="3409"/>
    </row>
    <row r="40" spans="1:90" x14ac:dyDescent="0.2">
      <c r="A40" s="4139" t="s">
        <v>52</v>
      </c>
      <c r="B40" s="4158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09"/>
      <c r="CH40" s="3409"/>
      <c r="CI40" s="3409"/>
      <c r="CJ40" s="3409"/>
      <c r="CK40" s="3409"/>
      <c r="CL40" s="3409"/>
    </row>
    <row r="41" spans="1:90" x14ac:dyDescent="0.2">
      <c r="A41" s="4230"/>
      <c r="B41" s="5004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09"/>
      <c r="CH41" s="3409"/>
      <c r="CI41" s="3409"/>
      <c r="CJ41" s="3409"/>
      <c r="CK41" s="3409"/>
      <c r="CL41" s="3409"/>
    </row>
    <row r="42" spans="1:90" ht="15" customHeight="1" x14ac:dyDescent="0.2">
      <c r="A42" s="1472" t="s">
        <v>1740</v>
      </c>
      <c r="B42" s="1383"/>
      <c r="C42" s="3414" t="str">
        <f>CA42</f>
        <v/>
      </c>
      <c r="D42" s="1482"/>
      <c r="E42" s="1482"/>
      <c r="F42" s="1482"/>
      <c r="G42" s="1482"/>
      <c r="H42" s="1482"/>
      <c r="I42" s="1482"/>
      <c r="J42" s="1482"/>
      <c r="K42" s="1482"/>
      <c r="L42" s="1482"/>
      <c r="M42" s="1482"/>
      <c r="N42" s="1482"/>
      <c r="O42" s="402"/>
      <c r="CA42" s="3394" t="str">
        <f>IF(CG42=1,"* Total Nacidos Vivos con Malformación Congénita NO DEBE ser MAYOR a Nacidos Vivos según peso al Nacer. ","")</f>
        <v/>
      </c>
      <c r="CG42" s="3409">
        <f>IF(B42&gt;B37,1,0)</f>
        <v>0</v>
      </c>
      <c r="CH42" s="3409"/>
      <c r="CI42" s="3409"/>
      <c r="CJ42" s="3409"/>
      <c r="CK42" s="3409"/>
      <c r="CL42" s="3409"/>
    </row>
    <row r="43" spans="1:90" ht="15" customHeight="1" x14ac:dyDescent="0.2">
      <c r="A43" s="3146" t="s">
        <v>1744</v>
      </c>
      <c r="B43" s="314"/>
      <c r="C43" s="3414" t="str">
        <f>CA43</f>
        <v/>
      </c>
      <c r="D43" s="404"/>
      <c r="E43" s="404"/>
      <c r="F43" s="1471"/>
      <c r="G43" s="404"/>
      <c r="H43" s="404"/>
      <c r="I43" s="404"/>
      <c r="J43" s="404"/>
      <c r="K43" s="1470"/>
      <c r="L43" s="404"/>
      <c r="M43" s="1469"/>
      <c r="N43" s="1469"/>
      <c r="O43" s="398"/>
      <c r="P43" s="161"/>
      <c r="Q43" s="161"/>
      <c r="CA43" s="3394" t="str">
        <f>IF(CG43=1,"* Total Nacidos Fallecidos con Malformación Congénita NO DEBE ser MAYOR a Nacidos fallecidos según peso al Nacer. ","")</f>
        <v/>
      </c>
      <c r="CG43" s="3409">
        <f>IF(B43&gt;B38,1,0)</f>
        <v>0</v>
      </c>
      <c r="CH43" s="3409"/>
      <c r="CI43" s="3409"/>
      <c r="CJ43" s="3409"/>
      <c r="CK43" s="3409"/>
      <c r="CL43" s="3409"/>
    </row>
    <row r="44" spans="1:90" ht="36" customHeight="1" x14ac:dyDescent="0.2">
      <c r="A44" s="1397" t="s">
        <v>1743</v>
      </c>
      <c r="D44" s="161"/>
      <c r="E44" s="161"/>
      <c r="F44" s="1396"/>
      <c r="G44" s="161"/>
      <c r="H44" s="161"/>
      <c r="I44" s="161"/>
      <c r="J44" s="161"/>
      <c r="K44" s="1158"/>
      <c r="L44" s="161"/>
      <c r="M44" s="161"/>
      <c r="N44" s="161"/>
      <c r="O44" s="161"/>
      <c r="P44" s="161"/>
      <c r="Q44" s="161"/>
      <c r="CG44" s="3409"/>
      <c r="CH44" s="3409"/>
      <c r="CI44" s="3409"/>
      <c r="CJ44" s="3409"/>
      <c r="CK44" s="3409"/>
      <c r="CL44" s="3409"/>
    </row>
    <row r="45" spans="1:90" ht="44.25" customHeight="1" x14ac:dyDescent="0.2">
      <c r="A45" s="3140" t="s">
        <v>52</v>
      </c>
      <c r="B45" s="3047" t="s">
        <v>1742</v>
      </c>
      <c r="C45" s="3053" t="s">
        <v>1741</v>
      </c>
      <c r="D45" s="161"/>
      <c r="E45" s="161"/>
      <c r="F45" s="1396"/>
      <c r="G45" s="161"/>
      <c r="H45" s="161"/>
      <c r="I45" s="161"/>
      <c r="J45" s="161"/>
      <c r="K45" s="1158"/>
      <c r="L45" s="161"/>
      <c r="M45" s="161"/>
      <c r="N45" s="161"/>
      <c r="O45" s="161"/>
      <c r="P45" s="161"/>
      <c r="Q45" s="161"/>
      <c r="CG45" s="3409"/>
      <c r="CH45" s="3409"/>
      <c r="CI45" s="3409"/>
      <c r="CJ45" s="3409"/>
      <c r="CK45" s="3409"/>
      <c r="CL45" s="3409"/>
    </row>
    <row r="46" spans="1:90" ht="26.25" customHeight="1" x14ac:dyDescent="0.2">
      <c r="A46" s="1468" t="s">
        <v>1740</v>
      </c>
      <c r="B46" s="1467"/>
      <c r="C46" s="1466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1739</v>
      </c>
      <c r="N46" s="171"/>
      <c r="O46" s="161"/>
      <c r="P46" s="161"/>
      <c r="Q46" s="161"/>
      <c r="CG46" s="3409"/>
      <c r="CH46" s="3409"/>
      <c r="CI46" s="3409"/>
      <c r="CJ46" s="3409"/>
      <c r="CK46" s="3409"/>
      <c r="CL46" s="3409"/>
    </row>
    <row r="47" spans="1:90" ht="36" customHeight="1" x14ac:dyDescent="0.2">
      <c r="A47" s="1397" t="s">
        <v>1738</v>
      </c>
      <c r="E47" s="3465"/>
      <c r="F47" s="4762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09"/>
      <c r="CH47" s="3409"/>
      <c r="CI47" s="3409"/>
      <c r="CJ47" s="3409"/>
      <c r="CK47" s="3409"/>
      <c r="CL47" s="3409"/>
    </row>
    <row r="48" spans="1:90" ht="21" customHeight="1" x14ac:dyDescent="0.2">
      <c r="A48" s="4139" t="s">
        <v>25</v>
      </c>
      <c r="B48" s="4139" t="s">
        <v>1</v>
      </c>
      <c r="C48" s="4144" t="s">
        <v>1737</v>
      </c>
      <c r="D48" s="4146"/>
      <c r="E48" s="4145"/>
      <c r="F48" s="5197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09"/>
      <c r="CH48" s="3409"/>
      <c r="CI48" s="3409"/>
      <c r="CJ48" s="3409"/>
      <c r="CK48" s="3409"/>
      <c r="CL48" s="3409"/>
    </row>
    <row r="49" spans="1:90" ht="21" x14ac:dyDescent="0.2">
      <c r="A49" s="4230"/>
      <c r="B49" s="4230"/>
      <c r="C49" s="897" t="s">
        <v>1736</v>
      </c>
      <c r="D49" s="3122" t="s">
        <v>1735</v>
      </c>
      <c r="E49" s="3123" t="s">
        <v>1734</v>
      </c>
      <c r="F49" s="1103"/>
      <c r="G49" s="1464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09"/>
      <c r="CH49" s="3409"/>
      <c r="CI49" s="3409"/>
      <c r="CJ49" s="3409"/>
      <c r="CK49" s="3409"/>
      <c r="CL49" s="3409"/>
    </row>
    <row r="50" spans="1:90" ht="23.25" customHeight="1" x14ac:dyDescent="0.2">
      <c r="A50" s="1465" t="s">
        <v>1733</v>
      </c>
      <c r="B50" s="1394">
        <f>SUM(C50:E50)</f>
        <v>0</v>
      </c>
      <c r="C50" s="1292"/>
      <c r="D50" s="1326"/>
      <c r="E50" s="1308"/>
      <c r="F50" s="1103"/>
      <c r="G50" s="1464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09"/>
      <c r="CH50" s="3409"/>
      <c r="CI50" s="3409"/>
      <c r="CJ50" s="3409"/>
      <c r="CK50" s="3409"/>
      <c r="CL50" s="3409"/>
    </row>
    <row r="51" spans="1:90" ht="23.25" customHeight="1" x14ac:dyDescent="0.2">
      <c r="A51" s="3106" t="s">
        <v>1732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09"/>
      <c r="CH51" s="3409"/>
      <c r="CI51" s="3409"/>
      <c r="CJ51" s="3409"/>
      <c r="CK51" s="3409"/>
      <c r="CL51" s="3409"/>
    </row>
    <row r="52" spans="1:90" ht="36" customHeight="1" x14ac:dyDescent="0.2">
      <c r="A52" s="82" t="s">
        <v>1731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09"/>
      <c r="CH52" s="3409"/>
      <c r="CI52" s="3409"/>
      <c r="CJ52" s="3409"/>
      <c r="CK52" s="3409"/>
      <c r="CL52" s="3409"/>
    </row>
    <row r="53" spans="1:90" ht="37.35" customHeight="1" x14ac:dyDescent="0.2">
      <c r="A53" s="3140" t="s">
        <v>1726</v>
      </c>
      <c r="B53" s="3137" t="s">
        <v>1730</v>
      </c>
      <c r="C53" s="3137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09"/>
      <c r="CH53" s="3409"/>
      <c r="CI53" s="3409"/>
      <c r="CJ53" s="3409"/>
      <c r="CK53" s="3409"/>
      <c r="CL53" s="3409"/>
    </row>
    <row r="54" spans="1:90" ht="19.5" customHeight="1" x14ac:dyDescent="0.2">
      <c r="A54" s="1463" t="s">
        <v>1729</v>
      </c>
      <c r="B54" s="1462"/>
      <c r="C54" s="1461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09"/>
      <c r="CH54" s="3409"/>
      <c r="CI54" s="3409"/>
      <c r="CJ54" s="3409"/>
      <c r="CK54" s="3409"/>
      <c r="CL54" s="3409"/>
    </row>
    <row r="55" spans="1:90" ht="19.5" customHeight="1" x14ac:dyDescent="0.2">
      <c r="A55" s="1460" t="s">
        <v>1728</v>
      </c>
      <c r="B55" s="98"/>
      <c r="C55" s="142"/>
      <c r="D55" s="3414" t="str">
        <f>CA55&amp;CB55</f>
        <v/>
      </c>
      <c r="O55" s="161"/>
      <c r="P55" s="161"/>
      <c r="Q55" s="161"/>
      <c r="CA55" s="3416" t="str">
        <f>IF(B55&gt;B54,"* Egresos con LME NO DEBE ser mayor que Total de Egresos Maternidad. ","")</f>
        <v/>
      </c>
      <c r="CB55" s="3416" t="str">
        <f>IF(C55&gt;C54,"* Egresos con LME NO DEBE ser mayor que Total de Egresos Neonatología. ","")</f>
        <v/>
      </c>
      <c r="CC55" s="3416"/>
      <c r="CD55" s="3416"/>
      <c r="CE55" s="3416"/>
      <c r="CF55" s="3416"/>
      <c r="CG55" s="3417">
        <f>IF(B55&gt;B54,1,0)</f>
        <v>0</v>
      </c>
      <c r="CH55" s="3417">
        <f>IF(C55&gt;C54,1,0)</f>
        <v>0</v>
      </c>
      <c r="CI55" s="3409"/>
      <c r="CJ55" s="3409"/>
      <c r="CK55" s="3409"/>
      <c r="CL55" s="3409"/>
    </row>
    <row r="56" spans="1:90" ht="11.25" hidden="1" customHeight="1" x14ac:dyDescent="0.2">
      <c r="A56" s="1459"/>
      <c r="B56" s="118"/>
      <c r="C56" s="398"/>
      <c r="D56" s="402"/>
      <c r="E56" s="402"/>
      <c r="O56" s="161"/>
      <c r="P56" s="161"/>
      <c r="Q56" s="161"/>
      <c r="CG56" s="3409"/>
      <c r="CH56" s="3409"/>
      <c r="CI56" s="3409"/>
      <c r="CJ56" s="3409"/>
      <c r="CK56" s="3409"/>
      <c r="CL56" s="3409"/>
    </row>
    <row r="57" spans="1:90" ht="36" customHeight="1" x14ac:dyDescent="0.2">
      <c r="A57" s="404" t="s">
        <v>1727</v>
      </c>
      <c r="B57" s="118"/>
      <c r="C57" s="398"/>
      <c r="D57" s="402"/>
      <c r="E57" s="402"/>
      <c r="F57" s="3465"/>
      <c r="G57" s="3465"/>
      <c r="H57" s="3465"/>
      <c r="I57" s="3465"/>
      <c r="J57" s="3465"/>
      <c r="K57" s="3465"/>
      <c r="L57" s="3465"/>
      <c r="M57" s="3465"/>
      <c r="N57" s="3465"/>
      <c r="O57" s="3465"/>
      <c r="CG57" s="3409"/>
      <c r="CH57" s="3409"/>
      <c r="CI57" s="3409"/>
      <c r="CJ57" s="3409"/>
      <c r="CK57" s="3409"/>
      <c r="CL57" s="3409"/>
    </row>
    <row r="58" spans="1:90" ht="14.25" customHeight="1" x14ac:dyDescent="0.2">
      <c r="A58" s="4149" t="s">
        <v>1726</v>
      </c>
      <c r="B58" s="4150"/>
      <c r="C58" s="4149" t="s">
        <v>27</v>
      </c>
      <c r="D58" s="4150"/>
      <c r="E58" s="4151"/>
      <c r="F58" s="4144" t="s">
        <v>395</v>
      </c>
      <c r="G58" s="4146"/>
      <c r="H58" s="4146"/>
      <c r="I58" s="4146"/>
      <c r="J58" s="4146"/>
      <c r="K58" s="4146"/>
      <c r="L58" s="4146"/>
      <c r="M58" s="4146"/>
      <c r="N58" s="4146"/>
      <c r="O58" s="4446"/>
      <c r="P58" s="4498" t="s">
        <v>430</v>
      </c>
      <c r="Q58" s="4151" t="s">
        <v>429</v>
      </c>
      <c r="CG58" s="3409"/>
      <c r="CH58" s="3409"/>
      <c r="CI58" s="3409"/>
      <c r="CJ58" s="3409"/>
      <c r="CK58" s="3409"/>
      <c r="CL58" s="3409"/>
    </row>
    <row r="59" spans="1:90" ht="14.25" customHeight="1" x14ac:dyDescent="0.2">
      <c r="A59" s="4152"/>
      <c r="B59" s="4153"/>
      <c r="C59" s="4221"/>
      <c r="D59" s="4181"/>
      <c r="E59" s="4233"/>
      <c r="F59" s="5190" t="s">
        <v>393</v>
      </c>
      <c r="G59" s="5191"/>
      <c r="H59" s="5190" t="s">
        <v>392</v>
      </c>
      <c r="I59" s="5191"/>
      <c r="J59" s="5190" t="s">
        <v>391</v>
      </c>
      <c r="K59" s="5191"/>
      <c r="L59" s="5190" t="s">
        <v>394</v>
      </c>
      <c r="M59" s="5191"/>
      <c r="N59" s="5190" t="s">
        <v>1725</v>
      </c>
      <c r="O59" s="5192"/>
      <c r="P59" s="4352"/>
      <c r="Q59" s="4154"/>
      <c r="CG59" s="3409"/>
      <c r="CH59" s="3409"/>
      <c r="CI59" s="3409"/>
      <c r="CJ59" s="3409"/>
      <c r="CK59" s="3409"/>
      <c r="CL59" s="3409"/>
    </row>
    <row r="60" spans="1:90" x14ac:dyDescent="0.2">
      <c r="A60" s="4221"/>
      <c r="B60" s="4181"/>
      <c r="C60" s="3137" t="s">
        <v>47</v>
      </c>
      <c r="D60" s="3054" t="s">
        <v>20</v>
      </c>
      <c r="E60" s="3137" t="s">
        <v>21</v>
      </c>
      <c r="F60" s="897" t="s">
        <v>20</v>
      </c>
      <c r="G60" s="3053" t="s">
        <v>21</v>
      </c>
      <c r="H60" s="897" t="s">
        <v>20</v>
      </c>
      <c r="I60" s="3053" t="s">
        <v>21</v>
      </c>
      <c r="J60" s="897" t="s">
        <v>20</v>
      </c>
      <c r="K60" s="3053" t="s">
        <v>21</v>
      </c>
      <c r="L60" s="897" t="s">
        <v>20</v>
      </c>
      <c r="M60" s="3053" t="s">
        <v>21</v>
      </c>
      <c r="N60" s="897" t="s">
        <v>20</v>
      </c>
      <c r="O60" s="3138" t="s">
        <v>21</v>
      </c>
      <c r="P60" s="5198"/>
      <c r="Q60" s="4233" t="s">
        <v>21</v>
      </c>
      <c r="CG60" s="3409"/>
      <c r="CH60" s="3409"/>
      <c r="CI60" s="3409"/>
      <c r="CJ60" s="3409"/>
      <c r="CK60" s="3409"/>
      <c r="CL60" s="3409"/>
    </row>
    <row r="61" spans="1:90" ht="21.75" customHeight="1" x14ac:dyDescent="0.2">
      <c r="A61" s="4155" t="s">
        <v>1724</v>
      </c>
      <c r="B61" s="4257"/>
      <c r="C61" s="1346">
        <f>SUM(D61+E61)</f>
        <v>0</v>
      </c>
      <c r="D61" s="1346">
        <f t="shared" ref="D61:E63" si="3">SUM(F61+H61+J61+L61+N61)</f>
        <v>0</v>
      </c>
      <c r="E61" s="1232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4" t="str">
        <f>CA61&amp;CB61</f>
        <v/>
      </c>
      <c r="CA61" s="3416" t="str">
        <f>IF(CG61=1,"* Recuerde digitar los campos Pueblo Originario y/o Migrantes (Digite Cero si no tiene). ","")</f>
        <v/>
      </c>
      <c r="CB61" s="3416" t="str">
        <f>IF(CH61=1,"* Pueblo Originario y/o Migrante NO DEBE ser mayor al Total. ","")</f>
        <v/>
      </c>
      <c r="CC61" s="3416"/>
      <c r="CD61" s="3416"/>
      <c r="CE61" s="3416"/>
      <c r="CF61" s="3416"/>
      <c r="CG61" s="3417">
        <f>IF(AND(C61&lt;&gt;0,OR(P61="",Q61="")),1,0)</f>
        <v>0</v>
      </c>
      <c r="CH61" s="3417">
        <f>IF(OR(C61&lt;P61,C61&lt;Q61),1,0)</f>
        <v>0</v>
      </c>
      <c r="CI61" s="3409"/>
      <c r="CJ61" s="3409"/>
      <c r="CK61" s="3409"/>
      <c r="CL61" s="3409"/>
    </row>
    <row r="62" spans="1:90" ht="21.75" customHeight="1" x14ac:dyDescent="0.2">
      <c r="A62" s="4348" t="s">
        <v>1723</v>
      </c>
      <c r="B62" s="4349"/>
      <c r="C62" s="1458">
        <f>SUM(D62+E62)</f>
        <v>0</v>
      </c>
      <c r="D62" s="1458">
        <f t="shared" si="3"/>
        <v>0</v>
      </c>
      <c r="E62" s="1243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4" t="str">
        <f>CA62&amp;CB62</f>
        <v/>
      </c>
      <c r="CA62" s="3416" t="str">
        <f>IF(CG62=1,"* Recuerde digitar los campos Pueblo Originario y/o Migrantes (Digite Cero si no tiene). ","")</f>
        <v/>
      </c>
      <c r="CB62" s="3416" t="str">
        <f>IF(CH62=1,"* Pueblo Originario y/o Migrante NO DEBE ser mayor al Total. ","")</f>
        <v/>
      </c>
      <c r="CC62" s="3416"/>
      <c r="CD62" s="3416"/>
      <c r="CE62" s="3416"/>
      <c r="CF62" s="3416"/>
      <c r="CG62" s="3417">
        <f>IF(AND(C62&lt;&gt;0,OR(P62="",Q62="")),1,0)</f>
        <v>0</v>
      </c>
      <c r="CH62" s="3417">
        <f>IF(OR(C62&lt;P62,C62&lt;Q62),1,0)</f>
        <v>0</v>
      </c>
      <c r="CI62" s="3409"/>
      <c r="CJ62" s="3409"/>
      <c r="CK62" s="3409"/>
      <c r="CL62" s="3409"/>
    </row>
    <row r="63" spans="1:90" ht="21.75" customHeight="1" x14ac:dyDescent="0.2">
      <c r="A63" s="4155" t="s">
        <v>1722</v>
      </c>
      <c r="B63" s="4155"/>
      <c r="C63" s="1342">
        <f>SUM(D63+E63)</f>
        <v>0</v>
      </c>
      <c r="D63" s="1342">
        <f t="shared" si="3"/>
        <v>0</v>
      </c>
      <c r="E63" s="1336">
        <f t="shared" si="3"/>
        <v>0</v>
      </c>
      <c r="F63" s="1457"/>
      <c r="G63" s="1456"/>
      <c r="H63" s="1455"/>
      <c r="I63" s="1454"/>
      <c r="J63" s="1453"/>
      <c r="K63" s="1452"/>
      <c r="L63" s="125"/>
      <c r="M63" s="137"/>
      <c r="N63" s="125"/>
      <c r="O63" s="231"/>
      <c r="P63" s="152"/>
      <c r="Q63" s="137"/>
      <c r="R63" s="3414" t="str">
        <f>CA63&amp;CB63</f>
        <v/>
      </c>
      <c r="CA63" s="3416" t="str">
        <f>IF(CG63=1,"* Recuerde digitar los campos Pueblo Originario y/o Migrantes (Digite Cero si no tiene). ","")</f>
        <v/>
      </c>
      <c r="CB63" s="3416" t="str">
        <f>IF(CH63=1,"* Pueblo Originario y/o Migrante NO DEBE ser mayor al Total. ","")</f>
        <v/>
      </c>
      <c r="CC63" s="3416"/>
      <c r="CD63" s="3416"/>
      <c r="CE63" s="3416"/>
      <c r="CF63" s="3416"/>
      <c r="CG63" s="3417">
        <f>IF(AND(C63&lt;&gt;0,OR(P63="",Q63="")),1,0)</f>
        <v>0</v>
      </c>
      <c r="CH63" s="3417">
        <f>IF(OR(C63&lt;P63,C63&lt;Q63),1,0)</f>
        <v>0</v>
      </c>
      <c r="CI63" s="3409"/>
      <c r="CJ63" s="3409"/>
      <c r="CK63" s="3409"/>
      <c r="CL63" s="3409"/>
    </row>
    <row r="64" spans="1:90" ht="21.75" customHeight="1" x14ac:dyDescent="0.2">
      <c r="A64" s="4519" t="s">
        <v>1721</v>
      </c>
      <c r="B64" s="4519"/>
      <c r="C64" s="1451">
        <f>SUM(D64+E64)</f>
        <v>0</v>
      </c>
      <c r="D64" s="1451">
        <f>SUM(J64+L64+N64)</f>
        <v>0</v>
      </c>
      <c r="E64" s="1206">
        <f>SUM(K64+M64+O64)</f>
        <v>0</v>
      </c>
      <c r="F64" s="94"/>
      <c r="G64" s="132"/>
      <c r="H64" s="94"/>
      <c r="I64" s="97"/>
      <c r="J64" s="1450"/>
      <c r="K64" s="1449"/>
      <c r="L64" s="140"/>
      <c r="M64" s="116"/>
      <c r="N64" s="140"/>
      <c r="O64" s="232"/>
      <c r="P64" s="117"/>
      <c r="Q64" s="116"/>
      <c r="R64" s="3414" t="str">
        <f>CA64&amp;CB64</f>
        <v/>
      </c>
      <c r="CA64" s="3416" t="str">
        <f>IF(CG64=1,"* Recuerde digitar los campos Pueblo Originario y/o Migrantes (Digite Cero si no tiene). ","")</f>
        <v/>
      </c>
      <c r="CB64" s="3416" t="str">
        <f>IF(CH64=1,"* Pueblo Originario y/o Migrante NO DEBE ser mayor al Total. ","")</f>
        <v/>
      </c>
      <c r="CC64" s="3416"/>
      <c r="CD64" s="3416"/>
      <c r="CE64" s="3416"/>
      <c r="CF64" s="3416"/>
      <c r="CG64" s="3417">
        <f>IF(AND(C64&lt;&gt;0,OR(P64="",Q64="")),1,0)</f>
        <v>0</v>
      </c>
      <c r="CH64" s="3417">
        <f>IF(OR(C64&lt;P64,C64&lt;Q64),1,0)</f>
        <v>0</v>
      </c>
      <c r="CI64" s="3409"/>
      <c r="CJ64" s="3409"/>
      <c r="CK64" s="3409"/>
      <c r="CL64" s="3409"/>
    </row>
    <row r="65" spans="1:90" ht="26.25" customHeight="1" x14ac:dyDescent="0.2">
      <c r="A65" s="404" t="s">
        <v>1720</v>
      </c>
      <c r="CG65" s="3409"/>
      <c r="CH65" s="3409"/>
      <c r="CI65" s="3409"/>
      <c r="CJ65" s="3409"/>
      <c r="CK65" s="3409"/>
      <c r="CL65" s="3409"/>
    </row>
    <row r="66" spans="1:90" ht="27" customHeight="1" x14ac:dyDescent="0.2">
      <c r="A66" s="1349" t="s">
        <v>516</v>
      </c>
      <c r="B66" s="3232" t="s">
        <v>152</v>
      </c>
      <c r="C66" s="3232" t="s">
        <v>430</v>
      </c>
      <c r="D66" s="3232" t="s">
        <v>429</v>
      </c>
      <c r="T66" s="402"/>
      <c r="BX66" s="3466"/>
      <c r="CG66" s="3409"/>
      <c r="CH66" s="3409"/>
      <c r="CI66" s="3409"/>
      <c r="CJ66" s="3409"/>
      <c r="CK66" s="3409"/>
      <c r="CL66" s="3409"/>
    </row>
    <row r="67" spans="1:90" ht="23.25" customHeight="1" x14ac:dyDescent="0.2">
      <c r="A67" s="3240" t="s">
        <v>1719</v>
      </c>
      <c r="B67" s="1462"/>
      <c r="C67" s="1462"/>
      <c r="D67" s="1462"/>
      <c r="E67" s="3414" t="str">
        <f>CA67&amp;CB67</f>
        <v/>
      </c>
      <c r="T67" s="402"/>
      <c r="BX67" s="3466"/>
      <c r="CA67" s="3416" t="str">
        <f>IF(CG67=1,"* Pueblo Originario NO DEBE ser mayor al Total de Menores de 1 mes. ","")</f>
        <v/>
      </c>
      <c r="CB67" s="3416" t="str">
        <f>IF(CH67=1,"*Migrantes NO DEBE ser mayor al Total de Menores de 1 mes. ","")</f>
        <v/>
      </c>
      <c r="CG67" s="3417">
        <f>IF(B67&lt;C67,1,0)</f>
        <v>0</v>
      </c>
      <c r="CH67" s="3417">
        <f>IF(B67&lt;D67,1,0)</f>
        <v>0</v>
      </c>
    </row>
    <row r="68" spans="1:90" ht="21" customHeight="1" x14ac:dyDescent="0.2">
      <c r="A68" s="3060" t="s">
        <v>1718</v>
      </c>
      <c r="B68" s="138"/>
      <c r="C68" s="138"/>
      <c r="D68" s="138"/>
      <c r="E68" s="3414" t="str">
        <f>CA68&amp;CB68</f>
        <v/>
      </c>
      <c r="T68" s="402"/>
      <c r="BX68" s="3466"/>
      <c r="CA68" s="3416" t="str">
        <f>IF(CG68=1,"* Pueblo Originario NO DEBE ser mayor al Total de Menores de 1 mes. ","")</f>
        <v/>
      </c>
      <c r="CB68" s="3416" t="str">
        <f>IF(CH68=1,"*Migrantes NO DEBE ser mayor al Total de Menores de 1 mes. ","")</f>
        <v/>
      </c>
      <c r="CG68" s="3417">
        <f>IF(B68&lt;C68,1,0)</f>
        <v>0</v>
      </c>
      <c r="CH68" s="3417">
        <f>IF(B68&lt;D68,1,0)</f>
        <v>0</v>
      </c>
    </row>
    <row r="69" spans="1:90" ht="24" customHeight="1" x14ac:dyDescent="0.2">
      <c r="A69" s="3160" t="s">
        <v>1717</v>
      </c>
      <c r="B69" s="942"/>
      <c r="C69" s="942"/>
      <c r="D69" s="942"/>
      <c r="E69" s="3414" t="str">
        <f>CA69&amp;CB69</f>
        <v/>
      </c>
      <c r="CA69" s="3416" t="str">
        <f>IF(CG69=1,"* Pueblo Originario NO DEBE ser mayor al Total de Menores de 1 mes. ","")</f>
        <v/>
      </c>
      <c r="CB69" s="3416" t="str">
        <f>IF(CH69=1,"*Migrantes NO DEBE ser mayor al Total de Menores de 1 mes. ","")</f>
        <v/>
      </c>
      <c r="CG69" s="3417">
        <f>IF(B69&lt;C69,1,0)</f>
        <v>0</v>
      </c>
      <c r="CH69" s="3417">
        <f>IF(B69&lt;D69,1,0)</f>
        <v>0</v>
      </c>
    </row>
    <row r="199" spans="1:104" ht="12" customHeight="1" x14ac:dyDescent="0.2"/>
    <row r="200" spans="1:104" s="3371" customFormat="1" hidden="1" x14ac:dyDescent="0.2">
      <c r="A200" s="3371">
        <f>SUM(B11:T11,B37:B38,C61:C64,B26:B28,B54:B55,B50:B51,B31:B32,B42:B43,B46:C46,B16:B20,B67:D69)</f>
        <v>0</v>
      </c>
      <c r="B200" s="3371">
        <f>SUM(CG10:CL69)</f>
        <v>0</v>
      </c>
      <c r="BY200" s="3372"/>
      <c r="BZ200" s="3372"/>
      <c r="CA200" s="3372"/>
      <c r="CB200" s="3372"/>
      <c r="CC200" s="3372"/>
      <c r="CD200" s="3372"/>
      <c r="CE200" s="3372"/>
      <c r="CF200" s="3372"/>
      <c r="CG200" s="3372"/>
      <c r="CH200" s="3372"/>
      <c r="CI200" s="3372"/>
      <c r="CJ200" s="3372"/>
      <c r="CK200" s="3372"/>
      <c r="CL200" s="3372"/>
      <c r="CM200" s="3372"/>
      <c r="CN200" s="3372"/>
      <c r="CO200" s="3372"/>
      <c r="CP200" s="3372"/>
      <c r="CQ200" s="3372"/>
      <c r="CR200" s="3372"/>
      <c r="CS200" s="3372"/>
      <c r="CT200" s="3372"/>
      <c r="CU200" s="3372"/>
      <c r="CV200" s="3372"/>
      <c r="CW200" s="3372"/>
      <c r="CX200" s="3372"/>
      <c r="CY200" s="3372"/>
      <c r="CZ200" s="3372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2658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PUYEHUE - ( 10304 )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PSR PUYEHUE - ( 123406 )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5"/>
      <c r="B6" s="2075"/>
      <c r="C6" s="2075"/>
      <c r="D6" s="2075"/>
      <c r="E6" s="2075"/>
      <c r="F6" s="2030" t="s">
        <v>2659</v>
      </c>
      <c r="G6" s="2075"/>
      <c r="H6" s="2075"/>
      <c r="I6" s="2075"/>
      <c r="J6" s="2132"/>
      <c r="K6" s="2564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2"/>
      <c r="B7" s="2132"/>
      <c r="C7" s="2132"/>
      <c r="D7" s="2132"/>
      <c r="E7" s="2132"/>
      <c r="F7" s="2132"/>
      <c r="G7" s="2132"/>
      <c r="H7" s="2132"/>
      <c r="I7" s="2132"/>
      <c r="J7" s="2132"/>
      <c r="K7" s="2564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5" t="s">
        <v>2660</v>
      </c>
      <c r="B8" s="2565"/>
      <c r="C8" s="2565"/>
      <c r="D8" s="2565"/>
      <c r="E8" s="2565"/>
      <c r="F8" s="2565"/>
      <c r="G8" s="2565"/>
      <c r="H8" s="2565"/>
      <c r="I8" s="2565"/>
      <c r="J8" s="2566"/>
      <c r="K8" s="2567"/>
      <c r="L8" s="2353"/>
      <c r="M8" s="2354"/>
      <c r="N8" s="2354"/>
      <c r="O8" s="2354"/>
      <c r="P8" s="2354"/>
      <c r="Q8" s="2354"/>
      <c r="R8" s="2354"/>
      <c r="S8" s="2354"/>
      <c r="T8" s="2354"/>
      <c r="U8" s="2354"/>
      <c r="V8" s="2354"/>
      <c r="W8" s="2354"/>
      <c r="X8" s="2354"/>
      <c r="Y8" s="2354"/>
      <c r="Z8" s="2354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16" t="s">
        <v>2443</v>
      </c>
      <c r="B9" s="4816" t="s">
        <v>2661</v>
      </c>
      <c r="C9" s="4816"/>
      <c r="D9" s="4821" t="s">
        <v>27</v>
      </c>
      <c r="E9" s="4150"/>
      <c r="F9" s="4739"/>
      <c r="G9" s="5248" t="s">
        <v>2</v>
      </c>
      <c r="H9" s="5249"/>
      <c r="I9" s="5249"/>
      <c r="J9" s="5249"/>
      <c r="K9" s="5249"/>
      <c r="L9" s="5249"/>
      <c r="M9" s="5249"/>
      <c r="N9" s="5249"/>
      <c r="O9" s="5249"/>
      <c r="P9" s="5249"/>
      <c r="Q9" s="5249"/>
      <c r="R9" s="5249"/>
      <c r="S9" s="5249"/>
      <c r="T9" s="5249"/>
      <c r="U9" s="5249"/>
      <c r="V9" s="5249"/>
      <c r="W9" s="5249"/>
      <c r="X9" s="5249"/>
      <c r="Y9" s="5249"/>
      <c r="Z9" s="525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16"/>
      <c r="B10" s="4816"/>
      <c r="C10" s="4816"/>
      <c r="D10" s="4778"/>
      <c r="E10" s="5247"/>
      <c r="F10" s="4180"/>
      <c r="G10" s="5000" t="s">
        <v>2662</v>
      </c>
      <c r="H10" s="5000"/>
      <c r="I10" s="5000" t="s">
        <v>1100</v>
      </c>
      <c r="J10" s="5000"/>
      <c r="K10" s="5000" t="s">
        <v>164</v>
      </c>
      <c r="L10" s="5000"/>
      <c r="M10" s="5000" t="s">
        <v>165</v>
      </c>
      <c r="N10" s="5000"/>
      <c r="O10" s="5000" t="s">
        <v>1667</v>
      </c>
      <c r="P10" s="5000"/>
      <c r="Q10" s="5000" t="s">
        <v>2663</v>
      </c>
      <c r="R10" s="5000"/>
      <c r="S10" s="5000" t="s">
        <v>2664</v>
      </c>
      <c r="T10" s="5000"/>
      <c r="U10" s="5000" t="s">
        <v>2665</v>
      </c>
      <c r="V10" s="5000"/>
      <c r="W10" s="5000" t="s">
        <v>1663</v>
      </c>
      <c r="X10" s="5000"/>
      <c r="Y10" s="5000" t="s">
        <v>2666</v>
      </c>
      <c r="Z10" s="500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16"/>
      <c r="B11" s="4816"/>
      <c r="C11" s="4816"/>
      <c r="D11" s="2168" t="s">
        <v>47</v>
      </c>
      <c r="E11" s="1709" t="s">
        <v>20</v>
      </c>
      <c r="F11" s="2201" t="s">
        <v>21</v>
      </c>
      <c r="G11" s="2568" t="s">
        <v>20</v>
      </c>
      <c r="H11" s="2569" t="s">
        <v>21</v>
      </c>
      <c r="I11" s="2570" t="s">
        <v>20</v>
      </c>
      <c r="J11" s="2571" t="s">
        <v>21</v>
      </c>
      <c r="K11" s="2570" t="s">
        <v>20</v>
      </c>
      <c r="L11" s="2571" t="s">
        <v>21</v>
      </c>
      <c r="M11" s="2570" t="s">
        <v>20</v>
      </c>
      <c r="N11" s="2571" t="s">
        <v>21</v>
      </c>
      <c r="O11" s="2570" t="s">
        <v>20</v>
      </c>
      <c r="P11" s="2571" t="s">
        <v>21</v>
      </c>
      <c r="Q11" s="2570" t="s">
        <v>20</v>
      </c>
      <c r="R11" s="2571" t="s">
        <v>21</v>
      </c>
      <c r="S11" s="2570" t="s">
        <v>20</v>
      </c>
      <c r="T11" s="2571" t="s">
        <v>21</v>
      </c>
      <c r="U11" s="2570" t="s">
        <v>20</v>
      </c>
      <c r="V11" s="2571" t="s">
        <v>21</v>
      </c>
      <c r="W11" s="2570" t="s">
        <v>20</v>
      </c>
      <c r="X11" s="2571" t="s">
        <v>21</v>
      </c>
      <c r="Y11" s="2570" t="s">
        <v>20</v>
      </c>
      <c r="Z11" s="2571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30" t="s">
        <v>2667</v>
      </c>
      <c r="B12" s="2572" t="s">
        <v>2668</v>
      </c>
      <c r="C12" s="1394" t="s">
        <v>2669</v>
      </c>
      <c r="D12" s="2507">
        <f>SUM(E12+F12)</f>
        <v>0</v>
      </c>
      <c r="E12" s="1302">
        <f t="shared" ref="E12:F15" si="0">SUM(G12+I12+K12+M12+O12+Q12+S12+U12+W12+Y12)</f>
        <v>0</v>
      </c>
      <c r="F12" s="2508">
        <f t="shared" si="0"/>
        <v>0</v>
      </c>
      <c r="G12" s="1292"/>
      <c r="H12" s="2204"/>
      <c r="I12" s="1292"/>
      <c r="J12" s="2204"/>
      <c r="K12" s="1292"/>
      <c r="L12" s="2204"/>
      <c r="M12" s="1292"/>
      <c r="N12" s="2204"/>
      <c r="O12" s="1292"/>
      <c r="P12" s="2204"/>
      <c r="Q12" s="1292"/>
      <c r="R12" s="2204"/>
      <c r="S12" s="1292"/>
      <c r="T12" s="2204"/>
      <c r="U12" s="1292"/>
      <c r="V12" s="2204"/>
      <c r="W12" s="1292"/>
      <c r="X12" s="2204"/>
      <c r="Y12" s="1292"/>
      <c r="Z12" s="2204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69"/>
      <c r="B13" s="2124" t="s">
        <v>2670</v>
      </c>
      <c r="C13" s="2199" t="s">
        <v>2669</v>
      </c>
      <c r="D13" s="1715">
        <f>SUM(E13+F13)</f>
        <v>0</v>
      </c>
      <c r="E13" s="358">
        <f t="shared" si="0"/>
        <v>0</v>
      </c>
      <c r="F13" s="176">
        <f t="shared" si="0"/>
        <v>0</v>
      </c>
      <c r="G13" s="2573"/>
      <c r="H13" s="2207"/>
      <c r="I13" s="1703"/>
      <c r="J13" s="164"/>
      <c r="K13" s="1703"/>
      <c r="L13" s="164"/>
      <c r="M13" s="1703"/>
      <c r="N13" s="145"/>
      <c r="O13" s="1703"/>
      <c r="P13" s="145"/>
      <c r="Q13" s="1703"/>
      <c r="R13" s="145"/>
      <c r="S13" s="1703"/>
      <c r="T13" s="145"/>
      <c r="U13" s="1703"/>
      <c r="V13" s="145"/>
      <c r="W13" s="1703"/>
      <c r="X13" s="145"/>
      <c r="Y13" s="1703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5" t="s">
        <v>2671</v>
      </c>
      <c r="B14" s="4186"/>
      <c r="C14" s="2142" t="s">
        <v>2669</v>
      </c>
      <c r="D14" s="2391">
        <f>SUM(E14+F14)</f>
        <v>0</v>
      </c>
      <c r="E14" s="2492">
        <f t="shared" si="0"/>
        <v>0</v>
      </c>
      <c r="F14" s="2392">
        <f t="shared" si="0"/>
        <v>0</v>
      </c>
      <c r="G14" s="2347"/>
      <c r="H14" s="2350"/>
      <c r="I14" s="2347"/>
      <c r="J14" s="2350"/>
      <c r="K14" s="2347"/>
      <c r="L14" s="2350"/>
      <c r="M14" s="2574"/>
      <c r="N14" s="1319"/>
      <c r="O14" s="2574"/>
      <c r="P14" s="1319"/>
      <c r="Q14" s="2574"/>
      <c r="R14" s="1319"/>
      <c r="S14" s="2574"/>
      <c r="T14" s="1319"/>
      <c r="U14" s="2574"/>
      <c r="V14" s="1319"/>
      <c r="W14" s="2574"/>
      <c r="X14" s="1319"/>
      <c r="Y14" s="2574"/>
      <c r="Z14" s="1319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41" t="s">
        <v>27</v>
      </c>
      <c r="B15" s="5242"/>
      <c r="C15" s="5243"/>
      <c r="D15" s="2575">
        <f>SUM(E15+F15)</f>
        <v>0</v>
      </c>
      <c r="E15" s="2576">
        <f t="shared" si="0"/>
        <v>0</v>
      </c>
      <c r="F15" s="2577">
        <f t="shared" si="0"/>
        <v>0</v>
      </c>
      <c r="G15" s="2578">
        <f t="shared" ref="G15:Z15" si="1">SUM(G12:G14)</f>
        <v>0</v>
      </c>
      <c r="H15" s="2579">
        <f t="shared" si="1"/>
        <v>0</v>
      </c>
      <c r="I15" s="2578">
        <f t="shared" si="1"/>
        <v>0</v>
      </c>
      <c r="J15" s="2579">
        <f t="shared" si="1"/>
        <v>0</v>
      </c>
      <c r="K15" s="2578">
        <f t="shared" si="1"/>
        <v>0</v>
      </c>
      <c r="L15" s="2579">
        <f t="shared" si="1"/>
        <v>0</v>
      </c>
      <c r="M15" s="2580">
        <f t="shared" si="1"/>
        <v>0</v>
      </c>
      <c r="N15" s="2581">
        <f t="shared" si="1"/>
        <v>0</v>
      </c>
      <c r="O15" s="2580">
        <f t="shared" si="1"/>
        <v>0</v>
      </c>
      <c r="P15" s="2581">
        <f t="shared" si="1"/>
        <v>0</v>
      </c>
      <c r="Q15" s="2580">
        <f t="shared" si="1"/>
        <v>0</v>
      </c>
      <c r="R15" s="2581">
        <f t="shared" si="1"/>
        <v>0</v>
      </c>
      <c r="S15" s="2580">
        <f t="shared" si="1"/>
        <v>0</v>
      </c>
      <c r="T15" s="2581">
        <f t="shared" si="1"/>
        <v>0</v>
      </c>
      <c r="U15" s="2580">
        <f t="shared" si="1"/>
        <v>0</v>
      </c>
      <c r="V15" s="2581">
        <f t="shared" si="1"/>
        <v>0</v>
      </c>
      <c r="W15" s="2580">
        <f t="shared" si="1"/>
        <v>0</v>
      </c>
      <c r="X15" s="2581">
        <f t="shared" si="1"/>
        <v>0</v>
      </c>
      <c r="Y15" s="2580">
        <f t="shared" si="1"/>
        <v>0</v>
      </c>
      <c r="Z15" s="2581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44" t="s">
        <v>2672</v>
      </c>
      <c r="B16" s="5245"/>
      <c r="C16" s="5246"/>
      <c r="D16" s="2582"/>
      <c r="E16" s="2583"/>
      <c r="F16" s="2584"/>
      <c r="G16" s="2583"/>
      <c r="H16" s="2583"/>
      <c r="I16" s="2583"/>
      <c r="J16" s="2583"/>
      <c r="K16" s="2583"/>
      <c r="L16" s="2583"/>
      <c r="M16" s="2583"/>
      <c r="N16" s="2583"/>
      <c r="O16" s="2583"/>
      <c r="P16" s="2583"/>
      <c r="Q16" s="2583"/>
      <c r="R16" s="2583"/>
      <c r="S16" s="2583"/>
      <c r="T16" s="2583"/>
      <c r="U16" s="2583"/>
      <c r="V16" s="2583"/>
      <c r="W16" s="2583"/>
      <c r="X16" s="2583"/>
      <c r="Y16" s="2583"/>
      <c r="Z16" s="2585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38" t="s">
        <v>2673</v>
      </c>
      <c r="B17" s="5239"/>
      <c r="C17" s="5240"/>
      <c r="D17" s="2573"/>
      <c r="E17" s="1475"/>
      <c r="F17" s="2586"/>
      <c r="G17" s="1475"/>
      <c r="H17" s="1475"/>
      <c r="I17" s="1475"/>
      <c r="J17" s="1475"/>
      <c r="K17" s="1475"/>
      <c r="L17" s="1475"/>
      <c r="M17" s="1475"/>
      <c r="N17" s="1475"/>
      <c r="O17" s="1475"/>
      <c r="P17" s="1475"/>
      <c r="Q17" s="1475"/>
      <c r="R17" s="1475"/>
      <c r="S17" s="1475"/>
      <c r="T17" s="1475"/>
      <c r="U17" s="1475"/>
      <c r="V17" s="1475"/>
      <c r="W17" s="1475"/>
      <c r="X17" s="1475"/>
      <c r="Y17" s="1475"/>
      <c r="Z17" s="2587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2674</v>
      </c>
      <c r="B18" s="2588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16" t="s">
        <v>2443</v>
      </c>
      <c r="B19" s="4816" t="s">
        <v>2661</v>
      </c>
      <c r="C19" s="4816"/>
      <c r="D19" s="4821" t="s">
        <v>27</v>
      </c>
      <c r="E19" s="4150"/>
      <c r="F19" s="4739"/>
      <c r="G19" s="4185" t="s">
        <v>2</v>
      </c>
      <c r="H19" s="4483"/>
      <c r="I19" s="4483"/>
      <c r="J19" s="4483"/>
      <c r="K19" s="4483"/>
      <c r="L19" s="4483"/>
      <c r="M19" s="4483"/>
      <c r="N19" s="4483"/>
      <c r="O19" s="4483"/>
      <c r="P19" s="4483"/>
      <c r="Q19" s="4483"/>
      <c r="R19" s="4483"/>
      <c r="S19" s="4483"/>
      <c r="T19" s="4483"/>
      <c r="U19" s="4483"/>
      <c r="V19" s="4483"/>
      <c r="W19" s="4483"/>
      <c r="X19" s="4483"/>
      <c r="Y19" s="4483"/>
      <c r="Z19" s="4186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16"/>
      <c r="B20" s="4816"/>
      <c r="C20" s="4816"/>
      <c r="D20" s="4778"/>
      <c r="E20" s="5247"/>
      <c r="F20" s="5247"/>
      <c r="G20" s="5000" t="s">
        <v>2662</v>
      </c>
      <c r="H20" s="5000"/>
      <c r="I20" s="5000" t="s">
        <v>1100</v>
      </c>
      <c r="J20" s="5000"/>
      <c r="K20" s="5000" t="s">
        <v>164</v>
      </c>
      <c r="L20" s="5000"/>
      <c r="M20" s="5000" t="s">
        <v>165</v>
      </c>
      <c r="N20" s="5000"/>
      <c r="O20" s="5000" t="s">
        <v>1667</v>
      </c>
      <c r="P20" s="5000"/>
      <c r="Q20" s="5000" t="s">
        <v>2663</v>
      </c>
      <c r="R20" s="5000"/>
      <c r="S20" s="5000" t="s">
        <v>2664</v>
      </c>
      <c r="T20" s="5000"/>
      <c r="U20" s="5000" t="s">
        <v>2665</v>
      </c>
      <c r="V20" s="5000"/>
      <c r="W20" s="5000" t="s">
        <v>1663</v>
      </c>
      <c r="X20" s="5000"/>
      <c r="Y20" s="5000" t="s">
        <v>2666</v>
      </c>
      <c r="Z20" s="500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16"/>
      <c r="B21" s="4816"/>
      <c r="C21" s="4816"/>
      <c r="D21" s="2168" t="s">
        <v>47</v>
      </c>
      <c r="E21" s="1709" t="s">
        <v>20</v>
      </c>
      <c r="F21" s="2131" t="s">
        <v>21</v>
      </c>
      <c r="G21" s="2568" t="s">
        <v>20</v>
      </c>
      <c r="H21" s="2569" t="s">
        <v>21</v>
      </c>
      <c r="I21" s="2568" t="s">
        <v>20</v>
      </c>
      <c r="J21" s="2137" t="s">
        <v>21</v>
      </c>
      <c r="K21" s="2568" t="s">
        <v>20</v>
      </c>
      <c r="L21" s="2569" t="s">
        <v>21</v>
      </c>
      <c r="M21" s="2568" t="s">
        <v>20</v>
      </c>
      <c r="N21" s="2569" t="s">
        <v>21</v>
      </c>
      <c r="O21" s="2568" t="s">
        <v>20</v>
      </c>
      <c r="P21" s="2569" t="s">
        <v>21</v>
      </c>
      <c r="Q21" s="2568" t="s">
        <v>20</v>
      </c>
      <c r="R21" s="2569" t="s">
        <v>21</v>
      </c>
      <c r="S21" s="2568" t="s">
        <v>20</v>
      </c>
      <c r="T21" s="2569" t="s">
        <v>21</v>
      </c>
      <c r="U21" s="2568" t="s">
        <v>20</v>
      </c>
      <c r="V21" s="2569" t="s">
        <v>21</v>
      </c>
      <c r="W21" s="2568" t="s">
        <v>20</v>
      </c>
      <c r="X21" s="2569" t="s">
        <v>21</v>
      </c>
      <c r="Y21" s="2568" t="s">
        <v>20</v>
      </c>
      <c r="Z21" s="2569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69" t="s">
        <v>2667</v>
      </c>
      <c r="B22" s="4229" t="s">
        <v>2668</v>
      </c>
      <c r="C22" s="2589" t="s">
        <v>2675</v>
      </c>
      <c r="D22" s="1699">
        <f t="shared" ref="D22:D27" si="2">SUM(E22+F22)</f>
        <v>0</v>
      </c>
      <c r="E22" s="1282">
        <f t="shared" ref="E22:F27" si="3">SUM(G22+I22+K22+M22+O22+Q22+S22+U22+W22+Y22)</f>
        <v>0</v>
      </c>
      <c r="F22" s="2590">
        <f t="shared" si="3"/>
        <v>0</v>
      </c>
      <c r="G22" s="1703"/>
      <c r="H22" s="145"/>
      <c r="I22" s="1292"/>
      <c r="J22" s="2204"/>
      <c r="K22" s="1307"/>
      <c r="L22" s="1308"/>
      <c r="M22" s="1307"/>
      <c r="N22" s="1308"/>
      <c r="O22" s="1307"/>
      <c r="P22" s="1308"/>
      <c r="Q22" s="1307"/>
      <c r="R22" s="1308"/>
      <c r="S22" s="1307"/>
      <c r="T22" s="1308"/>
      <c r="U22" s="1307"/>
      <c r="V22" s="1308"/>
      <c r="W22" s="1307"/>
      <c r="X22" s="1308"/>
      <c r="Y22" s="1292"/>
      <c r="Z22" s="1308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69"/>
      <c r="B23" s="4590"/>
      <c r="C23" s="2591" t="s">
        <v>2676</v>
      </c>
      <c r="D23" s="926">
        <f t="shared" si="2"/>
        <v>0</v>
      </c>
      <c r="E23" s="925">
        <f t="shared" si="3"/>
        <v>0</v>
      </c>
      <c r="F23" s="2592">
        <f t="shared" si="3"/>
        <v>0</v>
      </c>
      <c r="G23" s="140"/>
      <c r="H23" s="116"/>
      <c r="I23" s="2573"/>
      <c r="J23" s="2207"/>
      <c r="K23" s="2593"/>
      <c r="L23" s="2158"/>
      <c r="M23" s="2593"/>
      <c r="N23" s="2158"/>
      <c r="O23" s="2593"/>
      <c r="P23" s="2158"/>
      <c r="Q23" s="2593"/>
      <c r="R23" s="2158"/>
      <c r="S23" s="2593"/>
      <c r="T23" s="2158"/>
      <c r="U23" s="2593"/>
      <c r="V23" s="2158"/>
      <c r="W23" s="2593"/>
      <c r="X23" s="2158"/>
      <c r="Y23" s="2593"/>
      <c r="Z23" s="2158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69"/>
      <c r="B24" s="4229" t="s">
        <v>2670</v>
      </c>
      <c r="C24" s="2200" t="s">
        <v>2675</v>
      </c>
      <c r="D24" s="2594">
        <f t="shared" si="2"/>
        <v>0</v>
      </c>
      <c r="E24" s="2595">
        <f t="shared" si="3"/>
        <v>0</v>
      </c>
      <c r="F24" s="2596">
        <f t="shared" si="3"/>
        <v>0</v>
      </c>
      <c r="G24" s="2148"/>
      <c r="H24" s="2155"/>
      <c r="I24" s="2148"/>
      <c r="J24" s="2149"/>
      <c r="K24" s="2255"/>
      <c r="L24" s="2155"/>
      <c r="M24" s="2255"/>
      <c r="N24" s="2155"/>
      <c r="O24" s="2255"/>
      <c r="P24" s="2155"/>
      <c r="Q24" s="2255"/>
      <c r="R24" s="2155"/>
      <c r="S24" s="2255"/>
      <c r="T24" s="2155"/>
      <c r="U24" s="2255"/>
      <c r="V24" s="2155"/>
      <c r="W24" s="2255"/>
      <c r="X24" s="2155"/>
      <c r="Y24" s="2255"/>
      <c r="Z24" s="2155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70"/>
      <c r="B25" s="4590"/>
      <c r="C25" s="1311" t="s">
        <v>2676</v>
      </c>
      <c r="D25" s="926">
        <f t="shared" si="2"/>
        <v>0</v>
      </c>
      <c r="E25" s="925">
        <f t="shared" si="3"/>
        <v>0</v>
      </c>
      <c r="F25" s="2592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74" t="s">
        <v>2671</v>
      </c>
      <c r="B26" s="4176"/>
      <c r="C26" s="2200" t="s">
        <v>2675</v>
      </c>
      <c r="D26" s="1701">
        <f t="shared" si="2"/>
        <v>0</v>
      </c>
      <c r="E26" s="1704">
        <f t="shared" si="3"/>
        <v>0</v>
      </c>
      <c r="F26" s="244">
        <f t="shared" si="3"/>
        <v>0</v>
      </c>
      <c r="G26" s="2597"/>
      <c r="H26" s="1312"/>
      <c r="I26" s="1573"/>
      <c r="J26" s="2203"/>
      <c r="K26" s="2597"/>
      <c r="L26" s="1312"/>
      <c r="M26" s="2597"/>
      <c r="N26" s="1312"/>
      <c r="O26" s="2597"/>
      <c r="P26" s="1312"/>
      <c r="Q26" s="2597"/>
      <c r="R26" s="1312"/>
      <c r="S26" s="2597"/>
      <c r="T26" s="1312"/>
      <c r="U26" s="2597"/>
      <c r="V26" s="1312"/>
      <c r="W26" s="2597"/>
      <c r="X26" s="1312"/>
      <c r="Y26" s="2597"/>
      <c r="Z26" s="1312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778"/>
      <c r="B27" s="4180"/>
      <c r="C27" s="1311" t="s">
        <v>2676</v>
      </c>
      <c r="D27" s="926">
        <f t="shared" si="2"/>
        <v>0</v>
      </c>
      <c r="E27" s="925">
        <f t="shared" si="3"/>
        <v>0</v>
      </c>
      <c r="F27" s="2592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38" t="s">
        <v>27</v>
      </c>
      <c r="B28" s="5239"/>
      <c r="C28" s="5240"/>
      <c r="D28" s="2598">
        <f t="shared" ref="D28:Z28" si="4">SUM(D22:D27)</f>
        <v>0</v>
      </c>
      <c r="E28" s="2599">
        <f t="shared" si="4"/>
        <v>0</v>
      </c>
      <c r="F28" s="2600">
        <f t="shared" si="4"/>
        <v>0</v>
      </c>
      <c r="G28" s="2601">
        <f t="shared" si="4"/>
        <v>0</v>
      </c>
      <c r="H28" s="2602">
        <f t="shared" si="4"/>
        <v>0</v>
      </c>
      <c r="I28" s="2271">
        <f t="shared" si="4"/>
        <v>0</v>
      </c>
      <c r="J28" s="2196">
        <f t="shared" si="4"/>
        <v>0</v>
      </c>
      <c r="K28" s="2601">
        <f t="shared" si="4"/>
        <v>0</v>
      </c>
      <c r="L28" s="2602">
        <f t="shared" si="4"/>
        <v>0</v>
      </c>
      <c r="M28" s="2601">
        <f t="shared" si="4"/>
        <v>0</v>
      </c>
      <c r="N28" s="2602">
        <f t="shared" si="4"/>
        <v>0</v>
      </c>
      <c r="O28" s="2601">
        <f t="shared" si="4"/>
        <v>0</v>
      </c>
      <c r="P28" s="2602">
        <f t="shared" si="4"/>
        <v>0</v>
      </c>
      <c r="Q28" s="2601">
        <f t="shared" si="4"/>
        <v>0</v>
      </c>
      <c r="R28" s="2602">
        <f t="shared" si="4"/>
        <v>0</v>
      </c>
      <c r="S28" s="2601">
        <f t="shared" si="4"/>
        <v>0</v>
      </c>
      <c r="T28" s="2602">
        <f t="shared" si="4"/>
        <v>0</v>
      </c>
      <c r="U28" s="2601">
        <f t="shared" si="4"/>
        <v>0</v>
      </c>
      <c r="V28" s="2602">
        <f t="shared" si="4"/>
        <v>0</v>
      </c>
      <c r="W28" s="2601">
        <f t="shared" si="4"/>
        <v>0</v>
      </c>
      <c r="X28" s="2602">
        <f t="shared" si="4"/>
        <v>0</v>
      </c>
      <c r="Y28" s="2601">
        <f t="shared" si="4"/>
        <v>0</v>
      </c>
      <c r="Z28" s="2602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14" t="s">
        <v>2677</v>
      </c>
      <c r="B29" s="5214"/>
      <c r="C29" s="5214"/>
      <c r="D29" s="5214"/>
      <c r="E29" s="5214"/>
      <c r="F29" s="5214"/>
      <c r="G29" s="5214"/>
      <c r="H29" s="5214"/>
      <c r="I29" s="5214"/>
      <c r="J29" s="5214"/>
      <c r="K29" s="2603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35" t="s">
        <v>52</v>
      </c>
      <c r="B30" s="5235"/>
      <c r="C30" s="5235"/>
      <c r="D30" s="2604" t="s">
        <v>27</v>
      </c>
      <c r="E30" s="2605" t="s">
        <v>2678</v>
      </c>
      <c r="F30" s="2606" t="s">
        <v>2679</v>
      </c>
      <c r="G30" s="2607"/>
      <c r="H30" s="2608"/>
      <c r="I30" s="2608"/>
      <c r="J30" s="2609"/>
      <c r="K30" s="2603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7" t="s">
        <v>2680</v>
      </c>
      <c r="B31" s="5236" t="s">
        <v>2681</v>
      </c>
      <c r="C31" s="5237"/>
      <c r="D31" s="2610">
        <f t="shared" ref="D31:D43" si="5">SUM(E31+F31)</f>
        <v>0</v>
      </c>
      <c r="E31" s="2611"/>
      <c r="F31" s="2612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229"/>
      <c r="B32" s="5231" t="s">
        <v>2682</v>
      </c>
      <c r="C32" s="5232"/>
      <c r="D32" s="2613">
        <f t="shared" si="5"/>
        <v>0</v>
      </c>
      <c r="E32" s="2614"/>
      <c r="F32" s="2615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229"/>
      <c r="B33" s="5231" t="s">
        <v>2683</v>
      </c>
      <c r="C33" s="5232"/>
      <c r="D33" s="2613">
        <f t="shared" si="5"/>
        <v>0</v>
      </c>
      <c r="E33" s="2614"/>
      <c r="F33" s="2615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229"/>
      <c r="B34" s="5231" t="s">
        <v>2684</v>
      </c>
      <c r="C34" s="5232"/>
      <c r="D34" s="2613">
        <f t="shared" si="5"/>
        <v>0</v>
      </c>
      <c r="E34" s="2371"/>
      <c r="F34" s="237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229"/>
      <c r="B35" s="5231" t="s">
        <v>2685</v>
      </c>
      <c r="C35" s="5232"/>
      <c r="D35" s="2613">
        <f t="shared" si="5"/>
        <v>0</v>
      </c>
      <c r="E35" s="2371"/>
      <c r="F35" s="237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229"/>
      <c r="B36" s="5231" t="s">
        <v>2686</v>
      </c>
      <c r="C36" s="5232"/>
      <c r="D36" s="2613">
        <f t="shared" si="5"/>
        <v>0</v>
      </c>
      <c r="E36" s="2371"/>
      <c r="F36" s="237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229"/>
      <c r="B37" s="5231" t="s">
        <v>2687</v>
      </c>
      <c r="C37" s="5232"/>
      <c r="D37" s="2613">
        <f t="shared" si="5"/>
        <v>0</v>
      </c>
      <c r="E37" s="2371"/>
      <c r="F37" s="237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229"/>
      <c r="B38" s="5231" t="s">
        <v>2688</v>
      </c>
      <c r="C38" s="5232"/>
      <c r="D38" s="2613">
        <f t="shared" si="5"/>
        <v>0</v>
      </c>
      <c r="E38" s="2371"/>
      <c r="F38" s="237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590"/>
      <c r="B39" s="5233" t="s">
        <v>2689</v>
      </c>
      <c r="C39" s="5234"/>
      <c r="D39" s="2616">
        <f t="shared" si="5"/>
        <v>0</v>
      </c>
      <c r="E39" s="1187"/>
      <c r="F39" s="1186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7" t="s">
        <v>2690</v>
      </c>
      <c r="B40" s="4187" t="s">
        <v>2691</v>
      </c>
      <c r="C40" s="2572" t="s">
        <v>2692</v>
      </c>
      <c r="D40" s="2610">
        <f t="shared" si="5"/>
        <v>0</v>
      </c>
      <c r="E40" s="2120"/>
      <c r="F40" s="2121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229"/>
      <c r="B41" s="4590"/>
      <c r="C41" s="2124" t="s">
        <v>2693</v>
      </c>
      <c r="D41" s="2616">
        <f t="shared" si="5"/>
        <v>0</v>
      </c>
      <c r="E41" s="1188"/>
      <c r="F41" s="1186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229"/>
      <c r="B42" s="4187" t="s">
        <v>2694</v>
      </c>
      <c r="C42" s="2572" t="s">
        <v>2692</v>
      </c>
      <c r="D42" s="2610">
        <f t="shared" si="5"/>
        <v>0</v>
      </c>
      <c r="E42" s="2120"/>
      <c r="F42" s="2121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590"/>
      <c r="B43" s="4590"/>
      <c r="C43" s="2126" t="s">
        <v>2693</v>
      </c>
      <c r="D43" s="2616">
        <f t="shared" si="5"/>
        <v>0</v>
      </c>
      <c r="E43" s="1188"/>
      <c r="F43" s="1186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14" t="s">
        <v>2695</v>
      </c>
      <c r="B44" s="5214"/>
      <c r="C44" s="5214"/>
      <c r="D44" s="5214"/>
      <c r="E44" s="5214"/>
      <c r="F44" s="5214"/>
      <c r="G44" s="5214"/>
      <c r="H44" s="5214"/>
      <c r="I44" s="398"/>
      <c r="J44" s="398"/>
      <c r="K44" s="1350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95" t="s">
        <v>2696</v>
      </c>
      <c r="B45" s="5229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868"/>
      <c r="B46" s="5230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2" t="s">
        <v>2697</v>
      </c>
      <c r="B47" s="1291"/>
      <c r="C47" s="2617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6" t="s">
        <v>2698</v>
      </c>
      <c r="B48" s="98"/>
      <c r="C48" s="2617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18" t="s">
        <v>27</v>
      </c>
      <c r="B49" s="2619">
        <f>SUM(B47+B48)</f>
        <v>0</v>
      </c>
      <c r="C49" s="2620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2699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7" t="s">
        <v>2700</v>
      </c>
      <c r="B51" s="4739" t="s">
        <v>2661</v>
      </c>
      <c r="C51" s="4187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590"/>
      <c r="B52" s="4180"/>
      <c r="C52" s="4590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7" t="s">
        <v>2701</v>
      </c>
      <c r="B53" s="2135" t="s">
        <v>2702</v>
      </c>
      <c r="C53" s="1291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229"/>
      <c r="B54" s="1002" t="s">
        <v>2703</v>
      </c>
      <c r="C54" s="2268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590"/>
      <c r="B55" s="2621" t="s">
        <v>2704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7" t="s">
        <v>2705</v>
      </c>
      <c r="B56" s="2135" t="s">
        <v>2706</v>
      </c>
      <c r="C56" s="1291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229"/>
      <c r="B57" s="1002" t="s">
        <v>2707</v>
      </c>
      <c r="C57" s="2268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229"/>
      <c r="B58" s="2254" t="s">
        <v>2708</v>
      </c>
      <c r="C58" s="2268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590"/>
      <c r="B59" s="2621" t="s">
        <v>2709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7" t="s">
        <v>2710</v>
      </c>
      <c r="B60" s="2622" t="s">
        <v>2711</v>
      </c>
      <c r="C60" s="1291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590"/>
      <c r="B61" s="2129" t="s">
        <v>2712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7" t="s">
        <v>2713</v>
      </c>
      <c r="B62" s="5228"/>
      <c r="C62" s="2623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14" t="s">
        <v>2714</v>
      </c>
      <c r="B63" s="5214"/>
      <c r="C63" s="5214"/>
      <c r="D63" s="5214"/>
      <c r="E63" s="5214"/>
      <c r="F63" s="5214"/>
      <c r="G63" s="5214"/>
      <c r="H63" s="5214"/>
      <c r="I63" s="5214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081" t="s">
        <v>2715</v>
      </c>
      <c r="B64" s="5081"/>
      <c r="C64" s="5222" t="s">
        <v>2716</v>
      </c>
      <c r="D64" s="5222" t="s">
        <v>2717</v>
      </c>
      <c r="E64" s="5226" t="s">
        <v>2705</v>
      </c>
      <c r="F64" s="5222"/>
      <c r="G64" s="5222"/>
      <c r="H64" s="5222" t="s">
        <v>2718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081"/>
      <c r="B65" s="5081"/>
      <c r="C65" s="5222"/>
      <c r="D65" s="5222"/>
      <c r="E65" s="2624" t="s">
        <v>2719</v>
      </c>
      <c r="F65" s="2625" t="s">
        <v>2720</v>
      </c>
      <c r="G65" s="2626" t="s">
        <v>2721</v>
      </c>
      <c r="H65" s="5226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073" t="s">
        <v>2722</v>
      </c>
      <c r="B66" s="5073"/>
      <c r="C66" s="2627"/>
      <c r="D66" s="2627"/>
      <c r="E66" s="2628"/>
      <c r="F66" s="2629"/>
      <c r="G66" s="2630"/>
      <c r="H66" s="2630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853" t="s">
        <v>2723</v>
      </c>
      <c r="B67" s="4853"/>
      <c r="C67" s="2631"/>
      <c r="D67" s="2631"/>
      <c r="E67" s="2632"/>
      <c r="F67" s="2633"/>
      <c r="G67" s="2634"/>
      <c r="H67" s="2634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21" t="s">
        <v>78</v>
      </c>
      <c r="B68" s="5221"/>
      <c r="C68" s="2352"/>
      <c r="D68" s="2352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7" t="s">
        <v>27</v>
      </c>
      <c r="B69" s="5137"/>
      <c r="C69" s="2487">
        <f t="shared" ref="C69:H69" si="6">SUM(C66:C68)</f>
        <v>0</v>
      </c>
      <c r="D69" s="2487">
        <f t="shared" si="6"/>
        <v>0</v>
      </c>
      <c r="E69" s="2143">
        <f t="shared" si="6"/>
        <v>0</v>
      </c>
      <c r="F69" s="2345">
        <f t="shared" si="6"/>
        <v>0</v>
      </c>
      <c r="G69" s="2635">
        <f t="shared" si="6"/>
        <v>0</v>
      </c>
      <c r="H69" s="2142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1" t="s">
        <v>2724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14" t="s">
        <v>2725</v>
      </c>
      <c r="B71" s="5214"/>
      <c r="C71" s="5214"/>
      <c r="D71" s="5214"/>
      <c r="E71" s="5214"/>
      <c r="F71" s="5214"/>
      <c r="G71" s="5214"/>
      <c r="H71" s="5214"/>
      <c r="I71" s="5214"/>
      <c r="J71" s="5214"/>
      <c r="K71" s="5214"/>
      <c r="L71" s="5214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081" t="s">
        <v>2715</v>
      </c>
      <c r="B72" s="5081"/>
      <c r="C72" s="5222" t="s">
        <v>2716</v>
      </c>
      <c r="D72" s="5222" t="s">
        <v>2717</v>
      </c>
      <c r="E72" s="5223" t="s">
        <v>2705</v>
      </c>
      <c r="F72" s="5224"/>
      <c r="G72" s="5225"/>
      <c r="H72" s="5226" t="s">
        <v>2718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081"/>
      <c r="B73" s="5081"/>
      <c r="C73" s="5222"/>
      <c r="D73" s="5222"/>
      <c r="E73" s="2636" t="s">
        <v>2719</v>
      </c>
      <c r="F73" s="2625" t="s">
        <v>2720</v>
      </c>
      <c r="G73" s="2606" t="s">
        <v>2721</v>
      </c>
      <c r="H73" s="5226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073" t="s">
        <v>2723</v>
      </c>
      <c r="B74" s="5073"/>
      <c r="C74" s="2627"/>
      <c r="D74" s="2627"/>
      <c r="E74" s="2637"/>
      <c r="F74" s="2629"/>
      <c r="G74" s="2638"/>
      <c r="H74" s="2630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853" t="s">
        <v>2726</v>
      </c>
      <c r="B75" s="4853"/>
      <c r="C75" s="2268"/>
      <c r="D75" s="2268"/>
      <c r="E75" s="2182"/>
      <c r="F75" s="2183"/>
      <c r="G75" s="2155"/>
      <c r="H75" s="2149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47" t="s">
        <v>2727</v>
      </c>
      <c r="B76" s="4747"/>
      <c r="C76" s="2268"/>
      <c r="D76" s="2268"/>
      <c r="E76" s="2182"/>
      <c r="F76" s="2183"/>
      <c r="G76" s="2155"/>
      <c r="H76" s="2149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853" t="s">
        <v>2728</v>
      </c>
      <c r="B77" s="4853"/>
      <c r="C77" s="2268"/>
      <c r="D77" s="2268"/>
      <c r="E77" s="2182"/>
      <c r="F77" s="2183"/>
      <c r="G77" s="2155"/>
      <c r="H77" s="2149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55" t="s">
        <v>78</v>
      </c>
      <c r="B78" s="4855"/>
      <c r="C78" s="2352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7" t="s">
        <v>27</v>
      </c>
      <c r="B79" s="5137"/>
      <c r="C79" s="2487">
        <f t="shared" ref="C79:H79" si="7">SUM(C74:C78)</f>
        <v>0</v>
      </c>
      <c r="D79" s="2142">
        <f t="shared" si="7"/>
        <v>0</v>
      </c>
      <c r="E79" s="2143">
        <f t="shared" si="7"/>
        <v>0</v>
      </c>
      <c r="F79" s="2346">
        <f t="shared" si="7"/>
        <v>0</v>
      </c>
      <c r="G79" s="2144">
        <f t="shared" si="7"/>
        <v>0</v>
      </c>
      <c r="H79" s="2144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1" t="s">
        <v>2724</v>
      </c>
      <c r="B80" s="1396"/>
      <c r="C80" s="2639"/>
      <c r="D80" s="2639"/>
      <c r="E80" s="2639"/>
      <c r="F80" s="2639"/>
      <c r="G80" s="2639"/>
      <c r="H80" s="2639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20" t="s">
        <v>2729</v>
      </c>
      <c r="B81" s="5220"/>
      <c r="C81" s="5220"/>
      <c r="D81" s="5220"/>
      <c r="E81" s="5220"/>
      <c r="F81" s="5220"/>
      <c r="G81" s="5220"/>
      <c r="H81" s="5220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11" t="s">
        <v>2204</v>
      </c>
      <c r="B82" s="5113"/>
      <c r="C82" s="2640" t="s">
        <v>27</v>
      </c>
      <c r="D82" s="2624" t="s">
        <v>2730</v>
      </c>
      <c r="E82" s="2625" t="s">
        <v>2731</v>
      </c>
      <c r="F82" s="2625" t="s">
        <v>2732</v>
      </c>
      <c r="G82" s="2625" t="s">
        <v>2733</v>
      </c>
      <c r="H82" s="2641" t="s">
        <v>2734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082" t="s">
        <v>2716</v>
      </c>
      <c r="B83" s="5084"/>
      <c r="C83" s="2642"/>
      <c r="D83" s="2643"/>
      <c r="E83" s="2644"/>
      <c r="F83" s="2644"/>
      <c r="G83" s="2644"/>
      <c r="H83" s="2645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7" t="s">
        <v>2705</v>
      </c>
      <c r="B84" s="2646" t="s">
        <v>2706</v>
      </c>
      <c r="C84" s="2627"/>
      <c r="D84" s="2647"/>
      <c r="E84" s="2648"/>
      <c r="F84" s="2648"/>
      <c r="G84" s="2648"/>
      <c r="H84" s="2649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229"/>
      <c r="B85" s="2650" t="s">
        <v>2735</v>
      </c>
      <c r="C85" s="2631"/>
      <c r="D85" s="2632"/>
      <c r="E85" s="2633"/>
      <c r="F85" s="2633"/>
      <c r="G85" s="2633"/>
      <c r="H85" s="2634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590"/>
      <c r="B86" s="2133" t="s">
        <v>2709</v>
      </c>
      <c r="C86" s="2651"/>
      <c r="D86" s="2652"/>
      <c r="E86" s="2653"/>
      <c r="F86" s="2653"/>
      <c r="G86" s="2653"/>
      <c r="H86" s="2654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06" t="s">
        <v>2717</v>
      </c>
      <c r="B87" s="5207"/>
      <c r="C87" s="2627"/>
      <c r="D87" s="2647"/>
      <c r="E87" s="2648"/>
      <c r="F87" s="2648"/>
      <c r="G87" s="2648"/>
      <c r="H87" s="2649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08" t="s">
        <v>2713</v>
      </c>
      <c r="B88" s="5209"/>
      <c r="C88" s="2655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1" t="s">
        <v>2724</v>
      </c>
      <c r="B89" s="1158"/>
      <c r="C89" s="2656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14" t="s">
        <v>2736</v>
      </c>
      <c r="B90" s="5214"/>
      <c r="C90" s="5214"/>
      <c r="D90" s="5214"/>
      <c r="E90" s="5214"/>
      <c r="F90" s="5214"/>
      <c r="G90" s="5214"/>
      <c r="H90" s="5214"/>
      <c r="I90" s="5214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884" t="s">
        <v>2715</v>
      </c>
      <c r="B91" s="4885"/>
      <c r="C91" s="5218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764"/>
      <c r="B92" s="4766"/>
      <c r="C92" s="5219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082" t="s">
        <v>2716</v>
      </c>
      <c r="B93" s="5084"/>
      <c r="C93" s="2642"/>
      <c r="D93" s="161"/>
      <c r="E93" s="194"/>
      <c r="F93" s="194"/>
      <c r="G93" s="194"/>
      <c r="H93" s="194"/>
      <c r="I93" s="194"/>
      <c r="J93" s="2603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05" t="s">
        <v>2705</v>
      </c>
      <c r="B94" s="2657" t="s">
        <v>2706</v>
      </c>
      <c r="C94" s="2658"/>
      <c r="D94" s="161"/>
      <c r="E94" s="194"/>
      <c r="F94" s="194"/>
      <c r="G94" s="194"/>
      <c r="H94" s="194"/>
      <c r="I94" s="194"/>
      <c r="J94" s="180"/>
      <c r="K94" s="2603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05"/>
      <c r="B95" s="2659" t="s">
        <v>2735</v>
      </c>
      <c r="C95" s="2631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868"/>
      <c r="B96" s="2660" t="s">
        <v>2709</v>
      </c>
      <c r="C96" s="2651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06" t="s">
        <v>2717</v>
      </c>
      <c r="B97" s="5207"/>
      <c r="C97" s="2658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08" t="s">
        <v>2713</v>
      </c>
      <c r="B98" s="5209"/>
      <c r="C98" s="2651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1" t="s">
        <v>2724</v>
      </c>
      <c r="B99" s="1158"/>
      <c r="C99" s="2656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14" t="s">
        <v>2737</v>
      </c>
      <c r="B100" s="5214"/>
      <c r="C100" s="5214"/>
      <c r="D100" s="5214"/>
      <c r="E100" s="5214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1" t="s">
        <v>2738</v>
      </c>
      <c r="B101" s="2662" t="s">
        <v>2739</v>
      </c>
      <c r="C101" s="2663"/>
      <c r="D101" s="1265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0" t="s">
        <v>2740</v>
      </c>
      <c r="B102" s="2664"/>
      <c r="C102" s="2663"/>
      <c r="D102" s="1265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0" t="s">
        <v>2741</v>
      </c>
      <c r="B103" s="2665"/>
      <c r="C103" s="2663"/>
      <c r="D103" s="1265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0" t="s">
        <v>2742</v>
      </c>
      <c r="B104" s="2665"/>
      <c r="C104" s="2663"/>
      <c r="D104" s="1265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0" t="s">
        <v>2743</v>
      </c>
      <c r="B105" s="2665"/>
      <c r="C105" s="2666"/>
      <c r="D105" s="1265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3" t="s">
        <v>2744</v>
      </c>
      <c r="B106" s="2667"/>
      <c r="C106" s="2666"/>
      <c r="D106" s="1265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15" t="s">
        <v>2745</v>
      </c>
      <c r="B107" s="5216"/>
      <c r="C107" s="5216"/>
      <c r="D107" s="5216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1" t="s">
        <v>2738</v>
      </c>
      <c r="B108" s="2662" t="s">
        <v>2739</v>
      </c>
      <c r="C108" s="2663"/>
      <c r="D108" s="1265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0" t="s">
        <v>2740</v>
      </c>
      <c r="B109" s="2664"/>
      <c r="C109" s="2663"/>
      <c r="D109" s="1265"/>
      <c r="E109" s="2663"/>
      <c r="F109" s="266"/>
      <c r="G109" s="161"/>
      <c r="H109" s="161"/>
      <c r="I109" s="1265"/>
      <c r="J109" s="2663"/>
      <c r="K109" s="2603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0" t="s">
        <v>2741</v>
      </c>
      <c r="B110" s="2665"/>
      <c r="C110" s="2663"/>
      <c r="D110" s="1265"/>
      <c r="E110" s="2663"/>
      <c r="F110" s="266"/>
      <c r="G110" s="161"/>
      <c r="H110" s="161"/>
      <c r="I110" s="1265"/>
      <c r="J110" s="2663"/>
      <c r="K110" s="2603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0" t="s">
        <v>2742</v>
      </c>
      <c r="B111" s="2665"/>
      <c r="C111" s="2663"/>
      <c r="D111" s="1265"/>
      <c r="E111" s="2663"/>
      <c r="F111" s="266"/>
      <c r="G111" s="161"/>
      <c r="H111" s="161"/>
      <c r="I111" s="1265"/>
      <c r="J111" s="2663"/>
      <c r="K111" s="2603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0" t="s">
        <v>2743</v>
      </c>
      <c r="B112" s="2665"/>
      <c r="C112" s="2666"/>
      <c r="D112" s="5127"/>
      <c r="E112" s="5217"/>
      <c r="F112" s="266"/>
      <c r="G112" s="161"/>
      <c r="H112" s="161"/>
      <c r="I112" s="1265"/>
      <c r="J112" s="2663"/>
      <c r="K112" s="2603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3" t="s">
        <v>2744</v>
      </c>
      <c r="B113" s="2667"/>
      <c r="C113" s="2666"/>
      <c r="D113" s="5127"/>
      <c r="E113" s="5217"/>
      <c r="F113" s="266"/>
      <c r="G113" s="161"/>
      <c r="H113" s="161"/>
      <c r="I113" s="1265"/>
      <c r="J113" s="2663"/>
      <c r="K113" s="2603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68" t="s">
        <v>2746</v>
      </c>
      <c r="B114" s="2669"/>
      <c r="C114" s="2669"/>
      <c r="D114" s="2669"/>
      <c r="E114" s="2669"/>
      <c r="F114" s="2669"/>
      <c r="G114" s="194"/>
      <c r="H114" s="194"/>
      <c r="I114" s="194"/>
      <c r="J114" s="180"/>
      <c r="K114" s="2603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11" t="s">
        <v>2661</v>
      </c>
      <c r="B115" s="5113"/>
      <c r="C115" s="2640" t="s">
        <v>27</v>
      </c>
      <c r="D115" s="2624" t="s">
        <v>2747</v>
      </c>
      <c r="E115" s="2625" t="s">
        <v>2748</v>
      </c>
      <c r="F115" s="2626" t="s">
        <v>2749</v>
      </c>
      <c r="G115" s="194"/>
      <c r="H115" s="194"/>
      <c r="I115" s="194"/>
      <c r="J115" s="2603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10" t="s">
        <v>2716</v>
      </c>
      <c r="B116" s="5211"/>
      <c r="C116" s="2670">
        <f t="shared" ref="C116:C121" si="8">SUM(D116:F116)</f>
        <v>0</v>
      </c>
      <c r="D116" s="2671"/>
      <c r="E116" s="2672"/>
      <c r="F116" s="2673"/>
      <c r="G116" s="2674"/>
      <c r="H116" s="194"/>
      <c r="I116" s="194"/>
      <c r="J116" s="2603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95" t="s">
        <v>2705</v>
      </c>
      <c r="B117" s="2675" t="s">
        <v>2750</v>
      </c>
      <c r="C117" s="2676">
        <f t="shared" si="8"/>
        <v>0</v>
      </c>
      <c r="D117" s="2628"/>
      <c r="E117" s="2629"/>
      <c r="F117" s="2630"/>
      <c r="G117" s="2674"/>
      <c r="H117" s="194"/>
      <c r="I117" s="194"/>
      <c r="J117" s="2603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05"/>
      <c r="B118" s="2659" t="s">
        <v>2735</v>
      </c>
      <c r="C118" s="2677">
        <f t="shared" si="8"/>
        <v>0</v>
      </c>
      <c r="D118" s="2148"/>
      <c r="E118" s="2183"/>
      <c r="F118" s="2149"/>
      <c r="G118" s="2674"/>
      <c r="H118" s="194"/>
      <c r="I118" s="194"/>
      <c r="J118" s="2603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868"/>
      <c r="B119" s="2660" t="s">
        <v>2751</v>
      </c>
      <c r="C119" s="163">
        <f t="shared" si="8"/>
        <v>0</v>
      </c>
      <c r="D119" s="140"/>
      <c r="E119" s="95"/>
      <c r="F119" s="142"/>
      <c r="G119" s="2674"/>
      <c r="H119" s="194"/>
      <c r="I119" s="194"/>
      <c r="J119" s="2603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12" t="s">
        <v>2717</v>
      </c>
      <c r="B120" s="5213"/>
      <c r="C120" s="2678">
        <f t="shared" si="8"/>
        <v>0</v>
      </c>
      <c r="D120" s="1703"/>
      <c r="E120" s="90"/>
      <c r="F120" s="164"/>
      <c r="G120" s="2674"/>
      <c r="H120" s="194"/>
      <c r="I120" s="194"/>
      <c r="J120" s="2603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08" t="s">
        <v>2713</v>
      </c>
      <c r="B121" s="5209"/>
      <c r="C121" s="163">
        <f t="shared" si="8"/>
        <v>0</v>
      </c>
      <c r="D121" s="140"/>
      <c r="E121" s="95"/>
      <c r="F121" s="142"/>
      <c r="G121" s="2674"/>
      <c r="H121" s="194"/>
      <c r="I121" s="194"/>
      <c r="J121" s="2603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1" t="s">
        <v>2724</v>
      </c>
      <c r="B122" s="1267"/>
      <c r="C122" s="2639"/>
      <c r="D122" s="2639"/>
      <c r="E122" s="81"/>
      <c r="F122" s="161"/>
      <c r="G122" s="194"/>
      <c r="H122" s="194"/>
      <c r="I122" s="194"/>
      <c r="J122" s="2603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1" t="s">
        <v>2752</v>
      </c>
      <c r="B123" s="2138"/>
      <c r="C123" s="2639"/>
      <c r="D123" s="2639"/>
      <c r="E123" s="2639"/>
      <c r="F123" s="2639"/>
      <c r="G123" s="194"/>
      <c r="H123" s="194"/>
      <c r="I123" s="194"/>
      <c r="J123" s="2603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5" t="s">
        <v>2753</v>
      </c>
      <c r="B124" s="2565"/>
      <c r="C124" s="2565"/>
      <c r="D124" s="2565"/>
      <c r="E124" s="2565"/>
      <c r="F124" s="2679"/>
      <c r="G124" s="2679"/>
      <c r="H124" s="194"/>
      <c r="I124" s="194"/>
      <c r="J124" s="2603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21" t="s">
        <v>2754</v>
      </c>
      <c r="B125" s="4739"/>
      <c r="C125" s="4187" t="s">
        <v>27</v>
      </c>
      <c r="D125" s="4185" t="s">
        <v>2755</v>
      </c>
      <c r="E125" s="4186"/>
      <c r="F125" s="4185" t="s">
        <v>2756</v>
      </c>
      <c r="G125" s="4186"/>
      <c r="H125" s="194"/>
      <c r="I125" s="194"/>
      <c r="J125" s="2603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778"/>
      <c r="B126" s="4180"/>
      <c r="C126" s="4590"/>
      <c r="D126" s="2168" t="s">
        <v>2757</v>
      </c>
      <c r="E126" s="1756" t="s">
        <v>2758</v>
      </c>
      <c r="F126" s="2168" t="s">
        <v>2759</v>
      </c>
      <c r="G126" s="1756" t="s">
        <v>2758</v>
      </c>
      <c r="H126" s="194"/>
      <c r="I126" s="194"/>
      <c r="J126" s="2603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082" t="s">
        <v>2716</v>
      </c>
      <c r="B127" s="5084"/>
      <c r="C127" s="2680">
        <f t="shared" ref="C127:C133" si="9">SUM(D127:G127)</f>
        <v>0</v>
      </c>
      <c r="D127" s="1286"/>
      <c r="E127" s="1281"/>
      <c r="F127" s="1286"/>
      <c r="G127" s="1281"/>
      <c r="H127" s="2674"/>
      <c r="I127" s="194"/>
      <c r="J127" s="2603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95" t="s">
        <v>2705</v>
      </c>
      <c r="B128" s="2675" t="s">
        <v>2750</v>
      </c>
      <c r="C128" s="2680">
        <f t="shared" si="9"/>
        <v>0</v>
      </c>
      <c r="D128" s="1286"/>
      <c r="E128" s="1281"/>
      <c r="F128" s="1286"/>
      <c r="G128" s="1281"/>
      <c r="H128" s="2674"/>
      <c r="I128" s="194"/>
      <c r="J128" s="2603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05"/>
      <c r="B129" s="2659" t="s">
        <v>2735</v>
      </c>
      <c r="C129" s="2681">
        <f t="shared" si="9"/>
        <v>0</v>
      </c>
      <c r="D129" s="2225"/>
      <c r="E129" s="2682"/>
      <c r="F129" s="2225"/>
      <c r="G129" s="2682"/>
      <c r="H129" s="2674"/>
      <c r="I129" s="194"/>
      <c r="J129" s="2603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868"/>
      <c r="B130" s="2660" t="s">
        <v>2751</v>
      </c>
      <c r="C130" s="2683">
        <f t="shared" si="9"/>
        <v>0</v>
      </c>
      <c r="D130" s="304"/>
      <c r="E130" s="1272"/>
      <c r="F130" s="304"/>
      <c r="G130" s="1272"/>
      <c r="H130" s="2674"/>
      <c r="I130" s="194"/>
      <c r="J130" s="2603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06" t="s">
        <v>2717</v>
      </c>
      <c r="B131" s="5207"/>
      <c r="C131" s="2684">
        <f t="shared" si="9"/>
        <v>0</v>
      </c>
      <c r="D131" s="1292"/>
      <c r="E131" s="1308"/>
      <c r="F131" s="1292"/>
      <c r="G131" s="1308"/>
      <c r="H131" s="2674"/>
      <c r="I131" s="194"/>
      <c r="J131" s="2603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08" t="s">
        <v>2713</v>
      </c>
      <c r="B132" s="5209"/>
      <c r="C132" s="2685">
        <f t="shared" si="9"/>
        <v>0</v>
      </c>
      <c r="D132" s="2573"/>
      <c r="E132" s="2158"/>
      <c r="F132" s="2573"/>
      <c r="G132" s="2158"/>
      <c r="H132" s="2674"/>
      <c r="I132" s="194"/>
      <c r="J132" s="2603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37" t="s">
        <v>27</v>
      </c>
      <c r="B133" s="5162"/>
      <c r="C133" s="2142">
        <f t="shared" si="9"/>
        <v>0</v>
      </c>
      <c r="D133" s="2143">
        <f>SUM(D127:D132)</f>
        <v>0</v>
      </c>
      <c r="E133" s="1329">
        <f>SUM(E127:E132)</f>
        <v>0</v>
      </c>
      <c r="F133" s="2143">
        <f>SUM(F127:F132)</f>
        <v>0</v>
      </c>
      <c r="G133" s="1329">
        <f>SUM(G127:G132)</f>
        <v>0</v>
      </c>
      <c r="H133" s="194"/>
      <c r="I133" s="194"/>
      <c r="J133" s="2603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6" t="s">
        <v>2760</v>
      </c>
      <c r="B134" s="2686"/>
      <c r="C134" s="2686"/>
      <c r="D134" s="2679"/>
      <c r="E134" s="2679"/>
      <c r="F134" s="2639"/>
      <c r="G134" s="194"/>
      <c r="H134" s="194"/>
      <c r="I134" s="194"/>
      <c r="J134" s="2603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21" t="s">
        <v>52</v>
      </c>
      <c r="B135" s="5204"/>
      <c r="C135" s="2251" t="s">
        <v>27</v>
      </c>
      <c r="D135" s="2679"/>
      <c r="E135" s="2679"/>
      <c r="F135" s="252"/>
      <c r="G135" s="194"/>
      <c r="H135" s="194"/>
      <c r="I135" s="194"/>
      <c r="J135" s="2603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30" t="s">
        <v>2761</v>
      </c>
      <c r="B136" s="2687" t="s">
        <v>221</v>
      </c>
      <c r="C136" s="2688"/>
      <c r="D136" s="2679"/>
      <c r="E136" s="2679"/>
      <c r="F136" s="252"/>
      <c r="G136" s="194"/>
      <c r="H136" s="194"/>
      <c r="I136" s="194"/>
      <c r="J136" s="2603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559"/>
      <c r="B137" s="2689" t="s">
        <v>2762</v>
      </c>
      <c r="C137" s="2690"/>
      <c r="D137" s="2679"/>
      <c r="E137" s="2679"/>
      <c r="F137" s="252"/>
      <c r="G137" s="194"/>
      <c r="H137" s="194"/>
      <c r="I137" s="194"/>
      <c r="J137" s="2603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397" t="s">
        <v>2763</v>
      </c>
      <c r="B138" s="1397"/>
      <c r="C138" s="1397"/>
      <c r="D138" s="2679"/>
      <c r="E138" s="2679"/>
      <c r="F138" s="194"/>
      <c r="G138" s="194"/>
      <c r="H138" s="194"/>
      <c r="I138" s="194"/>
      <c r="J138" s="2603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7" t="s">
        <v>52</v>
      </c>
      <c r="B139" s="4187" t="s">
        <v>27</v>
      </c>
      <c r="C139" s="5130" t="s">
        <v>2701</v>
      </c>
      <c r="D139" s="5202" t="s">
        <v>2710</v>
      </c>
      <c r="E139" s="4739" t="s">
        <v>2705</v>
      </c>
      <c r="F139" s="194"/>
      <c r="G139" s="194"/>
      <c r="H139" s="194"/>
      <c r="I139" s="194"/>
      <c r="J139" s="2603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590"/>
      <c r="B140" s="4590"/>
      <c r="C140" s="4559"/>
      <c r="D140" s="5203"/>
      <c r="E140" s="4180"/>
      <c r="F140" s="194"/>
      <c r="G140" s="194"/>
      <c r="H140" s="194"/>
      <c r="I140" s="194"/>
      <c r="J140" s="180"/>
      <c r="K140" s="2603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0" t="s">
        <v>2764</v>
      </c>
      <c r="B141" s="2200">
        <f t="shared" ref="B141:B150" si="10">SUM(C141:E141)</f>
        <v>0</v>
      </c>
      <c r="C141" s="2225"/>
      <c r="D141" s="2691"/>
      <c r="E141" s="2224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0" t="s">
        <v>2765</v>
      </c>
      <c r="B142" s="2200">
        <f t="shared" si="10"/>
        <v>0</v>
      </c>
      <c r="C142" s="2225"/>
      <c r="D142" s="2691"/>
      <c r="E142" s="2224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0" t="s">
        <v>2766</v>
      </c>
      <c r="B143" s="2200">
        <f t="shared" si="10"/>
        <v>0</v>
      </c>
      <c r="C143" s="2225"/>
      <c r="D143" s="2691"/>
      <c r="E143" s="2224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5" t="s">
        <v>2767</v>
      </c>
      <c r="B144" s="2200">
        <f t="shared" si="10"/>
        <v>0</v>
      </c>
      <c r="C144" s="2225"/>
      <c r="D144" s="2691"/>
      <c r="E144" s="2224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0" t="s">
        <v>2768</v>
      </c>
      <c r="B145" s="2200">
        <f t="shared" si="10"/>
        <v>0</v>
      </c>
      <c r="C145" s="2225"/>
      <c r="D145" s="2691"/>
      <c r="E145" s="2224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0" t="s">
        <v>2769</v>
      </c>
      <c r="B146" s="2200">
        <f t="shared" si="10"/>
        <v>0</v>
      </c>
      <c r="C146" s="2225"/>
      <c r="D146" s="2691"/>
      <c r="E146" s="2224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0" t="s">
        <v>2770</v>
      </c>
      <c r="B147" s="2200">
        <f t="shared" si="10"/>
        <v>0</v>
      </c>
      <c r="C147" s="2225"/>
      <c r="D147" s="2691"/>
      <c r="E147" s="2224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0" t="s">
        <v>2771</v>
      </c>
      <c r="B148" s="2200">
        <f t="shared" si="10"/>
        <v>0</v>
      </c>
      <c r="C148" s="2225"/>
      <c r="D148" s="2691"/>
      <c r="E148" s="2224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0" t="s">
        <v>2772</v>
      </c>
      <c r="B149" s="2200">
        <f t="shared" si="10"/>
        <v>0</v>
      </c>
      <c r="C149" s="2225"/>
      <c r="D149" s="2691"/>
      <c r="E149" s="2224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1" t="s">
        <v>33</v>
      </c>
      <c r="B150" s="1311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2773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zoomScale="80" zoomScaleNormal="80" workbookViewId="0">
      <selection activeCell="D60" sqref="D60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5"/>
    <col min="77" max="77" width="11.42578125" style="3466" customWidth="1"/>
    <col min="78" max="104" width="11.28515625" style="3466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2"/>
      <c r="B6" s="1112"/>
      <c r="C6" s="2075" t="s">
        <v>2335</v>
      </c>
      <c r="D6" s="1112"/>
      <c r="E6" s="1112"/>
      <c r="F6" s="1112"/>
      <c r="G6" s="1112"/>
      <c r="H6" s="476"/>
      <c r="I6" s="776"/>
      <c r="J6" s="161"/>
      <c r="K6" s="161"/>
    </row>
    <row r="7" spans="1:234" ht="15" x14ac:dyDescent="0.2">
      <c r="A7" s="3067"/>
      <c r="B7" s="3067"/>
      <c r="C7" s="3067"/>
      <c r="D7" s="3067"/>
      <c r="E7" s="3067"/>
      <c r="F7" s="3067"/>
      <c r="G7" s="3067"/>
      <c r="H7" s="476"/>
      <c r="I7" s="776"/>
      <c r="J7" s="161"/>
      <c r="K7" s="161"/>
    </row>
    <row r="8" spans="1:234" ht="32.1" customHeight="1" x14ac:dyDescent="0.2">
      <c r="A8" s="82" t="s">
        <v>2334</v>
      </c>
      <c r="G8" s="82"/>
      <c r="I8" s="252"/>
      <c r="J8" s="161"/>
      <c r="K8" s="161"/>
    </row>
    <row r="9" spans="1:234" ht="66.75" customHeight="1" x14ac:dyDescent="0.2">
      <c r="A9" s="4184" t="s">
        <v>2288</v>
      </c>
      <c r="B9" s="4165"/>
      <c r="C9" s="2797" t="s">
        <v>27</v>
      </c>
      <c r="D9" s="3209" t="s">
        <v>148</v>
      </c>
      <c r="E9" s="2917" t="s">
        <v>2333</v>
      </c>
      <c r="F9" s="2917" t="s">
        <v>634</v>
      </c>
      <c r="G9" s="3540" t="s">
        <v>32</v>
      </c>
      <c r="H9" s="3210" t="s">
        <v>636</v>
      </c>
      <c r="I9" s="3534" t="s">
        <v>2299</v>
      </c>
      <c r="J9" s="3534" t="s">
        <v>2304</v>
      </c>
      <c r="K9" s="3541" t="s">
        <v>2303</v>
      </c>
      <c r="L9" s="3542" t="s">
        <v>2785</v>
      </c>
      <c r="M9" s="2918" t="s">
        <v>2332</v>
      </c>
      <c r="N9" s="2918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4" customFormat="1" ht="17.25" customHeight="1" x14ac:dyDescent="0.2">
      <c r="A10" s="4832" t="s">
        <v>2331</v>
      </c>
      <c r="B10" s="4833"/>
      <c r="C10" s="2893">
        <f>SUM(D10:G10)</f>
        <v>0</v>
      </c>
      <c r="D10" s="2919"/>
      <c r="E10" s="2074"/>
      <c r="F10" s="2074"/>
      <c r="G10" s="2364"/>
      <c r="H10" s="2073"/>
      <c r="I10" s="2072"/>
      <c r="J10" s="2920"/>
      <c r="K10" s="2073"/>
      <c r="L10" s="2071"/>
      <c r="M10" s="2921"/>
      <c r="N10" s="2922"/>
      <c r="O10" s="3304" t="str">
        <f>CA10&amp;CB10</f>
        <v/>
      </c>
      <c r="P10" s="1482"/>
      <c r="Q10" s="1482"/>
      <c r="R10" s="1482"/>
      <c r="S10" s="1482"/>
      <c r="T10" s="1482"/>
      <c r="U10" s="1482"/>
      <c r="V10" s="1482"/>
      <c r="W10" s="1482"/>
      <c r="X10" s="1482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5"/>
      <c r="BY10" s="3466"/>
      <c r="BZ10" s="3466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6"/>
      <c r="CJ10" s="3466"/>
      <c r="CK10" s="3466"/>
      <c r="CL10" s="3466"/>
      <c r="CM10" s="3466"/>
      <c r="CN10" s="3466"/>
      <c r="CO10" s="3466"/>
      <c r="CP10" s="3466"/>
      <c r="CQ10" s="3466"/>
      <c r="CR10" s="3466"/>
      <c r="CS10" s="3466"/>
      <c r="CT10" s="3466"/>
      <c r="CU10" s="3466"/>
      <c r="CV10" s="3466"/>
      <c r="CW10" s="3466"/>
      <c r="CX10" s="3466"/>
      <c r="CY10" s="3466"/>
      <c r="CZ10" s="3466"/>
      <c r="DA10" s="402"/>
      <c r="DB10" s="3466"/>
      <c r="DC10" s="3466"/>
      <c r="DD10" s="3466"/>
      <c r="DE10" s="3466"/>
      <c r="DF10" s="3466"/>
      <c r="DG10" s="3466"/>
      <c r="DH10" s="3466"/>
      <c r="DI10" s="3466"/>
      <c r="DJ10" s="3466"/>
      <c r="DK10" s="3466"/>
      <c r="DL10" s="3466"/>
      <c r="DM10" s="3466"/>
      <c r="DN10" s="3466"/>
      <c r="DO10" s="3466"/>
      <c r="DP10" s="3466"/>
      <c r="DQ10" s="3466"/>
      <c r="DR10" s="3466"/>
      <c r="DS10" s="3466"/>
      <c r="DT10" s="3466"/>
      <c r="DU10" s="3466"/>
      <c r="DV10" s="3466"/>
      <c r="DW10" s="3466"/>
      <c r="DX10" s="3466"/>
      <c r="DY10" s="3466"/>
      <c r="DZ10" s="3466"/>
      <c r="EA10" s="3466"/>
      <c r="EB10" s="3466"/>
      <c r="EC10" s="3466"/>
      <c r="ED10" s="3466"/>
      <c r="EE10" s="3466"/>
      <c r="EF10" s="3466"/>
      <c r="EG10" s="3466"/>
      <c r="EH10" s="3466"/>
      <c r="EI10" s="3466"/>
      <c r="EJ10" s="3466"/>
      <c r="EK10" s="3466"/>
      <c r="EL10" s="3466"/>
      <c r="EM10" s="3466"/>
      <c r="EN10" s="3466"/>
      <c r="EO10" s="3466"/>
      <c r="EP10" s="3466"/>
      <c r="EQ10" s="3466"/>
      <c r="ER10" s="3466"/>
      <c r="ES10" s="3466"/>
      <c r="ET10" s="3466"/>
      <c r="EU10" s="3466"/>
      <c r="EV10" s="3466"/>
      <c r="EW10" s="3466"/>
      <c r="EX10" s="3466"/>
      <c r="EY10" s="3466"/>
      <c r="EZ10" s="3466"/>
      <c r="FA10" s="3466"/>
      <c r="FB10" s="3466"/>
      <c r="FC10" s="3466"/>
      <c r="FD10" s="3466"/>
      <c r="FE10" s="3466"/>
      <c r="FF10" s="3466"/>
      <c r="FG10" s="3466"/>
      <c r="FH10" s="3466"/>
      <c r="FI10" s="3466"/>
      <c r="FJ10" s="3466"/>
      <c r="FK10" s="3466"/>
      <c r="FL10" s="3466"/>
      <c r="FM10" s="3466"/>
      <c r="FN10" s="3466"/>
      <c r="FO10" s="3466"/>
      <c r="FP10" s="3466"/>
      <c r="FQ10" s="3466"/>
      <c r="FR10" s="3466"/>
      <c r="FS10" s="3466"/>
      <c r="FT10" s="3466"/>
      <c r="FU10" s="3466"/>
      <c r="FV10" s="3466"/>
      <c r="FW10" s="3466"/>
      <c r="FX10" s="3466"/>
      <c r="FY10" s="3466"/>
      <c r="FZ10" s="3466"/>
      <c r="GA10" s="3466"/>
      <c r="GB10" s="3466"/>
      <c r="GC10" s="3466"/>
      <c r="GD10" s="3466"/>
      <c r="GE10" s="3466"/>
      <c r="GF10" s="3466"/>
      <c r="GG10" s="3466"/>
      <c r="GH10" s="3466"/>
      <c r="GI10" s="3466"/>
      <c r="GJ10" s="3466"/>
      <c r="GK10" s="3466"/>
      <c r="GL10" s="3466"/>
      <c r="GM10" s="3466"/>
      <c r="GN10" s="3466"/>
      <c r="GO10" s="3466"/>
      <c r="GP10" s="3466"/>
      <c r="GQ10" s="3466"/>
      <c r="GR10" s="3466"/>
      <c r="GS10" s="3466"/>
      <c r="GT10" s="3466"/>
      <c r="GU10" s="3466"/>
      <c r="GV10" s="3466"/>
      <c r="GW10" s="3466"/>
      <c r="GX10" s="3466"/>
      <c r="GY10" s="3466"/>
      <c r="GZ10" s="3466"/>
      <c r="HA10" s="3466"/>
      <c r="HB10" s="3466"/>
      <c r="HC10" s="3466"/>
      <c r="HD10" s="3466"/>
      <c r="HE10" s="3466"/>
      <c r="HF10" s="3466"/>
      <c r="HG10" s="3466"/>
      <c r="HH10" s="3466"/>
      <c r="HI10" s="3466"/>
      <c r="HJ10" s="3466"/>
      <c r="HK10" s="3466"/>
      <c r="HL10" s="3466"/>
      <c r="HM10" s="3466"/>
      <c r="HN10" s="3466"/>
      <c r="HO10" s="3466"/>
      <c r="HP10" s="3466"/>
      <c r="HQ10" s="3466"/>
      <c r="HR10" s="3466"/>
      <c r="HS10" s="3466"/>
      <c r="HT10" s="3466"/>
      <c r="HU10" s="3466"/>
      <c r="HV10" s="3466"/>
      <c r="HW10" s="3466"/>
      <c r="HX10" s="3466"/>
      <c r="HY10" s="3466"/>
      <c r="HZ10" s="3466"/>
    </row>
    <row r="11" spans="1:234" s="3394" customFormat="1" ht="17.25" customHeight="1" x14ac:dyDescent="0.2">
      <c r="A11" s="4864" t="s">
        <v>2330</v>
      </c>
      <c r="B11" s="4865"/>
      <c r="C11" s="2893">
        <f>SUM(D11:G11)</f>
        <v>0</v>
      </c>
      <c r="D11" s="2923"/>
      <c r="E11" s="2924"/>
      <c r="F11" s="2924"/>
      <c r="G11" s="2925"/>
      <c r="H11" s="2926"/>
      <c r="I11" s="2069"/>
      <c r="J11" s="2927"/>
      <c r="K11" s="2926"/>
      <c r="L11" s="2925"/>
      <c r="M11" s="2928"/>
      <c r="N11" s="2922"/>
      <c r="O11" s="3304" t="str">
        <f t="shared" ref="O11:O36" si="1">CA11&amp;CB11</f>
        <v/>
      </c>
      <c r="P11" s="1482"/>
      <c r="Q11" s="1482"/>
      <c r="R11" s="1482"/>
      <c r="S11" s="1482"/>
      <c r="T11" s="1482"/>
      <c r="U11" s="1482"/>
      <c r="V11" s="1482"/>
      <c r="W11" s="1482"/>
      <c r="X11" s="1482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5"/>
      <c r="BY11" s="3466"/>
      <c r="BZ11" s="3466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6"/>
      <c r="CJ11" s="3466"/>
      <c r="CK11" s="3466"/>
      <c r="CL11" s="3466"/>
      <c r="CM11" s="3466"/>
      <c r="CN11" s="3466"/>
      <c r="CO11" s="3466"/>
      <c r="CP11" s="3466"/>
      <c r="CQ11" s="3466"/>
      <c r="CR11" s="3466"/>
      <c r="CS11" s="3466"/>
      <c r="CT11" s="3466"/>
      <c r="CU11" s="3466"/>
      <c r="CV11" s="3466"/>
      <c r="CW11" s="3466"/>
      <c r="CX11" s="3466"/>
      <c r="CY11" s="3466"/>
      <c r="CZ11" s="3466"/>
      <c r="DA11" s="402"/>
      <c r="DB11" s="3466"/>
      <c r="DC11" s="3466"/>
      <c r="DD11" s="3466"/>
      <c r="DE11" s="3466"/>
      <c r="DF11" s="3466"/>
      <c r="DG11" s="3466"/>
      <c r="DH11" s="3466"/>
      <c r="DI11" s="3466"/>
      <c r="DJ11" s="3466"/>
      <c r="DK11" s="3466"/>
      <c r="DL11" s="3466"/>
      <c r="DM11" s="3466"/>
      <c r="DN11" s="3466"/>
      <c r="DO11" s="3466"/>
      <c r="DP11" s="3466"/>
      <c r="DQ11" s="3466"/>
      <c r="DR11" s="3466"/>
      <c r="DS11" s="3466"/>
      <c r="DT11" s="3466"/>
      <c r="DU11" s="3466"/>
      <c r="DV11" s="3466"/>
      <c r="DW11" s="3466"/>
      <c r="DX11" s="3466"/>
      <c r="DY11" s="3466"/>
      <c r="DZ11" s="3466"/>
      <c r="EA11" s="3466"/>
      <c r="EB11" s="3466"/>
      <c r="EC11" s="3466"/>
      <c r="ED11" s="3466"/>
      <c r="EE11" s="3466"/>
      <c r="EF11" s="3466"/>
      <c r="EG11" s="3466"/>
      <c r="EH11" s="3466"/>
      <c r="EI11" s="3466"/>
      <c r="EJ11" s="3466"/>
      <c r="EK11" s="3466"/>
      <c r="EL11" s="3466"/>
      <c r="EM11" s="3466"/>
      <c r="EN11" s="3466"/>
      <c r="EO11" s="3466"/>
      <c r="EP11" s="3466"/>
      <c r="EQ11" s="3466"/>
      <c r="ER11" s="3466"/>
      <c r="ES11" s="3466"/>
      <c r="ET11" s="3466"/>
      <c r="EU11" s="3466"/>
      <c r="EV11" s="3466"/>
      <c r="EW11" s="3466"/>
      <c r="EX11" s="3466"/>
      <c r="EY11" s="3466"/>
      <c r="EZ11" s="3466"/>
      <c r="FA11" s="3466"/>
      <c r="FB11" s="3466"/>
      <c r="FC11" s="3466"/>
      <c r="FD11" s="3466"/>
      <c r="FE11" s="3466"/>
      <c r="FF11" s="3466"/>
      <c r="FG11" s="3466"/>
      <c r="FH11" s="3466"/>
      <c r="FI11" s="3466"/>
      <c r="FJ11" s="3466"/>
      <c r="FK11" s="3466"/>
      <c r="FL11" s="3466"/>
      <c r="FM11" s="3466"/>
      <c r="FN11" s="3466"/>
      <c r="FO11" s="3466"/>
      <c r="FP11" s="3466"/>
      <c r="FQ11" s="3466"/>
      <c r="FR11" s="3466"/>
      <c r="FS11" s="3466"/>
      <c r="FT11" s="3466"/>
      <c r="FU11" s="3466"/>
      <c r="FV11" s="3466"/>
      <c r="FW11" s="3466"/>
      <c r="FX11" s="3466"/>
      <c r="FY11" s="3466"/>
      <c r="FZ11" s="3466"/>
      <c r="GA11" s="3466"/>
      <c r="GB11" s="3466"/>
      <c r="GC11" s="3466"/>
      <c r="GD11" s="3466"/>
      <c r="GE11" s="3466"/>
      <c r="GF11" s="3466"/>
      <c r="GG11" s="3466"/>
      <c r="GH11" s="3466"/>
      <c r="GI11" s="3466"/>
      <c r="GJ11" s="3466"/>
      <c r="GK11" s="3466"/>
      <c r="GL11" s="3466"/>
      <c r="GM11" s="3466"/>
      <c r="GN11" s="3466"/>
      <c r="GO11" s="3466"/>
      <c r="GP11" s="3466"/>
      <c r="GQ11" s="3466"/>
      <c r="GR11" s="3466"/>
      <c r="GS11" s="3466"/>
      <c r="GT11" s="3466"/>
      <c r="GU11" s="3466"/>
      <c r="GV11" s="3466"/>
      <c r="GW11" s="3466"/>
      <c r="GX11" s="3466"/>
      <c r="GY11" s="3466"/>
      <c r="GZ11" s="3466"/>
      <c r="HA11" s="3466"/>
      <c r="HB11" s="3466"/>
      <c r="HC11" s="3466"/>
      <c r="HD11" s="3466"/>
      <c r="HE11" s="3466"/>
      <c r="HF11" s="3466"/>
      <c r="HG11" s="3466"/>
      <c r="HH11" s="3466"/>
      <c r="HI11" s="3466"/>
      <c r="HJ11" s="3466"/>
      <c r="HK11" s="3466"/>
      <c r="HL11" s="3466"/>
      <c r="HM11" s="3466"/>
      <c r="HN11" s="3466"/>
      <c r="HO11" s="3466"/>
      <c r="HP11" s="3466"/>
      <c r="HQ11" s="3466"/>
      <c r="HR11" s="3466"/>
      <c r="HS11" s="3466"/>
      <c r="HT11" s="3466"/>
      <c r="HU11" s="3466"/>
      <c r="HV11" s="3466"/>
      <c r="HW11" s="3466"/>
      <c r="HX11" s="3466"/>
      <c r="HY11" s="3466"/>
      <c r="HZ11" s="3466"/>
    </row>
    <row r="12" spans="1:234" s="3394" customFormat="1" ht="17.25" customHeight="1" x14ac:dyDescent="0.2">
      <c r="A12" s="4864" t="s">
        <v>2329</v>
      </c>
      <c r="B12" s="4865"/>
      <c r="C12" s="2893">
        <f t="shared" ref="C12:C34" si="4">SUM(D12:G12)</f>
        <v>0</v>
      </c>
      <c r="D12" s="2923"/>
      <c r="E12" s="2924"/>
      <c r="F12" s="2924"/>
      <c r="G12" s="2925"/>
      <c r="H12" s="2926"/>
      <c r="I12" s="2069"/>
      <c r="J12" s="2927"/>
      <c r="K12" s="2926"/>
      <c r="L12" s="2925"/>
      <c r="M12" s="2928"/>
      <c r="N12" s="2922"/>
      <c r="O12" s="3304" t="str">
        <f t="shared" si="1"/>
        <v/>
      </c>
      <c r="P12" s="1482"/>
      <c r="Q12" s="1482"/>
      <c r="R12" s="1482"/>
      <c r="S12" s="1482"/>
      <c r="T12" s="1482"/>
      <c r="U12" s="1482"/>
      <c r="V12" s="1482"/>
      <c r="W12" s="1482"/>
      <c r="X12" s="1482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5"/>
      <c r="BY12" s="3466"/>
      <c r="BZ12" s="3466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6"/>
      <c r="CJ12" s="3466"/>
      <c r="CK12" s="3466"/>
      <c r="CL12" s="3466"/>
      <c r="CM12" s="3466"/>
      <c r="CN12" s="3466"/>
      <c r="CO12" s="3466"/>
      <c r="CP12" s="3466"/>
      <c r="CQ12" s="3466"/>
      <c r="CR12" s="3466"/>
      <c r="CS12" s="3466"/>
      <c r="CT12" s="3466"/>
      <c r="CU12" s="3466"/>
      <c r="CV12" s="3466"/>
      <c r="CW12" s="3466"/>
      <c r="CX12" s="3466"/>
      <c r="CY12" s="3466"/>
      <c r="CZ12" s="3466"/>
      <c r="DA12" s="402"/>
      <c r="DB12" s="3466"/>
      <c r="DC12" s="3466"/>
      <c r="DD12" s="3466"/>
      <c r="DE12" s="3466"/>
      <c r="DF12" s="3466"/>
      <c r="DG12" s="3466"/>
      <c r="DH12" s="3466"/>
      <c r="DI12" s="3466"/>
      <c r="DJ12" s="3466"/>
      <c r="DK12" s="3466"/>
      <c r="DL12" s="3466"/>
      <c r="DM12" s="3466"/>
      <c r="DN12" s="3466"/>
      <c r="DO12" s="3466"/>
      <c r="DP12" s="3466"/>
      <c r="DQ12" s="3466"/>
      <c r="DR12" s="3466"/>
      <c r="DS12" s="3466"/>
      <c r="DT12" s="3466"/>
      <c r="DU12" s="3466"/>
      <c r="DV12" s="3466"/>
      <c r="DW12" s="3466"/>
      <c r="DX12" s="3466"/>
      <c r="DY12" s="3466"/>
      <c r="DZ12" s="3466"/>
      <c r="EA12" s="3466"/>
      <c r="EB12" s="3466"/>
      <c r="EC12" s="3466"/>
      <c r="ED12" s="3466"/>
      <c r="EE12" s="3466"/>
      <c r="EF12" s="3466"/>
      <c r="EG12" s="3466"/>
      <c r="EH12" s="3466"/>
      <c r="EI12" s="3466"/>
      <c r="EJ12" s="3466"/>
      <c r="EK12" s="3466"/>
      <c r="EL12" s="3466"/>
      <c r="EM12" s="3466"/>
      <c r="EN12" s="3466"/>
      <c r="EO12" s="3466"/>
      <c r="EP12" s="3466"/>
      <c r="EQ12" s="3466"/>
      <c r="ER12" s="3466"/>
      <c r="ES12" s="3466"/>
      <c r="ET12" s="3466"/>
      <c r="EU12" s="3466"/>
      <c r="EV12" s="3466"/>
      <c r="EW12" s="3466"/>
      <c r="EX12" s="3466"/>
      <c r="EY12" s="3466"/>
      <c r="EZ12" s="3466"/>
      <c r="FA12" s="3466"/>
      <c r="FB12" s="3466"/>
      <c r="FC12" s="3466"/>
      <c r="FD12" s="3466"/>
      <c r="FE12" s="3466"/>
      <c r="FF12" s="3466"/>
      <c r="FG12" s="3466"/>
      <c r="FH12" s="3466"/>
      <c r="FI12" s="3466"/>
      <c r="FJ12" s="3466"/>
      <c r="FK12" s="3466"/>
      <c r="FL12" s="3466"/>
      <c r="FM12" s="3466"/>
      <c r="FN12" s="3466"/>
      <c r="FO12" s="3466"/>
      <c r="FP12" s="3466"/>
      <c r="FQ12" s="3466"/>
      <c r="FR12" s="3466"/>
      <c r="FS12" s="3466"/>
      <c r="FT12" s="3466"/>
      <c r="FU12" s="3466"/>
      <c r="FV12" s="3466"/>
      <c r="FW12" s="3466"/>
      <c r="FX12" s="3466"/>
      <c r="FY12" s="3466"/>
      <c r="FZ12" s="3466"/>
      <c r="GA12" s="3466"/>
      <c r="GB12" s="3466"/>
      <c r="GC12" s="3466"/>
      <c r="GD12" s="3466"/>
      <c r="GE12" s="3466"/>
      <c r="GF12" s="3466"/>
      <c r="GG12" s="3466"/>
      <c r="GH12" s="3466"/>
      <c r="GI12" s="3466"/>
      <c r="GJ12" s="3466"/>
      <c r="GK12" s="3466"/>
      <c r="GL12" s="3466"/>
      <c r="GM12" s="3466"/>
      <c r="GN12" s="3466"/>
      <c r="GO12" s="3466"/>
      <c r="GP12" s="3466"/>
      <c r="GQ12" s="3466"/>
      <c r="GR12" s="3466"/>
      <c r="GS12" s="3466"/>
      <c r="GT12" s="3466"/>
      <c r="GU12" s="3466"/>
      <c r="GV12" s="3466"/>
      <c r="GW12" s="3466"/>
      <c r="GX12" s="3466"/>
      <c r="GY12" s="3466"/>
      <c r="GZ12" s="3466"/>
      <c r="HA12" s="3466"/>
      <c r="HB12" s="3466"/>
      <c r="HC12" s="3466"/>
      <c r="HD12" s="3466"/>
      <c r="HE12" s="3466"/>
      <c r="HF12" s="3466"/>
      <c r="HG12" s="3466"/>
      <c r="HH12" s="3466"/>
      <c r="HI12" s="3466"/>
      <c r="HJ12" s="3466"/>
      <c r="HK12" s="3466"/>
      <c r="HL12" s="3466"/>
      <c r="HM12" s="3466"/>
      <c r="HN12" s="3466"/>
      <c r="HO12" s="3466"/>
      <c r="HP12" s="3466"/>
      <c r="HQ12" s="3466"/>
      <c r="HR12" s="3466"/>
      <c r="HS12" s="3466"/>
      <c r="HT12" s="3466"/>
      <c r="HU12" s="3466"/>
      <c r="HV12" s="3466"/>
      <c r="HW12" s="3466"/>
      <c r="HX12" s="3466"/>
      <c r="HY12" s="3466"/>
      <c r="HZ12" s="3466"/>
    </row>
    <row r="13" spans="1:234" s="3394" customFormat="1" ht="17.25" customHeight="1" x14ac:dyDescent="0.2">
      <c r="A13" s="4864" t="s">
        <v>2328</v>
      </c>
      <c r="B13" s="4865"/>
      <c r="C13" s="2893">
        <f t="shared" si="4"/>
        <v>0</v>
      </c>
      <c r="D13" s="2923"/>
      <c r="E13" s="2924"/>
      <c r="F13" s="2924"/>
      <c r="G13" s="2925"/>
      <c r="H13" s="2926"/>
      <c r="I13" s="2069"/>
      <c r="J13" s="2927"/>
      <c r="K13" s="2926"/>
      <c r="L13" s="2925"/>
      <c r="M13" s="2928"/>
      <c r="N13" s="2922"/>
      <c r="O13" s="3304" t="str">
        <f t="shared" si="1"/>
        <v/>
      </c>
      <c r="P13" s="1482"/>
      <c r="Q13" s="1482"/>
      <c r="R13" s="1482"/>
      <c r="S13" s="1482"/>
      <c r="T13" s="1482"/>
      <c r="U13" s="1482"/>
      <c r="V13" s="1482"/>
      <c r="W13" s="1482"/>
      <c r="X13" s="1482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5"/>
      <c r="BY13" s="3466"/>
      <c r="BZ13" s="3466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6"/>
      <c r="CJ13" s="3466"/>
      <c r="CK13" s="3466"/>
      <c r="CL13" s="3466"/>
      <c r="CM13" s="3466"/>
      <c r="CN13" s="3466"/>
      <c r="CO13" s="3466"/>
      <c r="CP13" s="3466"/>
      <c r="CQ13" s="3466"/>
      <c r="CR13" s="3466"/>
      <c r="CS13" s="3466"/>
      <c r="CT13" s="3466"/>
      <c r="CU13" s="3466"/>
      <c r="CV13" s="3466"/>
      <c r="CW13" s="3466"/>
      <c r="CX13" s="3466"/>
      <c r="CY13" s="3466"/>
      <c r="CZ13" s="3466"/>
      <c r="DA13" s="402"/>
      <c r="DB13" s="3466"/>
      <c r="DC13" s="3466"/>
      <c r="DD13" s="3466"/>
      <c r="DE13" s="3466"/>
      <c r="DF13" s="3466"/>
      <c r="DG13" s="3466"/>
      <c r="DH13" s="3466"/>
      <c r="DI13" s="3466"/>
      <c r="DJ13" s="3466"/>
      <c r="DK13" s="3466"/>
      <c r="DL13" s="3466"/>
      <c r="DM13" s="3466"/>
      <c r="DN13" s="3466"/>
      <c r="DO13" s="3466"/>
      <c r="DP13" s="3466"/>
      <c r="DQ13" s="3466"/>
      <c r="DR13" s="3466"/>
      <c r="DS13" s="3466"/>
      <c r="DT13" s="3466"/>
      <c r="DU13" s="3466"/>
      <c r="DV13" s="3466"/>
      <c r="DW13" s="3466"/>
      <c r="DX13" s="3466"/>
      <c r="DY13" s="3466"/>
      <c r="DZ13" s="3466"/>
      <c r="EA13" s="3466"/>
      <c r="EB13" s="3466"/>
      <c r="EC13" s="3466"/>
      <c r="ED13" s="3466"/>
      <c r="EE13" s="3466"/>
      <c r="EF13" s="3466"/>
      <c r="EG13" s="3466"/>
      <c r="EH13" s="3466"/>
      <c r="EI13" s="3466"/>
      <c r="EJ13" s="3466"/>
      <c r="EK13" s="3466"/>
      <c r="EL13" s="3466"/>
      <c r="EM13" s="3466"/>
      <c r="EN13" s="3466"/>
      <c r="EO13" s="3466"/>
      <c r="EP13" s="3466"/>
      <c r="EQ13" s="3466"/>
      <c r="ER13" s="3466"/>
      <c r="ES13" s="3466"/>
      <c r="ET13" s="3466"/>
      <c r="EU13" s="3466"/>
      <c r="EV13" s="3466"/>
      <c r="EW13" s="3466"/>
      <c r="EX13" s="3466"/>
      <c r="EY13" s="3466"/>
      <c r="EZ13" s="3466"/>
      <c r="FA13" s="3466"/>
      <c r="FB13" s="3466"/>
      <c r="FC13" s="3466"/>
      <c r="FD13" s="3466"/>
      <c r="FE13" s="3466"/>
      <c r="FF13" s="3466"/>
      <c r="FG13" s="3466"/>
      <c r="FH13" s="3466"/>
      <c r="FI13" s="3466"/>
      <c r="FJ13" s="3466"/>
      <c r="FK13" s="3466"/>
      <c r="FL13" s="3466"/>
      <c r="FM13" s="3466"/>
      <c r="FN13" s="3466"/>
      <c r="FO13" s="3466"/>
      <c r="FP13" s="3466"/>
      <c r="FQ13" s="3466"/>
      <c r="FR13" s="3466"/>
      <c r="FS13" s="3466"/>
      <c r="FT13" s="3466"/>
      <c r="FU13" s="3466"/>
      <c r="FV13" s="3466"/>
      <c r="FW13" s="3466"/>
      <c r="FX13" s="3466"/>
      <c r="FY13" s="3466"/>
      <c r="FZ13" s="3466"/>
      <c r="GA13" s="3466"/>
      <c r="GB13" s="3466"/>
      <c r="GC13" s="3466"/>
      <c r="GD13" s="3466"/>
      <c r="GE13" s="3466"/>
      <c r="GF13" s="3466"/>
      <c r="GG13" s="3466"/>
      <c r="GH13" s="3466"/>
      <c r="GI13" s="3466"/>
      <c r="GJ13" s="3466"/>
      <c r="GK13" s="3466"/>
      <c r="GL13" s="3466"/>
      <c r="GM13" s="3466"/>
      <c r="GN13" s="3466"/>
      <c r="GO13" s="3466"/>
      <c r="GP13" s="3466"/>
      <c r="GQ13" s="3466"/>
      <c r="GR13" s="3466"/>
      <c r="GS13" s="3466"/>
      <c r="GT13" s="3466"/>
      <c r="GU13" s="3466"/>
      <c r="GV13" s="3466"/>
      <c r="GW13" s="3466"/>
      <c r="GX13" s="3466"/>
      <c r="GY13" s="3466"/>
      <c r="GZ13" s="3466"/>
      <c r="HA13" s="3466"/>
      <c r="HB13" s="3466"/>
      <c r="HC13" s="3466"/>
      <c r="HD13" s="3466"/>
      <c r="HE13" s="3466"/>
      <c r="HF13" s="3466"/>
      <c r="HG13" s="3466"/>
      <c r="HH13" s="3466"/>
      <c r="HI13" s="3466"/>
      <c r="HJ13" s="3466"/>
      <c r="HK13" s="3466"/>
      <c r="HL13" s="3466"/>
      <c r="HM13" s="3466"/>
      <c r="HN13" s="3466"/>
      <c r="HO13" s="3466"/>
      <c r="HP13" s="3466"/>
      <c r="HQ13" s="3466"/>
      <c r="HR13" s="3466"/>
      <c r="HS13" s="3466"/>
      <c r="HT13" s="3466"/>
      <c r="HU13" s="3466"/>
      <c r="HV13" s="3466"/>
      <c r="HW13" s="3466"/>
      <c r="HX13" s="3466"/>
      <c r="HY13" s="3466"/>
      <c r="HZ13" s="3466"/>
    </row>
    <row r="14" spans="1:234" s="3394" customFormat="1" ht="25.5" customHeight="1" x14ac:dyDescent="0.2">
      <c r="A14" s="4864" t="s">
        <v>2327</v>
      </c>
      <c r="B14" s="4865"/>
      <c r="C14" s="2893">
        <f t="shared" si="4"/>
        <v>0</v>
      </c>
      <c r="D14" s="2923"/>
      <c r="E14" s="2924"/>
      <c r="F14" s="2924"/>
      <c r="G14" s="2925"/>
      <c r="H14" s="2926"/>
      <c r="I14" s="2069"/>
      <c r="J14" s="2927"/>
      <c r="K14" s="2926"/>
      <c r="L14" s="2925"/>
      <c r="M14" s="2928"/>
      <c r="N14" s="2922"/>
      <c r="O14" s="3304" t="str">
        <f t="shared" si="1"/>
        <v/>
      </c>
      <c r="P14" s="1482"/>
      <c r="Q14" s="1482"/>
      <c r="R14" s="1482"/>
      <c r="S14" s="1482"/>
      <c r="T14" s="1482"/>
      <c r="U14" s="1482"/>
      <c r="V14" s="1482"/>
      <c r="W14" s="1482"/>
      <c r="X14" s="1482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5"/>
      <c r="BY14" s="3466"/>
      <c r="BZ14" s="3466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6"/>
      <c r="CJ14" s="3466"/>
      <c r="CK14" s="3466"/>
      <c r="CL14" s="3466"/>
      <c r="CM14" s="3466"/>
      <c r="CN14" s="3466"/>
      <c r="CO14" s="3466"/>
      <c r="CP14" s="3466"/>
      <c r="CQ14" s="3466"/>
      <c r="CR14" s="3466"/>
      <c r="CS14" s="3466"/>
      <c r="CT14" s="3466"/>
      <c r="CU14" s="3466"/>
      <c r="CV14" s="3466"/>
      <c r="CW14" s="3466"/>
      <c r="CX14" s="3466"/>
      <c r="CY14" s="3466"/>
      <c r="CZ14" s="3466"/>
      <c r="DA14" s="402"/>
      <c r="DB14" s="3466"/>
      <c r="DC14" s="3466"/>
      <c r="DD14" s="3466"/>
      <c r="DE14" s="3466"/>
      <c r="DF14" s="3466"/>
      <c r="DG14" s="3466"/>
      <c r="DH14" s="3466"/>
      <c r="DI14" s="3466"/>
      <c r="DJ14" s="3466"/>
      <c r="DK14" s="3466"/>
      <c r="DL14" s="3466"/>
      <c r="DM14" s="3466"/>
      <c r="DN14" s="3466"/>
      <c r="DO14" s="3466"/>
      <c r="DP14" s="3466"/>
      <c r="DQ14" s="3466"/>
      <c r="DR14" s="3466"/>
      <c r="DS14" s="3466"/>
      <c r="DT14" s="3466"/>
      <c r="DU14" s="3466"/>
      <c r="DV14" s="3466"/>
      <c r="DW14" s="3466"/>
      <c r="DX14" s="3466"/>
      <c r="DY14" s="3466"/>
      <c r="DZ14" s="3466"/>
      <c r="EA14" s="3466"/>
      <c r="EB14" s="3466"/>
      <c r="EC14" s="3466"/>
      <c r="ED14" s="3466"/>
      <c r="EE14" s="3466"/>
      <c r="EF14" s="3466"/>
      <c r="EG14" s="3466"/>
      <c r="EH14" s="3466"/>
      <c r="EI14" s="3466"/>
      <c r="EJ14" s="3466"/>
      <c r="EK14" s="3466"/>
      <c r="EL14" s="3466"/>
      <c r="EM14" s="3466"/>
      <c r="EN14" s="3466"/>
      <c r="EO14" s="3466"/>
      <c r="EP14" s="3466"/>
      <c r="EQ14" s="3466"/>
      <c r="ER14" s="3466"/>
      <c r="ES14" s="3466"/>
      <c r="ET14" s="3466"/>
      <c r="EU14" s="3466"/>
      <c r="EV14" s="3466"/>
      <c r="EW14" s="3466"/>
      <c r="EX14" s="3466"/>
      <c r="EY14" s="3466"/>
      <c r="EZ14" s="3466"/>
      <c r="FA14" s="3466"/>
      <c r="FB14" s="3466"/>
      <c r="FC14" s="3466"/>
      <c r="FD14" s="3466"/>
      <c r="FE14" s="3466"/>
      <c r="FF14" s="3466"/>
      <c r="FG14" s="3466"/>
      <c r="FH14" s="3466"/>
      <c r="FI14" s="3466"/>
      <c r="FJ14" s="3466"/>
      <c r="FK14" s="3466"/>
      <c r="FL14" s="3466"/>
      <c r="FM14" s="3466"/>
      <c r="FN14" s="3466"/>
      <c r="FO14" s="3466"/>
      <c r="FP14" s="3466"/>
      <c r="FQ14" s="3466"/>
      <c r="FR14" s="3466"/>
      <c r="FS14" s="3466"/>
      <c r="FT14" s="3466"/>
      <c r="FU14" s="3466"/>
      <c r="FV14" s="3466"/>
      <c r="FW14" s="3466"/>
      <c r="FX14" s="3466"/>
      <c r="FY14" s="3466"/>
      <c r="FZ14" s="3466"/>
      <c r="GA14" s="3466"/>
      <c r="GB14" s="3466"/>
      <c r="GC14" s="3466"/>
      <c r="GD14" s="3466"/>
      <c r="GE14" s="3466"/>
      <c r="GF14" s="3466"/>
      <c r="GG14" s="3466"/>
      <c r="GH14" s="3466"/>
      <c r="GI14" s="3466"/>
      <c r="GJ14" s="3466"/>
      <c r="GK14" s="3466"/>
      <c r="GL14" s="3466"/>
      <c r="GM14" s="3466"/>
      <c r="GN14" s="3466"/>
      <c r="GO14" s="3466"/>
      <c r="GP14" s="3466"/>
      <c r="GQ14" s="3466"/>
      <c r="GR14" s="3466"/>
      <c r="GS14" s="3466"/>
      <c r="GT14" s="3466"/>
      <c r="GU14" s="3466"/>
      <c r="GV14" s="3466"/>
      <c r="GW14" s="3466"/>
      <c r="GX14" s="3466"/>
      <c r="GY14" s="3466"/>
      <c r="GZ14" s="3466"/>
      <c r="HA14" s="3466"/>
      <c r="HB14" s="3466"/>
      <c r="HC14" s="3466"/>
      <c r="HD14" s="3466"/>
      <c r="HE14" s="3466"/>
      <c r="HF14" s="3466"/>
      <c r="HG14" s="3466"/>
      <c r="HH14" s="3466"/>
      <c r="HI14" s="3466"/>
      <c r="HJ14" s="3466"/>
      <c r="HK14" s="3466"/>
      <c r="HL14" s="3466"/>
      <c r="HM14" s="3466"/>
      <c r="HN14" s="3466"/>
      <c r="HO14" s="3466"/>
      <c r="HP14" s="3466"/>
      <c r="HQ14" s="3466"/>
      <c r="HR14" s="3466"/>
      <c r="HS14" s="3466"/>
      <c r="HT14" s="3466"/>
      <c r="HU14" s="3466"/>
      <c r="HV14" s="3466"/>
      <c r="HW14" s="3466"/>
      <c r="HX14" s="3466"/>
      <c r="HY14" s="3466"/>
      <c r="HZ14" s="3466"/>
    </row>
    <row r="15" spans="1:234" s="3394" customFormat="1" ht="27" customHeight="1" x14ac:dyDescent="0.2">
      <c r="A15" s="4864" t="s">
        <v>2326</v>
      </c>
      <c r="B15" s="4865"/>
      <c r="C15" s="2893">
        <f t="shared" si="4"/>
        <v>0</v>
      </c>
      <c r="D15" s="2923"/>
      <c r="E15" s="2924"/>
      <c r="F15" s="2924"/>
      <c r="G15" s="2925"/>
      <c r="H15" s="2926"/>
      <c r="I15" s="2069"/>
      <c r="J15" s="2927"/>
      <c r="K15" s="2926"/>
      <c r="L15" s="2925"/>
      <c r="M15" s="2928"/>
      <c r="N15" s="2922"/>
      <c r="O15" s="3304" t="str">
        <f t="shared" si="1"/>
        <v/>
      </c>
      <c r="P15" s="1482"/>
      <c r="Q15" s="1482"/>
      <c r="R15" s="1482"/>
      <c r="S15" s="1482"/>
      <c r="T15" s="1482"/>
      <c r="U15" s="1482"/>
      <c r="V15" s="1482"/>
      <c r="W15" s="1482"/>
      <c r="X15" s="1482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5"/>
      <c r="BY15" s="3466"/>
      <c r="BZ15" s="3466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6"/>
      <c r="CJ15" s="3466"/>
      <c r="CK15" s="3466"/>
      <c r="CL15" s="3466"/>
      <c r="CM15" s="3466"/>
      <c r="CN15" s="3466"/>
      <c r="CO15" s="3466"/>
      <c r="CP15" s="3466"/>
      <c r="CQ15" s="3466"/>
      <c r="CR15" s="3466"/>
      <c r="CS15" s="3466"/>
      <c r="CT15" s="3466"/>
      <c r="CU15" s="3466"/>
      <c r="CV15" s="3466"/>
      <c r="CW15" s="3466"/>
      <c r="CX15" s="3466"/>
      <c r="CY15" s="3466"/>
      <c r="CZ15" s="3466"/>
      <c r="DA15" s="402"/>
      <c r="DB15" s="3466"/>
      <c r="DC15" s="3466"/>
      <c r="DD15" s="3466"/>
      <c r="DE15" s="3466"/>
      <c r="DF15" s="3466"/>
      <c r="DG15" s="3466"/>
      <c r="DH15" s="3466"/>
      <c r="DI15" s="3466"/>
      <c r="DJ15" s="3466"/>
      <c r="DK15" s="3466"/>
      <c r="DL15" s="3466"/>
      <c r="DM15" s="3466"/>
      <c r="DN15" s="3466"/>
      <c r="DO15" s="3466"/>
      <c r="DP15" s="3466"/>
      <c r="DQ15" s="3466"/>
      <c r="DR15" s="3466"/>
      <c r="DS15" s="3466"/>
      <c r="DT15" s="3466"/>
      <c r="DU15" s="3466"/>
      <c r="DV15" s="3466"/>
      <c r="DW15" s="3466"/>
      <c r="DX15" s="3466"/>
      <c r="DY15" s="3466"/>
      <c r="DZ15" s="3466"/>
      <c r="EA15" s="3466"/>
      <c r="EB15" s="3466"/>
      <c r="EC15" s="3466"/>
      <c r="ED15" s="3466"/>
      <c r="EE15" s="3466"/>
      <c r="EF15" s="3466"/>
      <c r="EG15" s="3466"/>
      <c r="EH15" s="3466"/>
      <c r="EI15" s="3466"/>
      <c r="EJ15" s="3466"/>
      <c r="EK15" s="3466"/>
      <c r="EL15" s="3466"/>
      <c r="EM15" s="3466"/>
      <c r="EN15" s="3466"/>
      <c r="EO15" s="3466"/>
      <c r="EP15" s="3466"/>
      <c r="EQ15" s="3466"/>
      <c r="ER15" s="3466"/>
      <c r="ES15" s="3466"/>
      <c r="ET15" s="3466"/>
      <c r="EU15" s="3466"/>
      <c r="EV15" s="3466"/>
      <c r="EW15" s="3466"/>
      <c r="EX15" s="3466"/>
      <c r="EY15" s="3466"/>
      <c r="EZ15" s="3466"/>
      <c r="FA15" s="3466"/>
      <c r="FB15" s="3466"/>
      <c r="FC15" s="3466"/>
      <c r="FD15" s="3466"/>
      <c r="FE15" s="3466"/>
      <c r="FF15" s="3466"/>
      <c r="FG15" s="3466"/>
      <c r="FH15" s="3466"/>
      <c r="FI15" s="3466"/>
      <c r="FJ15" s="3466"/>
      <c r="FK15" s="3466"/>
      <c r="FL15" s="3466"/>
      <c r="FM15" s="3466"/>
      <c r="FN15" s="3466"/>
      <c r="FO15" s="3466"/>
      <c r="FP15" s="3466"/>
      <c r="FQ15" s="3466"/>
      <c r="FR15" s="3466"/>
      <c r="FS15" s="3466"/>
      <c r="FT15" s="3466"/>
      <c r="FU15" s="3466"/>
      <c r="FV15" s="3466"/>
      <c r="FW15" s="3466"/>
      <c r="FX15" s="3466"/>
      <c r="FY15" s="3466"/>
      <c r="FZ15" s="3466"/>
      <c r="GA15" s="3466"/>
      <c r="GB15" s="3466"/>
      <c r="GC15" s="3466"/>
      <c r="GD15" s="3466"/>
      <c r="GE15" s="3466"/>
      <c r="GF15" s="3466"/>
      <c r="GG15" s="3466"/>
      <c r="GH15" s="3466"/>
      <c r="GI15" s="3466"/>
      <c r="GJ15" s="3466"/>
      <c r="GK15" s="3466"/>
      <c r="GL15" s="3466"/>
      <c r="GM15" s="3466"/>
      <c r="GN15" s="3466"/>
      <c r="GO15" s="3466"/>
      <c r="GP15" s="3466"/>
      <c r="GQ15" s="3466"/>
      <c r="GR15" s="3466"/>
      <c r="GS15" s="3466"/>
      <c r="GT15" s="3466"/>
      <c r="GU15" s="3466"/>
      <c r="GV15" s="3466"/>
      <c r="GW15" s="3466"/>
      <c r="GX15" s="3466"/>
      <c r="GY15" s="3466"/>
      <c r="GZ15" s="3466"/>
      <c r="HA15" s="3466"/>
      <c r="HB15" s="3466"/>
      <c r="HC15" s="3466"/>
      <c r="HD15" s="3466"/>
      <c r="HE15" s="3466"/>
      <c r="HF15" s="3466"/>
      <c r="HG15" s="3466"/>
      <c r="HH15" s="3466"/>
      <c r="HI15" s="3466"/>
      <c r="HJ15" s="3466"/>
      <c r="HK15" s="3466"/>
      <c r="HL15" s="3466"/>
      <c r="HM15" s="3466"/>
      <c r="HN15" s="3466"/>
      <c r="HO15" s="3466"/>
      <c r="HP15" s="3466"/>
      <c r="HQ15" s="3466"/>
      <c r="HR15" s="3466"/>
      <c r="HS15" s="3466"/>
      <c r="HT15" s="3466"/>
      <c r="HU15" s="3466"/>
      <c r="HV15" s="3466"/>
      <c r="HW15" s="3466"/>
      <c r="HX15" s="3466"/>
      <c r="HY15" s="3466"/>
      <c r="HZ15" s="3466"/>
    </row>
    <row r="16" spans="1:234" s="3394" customFormat="1" ht="22.5" customHeight="1" x14ac:dyDescent="0.2">
      <c r="A16" s="4864" t="s">
        <v>2325</v>
      </c>
      <c r="B16" s="4865"/>
      <c r="C16" s="2893">
        <f t="shared" si="4"/>
        <v>0</v>
      </c>
      <c r="D16" s="2923"/>
      <c r="E16" s="2924"/>
      <c r="F16" s="2924"/>
      <c r="G16" s="2925"/>
      <c r="H16" s="2926"/>
      <c r="I16" s="2069"/>
      <c r="J16" s="2927"/>
      <c r="K16" s="2926"/>
      <c r="L16" s="2925"/>
      <c r="M16" s="2928"/>
      <c r="N16" s="2922"/>
      <c r="O16" s="3304" t="str">
        <f t="shared" si="1"/>
        <v/>
      </c>
      <c r="P16" s="1482"/>
      <c r="Q16" s="1482"/>
      <c r="R16" s="1482"/>
      <c r="S16" s="1482"/>
      <c r="T16" s="1482"/>
      <c r="U16" s="1482"/>
      <c r="V16" s="1482"/>
      <c r="W16" s="1482"/>
      <c r="X16" s="1482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5"/>
      <c r="BY16" s="3466"/>
      <c r="BZ16" s="3466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6"/>
      <c r="CJ16" s="3466"/>
      <c r="CK16" s="3466"/>
      <c r="CL16" s="3466"/>
      <c r="CM16" s="3466"/>
      <c r="CN16" s="3466"/>
      <c r="CO16" s="3466"/>
      <c r="CP16" s="3466"/>
      <c r="CQ16" s="3466"/>
      <c r="CR16" s="3466"/>
      <c r="CS16" s="3466"/>
      <c r="CT16" s="3466"/>
      <c r="CU16" s="3466"/>
      <c r="CV16" s="3466"/>
      <c r="CW16" s="3466"/>
      <c r="CX16" s="3466"/>
      <c r="CY16" s="3466"/>
      <c r="CZ16" s="3466"/>
      <c r="DA16" s="402"/>
      <c r="DB16" s="3466"/>
      <c r="DC16" s="3466"/>
      <c r="DD16" s="3466"/>
      <c r="DE16" s="3466"/>
      <c r="DF16" s="3466"/>
      <c r="DG16" s="3466"/>
      <c r="DH16" s="3466"/>
      <c r="DI16" s="3466"/>
      <c r="DJ16" s="3466"/>
      <c r="DK16" s="3466"/>
      <c r="DL16" s="3466"/>
      <c r="DM16" s="3466"/>
      <c r="DN16" s="3466"/>
      <c r="DO16" s="3466"/>
      <c r="DP16" s="3466"/>
      <c r="DQ16" s="3466"/>
      <c r="DR16" s="3466"/>
      <c r="DS16" s="3466"/>
      <c r="DT16" s="3466"/>
      <c r="DU16" s="3466"/>
      <c r="DV16" s="3466"/>
      <c r="DW16" s="3466"/>
      <c r="DX16" s="3466"/>
      <c r="DY16" s="3466"/>
      <c r="DZ16" s="3466"/>
      <c r="EA16" s="3466"/>
      <c r="EB16" s="3466"/>
      <c r="EC16" s="3466"/>
      <c r="ED16" s="3466"/>
      <c r="EE16" s="3466"/>
      <c r="EF16" s="3466"/>
      <c r="EG16" s="3466"/>
      <c r="EH16" s="3466"/>
      <c r="EI16" s="3466"/>
      <c r="EJ16" s="3466"/>
      <c r="EK16" s="3466"/>
      <c r="EL16" s="3466"/>
      <c r="EM16" s="3466"/>
      <c r="EN16" s="3466"/>
      <c r="EO16" s="3466"/>
      <c r="EP16" s="3466"/>
      <c r="EQ16" s="3466"/>
      <c r="ER16" s="3466"/>
      <c r="ES16" s="3466"/>
      <c r="ET16" s="3466"/>
      <c r="EU16" s="3466"/>
      <c r="EV16" s="3466"/>
      <c r="EW16" s="3466"/>
      <c r="EX16" s="3466"/>
      <c r="EY16" s="3466"/>
      <c r="EZ16" s="3466"/>
      <c r="FA16" s="3466"/>
      <c r="FB16" s="3466"/>
      <c r="FC16" s="3466"/>
      <c r="FD16" s="3466"/>
      <c r="FE16" s="3466"/>
      <c r="FF16" s="3466"/>
      <c r="FG16" s="3466"/>
      <c r="FH16" s="3466"/>
      <c r="FI16" s="3466"/>
      <c r="FJ16" s="3466"/>
      <c r="FK16" s="3466"/>
      <c r="FL16" s="3466"/>
      <c r="FM16" s="3466"/>
      <c r="FN16" s="3466"/>
      <c r="FO16" s="3466"/>
      <c r="FP16" s="3466"/>
      <c r="FQ16" s="3466"/>
      <c r="FR16" s="3466"/>
      <c r="FS16" s="3466"/>
      <c r="FT16" s="3466"/>
      <c r="FU16" s="3466"/>
      <c r="FV16" s="3466"/>
      <c r="FW16" s="3466"/>
      <c r="FX16" s="3466"/>
      <c r="FY16" s="3466"/>
      <c r="FZ16" s="3466"/>
      <c r="GA16" s="3466"/>
      <c r="GB16" s="3466"/>
      <c r="GC16" s="3466"/>
      <c r="GD16" s="3466"/>
      <c r="GE16" s="3466"/>
      <c r="GF16" s="3466"/>
      <c r="GG16" s="3466"/>
      <c r="GH16" s="3466"/>
      <c r="GI16" s="3466"/>
      <c r="GJ16" s="3466"/>
      <c r="GK16" s="3466"/>
      <c r="GL16" s="3466"/>
      <c r="GM16" s="3466"/>
      <c r="GN16" s="3466"/>
      <c r="GO16" s="3466"/>
      <c r="GP16" s="3466"/>
      <c r="GQ16" s="3466"/>
      <c r="GR16" s="3466"/>
      <c r="GS16" s="3466"/>
      <c r="GT16" s="3466"/>
      <c r="GU16" s="3466"/>
      <c r="GV16" s="3466"/>
      <c r="GW16" s="3466"/>
      <c r="GX16" s="3466"/>
      <c r="GY16" s="3466"/>
      <c r="GZ16" s="3466"/>
      <c r="HA16" s="3466"/>
      <c r="HB16" s="3466"/>
      <c r="HC16" s="3466"/>
      <c r="HD16" s="3466"/>
      <c r="HE16" s="3466"/>
      <c r="HF16" s="3466"/>
      <c r="HG16" s="3466"/>
      <c r="HH16" s="3466"/>
      <c r="HI16" s="3466"/>
      <c r="HJ16" s="3466"/>
      <c r="HK16" s="3466"/>
      <c r="HL16" s="3466"/>
      <c r="HM16" s="3466"/>
      <c r="HN16" s="3466"/>
      <c r="HO16" s="3466"/>
      <c r="HP16" s="3466"/>
      <c r="HQ16" s="3466"/>
      <c r="HR16" s="3466"/>
      <c r="HS16" s="3466"/>
      <c r="HT16" s="3466"/>
      <c r="HU16" s="3466"/>
      <c r="HV16" s="3466"/>
      <c r="HW16" s="3466"/>
      <c r="HX16" s="3466"/>
      <c r="HY16" s="3466"/>
      <c r="HZ16" s="3466"/>
    </row>
    <row r="17" spans="1:234" s="3394" customFormat="1" ht="17.25" customHeight="1" x14ac:dyDescent="0.2">
      <c r="A17" s="4864" t="s">
        <v>2324</v>
      </c>
      <c r="B17" s="4865"/>
      <c r="C17" s="2893">
        <f t="shared" si="4"/>
        <v>0</v>
      </c>
      <c r="D17" s="2923"/>
      <c r="E17" s="2924"/>
      <c r="F17" s="2924"/>
      <c r="G17" s="2925"/>
      <c r="H17" s="2926"/>
      <c r="I17" s="2069"/>
      <c r="J17" s="2927"/>
      <c r="K17" s="2926"/>
      <c r="L17" s="2925"/>
      <c r="M17" s="2928"/>
      <c r="N17" s="2922"/>
      <c r="O17" s="3304" t="str">
        <f t="shared" si="1"/>
        <v/>
      </c>
      <c r="P17" s="1482"/>
      <c r="Q17" s="1482"/>
      <c r="R17" s="1482"/>
      <c r="S17" s="1482"/>
      <c r="T17" s="1482"/>
      <c r="U17" s="1482"/>
      <c r="V17" s="1482"/>
      <c r="W17" s="1482"/>
      <c r="X17" s="1482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5"/>
      <c r="BY17" s="3466"/>
      <c r="BZ17" s="3466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6"/>
      <c r="CJ17" s="3466"/>
      <c r="CK17" s="3466"/>
      <c r="CL17" s="3466"/>
      <c r="CM17" s="3466"/>
      <c r="CN17" s="3466"/>
      <c r="CO17" s="3466"/>
      <c r="CP17" s="3466"/>
      <c r="CQ17" s="3466"/>
      <c r="CR17" s="3466"/>
      <c r="CS17" s="3466"/>
      <c r="CT17" s="3466"/>
      <c r="CU17" s="3466"/>
      <c r="CV17" s="3466"/>
      <c r="CW17" s="3466"/>
      <c r="CX17" s="3466"/>
      <c r="CY17" s="3466"/>
      <c r="CZ17" s="3466"/>
      <c r="DA17" s="402"/>
      <c r="DB17" s="3466"/>
      <c r="DC17" s="3466"/>
      <c r="DD17" s="3466"/>
      <c r="DE17" s="3466"/>
      <c r="DF17" s="3466"/>
      <c r="DG17" s="3466"/>
      <c r="DH17" s="3466"/>
      <c r="DI17" s="3466"/>
      <c r="DJ17" s="3466"/>
      <c r="DK17" s="3466"/>
      <c r="DL17" s="3466"/>
      <c r="DM17" s="3466"/>
      <c r="DN17" s="3466"/>
      <c r="DO17" s="3466"/>
      <c r="DP17" s="3466"/>
      <c r="DQ17" s="3466"/>
      <c r="DR17" s="3466"/>
      <c r="DS17" s="3466"/>
      <c r="DT17" s="3466"/>
      <c r="DU17" s="3466"/>
      <c r="DV17" s="3466"/>
      <c r="DW17" s="3466"/>
      <c r="DX17" s="3466"/>
      <c r="DY17" s="3466"/>
      <c r="DZ17" s="3466"/>
      <c r="EA17" s="3466"/>
      <c r="EB17" s="3466"/>
      <c r="EC17" s="3466"/>
      <c r="ED17" s="3466"/>
      <c r="EE17" s="3466"/>
      <c r="EF17" s="3466"/>
      <c r="EG17" s="3466"/>
      <c r="EH17" s="3466"/>
      <c r="EI17" s="3466"/>
      <c r="EJ17" s="3466"/>
      <c r="EK17" s="3466"/>
      <c r="EL17" s="3466"/>
      <c r="EM17" s="3466"/>
      <c r="EN17" s="3466"/>
      <c r="EO17" s="3466"/>
      <c r="EP17" s="3466"/>
      <c r="EQ17" s="3466"/>
      <c r="ER17" s="3466"/>
      <c r="ES17" s="3466"/>
      <c r="ET17" s="3466"/>
      <c r="EU17" s="3466"/>
      <c r="EV17" s="3466"/>
      <c r="EW17" s="3466"/>
      <c r="EX17" s="3466"/>
      <c r="EY17" s="3466"/>
      <c r="EZ17" s="3466"/>
      <c r="FA17" s="3466"/>
      <c r="FB17" s="3466"/>
      <c r="FC17" s="3466"/>
      <c r="FD17" s="3466"/>
      <c r="FE17" s="3466"/>
      <c r="FF17" s="3466"/>
      <c r="FG17" s="3466"/>
      <c r="FH17" s="3466"/>
      <c r="FI17" s="3466"/>
      <c r="FJ17" s="3466"/>
      <c r="FK17" s="3466"/>
      <c r="FL17" s="3466"/>
      <c r="FM17" s="3466"/>
      <c r="FN17" s="3466"/>
      <c r="FO17" s="3466"/>
      <c r="FP17" s="3466"/>
      <c r="FQ17" s="3466"/>
      <c r="FR17" s="3466"/>
      <c r="FS17" s="3466"/>
      <c r="FT17" s="3466"/>
      <c r="FU17" s="3466"/>
      <c r="FV17" s="3466"/>
      <c r="FW17" s="3466"/>
      <c r="FX17" s="3466"/>
      <c r="FY17" s="3466"/>
      <c r="FZ17" s="3466"/>
      <c r="GA17" s="3466"/>
      <c r="GB17" s="3466"/>
      <c r="GC17" s="3466"/>
      <c r="GD17" s="3466"/>
      <c r="GE17" s="3466"/>
      <c r="GF17" s="3466"/>
      <c r="GG17" s="3466"/>
      <c r="GH17" s="3466"/>
      <c r="GI17" s="3466"/>
      <c r="GJ17" s="3466"/>
      <c r="GK17" s="3466"/>
      <c r="GL17" s="3466"/>
      <c r="GM17" s="3466"/>
      <c r="GN17" s="3466"/>
      <c r="GO17" s="3466"/>
      <c r="GP17" s="3466"/>
      <c r="GQ17" s="3466"/>
      <c r="GR17" s="3466"/>
      <c r="GS17" s="3466"/>
      <c r="GT17" s="3466"/>
      <c r="GU17" s="3466"/>
      <c r="GV17" s="3466"/>
      <c r="GW17" s="3466"/>
      <c r="GX17" s="3466"/>
      <c r="GY17" s="3466"/>
      <c r="GZ17" s="3466"/>
      <c r="HA17" s="3466"/>
      <c r="HB17" s="3466"/>
      <c r="HC17" s="3466"/>
      <c r="HD17" s="3466"/>
      <c r="HE17" s="3466"/>
      <c r="HF17" s="3466"/>
      <c r="HG17" s="3466"/>
      <c r="HH17" s="3466"/>
      <c r="HI17" s="3466"/>
      <c r="HJ17" s="3466"/>
      <c r="HK17" s="3466"/>
      <c r="HL17" s="3466"/>
      <c r="HM17" s="3466"/>
      <c r="HN17" s="3466"/>
      <c r="HO17" s="3466"/>
      <c r="HP17" s="3466"/>
      <c r="HQ17" s="3466"/>
      <c r="HR17" s="3466"/>
      <c r="HS17" s="3466"/>
      <c r="HT17" s="3466"/>
      <c r="HU17" s="3466"/>
      <c r="HV17" s="3466"/>
      <c r="HW17" s="3466"/>
      <c r="HX17" s="3466"/>
      <c r="HY17" s="3466"/>
      <c r="HZ17" s="3466"/>
    </row>
    <row r="18" spans="1:234" s="3394" customFormat="1" ht="23.25" customHeight="1" x14ac:dyDescent="0.2">
      <c r="A18" s="4864" t="s">
        <v>2323</v>
      </c>
      <c r="B18" s="4866"/>
      <c r="C18" s="2893">
        <f t="shared" si="4"/>
        <v>0</v>
      </c>
      <c r="D18" s="2923"/>
      <c r="E18" s="2924"/>
      <c r="F18" s="2924"/>
      <c r="G18" s="2925"/>
      <c r="H18" s="2926"/>
      <c r="I18" s="2069"/>
      <c r="J18" s="2927"/>
      <c r="K18" s="2926"/>
      <c r="L18" s="2925"/>
      <c r="M18" s="2922"/>
      <c r="N18" s="2922"/>
      <c r="O18" s="3304" t="str">
        <f t="shared" si="1"/>
        <v/>
      </c>
      <c r="P18" s="1482"/>
      <c r="Q18" s="1482"/>
      <c r="R18" s="1482"/>
      <c r="S18" s="1482"/>
      <c r="T18" s="1482"/>
      <c r="U18" s="1482"/>
      <c r="V18" s="1482"/>
      <c r="W18" s="1482"/>
      <c r="X18" s="1482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5"/>
      <c r="BY18" s="3466"/>
      <c r="BZ18" s="3466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6"/>
      <c r="CJ18" s="3466"/>
      <c r="CK18" s="3466"/>
      <c r="CL18" s="3466"/>
      <c r="CM18" s="3466"/>
      <c r="CN18" s="3466"/>
      <c r="CO18" s="3466"/>
      <c r="CP18" s="3466"/>
      <c r="CQ18" s="3466"/>
      <c r="CR18" s="3466"/>
      <c r="CS18" s="3466"/>
      <c r="CT18" s="3466"/>
      <c r="CU18" s="3466"/>
      <c r="CV18" s="3466"/>
      <c r="CW18" s="3466"/>
      <c r="CX18" s="3466"/>
      <c r="CY18" s="3466"/>
      <c r="CZ18" s="3466"/>
      <c r="DA18" s="402"/>
      <c r="DB18" s="3466"/>
      <c r="DC18" s="3466"/>
      <c r="DD18" s="3466"/>
      <c r="DE18" s="3466"/>
      <c r="DF18" s="3466"/>
      <c r="DG18" s="3466"/>
      <c r="DH18" s="3466"/>
      <c r="DI18" s="3466"/>
      <c r="DJ18" s="3466"/>
      <c r="DK18" s="3466"/>
      <c r="DL18" s="3466"/>
      <c r="DM18" s="3466"/>
      <c r="DN18" s="3466"/>
      <c r="DO18" s="3466"/>
      <c r="DP18" s="3466"/>
      <c r="DQ18" s="3466"/>
      <c r="DR18" s="3466"/>
      <c r="DS18" s="3466"/>
      <c r="DT18" s="3466"/>
      <c r="DU18" s="3466"/>
      <c r="DV18" s="3466"/>
      <c r="DW18" s="3466"/>
      <c r="DX18" s="3466"/>
      <c r="DY18" s="3466"/>
      <c r="DZ18" s="3466"/>
      <c r="EA18" s="3466"/>
      <c r="EB18" s="3466"/>
      <c r="EC18" s="3466"/>
      <c r="ED18" s="3466"/>
      <c r="EE18" s="3466"/>
      <c r="EF18" s="3466"/>
      <c r="EG18" s="3466"/>
      <c r="EH18" s="3466"/>
      <c r="EI18" s="3466"/>
      <c r="EJ18" s="3466"/>
      <c r="EK18" s="3466"/>
      <c r="EL18" s="3466"/>
      <c r="EM18" s="3466"/>
      <c r="EN18" s="3466"/>
      <c r="EO18" s="3466"/>
      <c r="EP18" s="3466"/>
      <c r="EQ18" s="3466"/>
      <c r="ER18" s="3466"/>
      <c r="ES18" s="3466"/>
      <c r="ET18" s="3466"/>
      <c r="EU18" s="3466"/>
      <c r="EV18" s="3466"/>
      <c r="EW18" s="3466"/>
      <c r="EX18" s="3466"/>
      <c r="EY18" s="3466"/>
      <c r="EZ18" s="3466"/>
      <c r="FA18" s="3466"/>
      <c r="FB18" s="3466"/>
      <c r="FC18" s="3466"/>
      <c r="FD18" s="3466"/>
      <c r="FE18" s="3466"/>
      <c r="FF18" s="3466"/>
      <c r="FG18" s="3466"/>
      <c r="FH18" s="3466"/>
      <c r="FI18" s="3466"/>
      <c r="FJ18" s="3466"/>
      <c r="FK18" s="3466"/>
      <c r="FL18" s="3466"/>
      <c r="FM18" s="3466"/>
      <c r="FN18" s="3466"/>
      <c r="FO18" s="3466"/>
      <c r="FP18" s="3466"/>
      <c r="FQ18" s="3466"/>
      <c r="FR18" s="3466"/>
      <c r="FS18" s="3466"/>
      <c r="FT18" s="3466"/>
      <c r="FU18" s="3466"/>
      <c r="FV18" s="3466"/>
      <c r="FW18" s="3466"/>
      <c r="FX18" s="3466"/>
      <c r="FY18" s="3466"/>
      <c r="FZ18" s="3466"/>
      <c r="GA18" s="3466"/>
      <c r="GB18" s="3466"/>
      <c r="GC18" s="3466"/>
      <c r="GD18" s="3466"/>
      <c r="GE18" s="3466"/>
      <c r="GF18" s="3466"/>
      <c r="GG18" s="3466"/>
      <c r="GH18" s="3466"/>
      <c r="GI18" s="3466"/>
      <c r="GJ18" s="3466"/>
      <c r="GK18" s="3466"/>
      <c r="GL18" s="3466"/>
      <c r="GM18" s="3466"/>
      <c r="GN18" s="3466"/>
      <c r="GO18" s="3466"/>
      <c r="GP18" s="3466"/>
      <c r="GQ18" s="3466"/>
      <c r="GR18" s="3466"/>
      <c r="GS18" s="3466"/>
      <c r="GT18" s="3466"/>
      <c r="GU18" s="3466"/>
      <c r="GV18" s="3466"/>
      <c r="GW18" s="3466"/>
      <c r="GX18" s="3466"/>
      <c r="GY18" s="3466"/>
      <c r="GZ18" s="3466"/>
      <c r="HA18" s="3466"/>
      <c r="HB18" s="3466"/>
      <c r="HC18" s="3466"/>
      <c r="HD18" s="3466"/>
      <c r="HE18" s="3466"/>
      <c r="HF18" s="3466"/>
      <c r="HG18" s="3466"/>
      <c r="HH18" s="3466"/>
      <c r="HI18" s="3466"/>
      <c r="HJ18" s="3466"/>
      <c r="HK18" s="3466"/>
      <c r="HL18" s="3466"/>
      <c r="HM18" s="3466"/>
      <c r="HN18" s="3466"/>
      <c r="HO18" s="3466"/>
      <c r="HP18" s="3466"/>
      <c r="HQ18" s="3466"/>
      <c r="HR18" s="3466"/>
      <c r="HS18" s="3466"/>
      <c r="HT18" s="3466"/>
      <c r="HU18" s="3466"/>
      <c r="HV18" s="3466"/>
      <c r="HW18" s="3466"/>
      <c r="HX18" s="3466"/>
      <c r="HY18" s="3466"/>
      <c r="HZ18" s="3466"/>
    </row>
    <row r="19" spans="1:234" s="3394" customFormat="1" ht="17.25" customHeight="1" x14ac:dyDescent="0.2">
      <c r="A19" s="4864" t="s">
        <v>2322</v>
      </c>
      <c r="B19" s="4865"/>
      <c r="C19" s="2893">
        <f t="shared" si="4"/>
        <v>0</v>
      </c>
      <c r="D19" s="2923"/>
      <c r="E19" s="2924"/>
      <c r="F19" s="2924"/>
      <c r="G19" s="2925"/>
      <c r="H19" s="2926"/>
      <c r="I19" s="2069"/>
      <c r="J19" s="2927"/>
      <c r="K19" s="2926"/>
      <c r="L19" s="2925"/>
      <c r="M19" s="2922"/>
      <c r="N19" s="2922"/>
      <c r="O19" s="3304" t="str">
        <f t="shared" si="1"/>
        <v/>
      </c>
      <c r="P19" s="1482"/>
      <c r="Q19" s="1482"/>
      <c r="R19" s="1482"/>
      <c r="S19" s="1482"/>
      <c r="T19" s="1482"/>
      <c r="U19" s="1482"/>
      <c r="V19" s="1482"/>
      <c r="W19" s="1482"/>
      <c r="X19" s="1482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5"/>
      <c r="BY19" s="3466"/>
      <c r="BZ19" s="3466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6"/>
      <c r="CJ19" s="3466"/>
      <c r="CK19" s="3466"/>
      <c r="CL19" s="3466"/>
      <c r="CM19" s="3466"/>
      <c r="CN19" s="3466"/>
      <c r="CO19" s="3466"/>
      <c r="CP19" s="3466"/>
      <c r="CQ19" s="3466"/>
      <c r="CR19" s="3466"/>
      <c r="CS19" s="3466"/>
      <c r="CT19" s="3466"/>
      <c r="CU19" s="3466"/>
      <c r="CV19" s="3466"/>
      <c r="CW19" s="3466"/>
      <c r="CX19" s="3466"/>
      <c r="CY19" s="3466"/>
      <c r="CZ19" s="3466"/>
      <c r="DA19" s="402"/>
      <c r="DB19" s="3466"/>
      <c r="DC19" s="3466"/>
      <c r="DD19" s="3466"/>
      <c r="DE19" s="3466"/>
      <c r="DF19" s="3466"/>
      <c r="DG19" s="3466"/>
      <c r="DH19" s="3466"/>
      <c r="DI19" s="3466"/>
      <c r="DJ19" s="3466"/>
      <c r="DK19" s="3466"/>
      <c r="DL19" s="3466"/>
      <c r="DM19" s="3466"/>
      <c r="DN19" s="3466"/>
      <c r="DO19" s="3466"/>
      <c r="DP19" s="3466"/>
      <c r="DQ19" s="3466"/>
      <c r="DR19" s="3466"/>
      <c r="DS19" s="3466"/>
      <c r="DT19" s="3466"/>
      <c r="DU19" s="3466"/>
      <c r="DV19" s="3466"/>
      <c r="DW19" s="3466"/>
      <c r="DX19" s="3466"/>
      <c r="DY19" s="3466"/>
      <c r="DZ19" s="3466"/>
      <c r="EA19" s="3466"/>
      <c r="EB19" s="3466"/>
      <c r="EC19" s="3466"/>
      <c r="ED19" s="3466"/>
      <c r="EE19" s="3466"/>
      <c r="EF19" s="3466"/>
      <c r="EG19" s="3466"/>
      <c r="EH19" s="3466"/>
      <c r="EI19" s="3466"/>
      <c r="EJ19" s="3466"/>
      <c r="EK19" s="3466"/>
      <c r="EL19" s="3466"/>
      <c r="EM19" s="3466"/>
      <c r="EN19" s="3466"/>
      <c r="EO19" s="3466"/>
      <c r="EP19" s="3466"/>
      <c r="EQ19" s="3466"/>
      <c r="ER19" s="3466"/>
      <c r="ES19" s="3466"/>
      <c r="ET19" s="3466"/>
      <c r="EU19" s="3466"/>
      <c r="EV19" s="3466"/>
      <c r="EW19" s="3466"/>
      <c r="EX19" s="3466"/>
      <c r="EY19" s="3466"/>
      <c r="EZ19" s="3466"/>
      <c r="FA19" s="3466"/>
      <c r="FB19" s="3466"/>
      <c r="FC19" s="3466"/>
      <c r="FD19" s="3466"/>
      <c r="FE19" s="3466"/>
      <c r="FF19" s="3466"/>
      <c r="FG19" s="3466"/>
      <c r="FH19" s="3466"/>
      <c r="FI19" s="3466"/>
      <c r="FJ19" s="3466"/>
      <c r="FK19" s="3466"/>
      <c r="FL19" s="3466"/>
      <c r="FM19" s="3466"/>
      <c r="FN19" s="3466"/>
      <c r="FO19" s="3466"/>
      <c r="FP19" s="3466"/>
      <c r="FQ19" s="3466"/>
      <c r="FR19" s="3466"/>
      <c r="FS19" s="3466"/>
      <c r="FT19" s="3466"/>
      <c r="FU19" s="3466"/>
      <c r="FV19" s="3466"/>
      <c r="FW19" s="3466"/>
      <c r="FX19" s="3466"/>
      <c r="FY19" s="3466"/>
      <c r="FZ19" s="3466"/>
      <c r="GA19" s="3466"/>
      <c r="GB19" s="3466"/>
      <c r="GC19" s="3466"/>
      <c r="GD19" s="3466"/>
      <c r="GE19" s="3466"/>
      <c r="GF19" s="3466"/>
      <c r="GG19" s="3466"/>
      <c r="GH19" s="3466"/>
      <c r="GI19" s="3466"/>
      <c r="GJ19" s="3466"/>
      <c r="GK19" s="3466"/>
      <c r="GL19" s="3466"/>
      <c r="GM19" s="3466"/>
      <c r="GN19" s="3466"/>
      <c r="GO19" s="3466"/>
      <c r="GP19" s="3466"/>
      <c r="GQ19" s="3466"/>
      <c r="GR19" s="3466"/>
      <c r="GS19" s="3466"/>
      <c r="GT19" s="3466"/>
      <c r="GU19" s="3466"/>
      <c r="GV19" s="3466"/>
      <c r="GW19" s="3466"/>
      <c r="GX19" s="3466"/>
      <c r="GY19" s="3466"/>
      <c r="GZ19" s="3466"/>
      <c r="HA19" s="3466"/>
      <c r="HB19" s="3466"/>
      <c r="HC19" s="3466"/>
      <c r="HD19" s="3466"/>
      <c r="HE19" s="3466"/>
      <c r="HF19" s="3466"/>
      <c r="HG19" s="3466"/>
      <c r="HH19" s="3466"/>
      <c r="HI19" s="3466"/>
      <c r="HJ19" s="3466"/>
      <c r="HK19" s="3466"/>
      <c r="HL19" s="3466"/>
      <c r="HM19" s="3466"/>
      <c r="HN19" s="3466"/>
      <c r="HO19" s="3466"/>
      <c r="HP19" s="3466"/>
      <c r="HQ19" s="3466"/>
      <c r="HR19" s="3466"/>
      <c r="HS19" s="3466"/>
      <c r="HT19" s="3466"/>
      <c r="HU19" s="3466"/>
      <c r="HV19" s="3466"/>
      <c r="HW19" s="3466"/>
      <c r="HX19" s="3466"/>
      <c r="HY19" s="3466"/>
      <c r="HZ19" s="3466"/>
    </row>
    <row r="20" spans="1:234" s="3394" customFormat="1" ht="17.25" customHeight="1" x14ac:dyDescent="0.2">
      <c r="A20" s="4864" t="s">
        <v>2321</v>
      </c>
      <c r="B20" s="4865"/>
      <c r="C20" s="2893">
        <f t="shared" si="4"/>
        <v>0</v>
      </c>
      <c r="D20" s="2923"/>
      <c r="E20" s="2924"/>
      <c r="F20" s="2924"/>
      <c r="G20" s="2925"/>
      <c r="H20" s="2926"/>
      <c r="I20" s="2069"/>
      <c r="J20" s="2927"/>
      <c r="K20" s="2926"/>
      <c r="L20" s="2925"/>
      <c r="M20" s="2922"/>
      <c r="N20" s="2922"/>
      <c r="O20" s="3304" t="str">
        <f t="shared" si="1"/>
        <v/>
      </c>
      <c r="P20" s="1482"/>
      <c r="Q20" s="1482"/>
      <c r="R20" s="1482"/>
      <c r="S20" s="1482"/>
      <c r="T20" s="1482"/>
      <c r="U20" s="1482"/>
      <c r="V20" s="1482"/>
      <c r="W20" s="1482"/>
      <c r="X20" s="1482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5"/>
      <c r="BY20" s="3466"/>
      <c r="BZ20" s="3466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6"/>
      <c r="CJ20" s="3466"/>
      <c r="CK20" s="3466"/>
      <c r="CL20" s="3466"/>
      <c r="CM20" s="3466"/>
      <c r="CN20" s="3466"/>
      <c r="CO20" s="3466"/>
      <c r="CP20" s="3466"/>
      <c r="CQ20" s="3466"/>
      <c r="CR20" s="3466"/>
      <c r="CS20" s="3466"/>
      <c r="CT20" s="3466"/>
      <c r="CU20" s="3466"/>
      <c r="CV20" s="3466"/>
      <c r="CW20" s="3466"/>
      <c r="CX20" s="3466"/>
      <c r="CY20" s="3466"/>
      <c r="CZ20" s="3466"/>
      <c r="DA20" s="402"/>
      <c r="DB20" s="3466"/>
      <c r="DC20" s="3466"/>
      <c r="DD20" s="3466"/>
      <c r="DE20" s="3466"/>
      <c r="DF20" s="3466"/>
      <c r="DG20" s="3466"/>
      <c r="DH20" s="3466"/>
      <c r="DI20" s="3466"/>
      <c r="DJ20" s="3466"/>
      <c r="DK20" s="3466"/>
      <c r="DL20" s="3466"/>
      <c r="DM20" s="3466"/>
      <c r="DN20" s="3466"/>
      <c r="DO20" s="3466"/>
      <c r="DP20" s="3466"/>
      <c r="DQ20" s="3466"/>
      <c r="DR20" s="3466"/>
      <c r="DS20" s="3466"/>
      <c r="DT20" s="3466"/>
      <c r="DU20" s="3466"/>
      <c r="DV20" s="3466"/>
      <c r="DW20" s="3466"/>
      <c r="DX20" s="3466"/>
      <c r="DY20" s="3466"/>
      <c r="DZ20" s="3466"/>
      <c r="EA20" s="3466"/>
      <c r="EB20" s="3466"/>
      <c r="EC20" s="3466"/>
      <c r="ED20" s="3466"/>
      <c r="EE20" s="3466"/>
      <c r="EF20" s="3466"/>
      <c r="EG20" s="3466"/>
      <c r="EH20" s="3466"/>
      <c r="EI20" s="3466"/>
      <c r="EJ20" s="3466"/>
      <c r="EK20" s="3466"/>
      <c r="EL20" s="3466"/>
      <c r="EM20" s="3466"/>
      <c r="EN20" s="3466"/>
      <c r="EO20" s="3466"/>
      <c r="EP20" s="3466"/>
      <c r="EQ20" s="3466"/>
      <c r="ER20" s="3466"/>
      <c r="ES20" s="3466"/>
      <c r="ET20" s="3466"/>
      <c r="EU20" s="3466"/>
      <c r="EV20" s="3466"/>
      <c r="EW20" s="3466"/>
      <c r="EX20" s="3466"/>
      <c r="EY20" s="3466"/>
      <c r="EZ20" s="3466"/>
      <c r="FA20" s="3466"/>
      <c r="FB20" s="3466"/>
      <c r="FC20" s="3466"/>
      <c r="FD20" s="3466"/>
      <c r="FE20" s="3466"/>
      <c r="FF20" s="3466"/>
      <c r="FG20" s="3466"/>
      <c r="FH20" s="3466"/>
      <c r="FI20" s="3466"/>
      <c r="FJ20" s="3466"/>
      <c r="FK20" s="3466"/>
      <c r="FL20" s="3466"/>
      <c r="FM20" s="3466"/>
      <c r="FN20" s="3466"/>
      <c r="FO20" s="3466"/>
      <c r="FP20" s="3466"/>
      <c r="FQ20" s="3466"/>
      <c r="FR20" s="3466"/>
      <c r="FS20" s="3466"/>
      <c r="FT20" s="3466"/>
      <c r="FU20" s="3466"/>
      <c r="FV20" s="3466"/>
      <c r="FW20" s="3466"/>
      <c r="FX20" s="3466"/>
      <c r="FY20" s="3466"/>
      <c r="FZ20" s="3466"/>
      <c r="GA20" s="3466"/>
      <c r="GB20" s="3466"/>
      <c r="GC20" s="3466"/>
      <c r="GD20" s="3466"/>
      <c r="GE20" s="3466"/>
      <c r="GF20" s="3466"/>
      <c r="GG20" s="3466"/>
      <c r="GH20" s="3466"/>
      <c r="GI20" s="3466"/>
      <c r="GJ20" s="3466"/>
      <c r="GK20" s="3466"/>
      <c r="GL20" s="3466"/>
      <c r="GM20" s="3466"/>
      <c r="GN20" s="3466"/>
      <c r="GO20" s="3466"/>
      <c r="GP20" s="3466"/>
      <c r="GQ20" s="3466"/>
      <c r="GR20" s="3466"/>
      <c r="GS20" s="3466"/>
      <c r="GT20" s="3466"/>
      <c r="GU20" s="3466"/>
      <c r="GV20" s="3466"/>
      <c r="GW20" s="3466"/>
      <c r="GX20" s="3466"/>
      <c r="GY20" s="3466"/>
      <c r="GZ20" s="3466"/>
      <c r="HA20" s="3466"/>
      <c r="HB20" s="3466"/>
      <c r="HC20" s="3466"/>
      <c r="HD20" s="3466"/>
      <c r="HE20" s="3466"/>
      <c r="HF20" s="3466"/>
      <c r="HG20" s="3466"/>
      <c r="HH20" s="3466"/>
      <c r="HI20" s="3466"/>
      <c r="HJ20" s="3466"/>
      <c r="HK20" s="3466"/>
      <c r="HL20" s="3466"/>
      <c r="HM20" s="3466"/>
      <c r="HN20" s="3466"/>
      <c r="HO20" s="3466"/>
      <c r="HP20" s="3466"/>
      <c r="HQ20" s="3466"/>
      <c r="HR20" s="3466"/>
      <c r="HS20" s="3466"/>
      <c r="HT20" s="3466"/>
      <c r="HU20" s="3466"/>
      <c r="HV20" s="3466"/>
      <c r="HW20" s="3466"/>
      <c r="HX20" s="3466"/>
      <c r="HY20" s="3466"/>
      <c r="HZ20" s="3466"/>
    </row>
    <row r="21" spans="1:234" s="3394" customFormat="1" ht="25.5" customHeight="1" x14ac:dyDescent="0.2">
      <c r="A21" s="4864" t="s">
        <v>2320</v>
      </c>
      <c r="B21" s="4865"/>
      <c r="C21" s="2893">
        <f t="shared" si="4"/>
        <v>0</v>
      </c>
      <c r="D21" s="2923"/>
      <c r="E21" s="2924"/>
      <c r="F21" s="2924"/>
      <c r="G21" s="2925"/>
      <c r="H21" s="2926"/>
      <c r="I21" s="2069"/>
      <c r="J21" s="2927"/>
      <c r="K21" s="2926"/>
      <c r="L21" s="2925"/>
      <c r="M21" s="2928"/>
      <c r="N21" s="2922"/>
      <c r="O21" s="3304" t="str">
        <f t="shared" si="1"/>
        <v/>
      </c>
      <c r="P21" s="1482"/>
      <c r="Q21" s="1482"/>
      <c r="R21" s="1482"/>
      <c r="S21" s="1482"/>
      <c r="T21" s="1482"/>
      <c r="U21" s="1482"/>
      <c r="V21" s="1482"/>
      <c r="W21" s="1482"/>
      <c r="X21" s="1482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5"/>
      <c r="BY21" s="3466"/>
      <c r="BZ21" s="3466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6"/>
      <c r="CJ21" s="3466"/>
      <c r="CK21" s="3466"/>
      <c r="CL21" s="3466"/>
      <c r="CM21" s="3466"/>
      <c r="CN21" s="3466"/>
      <c r="CO21" s="3466"/>
      <c r="CP21" s="3466"/>
      <c r="CQ21" s="3466"/>
      <c r="CR21" s="3466"/>
      <c r="CS21" s="3466"/>
      <c r="CT21" s="3466"/>
      <c r="CU21" s="3466"/>
      <c r="CV21" s="3466"/>
      <c r="CW21" s="3466"/>
      <c r="CX21" s="3466"/>
      <c r="CY21" s="3466"/>
      <c r="CZ21" s="3466"/>
      <c r="DA21" s="402"/>
      <c r="DB21" s="3466"/>
      <c r="DC21" s="3466"/>
      <c r="DD21" s="3466"/>
      <c r="DE21" s="3466"/>
      <c r="DF21" s="3466"/>
      <c r="DG21" s="3466"/>
      <c r="DH21" s="3466"/>
      <c r="DI21" s="3466"/>
      <c r="DJ21" s="3466"/>
      <c r="DK21" s="3466"/>
      <c r="DL21" s="3466"/>
      <c r="DM21" s="3466"/>
      <c r="DN21" s="3466"/>
      <c r="DO21" s="3466"/>
      <c r="DP21" s="3466"/>
      <c r="DQ21" s="3466"/>
      <c r="DR21" s="3466"/>
      <c r="DS21" s="3466"/>
      <c r="DT21" s="3466"/>
      <c r="DU21" s="3466"/>
      <c r="DV21" s="3466"/>
      <c r="DW21" s="3466"/>
      <c r="DX21" s="3466"/>
      <c r="DY21" s="3466"/>
      <c r="DZ21" s="3466"/>
      <c r="EA21" s="3466"/>
      <c r="EB21" s="3466"/>
      <c r="EC21" s="3466"/>
      <c r="ED21" s="3466"/>
      <c r="EE21" s="3466"/>
      <c r="EF21" s="3466"/>
      <c r="EG21" s="3466"/>
      <c r="EH21" s="3466"/>
      <c r="EI21" s="3466"/>
      <c r="EJ21" s="3466"/>
      <c r="EK21" s="3466"/>
      <c r="EL21" s="3466"/>
      <c r="EM21" s="3466"/>
      <c r="EN21" s="3466"/>
      <c r="EO21" s="3466"/>
      <c r="EP21" s="3466"/>
      <c r="EQ21" s="3466"/>
      <c r="ER21" s="3466"/>
      <c r="ES21" s="3466"/>
      <c r="ET21" s="3466"/>
      <c r="EU21" s="3466"/>
      <c r="EV21" s="3466"/>
      <c r="EW21" s="3466"/>
      <c r="EX21" s="3466"/>
      <c r="EY21" s="3466"/>
      <c r="EZ21" s="3466"/>
      <c r="FA21" s="3466"/>
      <c r="FB21" s="3466"/>
      <c r="FC21" s="3466"/>
      <c r="FD21" s="3466"/>
      <c r="FE21" s="3466"/>
      <c r="FF21" s="3466"/>
      <c r="FG21" s="3466"/>
      <c r="FH21" s="3466"/>
      <c r="FI21" s="3466"/>
      <c r="FJ21" s="3466"/>
      <c r="FK21" s="3466"/>
      <c r="FL21" s="3466"/>
      <c r="FM21" s="3466"/>
      <c r="FN21" s="3466"/>
      <c r="FO21" s="3466"/>
      <c r="FP21" s="3466"/>
      <c r="FQ21" s="3466"/>
      <c r="FR21" s="3466"/>
      <c r="FS21" s="3466"/>
      <c r="FT21" s="3466"/>
      <c r="FU21" s="3466"/>
      <c r="FV21" s="3466"/>
      <c r="FW21" s="3466"/>
      <c r="FX21" s="3466"/>
      <c r="FY21" s="3466"/>
      <c r="FZ21" s="3466"/>
      <c r="GA21" s="3466"/>
      <c r="GB21" s="3466"/>
      <c r="GC21" s="3466"/>
      <c r="GD21" s="3466"/>
      <c r="GE21" s="3466"/>
      <c r="GF21" s="3466"/>
      <c r="GG21" s="3466"/>
      <c r="GH21" s="3466"/>
      <c r="GI21" s="3466"/>
      <c r="GJ21" s="3466"/>
      <c r="GK21" s="3466"/>
      <c r="GL21" s="3466"/>
      <c r="GM21" s="3466"/>
      <c r="GN21" s="3466"/>
      <c r="GO21" s="3466"/>
      <c r="GP21" s="3466"/>
      <c r="GQ21" s="3466"/>
      <c r="GR21" s="3466"/>
      <c r="GS21" s="3466"/>
      <c r="GT21" s="3466"/>
      <c r="GU21" s="3466"/>
      <c r="GV21" s="3466"/>
      <c r="GW21" s="3466"/>
      <c r="GX21" s="3466"/>
      <c r="GY21" s="3466"/>
      <c r="GZ21" s="3466"/>
      <c r="HA21" s="3466"/>
      <c r="HB21" s="3466"/>
      <c r="HC21" s="3466"/>
      <c r="HD21" s="3466"/>
      <c r="HE21" s="3466"/>
      <c r="HF21" s="3466"/>
      <c r="HG21" s="3466"/>
      <c r="HH21" s="3466"/>
      <c r="HI21" s="3466"/>
      <c r="HJ21" s="3466"/>
      <c r="HK21" s="3466"/>
      <c r="HL21" s="3466"/>
      <c r="HM21" s="3466"/>
      <c r="HN21" s="3466"/>
      <c r="HO21" s="3466"/>
      <c r="HP21" s="3466"/>
      <c r="HQ21" s="3466"/>
      <c r="HR21" s="3466"/>
      <c r="HS21" s="3466"/>
      <c r="HT21" s="3466"/>
      <c r="HU21" s="3466"/>
      <c r="HV21" s="3466"/>
      <c r="HW21" s="3466"/>
      <c r="HX21" s="3466"/>
      <c r="HY21" s="3466"/>
      <c r="HZ21" s="3466"/>
    </row>
    <row r="22" spans="1:234" s="3394" customFormat="1" ht="17.25" customHeight="1" x14ac:dyDescent="0.2">
      <c r="A22" s="4864" t="s">
        <v>2318</v>
      </c>
      <c r="B22" s="4865"/>
      <c r="C22" s="2893">
        <f t="shared" si="4"/>
        <v>0</v>
      </c>
      <c r="D22" s="2923"/>
      <c r="E22" s="2924"/>
      <c r="F22" s="2924"/>
      <c r="G22" s="2925"/>
      <c r="H22" s="2926"/>
      <c r="I22" s="2069"/>
      <c r="J22" s="2927"/>
      <c r="K22" s="2926"/>
      <c r="L22" s="2925"/>
      <c r="M22" s="2928"/>
      <c r="N22" s="2922"/>
      <c r="O22" s="3304" t="str">
        <f t="shared" si="1"/>
        <v/>
      </c>
      <c r="P22" s="1482"/>
      <c r="Q22" s="1482"/>
      <c r="R22" s="1482"/>
      <c r="S22" s="1482"/>
      <c r="T22" s="1482"/>
      <c r="U22" s="1482"/>
      <c r="V22" s="1482"/>
      <c r="W22" s="1482"/>
      <c r="X22" s="1482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5"/>
      <c r="BY22" s="3466"/>
      <c r="BZ22" s="3466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6"/>
      <c r="CJ22" s="3466"/>
      <c r="CK22" s="3466"/>
      <c r="CL22" s="3466"/>
      <c r="CM22" s="3466"/>
      <c r="CN22" s="3466"/>
      <c r="CO22" s="3466"/>
      <c r="CP22" s="3466"/>
      <c r="CQ22" s="3466"/>
      <c r="CR22" s="3466"/>
      <c r="CS22" s="3466"/>
      <c r="CT22" s="3466"/>
      <c r="CU22" s="3466"/>
      <c r="CV22" s="3466"/>
      <c r="CW22" s="3466"/>
      <c r="CX22" s="3466"/>
      <c r="CY22" s="3466"/>
      <c r="CZ22" s="3466"/>
      <c r="DA22" s="402"/>
      <c r="DB22" s="3466"/>
      <c r="DC22" s="3466"/>
      <c r="DD22" s="3466"/>
      <c r="DE22" s="3466"/>
      <c r="DF22" s="3466"/>
      <c r="DG22" s="3466"/>
      <c r="DH22" s="3466"/>
      <c r="DI22" s="3466"/>
      <c r="DJ22" s="3466"/>
      <c r="DK22" s="3466"/>
      <c r="DL22" s="3466"/>
      <c r="DM22" s="3466"/>
      <c r="DN22" s="3466"/>
      <c r="DO22" s="3466"/>
      <c r="DP22" s="3466"/>
      <c r="DQ22" s="3466"/>
      <c r="DR22" s="3466"/>
      <c r="DS22" s="3466"/>
      <c r="DT22" s="3466"/>
      <c r="DU22" s="3466"/>
      <c r="DV22" s="3466"/>
      <c r="DW22" s="3466"/>
      <c r="DX22" s="3466"/>
      <c r="DY22" s="3466"/>
      <c r="DZ22" s="3466"/>
      <c r="EA22" s="3466"/>
      <c r="EB22" s="3466"/>
      <c r="EC22" s="3466"/>
      <c r="ED22" s="3466"/>
      <c r="EE22" s="3466"/>
      <c r="EF22" s="3466"/>
      <c r="EG22" s="3466"/>
      <c r="EH22" s="3466"/>
      <c r="EI22" s="3466"/>
      <c r="EJ22" s="3466"/>
      <c r="EK22" s="3466"/>
      <c r="EL22" s="3466"/>
      <c r="EM22" s="3466"/>
      <c r="EN22" s="3466"/>
      <c r="EO22" s="3466"/>
      <c r="EP22" s="3466"/>
      <c r="EQ22" s="3466"/>
      <c r="ER22" s="3466"/>
      <c r="ES22" s="3466"/>
      <c r="ET22" s="3466"/>
      <c r="EU22" s="3466"/>
      <c r="EV22" s="3466"/>
      <c r="EW22" s="3466"/>
      <c r="EX22" s="3466"/>
      <c r="EY22" s="3466"/>
      <c r="EZ22" s="3466"/>
      <c r="FA22" s="3466"/>
      <c r="FB22" s="3466"/>
      <c r="FC22" s="3466"/>
      <c r="FD22" s="3466"/>
      <c r="FE22" s="3466"/>
      <c r="FF22" s="3466"/>
      <c r="FG22" s="3466"/>
      <c r="FH22" s="3466"/>
      <c r="FI22" s="3466"/>
      <c r="FJ22" s="3466"/>
      <c r="FK22" s="3466"/>
      <c r="FL22" s="3466"/>
      <c r="FM22" s="3466"/>
      <c r="FN22" s="3466"/>
      <c r="FO22" s="3466"/>
      <c r="FP22" s="3466"/>
      <c r="FQ22" s="3466"/>
      <c r="FR22" s="3466"/>
      <c r="FS22" s="3466"/>
      <c r="FT22" s="3466"/>
      <c r="FU22" s="3466"/>
      <c r="FV22" s="3466"/>
      <c r="FW22" s="3466"/>
      <c r="FX22" s="3466"/>
      <c r="FY22" s="3466"/>
      <c r="FZ22" s="3466"/>
      <c r="GA22" s="3466"/>
      <c r="GB22" s="3466"/>
      <c r="GC22" s="3466"/>
      <c r="GD22" s="3466"/>
      <c r="GE22" s="3466"/>
      <c r="GF22" s="3466"/>
      <c r="GG22" s="3466"/>
      <c r="GH22" s="3466"/>
      <c r="GI22" s="3466"/>
      <c r="GJ22" s="3466"/>
      <c r="GK22" s="3466"/>
      <c r="GL22" s="3466"/>
      <c r="GM22" s="3466"/>
      <c r="GN22" s="3466"/>
      <c r="GO22" s="3466"/>
      <c r="GP22" s="3466"/>
      <c r="GQ22" s="3466"/>
      <c r="GR22" s="3466"/>
      <c r="GS22" s="3466"/>
      <c r="GT22" s="3466"/>
      <c r="GU22" s="3466"/>
      <c r="GV22" s="3466"/>
      <c r="GW22" s="3466"/>
      <c r="GX22" s="3466"/>
      <c r="GY22" s="3466"/>
      <c r="GZ22" s="3466"/>
      <c r="HA22" s="3466"/>
      <c r="HB22" s="3466"/>
      <c r="HC22" s="3466"/>
      <c r="HD22" s="3466"/>
      <c r="HE22" s="3466"/>
      <c r="HF22" s="3466"/>
      <c r="HG22" s="3466"/>
      <c r="HH22" s="3466"/>
      <c r="HI22" s="3466"/>
      <c r="HJ22" s="3466"/>
      <c r="HK22" s="3466"/>
      <c r="HL22" s="3466"/>
      <c r="HM22" s="3466"/>
      <c r="HN22" s="3466"/>
      <c r="HO22" s="3466"/>
      <c r="HP22" s="3466"/>
      <c r="HQ22" s="3466"/>
      <c r="HR22" s="3466"/>
      <c r="HS22" s="3466"/>
      <c r="HT22" s="3466"/>
      <c r="HU22" s="3466"/>
      <c r="HV22" s="3466"/>
      <c r="HW22" s="3466"/>
      <c r="HX22" s="3466"/>
      <c r="HY22" s="3466"/>
      <c r="HZ22" s="3466"/>
    </row>
    <row r="23" spans="1:234" s="3394" customFormat="1" ht="17.25" customHeight="1" x14ac:dyDescent="0.2">
      <c r="A23" s="4864" t="s">
        <v>2316</v>
      </c>
      <c r="B23" s="4866"/>
      <c r="C23" s="2893">
        <f>SUM(D23:G23)</f>
        <v>0</v>
      </c>
      <c r="D23" s="2923"/>
      <c r="E23" s="2924"/>
      <c r="F23" s="2924"/>
      <c r="G23" s="2925"/>
      <c r="H23" s="2926"/>
      <c r="I23" s="2069"/>
      <c r="J23" s="2927"/>
      <c r="K23" s="2926"/>
      <c r="L23" s="2925"/>
      <c r="M23" s="2922"/>
      <c r="N23" s="2922"/>
      <c r="O23" s="3304" t="str">
        <f t="shared" si="1"/>
        <v/>
      </c>
      <c r="P23" s="1482"/>
      <c r="Q23" s="1482"/>
      <c r="R23" s="1482"/>
      <c r="S23" s="1482"/>
      <c r="T23" s="1482"/>
      <c r="U23" s="1482"/>
      <c r="V23" s="1482"/>
      <c r="W23" s="1482"/>
      <c r="X23" s="1482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5"/>
      <c r="BY23" s="3466"/>
      <c r="BZ23" s="3466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6"/>
      <c r="CJ23" s="3466"/>
      <c r="CK23" s="3466"/>
      <c r="CL23" s="3466"/>
      <c r="CM23" s="3466"/>
      <c r="CN23" s="3466"/>
      <c r="CO23" s="3466"/>
      <c r="CP23" s="3466"/>
      <c r="CQ23" s="3466"/>
      <c r="CR23" s="3466"/>
      <c r="CS23" s="3466"/>
      <c r="CT23" s="3466"/>
      <c r="CU23" s="3466"/>
      <c r="CV23" s="3466"/>
      <c r="CW23" s="3466"/>
      <c r="CX23" s="3466"/>
      <c r="CY23" s="3466"/>
      <c r="CZ23" s="3466"/>
      <c r="DA23" s="402"/>
      <c r="DB23" s="3466"/>
      <c r="DC23" s="3466"/>
      <c r="DD23" s="3466"/>
      <c r="DE23" s="3466"/>
      <c r="DF23" s="3466"/>
      <c r="DG23" s="3466"/>
      <c r="DH23" s="3466"/>
      <c r="DI23" s="3466"/>
      <c r="DJ23" s="3466"/>
      <c r="DK23" s="3466"/>
      <c r="DL23" s="3466"/>
      <c r="DM23" s="3466"/>
      <c r="DN23" s="3466"/>
      <c r="DO23" s="3466"/>
      <c r="DP23" s="3466"/>
      <c r="DQ23" s="3466"/>
      <c r="DR23" s="3466"/>
      <c r="DS23" s="3466"/>
      <c r="DT23" s="3466"/>
      <c r="DU23" s="3466"/>
      <c r="DV23" s="3466"/>
      <c r="DW23" s="3466"/>
      <c r="DX23" s="3466"/>
      <c r="DY23" s="3466"/>
      <c r="DZ23" s="3466"/>
      <c r="EA23" s="3466"/>
      <c r="EB23" s="3466"/>
      <c r="EC23" s="3466"/>
      <c r="ED23" s="3466"/>
      <c r="EE23" s="3466"/>
      <c r="EF23" s="3466"/>
      <c r="EG23" s="3466"/>
      <c r="EH23" s="3466"/>
      <c r="EI23" s="3466"/>
      <c r="EJ23" s="3466"/>
      <c r="EK23" s="3466"/>
      <c r="EL23" s="3466"/>
      <c r="EM23" s="3466"/>
      <c r="EN23" s="3466"/>
      <c r="EO23" s="3466"/>
      <c r="EP23" s="3466"/>
      <c r="EQ23" s="3466"/>
      <c r="ER23" s="3466"/>
      <c r="ES23" s="3466"/>
      <c r="ET23" s="3466"/>
      <c r="EU23" s="3466"/>
      <c r="EV23" s="3466"/>
      <c r="EW23" s="3466"/>
      <c r="EX23" s="3466"/>
      <c r="EY23" s="3466"/>
      <c r="EZ23" s="3466"/>
      <c r="FA23" s="3466"/>
      <c r="FB23" s="3466"/>
      <c r="FC23" s="3466"/>
      <c r="FD23" s="3466"/>
      <c r="FE23" s="3466"/>
      <c r="FF23" s="3466"/>
      <c r="FG23" s="3466"/>
      <c r="FH23" s="3466"/>
      <c r="FI23" s="3466"/>
      <c r="FJ23" s="3466"/>
      <c r="FK23" s="3466"/>
      <c r="FL23" s="3466"/>
      <c r="FM23" s="3466"/>
      <c r="FN23" s="3466"/>
      <c r="FO23" s="3466"/>
      <c r="FP23" s="3466"/>
      <c r="FQ23" s="3466"/>
      <c r="FR23" s="3466"/>
      <c r="FS23" s="3466"/>
      <c r="FT23" s="3466"/>
      <c r="FU23" s="3466"/>
      <c r="FV23" s="3466"/>
      <c r="FW23" s="3466"/>
      <c r="FX23" s="3466"/>
      <c r="FY23" s="3466"/>
      <c r="FZ23" s="3466"/>
      <c r="GA23" s="3466"/>
      <c r="GB23" s="3466"/>
      <c r="GC23" s="3466"/>
      <c r="GD23" s="3466"/>
      <c r="GE23" s="3466"/>
      <c r="GF23" s="3466"/>
      <c r="GG23" s="3466"/>
      <c r="GH23" s="3466"/>
      <c r="GI23" s="3466"/>
      <c r="GJ23" s="3466"/>
      <c r="GK23" s="3466"/>
      <c r="GL23" s="3466"/>
      <c r="GM23" s="3466"/>
      <c r="GN23" s="3466"/>
      <c r="GO23" s="3466"/>
      <c r="GP23" s="3466"/>
      <c r="GQ23" s="3466"/>
      <c r="GR23" s="3466"/>
      <c r="GS23" s="3466"/>
      <c r="GT23" s="3466"/>
      <c r="GU23" s="3466"/>
      <c r="GV23" s="3466"/>
      <c r="GW23" s="3466"/>
      <c r="GX23" s="3466"/>
      <c r="GY23" s="3466"/>
      <c r="GZ23" s="3466"/>
      <c r="HA23" s="3466"/>
      <c r="HB23" s="3466"/>
      <c r="HC23" s="3466"/>
      <c r="HD23" s="3466"/>
      <c r="HE23" s="3466"/>
      <c r="HF23" s="3466"/>
      <c r="HG23" s="3466"/>
      <c r="HH23" s="3466"/>
      <c r="HI23" s="3466"/>
      <c r="HJ23" s="3466"/>
      <c r="HK23" s="3466"/>
      <c r="HL23" s="3466"/>
      <c r="HM23" s="3466"/>
      <c r="HN23" s="3466"/>
      <c r="HO23" s="3466"/>
      <c r="HP23" s="3466"/>
      <c r="HQ23" s="3466"/>
      <c r="HR23" s="3466"/>
      <c r="HS23" s="3466"/>
      <c r="HT23" s="3466"/>
      <c r="HU23" s="3466"/>
      <c r="HV23" s="3466"/>
      <c r="HW23" s="3466"/>
      <c r="HX23" s="3466"/>
      <c r="HY23" s="3466"/>
      <c r="HZ23" s="3466"/>
    </row>
    <row r="24" spans="1:234" s="3394" customFormat="1" ht="17.25" customHeight="1" x14ac:dyDescent="0.2">
      <c r="A24" s="4864" t="s">
        <v>2317</v>
      </c>
      <c r="B24" s="4866"/>
      <c r="C24" s="2893">
        <f t="shared" si="4"/>
        <v>0</v>
      </c>
      <c r="D24" s="2923"/>
      <c r="E24" s="2924"/>
      <c r="F24" s="2924"/>
      <c r="G24" s="2925"/>
      <c r="H24" s="2926"/>
      <c r="I24" s="2069"/>
      <c r="J24" s="2927"/>
      <c r="K24" s="2926"/>
      <c r="L24" s="2925"/>
      <c r="M24" s="2922"/>
      <c r="N24" s="2922"/>
      <c r="O24" s="3304" t="str">
        <f t="shared" si="1"/>
        <v/>
      </c>
      <c r="P24" s="1482"/>
      <c r="Q24" s="1482"/>
      <c r="R24" s="1482"/>
      <c r="S24" s="1482"/>
      <c r="T24" s="1482"/>
      <c r="U24" s="1482"/>
      <c r="V24" s="1482"/>
      <c r="W24" s="1482"/>
      <c r="X24" s="1482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5"/>
      <c r="BY24" s="3466"/>
      <c r="BZ24" s="3466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6"/>
      <c r="CJ24" s="3466"/>
      <c r="CK24" s="3466"/>
      <c r="CL24" s="3466"/>
      <c r="CM24" s="3466"/>
      <c r="CN24" s="3466"/>
      <c r="CO24" s="3466"/>
      <c r="CP24" s="3466"/>
      <c r="CQ24" s="3466"/>
      <c r="CR24" s="3466"/>
      <c r="CS24" s="3466"/>
      <c r="CT24" s="3466"/>
      <c r="CU24" s="3466"/>
      <c r="CV24" s="3466"/>
      <c r="CW24" s="3466"/>
      <c r="CX24" s="3466"/>
      <c r="CY24" s="3466"/>
      <c r="CZ24" s="3466"/>
      <c r="DA24" s="402"/>
      <c r="DB24" s="3466"/>
      <c r="DC24" s="3466"/>
      <c r="DD24" s="3466"/>
      <c r="DE24" s="3466"/>
      <c r="DF24" s="3466"/>
      <c r="DG24" s="3466"/>
      <c r="DH24" s="3466"/>
      <c r="DI24" s="3466"/>
      <c r="DJ24" s="3466"/>
      <c r="DK24" s="3466"/>
      <c r="DL24" s="3466"/>
      <c r="DM24" s="3466"/>
      <c r="DN24" s="3466"/>
      <c r="DO24" s="3466"/>
      <c r="DP24" s="3466"/>
      <c r="DQ24" s="3466"/>
      <c r="DR24" s="3466"/>
      <c r="DS24" s="3466"/>
      <c r="DT24" s="3466"/>
      <c r="DU24" s="3466"/>
      <c r="DV24" s="3466"/>
      <c r="DW24" s="3466"/>
      <c r="DX24" s="3466"/>
      <c r="DY24" s="3466"/>
      <c r="DZ24" s="3466"/>
      <c r="EA24" s="3466"/>
      <c r="EB24" s="3466"/>
      <c r="EC24" s="3466"/>
      <c r="ED24" s="3466"/>
      <c r="EE24" s="3466"/>
      <c r="EF24" s="3466"/>
      <c r="EG24" s="3466"/>
      <c r="EH24" s="3466"/>
      <c r="EI24" s="3466"/>
      <c r="EJ24" s="3466"/>
      <c r="EK24" s="3466"/>
      <c r="EL24" s="3466"/>
      <c r="EM24" s="3466"/>
      <c r="EN24" s="3466"/>
      <c r="EO24" s="3466"/>
      <c r="EP24" s="3466"/>
      <c r="EQ24" s="3466"/>
      <c r="ER24" s="3466"/>
      <c r="ES24" s="3466"/>
      <c r="ET24" s="3466"/>
      <c r="EU24" s="3466"/>
      <c r="EV24" s="3466"/>
      <c r="EW24" s="3466"/>
      <c r="EX24" s="3466"/>
      <c r="EY24" s="3466"/>
      <c r="EZ24" s="3466"/>
      <c r="FA24" s="3466"/>
      <c r="FB24" s="3466"/>
      <c r="FC24" s="3466"/>
      <c r="FD24" s="3466"/>
      <c r="FE24" s="3466"/>
      <c r="FF24" s="3466"/>
      <c r="FG24" s="3466"/>
      <c r="FH24" s="3466"/>
      <c r="FI24" s="3466"/>
      <c r="FJ24" s="3466"/>
      <c r="FK24" s="3466"/>
      <c r="FL24" s="3466"/>
      <c r="FM24" s="3466"/>
      <c r="FN24" s="3466"/>
      <c r="FO24" s="3466"/>
      <c r="FP24" s="3466"/>
      <c r="FQ24" s="3466"/>
      <c r="FR24" s="3466"/>
      <c r="FS24" s="3466"/>
      <c r="FT24" s="3466"/>
      <c r="FU24" s="3466"/>
      <c r="FV24" s="3466"/>
      <c r="FW24" s="3466"/>
      <c r="FX24" s="3466"/>
      <c r="FY24" s="3466"/>
      <c r="FZ24" s="3466"/>
      <c r="GA24" s="3466"/>
      <c r="GB24" s="3466"/>
      <c r="GC24" s="3466"/>
      <c r="GD24" s="3466"/>
      <c r="GE24" s="3466"/>
      <c r="GF24" s="3466"/>
      <c r="GG24" s="3466"/>
      <c r="GH24" s="3466"/>
      <c r="GI24" s="3466"/>
      <c r="GJ24" s="3466"/>
      <c r="GK24" s="3466"/>
      <c r="GL24" s="3466"/>
      <c r="GM24" s="3466"/>
      <c r="GN24" s="3466"/>
      <c r="GO24" s="3466"/>
      <c r="GP24" s="3466"/>
      <c r="GQ24" s="3466"/>
      <c r="GR24" s="3466"/>
      <c r="GS24" s="3466"/>
      <c r="GT24" s="3466"/>
      <c r="GU24" s="3466"/>
      <c r="GV24" s="3466"/>
      <c r="GW24" s="3466"/>
      <c r="GX24" s="3466"/>
      <c r="GY24" s="3466"/>
      <c r="GZ24" s="3466"/>
      <c r="HA24" s="3466"/>
      <c r="HB24" s="3466"/>
      <c r="HC24" s="3466"/>
      <c r="HD24" s="3466"/>
      <c r="HE24" s="3466"/>
      <c r="HF24" s="3466"/>
      <c r="HG24" s="3466"/>
      <c r="HH24" s="3466"/>
      <c r="HI24" s="3466"/>
      <c r="HJ24" s="3466"/>
      <c r="HK24" s="3466"/>
      <c r="HL24" s="3466"/>
      <c r="HM24" s="3466"/>
      <c r="HN24" s="3466"/>
      <c r="HO24" s="3466"/>
      <c r="HP24" s="3466"/>
      <c r="HQ24" s="3466"/>
      <c r="HR24" s="3466"/>
      <c r="HS24" s="3466"/>
      <c r="HT24" s="3466"/>
      <c r="HU24" s="3466"/>
      <c r="HV24" s="3466"/>
      <c r="HW24" s="3466"/>
      <c r="HX24" s="3466"/>
      <c r="HY24" s="3466"/>
      <c r="HZ24" s="3466"/>
    </row>
    <row r="25" spans="1:234" s="3394" customFormat="1" ht="17.25" customHeight="1" x14ac:dyDescent="0.2">
      <c r="A25" s="4864" t="s">
        <v>2315</v>
      </c>
      <c r="B25" s="4866"/>
      <c r="C25" s="2893">
        <f>SUM(D25:G25)</f>
        <v>0</v>
      </c>
      <c r="D25" s="2923"/>
      <c r="E25" s="2924"/>
      <c r="F25" s="2924"/>
      <c r="G25" s="2925"/>
      <c r="H25" s="2926"/>
      <c r="I25" s="2069"/>
      <c r="J25" s="2927"/>
      <c r="K25" s="2926"/>
      <c r="L25" s="2925"/>
      <c r="M25" s="2922"/>
      <c r="N25" s="2922"/>
      <c r="O25" s="3304" t="str">
        <f t="shared" si="1"/>
        <v/>
      </c>
      <c r="P25" s="1482"/>
      <c r="Q25" s="1482"/>
      <c r="R25" s="1482"/>
      <c r="S25" s="1482"/>
      <c r="T25" s="1482"/>
      <c r="U25" s="1482"/>
      <c r="V25" s="1482"/>
      <c r="W25" s="1482"/>
      <c r="X25" s="1482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5"/>
      <c r="BY25" s="3466"/>
      <c r="BZ25" s="3466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6"/>
      <c r="CJ25" s="3466"/>
      <c r="CK25" s="3466"/>
      <c r="CL25" s="3466"/>
      <c r="CM25" s="3466"/>
      <c r="CN25" s="3466"/>
      <c r="CO25" s="3466"/>
      <c r="CP25" s="3466"/>
      <c r="CQ25" s="3466"/>
      <c r="CR25" s="3466"/>
      <c r="CS25" s="3466"/>
      <c r="CT25" s="3466"/>
      <c r="CU25" s="3466"/>
      <c r="CV25" s="3466"/>
      <c r="CW25" s="3466"/>
      <c r="CX25" s="3466"/>
      <c r="CY25" s="3466"/>
      <c r="CZ25" s="3466"/>
      <c r="DA25" s="402"/>
      <c r="DB25" s="3466"/>
      <c r="DC25" s="3466"/>
      <c r="DD25" s="3466"/>
      <c r="DE25" s="3466"/>
      <c r="DF25" s="3466"/>
      <c r="DG25" s="3466"/>
      <c r="DH25" s="3466"/>
      <c r="DI25" s="3466"/>
      <c r="DJ25" s="3466"/>
      <c r="DK25" s="3466"/>
      <c r="DL25" s="3466"/>
      <c r="DM25" s="3466"/>
      <c r="DN25" s="3466"/>
      <c r="DO25" s="3466"/>
      <c r="DP25" s="3466"/>
      <c r="DQ25" s="3466"/>
      <c r="DR25" s="3466"/>
      <c r="DS25" s="3466"/>
      <c r="DT25" s="3466"/>
      <c r="DU25" s="3466"/>
      <c r="DV25" s="3466"/>
      <c r="DW25" s="3466"/>
      <c r="DX25" s="3466"/>
      <c r="DY25" s="3466"/>
      <c r="DZ25" s="3466"/>
      <c r="EA25" s="3466"/>
      <c r="EB25" s="3466"/>
      <c r="EC25" s="3466"/>
      <c r="ED25" s="3466"/>
      <c r="EE25" s="3466"/>
      <c r="EF25" s="3466"/>
      <c r="EG25" s="3466"/>
      <c r="EH25" s="3466"/>
      <c r="EI25" s="3466"/>
      <c r="EJ25" s="3466"/>
      <c r="EK25" s="3466"/>
      <c r="EL25" s="3466"/>
      <c r="EM25" s="3466"/>
      <c r="EN25" s="3466"/>
      <c r="EO25" s="3466"/>
      <c r="EP25" s="3466"/>
      <c r="EQ25" s="3466"/>
      <c r="ER25" s="3466"/>
      <c r="ES25" s="3466"/>
      <c r="ET25" s="3466"/>
      <c r="EU25" s="3466"/>
      <c r="EV25" s="3466"/>
      <c r="EW25" s="3466"/>
      <c r="EX25" s="3466"/>
      <c r="EY25" s="3466"/>
      <c r="EZ25" s="3466"/>
      <c r="FA25" s="3466"/>
      <c r="FB25" s="3466"/>
      <c r="FC25" s="3466"/>
      <c r="FD25" s="3466"/>
      <c r="FE25" s="3466"/>
      <c r="FF25" s="3466"/>
      <c r="FG25" s="3466"/>
      <c r="FH25" s="3466"/>
      <c r="FI25" s="3466"/>
      <c r="FJ25" s="3466"/>
      <c r="FK25" s="3466"/>
      <c r="FL25" s="3466"/>
      <c r="FM25" s="3466"/>
      <c r="FN25" s="3466"/>
      <c r="FO25" s="3466"/>
      <c r="FP25" s="3466"/>
      <c r="FQ25" s="3466"/>
      <c r="FR25" s="3466"/>
      <c r="FS25" s="3466"/>
      <c r="FT25" s="3466"/>
      <c r="FU25" s="3466"/>
      <c r="FV25" s="3466"/>
      <c r="FW25" s="3466"/>
      <c r="FX25" s="3466"/>
      <c r="FY25" s="3466"/>
      <c r="FZ25" s="3466"/>
      <c r="GA25" s="3466"/>
      <c r="GB25" s="3466"/>
      <c r="GC25" s="3466"/>
      <c r="GD25" s="3466"/>
      <c r="GE25" s="3466"/>
      <c r="GF25" s="3466"/>
      <c r="GG25" s="3466"/>
      <c r="GH25" s="3466"/>
      <c r="GI25" s="3466"/>
      <c r="GJ25" s="3466"/>
      <c r="GK25" s="3466"/>
      <c r="GL25" s="3466"/>
      <c r="GM25" s="3466"/>
      <c r="GN25" s="3466"/>
      <c r="GO25" s="3466"/>
      <c r="GP25" s="3466"/>
      <c r="GQ25" s="3466"/>
      <c r="GR25" s="3466"/>
      <c r="GS25" s="3466"/>
      <c r="GT25" s="3466"/>
      <c r="GU25" s="3466"/>
      <c r="GV25" s="3466"/>
      <c r="GW25" s="3466"/>
      <c r="GX25" s="3466"/>
      <c r="GY25" s="3466"/>
      <c r="GZ25" s="3466"/>
      <c r="HA25" s="3466"/>
      <c r="HB25" s="3466"/>
      <c r="HC25" s="3466"/>
      <c r="HD25" s="3466"/>
      <c r="HE25" s="3466"/>
      <c r="HF25" s="3466"/>
      <c r="HG25" s="3466"/>
      <c r="HH25" s="3466"/>
      <c r="HI25" s="3466"/>
      <c r="HJ25" s="3466"/>
      <c r="HK25" s="3466"/>
      <c r="HL25" s="3466"/>
      <c r="HM25" s="3466"/>
      <c r="HN25" s="3466"/>
      <c r="HO25" s="3466"/>
      <c r="HP25" s="3466"/>
      <c r="HQ25" s="3466"/>
      <c r="HR25" s="3466"/>
      <c r="HS25" s="3466"/>
      <c r="HT25" s="3466"/>
      <c r="HU25" s="3466"/>
      <c r="HV25" s="3466"/>
      <c r="HW25" s="3466"/>
      <c r="HX25" s="3466"/>
      <c r="HY25" s="3466"/>
      <c r="HZ25" s="3466"/>
    </row>
    <row r="26" spans="1:234" s="3394" customFormat="1" ht="26.25" customHeight="1" x14ac:dyDescent="0.2">
      <c r="A26" s="4864" t="s">
        <v>2314</v>
      </c>
      <c r="B26" s="4865"/>
      <c r="C26" s="2893">
        <f t="shared" si="4"/>
        <v>0</v>
      </c>
      <c r="D26" s="2923"/>
      <c r="E26" s="2924"/>
      <c r="F26" s="2924"/>
      <c r="G26" s="2925"/>
      <c r="H26" s="2926"/>
      <c r="I26" s="2069"/>
      <c r="J26" s="2927"/>
      <c r="K26" s="2926"/>
      <c r="L26" s="2925"/>
      <c r="M26" s="2928"/>
      <c r="N26" s="2922"/>
      <c r="O26" s="3304" t="str">
        <f t="shared" si="1"/>
        <v/>
      </c>
      <c r="P26" s="1482"/>
      <c r="Q26" s="1482"/>
      <c r="R26" s="1482"/>
      <c r="S26" s="1482"/>
      <c r="T26" s="1482"/>
      <c r="U26" s="1482"/>
      <c r="V26" s="1482"/>
      <c r="W26" s="1482"/>
      <c r="X26" s="1482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5"/>
      <c r="BY26" s="3466"/>
      <c r="BZ26" s="3466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6"/>
      <c r="CJ26" s="3466"/>
      <c r="CK26" s="3466"/>
      <c r="CL26" s="3466"/>
      <c r="CM26" s="3466"/>
      <c r="CN26" s="3466"/>
      <c r="CO26" s="3466"/>
      <c r="CP26" s="3466"/>
      <c r="CQ26" s="3466"/>
      <c r="CR26" s="3466"/>
      <c r="CS26" s="3466"/>
      <c r="CT26" s="3466"/>
      <c r="CU26" s="3466"/>
      <c r="CV26" s="3466"/>
      <c r="CW26" s="3466"/>
      <c r="CX26" s="3466"/>
      <c r="CY26" s="3466"/>
      <c r="CZ26" s="3466"/>
      <c r="DA26" s="402"/>
      <c r="DB26" s="3466"/>
      <c r="DC26" s="3466"/>
      <c r="DD26" s="3466"/>
      <c r="DE26" s="3466"/>
      <c r="DF26" s="3466"/>
      <c r="DG26" s="3466"/>
      <c r="DH26" s="3466"/>
      <c r="DI26" s="3466"/>
      <c r="DJ26" s="3466"/>
      <c r="DK26" s="3466"/>
      <c r="DL26" s="3466"/>
      <c r="DM26" s="3466"/>
      <c r="DN26" s="3466"/>
      <c r="DO26" s="3466"/>
      <c r="DP26" s="3466"/>
      <c r="DQ26" s="3466"/>
      <c r="DR26" s="3466"/>
      <c r="DS26" s="3466"/>
      <c r="DT26" s="3466"/>
      <c r="DU26" s="3466"/>
      <c r="DV26" s="3466"/>
      <c r="DW26" s="3466"/>
      <c r="DX26" s="3466"/>
      <c r="DY26" s="3466"/>
      <c r="DZ26" s="3466"/>
      <c r="EA26" s="3466"/>
      <c r="EB26" s="3466"/>
      <c r="EC26" s="3466"/>
      <c r="ED26" s="3466"/>
      <c r="EE26" s="3466"/>
      <c r="EF26" s="3466"/>
      <c r="EG26" s="3466"/>
      <c r="EH26" s="3466"/>
      <c r="EI26" s="3466"/>
      <c r="EJ26" s="3466"/>
      <c r="EK26" s="3466"/>
      <c r="EL26" s="3466"/>
      <c r="EM26" s="3466"/>
      <c r="EN26" s="3466"/>
      <c r="EO26" s="3466"/>
      <c r="EP26" s="3466"/>
      <c r="EQ26" s="3466"/>
      <c r="ER26" s="3466"/>
      <c r="ES26" s="3466"/>
      <c r="ET26" s="3466"/>
      <c r="EU26" s="3466"/>
      <c r="EV26" s="3466"/>
      <c r="EW26" s="3466"/>
      <c r="EX26" s="3466"/>
      <c r="EY26" s="3466"/>
      <c r="EZ26" s="3466"/>
      <c r="FA26" s="3466"/>
      <c r="FB26" s="3466"/>
      <c r="FC26" s="3466"/>
      <c r="FD26" s="3466"/>
      <c r="FE26" s="3466"/>
      <c r="FF26" s="3466"/>
      <c r="FG26" s="3466"/>
      <c r="FH26" s="3466"/>
      <c r="FI26" s="3466"/>
      <c r="FJ26" s="3466"/>
      <c r="FK26" s="3466"/>
      <c r="FL26" s="3466"/>
      <c r="FM26" s="3466"/>
      <c r="FN26" s="3466"/>
      <c r="FO26" s="3466"/>
      <c r="FP26" s="3466"/>
      <c r="FQ26" s="3466"/>
      <c r="FR26" s="3466"/>
      <c r="FS26" s="3466"/>
      <c r="FT26" s="3466"/>
      <c r="FU26" s="3466"/>
      <c r="FV26" s="3466"/>
      <c r="FW26" s="3466"/>
      <c r="FX26" s="3466"/>
      <c r="FY26" s="3466"/>
      <c r="FZ26" s="3466"/>
      <c r="GA26" s="3466"/>
      <c r="GB26" s="3466"/>
      <c r="GC26" s="3466"/>
      <c r="GD26" s="3466"/>
      <c r="GE26" s="3466"/>
      <c r="GF26" s="3466"/>
      <c r="GG26" s="3466"/>
      <c r="GH26" s="3466"/>
      <c r="GI26" s="3466"/>
      <c r="GJ26" s="3466"/>
      <c r="GK26" s="3466"/>
      <c r="GL26" s="3466"/>
      <c r="GM26" s="3466"/>
      <c r="GN26" s="3466"/>
      <c r="GO26" s="3466"/>
      <c r="GP26" s="3466"/>
      <c r="GQ26" s="3466"/>
      <c r="GR26" s="3466"/>
      <c r="GS26" s="3466"/>
      <c r="GT26" s="3466"/>
      <c r="GU26" s="3466"/>
      <c r="GV26" s="3466"/>
      <c r="GW26" s="3466"/>
      <c r="GX26" s="3466"/>
      <c r="GY26" s="3466"/>
      <c r="GZ26" s="3466"/>
      <c r="HA26" s="3466"/>
      <c r="HB26" s="3466"/>
      <c r="HC26" s="3466"/>
      <c r="HD26" s="3466"/>
      <c r="HE26" s="3466"/>
      <c r="HF26" s="3466"/>
      <c r="HG26" s="3466"/>
      <c r="HH26" s="3466"/>
      <c r="HI26" s="3466"/>
      <c r="HJ26" s="3466"/>
      <c r="HK26" s="3466"/>
      <c r="HL26" s="3466"/>
      <c r="HM26" s="3466"/>
      <c r="HN26" s="3466"/>
      <c r="HO26" s="3466"/>
      <c r="HP26" s="3466"/>
      <c r="HQ26" s="3466"/>
      <c r="HR26" s="3466"/>
      <c r="HS26" s="3466"/>
      <c r="HT26" s="3466"/>
      <c r="HU26" s="3466"/>
      <c r="HV26" s="3466"/>
      <c r="HW26" s="3466"/>
      <c r="HX26" s="3466"/>
      <c r="HY26" s="3466"/>
      <c r="HZ26" s="3466"/>
    </row>
    <row r="27" spans="1:234" s="3394" customFormat="1" ht="26.25" customHeight="1" x14ac:dyDescent="0.2">
      <c r="A27" s="4864" t="s">
        <v>2313</v>
      </c>
      <c r="B27" s="4866"/>
      <c r="C27" s="2893">
        <f t="shared" si="4"/>
        <v>0</v>
      </c>
      <c r="D27" s="2923"/>
      <c r="E27" s="2924"/>
      <c r="F27" s="2924"/>
      <c r="G27" s="2925"/>
      <c r="H27" s="2926"/>
      <c r="I27" s="2069"/>
      <c r="J27" s="2927"/>
      <c r="K27" s="2926"/>
      <c r="L27" s="2925"/>
      <c r="M27" s="2928"/>
      <c r="N27" s="2922"/>
      <c r="O27" s="3304" t="str">
        <f t="shared" si="1"/>
        <v/>
      </c>
      <c r="P27" s="1482"/>
      <c r="Q27" s="1482"/>
      <c r="R27" s="1482"/>
      <c r="S27" s="1482"/>
      <c r="T27" s="1482"/>
      <c r="U27" s="1482"/>
      <c r="V27" s="1482"/>
      <c r="W27" s="1482"/>
      <c r="X27" s="1482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5"/>
      <c r="BY27" s="3466"/>
      <c r="BZ27" s="3466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6"/>
      <c r="CJ27" s="3466"/>
      <c r="CK27" s="3466"/>
      <c r="CL27" s="3466"/>
      <c r="CM27" s="3466"/>
      <c r="CN27" s="3466"/>
      <c r="CO27" s="3466"/>
      <c r="CP27" s="3466"/>
      <c r="CQ27" s="3466"/>
      <c r="CR27" s="3466"/>
      <c r="CS27" s="3466"/>
      <c r="CT27" s="3466"/>
      <c r="CU27" s="3466"/>
      <c r="CV27" s="3466"/>
      <c r="CW27" s="3466"/>
      <c r="CX27" s="3466"/>
      <c r="CY27" s="3466"/>
      <c r="CZ27" s="3466"/>
      <c r="DA27" s="402"/>
      <c r="DB27" s="3466"/>
      <c r="DC27" s="3466"/>
      <c r="DD27" s="3466"/>
      <c r="DE27" s="3466"/>
      <c r="DF27" s="3466"/>
      <c r="DG27" s="3466"/>
      <c r="DH27" s="3466"/>
      <c r="DI27" s="3466"/>
      <c r="DJ27" s="3466"/>
      <c r="DK27" s="3466"/>
      <c r="DL27" s="3466"/>
      <c r="DM27" s="3466"/>
      <c r="DN27" s="3466"/>
      <c r="DO27" s="3466"/>
      <c r="DP27" s="3466"/>
      <c r="DQ27" s="3466"/>
      <c r="DR27" s="3466"/>
      <c r="DS27" s="3466"/>
      <c r="DT27" s="3466"/>
      <c r="DU27" s="3466"/>
      <c r="DV27" s="3466"/>
      <c r="DW27" s="3466"/>
      <c r="DX27" s="3466"/>
      <c r="DY27" s="3466"/>
      <c r="DZ27" s="3466"/>
      <c r="EA27" s="3466"/>
      <c r="EB27" s="3466"/>
      <c r="EC27" s="3466"/>
      <c r="ED27" s="3466"/>
      <c r="EE27" s="3466"/>
      <c r="EF27" s="3466"/>
      <c r="EG27" s="3466"/>
      <c r="EH27" s="3466"/>
      <c r="EI27" s="3466"/>
      <c r="EJ27" s="3466"/>
      <c r="EK27" s="3466"/>
      <c r="EL27" s="3466"/>
      <c r="EM27" s="3466"/>
      <c r="EN27" s="3466"/>
      <c r="EO27" s="3466"/>
      <c r="EP27" s="3466"/>
      <c r="EQ27" s="3466"/>
      <c r="ER27" s="3466"/>
      <c r="ES27" s="3466"/>
      <c r="ET27" s="3466"/>
      <c r="EU27" s="3466"/>
      <c r="EV27" s="3466"/>
      <c r="EW27" s="3466"/>
      <c r="EX27" s="3466"/>
      <c r="EY27" s="3466"/>
      <c r="EZ27" s="3466"/>
      <c r="FA27" s="3466"/>
      <c r="FB27" s="3466"/>
      <c r="FC27" s="3466"/>
      <c r="FD27" s="3466"/>
      <c r="FE27" s="3466"/>
      <c r="FF27" s="3466"/>
      <c r="FG27" s="3466"/>
      <c r="FH27" s="3466"/>
      <c r="FI27" s="3466"/>
      <c r="FJ27" s="3466"/>
      <c r="FK27" s="3466"/>
      <c r="FL27" s="3466"/>
      <c r="FM27" s="3466"/>
      <c r="FN27" s="3466"/>
      <c r="FO27" s="3466"/>
      <c r="FP27" s="3466"/>
      <c r="FQ27" s="3466"/>
      <c r="FR27" s="3466"/>
      <c r="FS27" s="3466"/>
      <c r="FT27" s="3466"/>
      <c r="FU27" s="3466"/>
      <c r="FV27" s="3466"/>
      <c r="FW27" s="3466"/>
      <c r="FX27" s="3466"/>
      <c r="FY27" s="3466"/>
      <c r="FZ27" s="3466"/>
      <c r="GA27" s="3466"/>
      <c r="GB27" s="3466"/>
      <c r="GC27" s="3466"/>
      <c r="GD27" s="3466"/>
      <c r="GE27" s="3466"/>
      <c r="GF27" s="3466"/>
      <c r="GG27" s="3466"/>
      <c r="GH27" s="3466"/>
      <c r="GI27" s="3466"/>
      <c r="GJ27" s="3466"/>
      <c r="GK27" s="3466"/>
      <c r="GL27" s="3466"/>
      <c r="GM27" s="3466"/>
      <c r="GN27" s="3466"/>
      <c r="GO27" s="3466"/>
      <c r="GP27" s="3466"/>
      <c r="GQ27" s="3466"/>
      <c r="GR27" s="3466"/>
      <c r="GS27" s="3466"/>
      <c r="GT27" s="3466"/>
      <c r="GU27" s="3466"/>
      <c r="GV27" s="3466"/>
      <c r="GW27" s="3466"/>
      <c r="GX27" s="3466"/>
      <c r="GY27" s="3466"/>
      <c r="GZ27" s="3466"/>
      <c r="HA27" s="3466"/>
      <c r="HB27" s="3466"/>
      <c r="HC27" s="3466"/>
      <c r="HD27" s="3466"/>
      <c r="HE27" s="3466"/>
      <c r="HF27" s="3466"/>
      <c r="HG27" s="3466"/>
      <c r="HH27" s="3466"/>
      <c r="HI27" s="3466"/>
      <c r="HJ27" s="3466"/>
      <c r="HK27" s="3466"/>
      <c r="HL27" s="3466"/>
      <c r="HM27" s="3466"/>
      <c r="HN27" s="3466"/>
      <c r="HO27" s="3466"/>
      <c r="HP27" s="3466"/>
      <c r="HQ27" s="3466"/>
      <c r="HR27" s="3466"/>
      <c r="HS27" s="3466"/>
      <c r="HT27" s="3466"/>
      <c r="HU27" s="3466"/>
      <c r="HV27" s="3466"/>
      <c r="HW27" s="3466"/>
      <c r="HX27" s="3466"/>
      <c r="HY27" s="3466"/>
      <c r="HZ27" s="3466"/>
    </row>
    <row r="28" spans="1:234" s="3394" customFormat="1" ht="24.75" customHeight="1" x14ac:dyDescent="0.2">
      <c r="A28" s="4832" t="s">
        <v>2312</v>
      </c>
      <c r="B28" s="4834"/>
      <c r="C28" s="2893">
        <f t="shared" si="4"/>
        <v>0</v>
      </c>
      <c r="D28" s="2923"/>
      <c r="E28" s="2924"/>
      <c r="F28" s="2924"/>
      <c r="G28" s="2925"/>
      <c r="H28" s="2926"/>
      <c r="I28" s="2069"/>
      <c r="J28" s="2927"/>
      <c r="K28" s="2926"/>
      <c r="L28" s="2925"/>
      <c r="M28" s="2928"/>
      <c r="N28" s="2922"/>
      <c r="O28" s="3304" t="str">
        <f t="shared" si="1"/>
        <v/>
      </c>
      <c r="P28" s="1482"/>
      <c r="Q28" s="1482"/>
      <c r="R28" s="1482"/>
      <c r="S28" s="1482"/>
      <c r="T28" s="1482"/>
      <c r="U28" s="1482"/>
      <c r="V28" s="1482"/>
      <c r="W28" s="1482"/>
      <c r="X28" s="1482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5"/>
      <c r="BY28" s="3466"/>
      <c r="BZ28" s="3466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6"/>
      <c r="CJ28" s="3466"/>
      <c r="CK28" s="3466"/>
      <c r="CL28" s="3466"/>
      <c r="CM28" s="3466"/>
      <c r="CN28" s="3466"/>
      <c r="CO28" s="3466"/>
      <c r="CP28" s="3466"/>
      <c r="CQ28" s="3466"/>
      <c r="CR28" s="3466"/>
      <c r="CS28" s="3466"/>
      <c r="CT28" s="3466"/>
      <c r="CU28" s="3466"/>
      <c r="CV28" s="3466"/>
      <c r="CW28" s="3466"/>
      <c r="CX28" s="3466"/>
      <c r="CY28" s="3466"/>
      <c r="CZ28" s="3466"/>
      <c r="DA28" s="402"/>
      <c r="DB28" s="3466"/>
      <c r="DC28" s="3466"/>
      <c r="DD28" s="3466"/>
      <c r="DE28" s="3466"/>
      <c r="DF28" s="3466"/>
      <c r="DG28" s="3466"/>
      <c r="DH28" s="3466"/>
      <c r="DI28" s="3466"/>
      <c r="DJ28" s="3466"/>
      <c r="DK28" s="3466"/>
      <c r="DL28" s="3466"/>
      <c r="DM28" s="3466"/>
      <c r="DN28" s="3466"/>
      <c r="DO28" s="3466"/>
      <c r="DP28" s="3466"/>
      <c r="DQ28" s="3466"/>
      <c r="DR28" s="3466"/>
      <c r="DS28" s="3466"/>
      <c r="DT28" s="3466"/>
      <c r="DU28" s="3466"/>
      <c r="DV28" s="3466"/>
      <c r="DW28" s="3466"/>
      <c r="DX28" s="3466"/>
      <c r="DY28" s="3466"/>
      <c r="DZ28" s="3466"/>
      <c r="EA28" s="3466"/>
      <c r="EB28" s="3466"/>
      <c r="EC28" s="3466"/>
      <c r="ED28" s="3466"/>
      <c r="EE28" s="3466"/>
      <c r="EF28" s="3466"/>
      <c r="EG28" s="3466"/>
      <c r="EH28" s="3466"/>
      <c r="EI28" s="3466"/>
      <c r="EJ28" s="3466"/>
      <c r="EK28" s="3466"/>
      <c r="EL28" s="3466"/>
      <c r="EM28" s="3466"/>
      <c r="EN28" s="3466"/>
      <c r="EO28" s="3466"/>
      <c r="EP28" s="3466"/>
      <c r="EQ28" s="3466"/>
      <c r="ER28" s="3466"/>
      <c r="ES28" s="3466"/>
      <c r="ET28" s="3466"/>
      <c r="EU28" s="3466"/>
      <c r="EV28" s="3466"/>
      <c r="EW28" s="3466"/>
      <c r="EX28" s="3466"/>
      <c r="EY28" s="3466"/>
      <c r="EZ28" s="3466"/>
      <c r="FA28" s="3466"/>
      <c r="FB28" s="3466"/>
      <c r="FC28" s="3466"/>
      <c r="FD28" s="3466"/>
      <c r="FE28" s="3466"/>
      <c r="FF28" s="3466"/>
      <c r="FG28" s="3466"/>
      <c r="FH28" s="3466"/>
      <c r="FI28" s="3466"/>
      <c r="FJ28" s="3466"/>
      <c r="FK28" s="3466"/>
      <c r="FL28" s="3466"/>
      <c r="FM28" s="3466"/>
      <c r="FN28" s="3466"/>
      <c r="FO28" s="3466"/>
      <c r="FP28" s="3466"/>
      <c r="FQ28" s="3466"/>
      <c r="FR28" s="3466"/>
      <c r="FS28" s="3466"/>
      <c r="FT28" s="3466"/>
      <c r="FU28" s="3466"/>
      <c r="FV28" s="3466"/>
      <c r="FW28" s="3466"/>
      <c r="FX28" s="3466"/>
      <c r="FY28" s="3466"/>
      <c r="FZ28" s="3466"/>
      <c r="GA28" s="3466"/>
      <c r="GB28" s="3466"/>
      <c r="GC28" s="3466"/>
      <c r="GD28" s="3466"/>
      <c r="GE28" s="3466"/>
      <c r="GF28" s="3466"/>
      <c r="GG28" s="3466"/>
      <c r="GH28" s="3466"/>
      <c r="GI28" s="3466"/>
      <c r="GJ28" s="3466"/>
      <c r="GK28" s="3466"/>
      <c r="GL28" s="3466"/>
      <c r="GM28" s="3466"/>
      <c r="GN28" s="3466"/>
      <c r="GO28" s="3466"/>
      <c r="GP28" s="3466"/>
      <c r="GQ28" s="3466"/>
      <c r="GR28" s="3466"/>
      <c r="GS28" s="3466"/>
      <c r="GT28" s="3466"/>
      <c r="GU28" s="3466"/>
      <c r="GV28" s="3466"/>
      <c r="GW28" s="3466"/>
      <c r="GX28" s="3466"/>
      <c r="GY28" s="3466"/>
      <c r="GZ28" s="3466"/>
      <c r="HA28" s="3466"/>
      <c r="HB28" s="3466"/>
      <c r="HC28" s="3466"/>
      <c r="HD28" s="3466"/>
      <c r="HE28" s="3466"/>
      <c r="HF28" s="3466"/>
      <c r="HG28" s="3466"/>
      <c r="HH28" s="3466"/>
      <c r="HI28" s="3466"/>
      <c r="HJ28" s="3466"/>
      <c r="HK28" s="3466"/>
      <c r="HL28" s="3466"/>
      <c r="HM28" s="3466"/>
      <c r="HN28" s="3466"/>
      <c r="HO28" s="3466"/>
      <c r="HP28" s="3466"/>
      <c r="HQ28" s="3466"/>
      <c r="HR28" s="3466"/>
      <c r="HS28" s="3466"/>
      <c r="HT28" s="3466"/>
      <c r="HU28" s="3466"/>
      <c r="HV28" s="3466"/>
      <c r="HW28" s="3466"/>
      <c r="HX28" s="3466"/>
      <c r="HY28" s="3466"/>
      <c r="HZ28" s="3466"/>
    </row>
    <row r="29" spans="1:234" s="3394" customFormat="1" ht="17.25" customHeight="1" x14ac:dyDescent="0.2">
      <c r="A29" s="4832" t="s">
        <v>2308</v>
      </c>
      <c r="B29" s="4833"/>
      <c r="C29" s="2893">
        <f t="shared" si="4"/>
        <v>0</v>
      </c>
      <c r="D29" s="2923"/>
      <c r="E29" s="2924"/>
      <c r="F29" s="2924"/>
      <c r="G29" s="2925"/>
      <c r="H29" s="2926"/>
      <c r="I29" s="2069"/>
      <c r="J29" s="2927"/>
      <c r="K29" s="2926"/>
      <c r="L29" s="2925"/>
      <c r="M29" s="2929"/>
      <c r="N29" s="2922"/>
      <c r="O29" s="3304" t="str">
        <f t="shared" si="1"/>
        <v/>
      </c>
      <c r="P29" s="1482"/>
      <c r="Q29" s="1482"/>
      <c r="R29" s="1482"/>
      <c r="S29" s="1482"/>
      <c r="T29" s="1482"/>
      <c r="U29" s="1482"/>
      <c r="V29" s="1482"/>
      <c r="W29" s="1482"/>
      <c r="X29" s="1482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5"/>
      <c r="BY29" s="3466"/>
      <c r="BZ29" s="3466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6"/>
      <c r="CJ29" s="3466"/>
      <c r="CK29" s="3466"/>
      <c r="CL29" s="3466"/>
      <c r="CM29" s="3466"/>
      <c r="CN29" s="3466"/>
      <c r="CO29" s="3466"/>
      <c r="CP29" s="3466"/>
      <c r="CQ29" s="3466"/>
      <c r="CR29" s="3466"/>
      <c r="CS29" s="3466"/>
      <c r="CT29" s="3466"/>
      <c r="CU29" s="3466"/>
      <c r="CV29" s="3466"/>
      <c r="CW29" s="3466"/>
      <c r="CX29" s="3466"/>
      <c r="CY29" s="3466"/>
      <c r="CZ29" s="3466"/>
      <c r="DA29" s="402"/>
      <c r="DB29" s="3466"/>
      <c r="DC29" s="3466"/>
      <c r="DD29" s="3466"/>
      <c r="DE29" s="3466"/>
      <c r="DF29" s="3466"/>
      <c r="DG29" s="3466"/>
      <c r="DH29" s="3466"/>
      <c r="DI29" s="3466"/>
      <c r="DJ29" s="3466"/>
      <c r="DK29" s="3466"/>
      <c r="DL29" s="3466"/>
      <c r="DM29" s="3466"/>
      <c r="DN29" s="3466"/>
      <c r="DO29" s="3466"/>
      <c r="DP29" s="3466"/>
      <c r="DQ29" s="3466"/>
      <c r="DR29" s="3466"/>
      <c r="DS29" s="3466"/>
      <c r="DT29" s="3466"/>
      <c r="DU29" s="3466"/>
      <c r="DV29" s="3466"/>
      <c r="DW29" s="3466"/>
      <c r="DX29" s="3466"/>
      <c r="DY29" s="3466"/>
      <c r="DZ29" s="3466"/>
      <c r="EA29" s="3466"/>
      <c r="EB29" s="3466"/>
      <c r="EC29" s="3466"/>
      <c r="ED29" s="3466"/>
      <c r="EE29" s="3466"/>
      <c r="EF29" s="3466"/>
      <c r="EG29" s="3466"/>
      <c r="EH29" s="3466"/>
      <c r="EI29" s="3466"/>
      <c r="EJ29" s="3466"/>
      <c r="EK29" s="3466"/>
      <c r="EL29" s="3466"/>
      <c r="EM29" s="3466"/>
      <c r="EN29" s="3466"/>
      <c r="EO29" s="3466"/>
      <c r="EP29" s="3466"/>
      <c r="EQ29" s="3466"/>
      <c r="ER29" s="3466"/>
      <c r="ES29" s="3466"/>
      <c r="ET29" s="3466"/>
      <c r="EU29" s="3466"/>
      <c r="EV29" s="3466"/>
      <c r="EW29" s="3466"/>
      <c r="EX29" s="3466"/>
      <c r="EY29" s="3466"/>
      <c r="EZ29" s="3466"/>
      <c r="FA29" s="3466"/>
      <c r="FB29" s="3466"/>
      <c r="FC29" s="3466"/>
      <c r="FD29" s="3466"/>
      <c r="FE29" s="3466"/>
      <c r="FF29" s="3466"/>
      <c r="FG29" s="3466"/>
      <c r="FH29" s="3466"/>
      <c r="FI29" s="3466"/>
      <c r="FJ29" s="3466"/>
      <c r="FK29" s="3466"/>
      <c r="FL29" s="3466"/>
      <c r="FM29" s="3466"/>
      <c r="FN29" s="3466"/>
      <c r="FO29" s="3466"/>
      <c r="FP29" s="3466"/>
      <c r="FQ29" s="3466"/>
      <c r="FR29" s="3466"/>
      <c r="FS29" s="3466"/>
      <c r="FT29" s="3466"/>
      <c r="FU29" s="3466"/>
      <c r="FV29" s="3466"/>
      <c r="FW29" s="3466"/>
      <c r="FX29" s="3466"/>
      <c r="FY29" s="3466"/>
      <c r="FZ29" s="3466"/>
      <c r="GA29" s="3466"/>
      <c r="GB29" s="3466"/>
      <c r="GC29" s="3466"/>
      <c r="GD29" s="3466"/>
      <c r="GE29" s="3466"/>
      <c r="GF29" s="3466"/>
      <c r="GG29" s="3466"/>
      <c r="GH29" s="3466"/>
      <c r="GI29" s="3466"/>
      <c r="GJ29" s="3466"/>
      <c r="GK29" s="3466"/>
      <c r="GL29" s="3466"/>
      <c r="GM29" s="3466"/>
      <c r="GN29" s="3466"/>
      <c r="GO29" s="3466"/>
      <c r="GP29" s="3466"/>
      <c r="GQ29" s="3466"/>
      <c r="GR29" s="3466"/>
      <c r="GS29" s="3466"/>
      <c r="GT29" s="3466"/>
      <c r="GU29" s="3466"/>
      <c r="GV29" s="3466"/>
      <c r="GW29" s="3466"/>
      <c r="GX29" s="3466"/>
      <c r="GY29" s="3466"/>
      <c r="GZ29" s="3466"/>
      <c r="HA29" s="3466"/>
      <c r="HB29" s="3466"/>
      <c r="HC29" s="3466"/>
      <c r="HD29" s="3466"/>
      <c r="HE29" s="3466"/>
      <c r="HF29" s="3466"/>
      <c r="HG29" s="3466"/>
      <c r="HH29" s="3466"/>
      <c r="HI29" s="3466"/>
      <c r="HJ29" s="3466"/>
      <c r="HK29" s="3466"/>
      <c r="HL29" s="3466"/>
      <c r="HM29" s="3466"/>
      <c r="HN29" s="3466"/>
      <c r="HO29" s="3466"/>
      <c r="HP29" s="3466"/>
      <c r="HQ29" s="3466"/>
      <c r="HR29" s="3466"/>
      <c r="HS29" s="3466"/>
      <c r="HT29" s="3466"/>
      <c r="HU29" s="3466"/>
      <c r="HV29" s="3466"/>
      <c r="HW29" s="3466"/>
      <c r="HX29" s="3466"/>
      <c r="HY29" s="3466"/>
      <c r="HZ29" s="3466"/>
    </row>
    <row r="30" spans="1:234" s="3394" customFormat="1" ht="17.25" customHeight="1" x14ac:dyDescent="0.2">
      <c r="A30" s="4864" t="s">
        <v>2307</v>
      </c>
      <c r="B30" s="4865"/>
      <c r="C30" s="2893">
        <f t="shared" si="4"/>
        <v>0</v>
      </c>
      <c r="D30" s="2930"/>
      <c r="E30" s="2924"/>
      <c r="F30" s="2924"/>
      <c r="G30" s="2925"/>
      <c r="H30" s="2069"/>
      <c r="I30" s="2069"/>
      <c r="J30" s="2930"/>
      <c r="K30" s="2926"/>
      <c r="L30" s="2925"/>
      <c r="M30" s="2929"/>
      <c r="N30" s="2922"/>
      <c r="O30" s="3304" t="str">
        <f t="shared" si="1"/>
        <v/>
      </c>
      <c r="P30" s="1482"/>
      <c r="Q30" s="1482"/>
      <c r="R30" s="1482"/>
      <c r="S30" s="1482"/>
      <c r="T30" s="1482"/>
      <c r="U30" s="1482"/>
      <c r="V30" s="1482"/>
      <c r="W30" s="1482"/>
      <c r="X30" s="1482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5"/>
      <c r="BY30" s="3466"/>
      <c r="BZ30" s="3466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6"/>
      <c r="CJ30" s="3466"/>
      <c r="CK30" s="3466"/>
      <c r="CL30" s="3466"/>
      <c r="CM30" s="3466"/>
      <c r="CN30" s="3466"/>
      <c r="CO30" s="3466"/>
      <c r="CP30" s="3466"/>
      <c r="CQ30" s="3466"/>
      <c r="CR30" s="3466"/>
      <c r="CS30" s="3466"/>
      <c r="CT30" s="3466"/>
      <c r="CU30" s="3466"/>
      <c r="CV30" s="3466"/>
      <c r="CW30" s="3466"/>
      <c r="CX30" s="3466"/>
      <c r="CY30" s="3466"/>
      <c r="CZ30" s="3466"/>
      <c r="DA30" s="402"/>
      <c r="DB30" s="3466"/>
      <c r="DC30" s="3466"/>
      <c r="DD30" s="3466"/>
      <c r="DE30" s="3466"/>
      <c r="DF30" s="3466"/>
      <c r="DG30" s="3466"/>
      <c r="DH30" s="3466"/>
      <c r="DI30" s="3466"/>
      <c r="DJ30" s="3466"/>
      <c r="DK30" s="3466"/>
      <c r="DL30" s="3466"/>
      <c r="DM30" s="3466"/>
      <c r="DN30" s="3466"/>
      <c r="DO30" s="3466"/>
      <c r="DP30" s="3466"/>
      <c r="DQ30" s="3466"/>
      <c r="DR30" s="3466"/>
      <c r="DS30" s="3466"/>
      <c r="DT30" s="3466"/>
      <c r="DU30" s="3466"/>
      <c r="DV30" s="3466"/>
      <c r="DW30" s="3466"/>
      <c r="DX30" s="3466"/>
      <c r="DY30" s="3466"/>
      <c r="DZ30" s="3466"/>
      <c r="EA30" s="3466"/>
      <c r="EB30" s="3466"/>
      <c r="EC30" s="3466"/>
      <c r="ED30" s="3466"/>
      <c r="EE30" s="3466"/>
      <c r="EF30" s="3466"/>
      <c r="EG30" s="3466"/>
      <c r="EH30" s="3466"/>
      <c r="EI30" s="3466"/>
      <c r="EJ30" s="3466"/>
      <c r="EK30" s="3466"/>
      <c r="EL30" s="3466"/>
      <c r="EM30" s="3466"/>
      <c r="EN30" s="3466"/>
      <c r="EO30" s="3466"/>
      <c r="EP30" s="3466"/>
      <c r="EQ30" s="3466"/>
      <c r="ER30" s="3466"/>
      <c r="ES30" s="3466"/>
      <c r="ET30" s="3466"/>
      <c r="EU30" s="3466"/>
      <c r="EV30" s="3466"/>
      <c r="EW30" s="3466"/>
      <c r="EX30" s="3466"/>
      <c r="EY30" s="3466"/>
      <c r="EZ30" s="3466"/>
      <c r="FA30" s="3466"/>
      <c r="FB30" s="3466"/>
      <c r="FC30" s="3466"/>
      <c r="FD30" s="3466"/>
      <c r="FE30" s="3466"/>
      <c r="FF30" s="3466"/>
      <c r="FG30" s="3466"/>
      <c r="FH30" s="3466"/>
      <c r="FI30" s="3466"/>
      <c r="FJ30" s="3466"/>
      <c r="FK30" s="3466"/>
      <c r="FL30" s="3466"/>
      <c r="FM30" s="3466"/>
      <c r="FN30" s="3466"/>
      <c r="FO30" s="3466"/>
      <c r="FP30" s="3466"/>
      <c r="FQ30" s="3466"/>
      <c r="FR30" s="3466"/>
      <c r="FS30" s="3466"/>
      <c r="FT30" s="3466"/>
      <c r="FU30" s="3466"/>
      <c r="FV30" s="3466"/>
      <c r="FW30" s="3466"/>
      <c r="FX30" s="3466"/>
      <c r="FY30" s="3466"/>
      <c r="FZ30" s="3466"/>
      <c r="GA30" s="3466"/>
      <c r="GB30" s="3466"/>
      <c r="GC30" s="3466"/>
      <c r="GD30" s="3466"/>
      <c r="GE30" s="3466"/>
      <c r="GF30" s="3466"/>
      <c r="GG30" s="3466"/>
      <c r="GH30" s="3466"/>
      <c r="GI30" s="3466"/>
      <c r="GJ30" s="3466"/>
      <c r="GK30" s="3466"/>
      <c r="GL30" s="3466"/>
      <c r="GM30" s="3466"/>
      <c r="GN30" s="3466"/>
      <c r="GO30" s="3466"/>
      <c r="GP30" s="3466"/>
      <c r="GQ30" s="3466"/>
      <c r="GR30" s="3466"/>
      <c r="GS30" s="3466"/>
      <c r="GT30" s="3466"/>
      <c r="GU30" s="3466"/>
      <c r="GV30" s="3466"/>
      <c r="GW30" s="3466"/>
      <c r="GX30" s="3466"/>
      <c r="GY30" s="3466"/>
      <c r="GZ30" s="3466"/>
      <c r="HA30" s="3466"/>
      <c r="HB30" s="3466"/>
      <c r="HC30" s="3466"/>
      <c r="HD30" s="3466"/>
      <c r="HE30" s="3466"/>
      <c r="HF30" s="3466"/>
      <c r="HG30" s="3466"/>
      <c r="HH30" s="3466"/>
      <c r="HI30" s="3466"/>
      <c r="HJ30" s="3466"/>
      <c r="HK30" s="3466"/>
      <c r="HL30" s="3466"/>
      <c r="HM30" s="3466"/>
      <c r="HN30" s="3466"/>
      <c r="HO30" s="3466"/>
      <c r="HP30" s="3466"/>
      <c r="HQ30" s="3466"/>
      <c r="HR30" s="3466"/>
      <c r="HS30" s="3466"/>
      <c r="HT30" s="3466"/>
      <c r="HU30" s="3466"/>
      <c r="HV30" s="3466"/>
      <c r="HW30" s="3466"/>
      <c r="HX30" s="3466"/>
      <c r="HY30" s="3466"/>
      <c r="HZ30" s="3466"/>
    </row>
    <row r="31" spans="1:234" s="3394" customFormat="1" ht="24" customHeight="1" x14ac:dyDescent="0.2">
      <c r="A31" s="5266" t="s">
        <v>2305</v>
      </c>
      <c r="B31" s="5267"/>
      <c r="C31" s="2931">
        <f>SUM(D31:G31)</f>
        <v>0</v>
      </c>
      <c r="D31" s="1187"/>
      <c r="E31" s="2932"/>
      <c r="F31" s="2932"/>
      <c r="G31" s="2933"/>
      <c r="H31" s="2066"/>
      <c r="I31" s="2066"/>
      <c r="J31" s="1187"/>
      <c r="K31" s="2387"/>
      <c r="L31" s="2933"/>
      <c r="M31" s="2934"/>
      <c r="N31" s="2065"/>
      <c r="O31" s="3304" t="str">
        <f t="shared" si="1"/>
        <v/>
      </c>
      <c r="P31" s="1482"/>
      <c r="Q31" s="1482"/>
      <c r="R31" s="1482"/>
      <c r="S31" s="1482"/>
      <c r="T31" s="1482"/>
      <c r="U31" s="1482"/>
      <c r="V31" s="1482"/>
      <c r="W31" s="1482"/>
      <c r="X31" s="1482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5"/>
      <c r="BY31" s="3466"/>
      <c r="BZ31" s="3466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6"/>
      <c r="CJ31" s="3466"/>
      <c r="CK31" s="3466"/>
      <c r="CL31" s="3466"/>
      <c r="CM31" s="3466"/>
      <c r="CN31" s="3466"/>
      <c r="CO31" s="3466"/>
      <c r="CP31" s="3466"/>
      <c r="CQ31" s="3466"/>
      <c r="CR31" s="3466"/>
      <c r="CS31" s="3466"/>
      <c r="CT31" s="3466"/>
      <c r="CU31" s="3466"/>
      <c r="CV31" s="3466"/>
      <c r="CW31" s="3466"/>
      <c r="CX31" s="3466"/>
      <c r="CY31" s="3466"/>
      <c r="CZ31" s="3466"/>
      <c r="DA31" s="402"/>
      <c r="DB31" s="3466"/>
      <c r="DC31" s="3466"/>
      <c r="DD31" s="3466"/>
      <c r="DE31" s="3466"/>
      <c r="DF31" s="3466"/>
      <c r="DG31" s="3466"/>
      <c r="DH31" s="3466"/>
      <c r="DI31" s="3466"/>
      <c r="DJ31" s="3466"/>
      <c r="DK31" s="3466"/>
      <c r="DL31" s="3466"/>
      <c r="DM31" s="3466"/>
      <c r="DN31" s="3466"/>
      <c r="DO31" s="3466"/>
      <c r="DP31" s="3466"/>
      <c r="DQ31" s="3466"/>
      <c r="DR31" s="3466"/>
      <c r="DS31" s="3466"/>
      <c r="DT31" s="3466"/>
      <c r="DU31" s="3466"/>
      <c r="DV31" s="3466"/>
      <c r="DW31" s="3466"/>
      <c r="DX31" s="3466"/>
      <c r="DY31" s="3466"/>
      <c r="DZ31" s="3466"/>
      <c r="EA31" s="3466"/>
      <c r="EB31" s="3466"/>
      <c r="EC31" s="3466"/>
      <c r="ED31" s="3466"/>
      <c r="EE31" s="3466"/>
      <c r="EF31" s="3466"/>
      <c r="EG31" s="3466"/>
      <c r="EH31" s="3466"/>
      <c r="EI31" s="3466"/>
      <c r="EJ31" s="3466"/>
      <c r="EK31" s="3466"/>
      <c r="EL31" s="3466"/>
      <c r="EM31" s="3466"/>
      <c r="EN31" s="3466"/>
      <c r="EO31" s="3466"/>
      <c r="EP31" s="3466"/>
      <c r="EQ31" s="3466"/>
      <c r="ER31" s="3466"/>
      <c r="ES31" s="3466"/>
      <c r="ET31" s="3466"/>
      <c r="EU31" s="3466"/>
      <c r="EV31" s="3466"/>
      <c r="EW31" s="3466"/>
      <c r="EX31" s="3466"/>
      <c r="EY31" s="3466"/>
      <c r="EZ31" s="3466"/>
      <c r="FA31" s="3466"/>
      <c r="FB31" s="3466"/>
      <c r="FC31" s="3466"/>
      <c r="FD31" s="3466"/>
      <c r="FE31" s="3466"/>
      <c r="FF31" s="3466"/>
      <c r="FG31" s="3466"/>
      <c r="FH31" s="3466"/>
      <c r="FI31" s="3466"/>
      <c r="FJ31" s="3466"/>
      <c r="FK31" s="3466"/>
      <c r="FL31" s="3466"/>
      <c r="FM31" s="3466"/>
      <c r="FN31" s="3466"/>
      <c r="FO31" s="3466"/>
      <c r="FP31" s="3466"/>
      <c r="FQ31" s="3466"/>
      <c r="FR31" s="3466"/>
      <c r="FS31" s="3466"/>
      <c r="FT31" s="3466"/>
      <c r="FU31" s="3466"/>
      <c r="FV31" s="3466"/>
      <c r="FW31" s="3466"/>
      <c r="FX31" s="3466"/>
      <c r="FY31" s="3466"/>
      <c r="FZ31" s="3466"/>
      <c r="GA31" s="3466"/>
      <c r="GB31" s="3466"/>
      <c r="GC31" s="3466"/>
      <c r="GD31" s="3466"/>
      <c r="GE31" s="3466"/>
      <c r="GF31" s="3466"/>
      <c r="GG31" s="3466"/>
      <c r="GH31" s="3466"/>
      <c r="GI31" s="3466"/>
      <c r="GJ31" s="3466"/>
      <c r="GK31" s="3466"/>
      <c r="GL31" s="3466"/>
      <c r="GM31" s="3466"/>
      <c r="GN31" s="3466"/>
      <c r="GO31" s="3466"/>
      <c r="GP31" s="3466"/>
      <c r="GQ31" s="3466"/>
      <c r="GR31" s="3466"/>
      <c r="GS31" s="3466"/>
      <c r="GT31" s="3466"/>
      <c r="GU31" s="3466"/>
      <c r="GV31" s="3466"/>
      <c r="GW31" s="3466"/>
      <c r="GX31" s="3466"/>
      <c r="GY31" s="3466"/>
      <c r="GZ31" s="3466"/>
      <c r="HA31" s="3466"/>
      <c r="HB31" s="3466"/>
      <c r="HC31" s="3466"/>
      <c r="HD31" s="3466"/>
      <c r="HE31" s="3466"/>
      <c r="HF31" s="3466"/>
      <c r="HG31" s="3466"/>
      <c r="HH31" s="3466"/>
      <c r="HI31" s="3466"/>
      <c r="HJ31" s="3466"/>
      <c r="HK31" s="3466"/>
      <c r="HL31" s="3466"/>
      <c r="HM31" s="3466"/>
      <c r="HN31" s="3466"/>
      <c r="HO31" s="3466"/>
      <c r="HP31" s="3466"/>
      <c r="HQ31" s="3466"/>
      <c r="HR31" s="3466"/>
      <c r="HS31" s="3466"/>
      <c r="HT31" s="3466"/>
      <c r="HU31" s="3466"/>
      <c r="HV31" s="3466"/>
      <c r="HW31" s="3466"/>
      <c r="HX31" s="3466"/>
      <c r="HY31" s="3466"/>
      <c r="HZ31" s="3466"/>
    </row>
    <row r="32" spans="1:234" s="3394" customFormat="1" ht="25.5" customHeight="1" x14ac:dyDescent="0.2">
      <c r="A32" s="5268" t="s">
        <v>2283</v>
      </c>
      <c r="B32" s="3547" t="s">
        <v>2319</v>
      </c>
      <c r="C32" s="2935">
        <f>SUM(D32:G32)</f>
        <v>0</v>
      </c>
      <c r="D32" s="2919"/>
      <c r="E32" s="2074"/>
      <c r="F32" s="2074"/>
      <c r="G32" s="2071"/>
      <c r="H32" s="2073"/>
      <c r="I32" s="2072"/>
      <c r="J32" s="2920"/>
      <c r="K32" s="2073"/>
      <c r="L32" s="2071"/>
      <c r="M32" s="2936"/>
      <c r="N32" s="2937"/>
      <c r="O32" s="3304" t="str">
        <f t="shared" si="1"/>
        <v/>
      </c>
      <c r="P32" s="1482"/>
      <c r="Q32" s="1482"/>
      <c r="R32" s="1482"/>
      <c r="S32" s="1482"/>
      <c r="T32" s="1482"/>
      <c r="U32" s="1482"/>
      <c r="V32" s="1482"/>
      <c r="W32" s="1482"/>
      <c r="X32" s="1482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5"/>
      <c r="BY32" s="3466"/>
      <c r="BZ32" s="3466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6"/>
      <c r="CJ32" s="3466"/>
      <c r="CK32" s="3466"/>
      <c r="CL32" s="3466"/>
      <c r="CM32" s="3466"/>
      <c r="CN32" s="3466"/>
      <c r="CO32" s="3466"/>
      <c r="CP32" s="3466"/>
      <c r="CQ32" s="3466"/>
      <c r="CR32" s="3466"/>
      <c r="CS32" s="3466"/>
      <c r="CT32" s="3466"/>
      <c r="CU32" s="3466"/>
      <c r="CV32" s="3466"/>
      <c r="CW32" s="3466"/>
      <c r="CX32" s="3466"/>
      <c r="CY32" s="3466"/>
      <c r="CZ32" s="3466"/>
      <c r="DA32" s="402"/>
      <c r="DB32" s="3466"/>
      <c r="DC32" s="3466"/>
      <c r="DD32" s="3466"/>
      <c r="DE32" s="3466"/>
      <c r="DF32" s="3466"/>
      <c r="DG32" s="3466"/>
      <c r="DH32" s="3466"/>
      <c r="DI32" s="3466"/>
      <c r="DJ32" s="3466"/>
      <c r="DK32" s="3466"/>
      <c r="DL32" s="3466"/>
      <c r="DM32" s="3466"/>
      <c r="DN32" s="3466"/>
      <c r="DO32" s="3466"/>
      <c r="DP32" s="3466"/>
      <c r="DQ32" s="3466"/>
      <c r="DR32" s="3466"/>
      <c r="DS32" s="3466"/>
      <c r="DT32" s="3466"/>
      <c r="DU32" s="3466"/>
      <c r="DV32" s="3466"/>
      <c r="DW32" s="3466"/>
      <c r="DX32" s="3466"/>
      <c r="DY32" s="3466"/>
      <c r="DZ32" s="3466"/>
      <c r="EA32" s="3466"/>
      <c r="EB32" s="3466"/>
      <c r="EC32" s="3466"/>
      <c r="ED32" s="3466"/>
      <c r="EE32" s="3466"/>
      <c r="EF32" s="3466"/>
      <c r="EG32" s="3466"/>
      <c r="EH32" s="3466"/>
      <c r="EI32" s="3466"/>
      <c r="EJ32" s="3466"/>
      <c r="EK32" s="3466"/>
      <c r="EL32" s="3466"/>
      <c r="EM32" s="3466"/>
      <c r="EN32" s="3466"/>
      <c r="EO32" s="3466"/>
      <c r="EP32" s="3466"/>
      <c r="EQ32" s="3466"/>
      <c r="ER32" s="3466"/>
      <c r="ES32" s="3466"/>
      <c r="ET32" s="3466"/>
      <c r="EU32" s="3466"/>
      <c r="EV32" s="3466"/>
      <c r="EW32" s="3466"/>
      <c r="EX32" s="3466"/>
      <c r="EY32" s="3466"/>
      <c r="EZ32" s="3466"/>
      <c r="FA32" s="3466"/>
      <c r="FB32" s="3466"/>
      <c r="FC32" s="3466"/>
      <c r="FD32" s="3466"/>
      <c r="FE32" s="3466"/>
      <c r="FF32" s="3466"/>
      <c r="FG32" s="3466"/>
      <c r="FH32" s="3466"/>
      <c r="FI32" s="3466"/>
      <c r="FJ32" s="3466"/>
      <c r="FK32" s="3466"/>
      <c r="FL32" s="3466"/>
      <c r="FM32" s="3466"/>
      <c r="FN32" s="3466"/>
      <c r="FO32" s="3466"/>
      <c r="FP32" s="3466"/>
      <c r="FQ32" s="3466"/>
      <c r="FR32" s="3466"/>
      <c r="FS32" s="3466"/>
      <c r="FT32" s="3466"/>
      <c r="FU32" s="3466"/>
      <c r="FV32" s="3466"/>
      <c r="FW32" s="3466"/>
      <c r="FX32" s="3466"/>
      <c r="FY32" s="3466"/>
      <c r="FZ32" s="3466"/>
      <c r="GA32" s="3466"/>
      <c r="GB32" s="3466"/>
      <c r="GC32" s="3466"/>
      <c r="GD32" s="3466"/>
      <c r="GE32" s="3466"/>
      <c r="GF32" s="3466"/>
      <c r="GG32" s="3466"/>
      <c r="GH32" s="3466"/>
      <c r="GI32" s="3466"/>
      <c r="GJ32" s="3466"/>
      <c r="GK32" s="3466"/>
      <c r="GL32" s="3466"/>
      <c r="GM32" s="3466"/>
      <c r="GN32" s="3466"/>
      <c r="GO32" s="3466"/>
      <c r="GP32" s="3466"/>
      <c r="GQ32" s="3466"/>
      <c r="GR32" s="3466"/>
      <c r="GS32" s="3466"/>
      <c r="GT32" s="3466"/>
      <c r="GU32" s="3466"/>
      <c r="GV32" s="3466"/>
      <c r="GW32" s="3466"/>
      <c r="GX32" s="3466"/>
      <c r="GY32" s="3466"/>
      <c r="GZ32" s="3466"/>
      <c r="HA32" s="3466"/>
      <c r="HB32" s="3466"/>
      <c r="HC32" s="3466"/>
      <c r="HD32" s="3466"/>
      <c r="HE32" s="3466"/>
      <c r="HF32" s="3466"/>
      <c r="HG32" s="3466"/>
      <c r="HH32" s="3466"/>
      <c r="HI32" s="3466"/>
      <c r="HJ32" s="3466"/>
      <c r="HK32" s="3466"/>
      <c r="HL32" s="3466"/>
      <c r="HM32" s="3466"/>
      <c r="HN32" s="3466"/>
      <c r="HO32" s="3466"/>
      <c r="HP32" s="3466"/>
      <c r="HQ32" s="3466"/>
      <c r="HR32" s="3466"/>
      <c r="HS32" s="3466"/>
      <c r="HT32" s="3466"/>
      <c r="HU32" s="3466"/>
      <c r="HV32" s="3466"/>
      <c r="HW32" s="3466"/>
      <c r="HX32" s="3466"/>
      <c r="HY32" s="3466"/>
      <c r="HZ32" s="3466"/>
    </row>
    <row r="33" spans="1:234" s="3394" customFormat="1" ht="36" customHeight="1" x14ac:dyDescent="0.2">
      <c r="A33" s="5269"/>
      <c r="B33" s="3548" t="s">
        <v>2311</v>
      </c>
      <c r="C33" s="2893">
        <f t="shared" si="4"/>
        <v>0</v>
      </c>
      <c r="D33" s="2923"/>
      <c r="E33" s="2924"/>
      <c r="F33" s="2924"/>
      <c r="G33" s="2925"/>
      <c r="H33" s="2926"/>
      <c r="I33" s="2069"/>
      <c r="J33" s="2927"/>
      <c r="K33" s="2926"/>
      <c r="L33" s="2925"/>
      <c r="M33" s="4090"/>
      <c r="N33" s="2922"/>
      <c r="O33" s="3304" t="str">
        <f t="shared" si="1"/>
        <v/>
      </c>
      <c r="P33" s="1482"/>
      <c r="Q33" s="1482"/>
      <c r="R33" s="1482"/>
      <c r="S33" s="1482"/>
      <c r="T33" s="1482"/>
      <c r="U33" s="1482"/>
      <c r="V33" s="1482"/>
      <c r="W33" s="1482"/>
      <c r="X33" s="1482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5"/>
      <c r="BY33" s="3466"/>
      <c r="BZ33" s="3466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6"/>
      <c r="CJ33" s="3466"/>
      <c r="CK33" s="3466"/>
      <c r="CL33" s="3466"/>
      <c r="CM33" s="3466"/>
      <c r="CN33" s="3466"/>
      <c r="CO33" s="3466"/>
      <c r="CP33" s="3466"/>
      <c r="CQ33" s="3466"/>
      <c r="CR33" s="3466"/>
      <c r="CS33" s="3466"/>
      <c r="CT33" s="3466"/>
      <c r="CU33" s="3466"/>
      <c r="CV33" s="3466"/>
      <c r="CW33" s="3466"/>
      <c r="CX33" s="3466"/>
      <c r="CY33" s="3466"/>
      <c r="CZ33" s="3466"/>
      <c r="DA33" s="402"/>
      <c r="DB33" s="3466"/>
      <c r="DC33" s="3466"/>
      <c r="DD33" s="3466"/>
      <c r="DE33" s="3466"/>
      <c r="DF33" s="3466"/>
      <c r="DG33" s="3466"/>
      <c r="DH33" s="3466"/>
      <c r="DI33" s="3466"/>
      <c r="DJ33" s="3466"/>
      <c r="DK33" s="3466"/>
      <c r="DL33" s="3466"/>
      <c r="DM33" s="3466"/>
      <c r="DN33" s="3466"/>
      <c r="DO33" s="3466"/>
      <c r="DP33" s="3466"/>
      <c r="DQ33" s="3466"/>
      <c r="DR33" s="3466"/>
      <c r="DS33" s="3466"/>
      <c r="DT33" s="3466"/>
      <c r="DU33" s="3466"/>
      <c r="DV33" s="3466"/>
      <c r="DW33" s="3466"/>
      <c r="DX33" s="3466"/>
      <c r="DY33" s="3466"/>
      <c r="DZ33" s="3466"/>
      <c r="EA33" s="3466"/>
      <c r="EB33" s="3466"/>
      <c r="EC33" s="3466"/>
      <c r="ED33" s="3466"/>
      <c r="EE33" s="3466"/>
      <c r="EF33" s="3466"/>
      <c r="EG33" s="3466"/>
      <c r="EH33" s="3466"/>
      <c r="EI33" s="3466"/>
      <c r="EJ33" s="3466"/>
      <c r="EK33" s="3466"/>
      <c r="EL33" s="3466"/>
      <c r="EM33" s="3466"/>
      <c r="EN33" s="3466"/>
      <c r="EO33" s="3466"/>
      <c r="EP33" s="3466"/>
      <c r="EQ33" s="3466"/>
      <c r="ER33" s="3466"/>
      <c r="ES33" s="3466"/>
      <c r="ET33" s="3466"/>
      <c r="EU33" s="3466"/>
      <c r="EV33" s="3466"/>
      <c r="EW33" s="3466"/>
      <c r="EX33" s="3466"/>
      <c r="EY33" s="3466"/>
      <c r="EZ33" s="3466"/>
      <c r="FA33" s="3466"/>
      <c r="FB33" s="3466"/>
      <c r="FC33" s="3466"/>
      <c r="FD33" s="3466"/>
      <c r="FE33" s="3466"/>
      <c r="FF33" s="3466"/>
      <c r="FG33" s="3466"/>
      <c r="FH33" s="3466"/>
      <c r="FI33" s="3466"/>
      <c r="FJ33" s="3466"/>
      <c r="FK33" s="3466"/>
      <c r="FL33" s="3466"/>
      <c r="FM33" s="3466"/>
      <c r="FN33" s="3466"/>
      <c r="FO33" s="3466"/>
      <c r="FP33" s="3466"/>
      <c r="FQ33" s="3466"/>
      <c r="FR33" s="3466"/>
      <c r="FS33" s="3466"/>
      <c r="FT33" s="3466"/>
      <c r="FU33" s="3466"/>
      <c r="FV33" s="3466"/>
      <c r="FW33" s="3466"/>
      <c r="FX33" s="3466"/>
      <c r="FY33" s="3466"/>
      <c r="FZ33" s="3466"/>
      <c r="GA33" s="3466"/>
      <c r="GB33" s="3466"/>
      <c r="GC33" s="3466"/>
      <c r="GD33" s="3466"/>
      <c r="GE33" s="3466"/>
      <c r="GF33" s="3466"/>
      <c r="GG33" s="3466"/>
      <c r="GH33" s="3466"/>
      <c r="GI33" s="3466"/>
      <c r="GJ33" s="3466"/>
      <c r="GK33" s="3466"/>
      <c r="GL33" s="3466"/>
      <c r="GM33" s="3466"/>
      <c r="GN33" s="3466"/>
      <c r="GO33" s="3466"/>
      <c r="GP33" s="3466"/>
      <c r="GQ33" s="3466"/>
      <c r="GR33" s="3466"/>
      <c r="GS33" s="3466"/>
      <c r="GT33" s="3466"/>
      <c r="GU33" s="3466"/>
      <c r="GV33" s="3466"/>
      <c r="GW33" s="3466"/>
      <c r="GX33" s="3466"/>
      <c r="GY33" s="3466"/>
      <c r="GZ33" s="3466"/>
      <c r="HA33" s="3466"/>
      <c r="HB33" s="3466"/>
      <c r="HC33" s="3466"/>
      <c r="HD33" s="3466"/>
      <c r="HE33" s="3466"/>
      <c r="HF33" s="3466"/>
      <c r="HG33" s="3466"/>
      <c r="HH33" s="3466"/>
      <c r="HI33" s="3466"/>
      <c r="HJ33" s="3466"/>
      <c r="HK33" s="3466"/>
      <c r="HL33" s="3466"/>
      <c r="HM33" s="3466"/>
      <c r="HN33" s="3466"/>
      <c r="HO33" s="3466"/>
      <c r="HP33" s="3466"/>
      <c r="HQ33" s="3466"/>
      <c r="HR33" s="3466"/>
      <c r="HS33" s="3466"/>
      <c r="HT33" s="3466"/>
      <c r="HU33" s="3466"/>
      <c r="HV33" s="3466"/>
      <c r="HW33" s="3466"/>
      <c r="HX33" s="3466"/>
      <c r="HY33" s="3466"/>
      <c r="HZ33" s="3466"/>
    </row>
    <row r="34" spans="1:234" s="3394" customFormat="1" ht="31.5" x14ac:dyDescent="0.2">
      <c r="A34" s="5269"/>
      <c r="B34" s="3548" t="s">
        <v>2310</v>
      </c>
      <c r="C34" s="2893">
        <f t="shared" si="4"/>
        <v>0</v>
      </c>
      <c r="D34" s="2938"/>
      <c r="E34" s="2939"/>
      <c r="F34" s="2939"/>
      <c r="G34" s="321"/>
      <c r="H34" s="945"/>
      <c r="I34" s="2070"/>
      <c r="J34" s="2940"/>
      <c r="K34" s="945"/>
      <c r="L34" s="321"/>
      <c r="M34" s="4090"/>
      <c r="N34" s="2922"/>
      <c r="O34" s="3304" t="str">
        <f t="shared" si="1"/>
        <v/>
      </c>
      <c r="P34" s="1482"/>
      <c r="Q34" s="1482"/>
      <c r="R34" s="1482"/>
      <c r="S34" s="1482"/>
      <c r="T34" s="1482"/>
      <c r="U34" s="1482"/>
      <c r="V34" s="1482"/>
      <c r="W34" s="1482"/>
      <c r="X34" s="1482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5"/>
      <c r="BY34" s="3466"/>
      <c r="BZ34" s="3466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6"/>
      <c r="CJ34" s="3466"/>
      <c r="CK34" s="3466"/>
      <c r="CL34" s="3466"/>
      <c r="CM34" s="3466"/>
      <c r="CN34" s="3466"/>
      <c r="CO34" s="3466"/>
      <c r="CP34" s="3466"/>
      <c r="CQ34" s="3466"/>
      <c r="CR34" s="3466"/>
      <c r="CS34" s="3466"/>
      <c r="CT34" s="3466"/>
      <c r="CU34" s="3466"/>
      <c r="CV34" s="3466"/>
      <c r="CW34" s="3466"/>
      <c r="CX34" s="3466"/>
      <c r="CY34" s="3466"/>
      <c r="CZ34" s="3466"/>
      <c r="DA34" s="402"/>
      <c r="DB34" s="3466"/>
      <c r="DC34" s="3466"/>
      <c r="DD34" s="3466"/>
      <c r="DE34" s="3466"/>
      <c r="DF34" s="3466"/>
      <c r="DG34" s="3466"/>
      <c r="DH34" s="3466"/>
      <c r="DI34" s="3466"/>
      <c r="DJ34" s="3466"/>
      <c r="DK34" s="3466"/>
      <c r="DL34" s="3466"/>
      <c r="DM34" s="3466"/>
      <c r="DN34" s="3466"/>
      <c r="DO34" s="3466"/>
      <c r="DP34" s="3466"/>
      <c r="DQ34" s="3466"/>
      <c r="DR34" s="3466"/>
      <c r="DS34" s="3466"/>
      <c r="DT34" s="3466"/>
      <c r="DU34" s="3466"/>
      <c r="DV34" s="3466"/>
      <c r="DW34" s="3466"/>
      <c r="DX34" s="3466"/>
      <c r="DY34" s="3466"/>
      <c r="DZ34" s="3466"/>
      <c r="EA34" s="3466"/>
      <c r="EB34" s="3466"/>
      <c r="EC34" s="3466"/>
      <c r="ED34" s="3466"/>
      <c r="EE34" s="3466"/>
      <c r="EF34" s="3466"/>
      <c r="EG34" s="3466"/>
      <c r="EH34" s="3466"/>
      <c r="EI34" s="3466"/>
      <c r="EJ34" s="3466"/>
      <c r="EK34" s="3466"/>
      <c r="EL34" s="3466"/>
      <c r="EM34" s="3466"/>
      <c r="EN34" s="3466"/>
      <c r="EO34" s="3466"/>
      <c r="EP34" s="3466"/>
      <c r="EQ34" s="3466"/>
      <c r="ER34" s="3466"/>
      <c r="ES34" s="3466"/>
      <c r="ET34" s="3466"/>
      <c r="EU34" s="3466"/>
      <c r="EV34" s="3466"/>
      <c r="EW34" s="3466"/>
      <c r="EX34" s="3466"/>
      <c r="EY34" s="3466"/>
      <c r="EZ34" s="3466"/>
      <c r="FA34" s="3466"/>
      <c r="FB34" s="3466"/>
      <c r="FC34" s="3466"/>
      <c r="FD34" s="3466"/>
      <c r="FE34" s="3466"/>
      <c r="FF34" s="3466"/>
      <c r="FG34" s="3466"/>
      <c r="FH34" s="3466"/>
      <c r="FI34" s="3466"/>
      <c r="FJ34" s="3466"/>
      <c r="FK34" s="3466"/>
      <c r="FL34" s="3466"/>
      <c r="FM34" s="3466"/>
      <c r="FN34" s="3466"/>
      <c r="FO34" s="3466"/>
      <c r="FP34" s="3466"/>
      <c r="FQ34" s="3466"/>
      <c r="FR34" s="3466"/>
      <c r="FS34" s="3466"/>
      <c r="FT34" s="3466"/>
      <c r="FU34" s="3466"/>
      <c r="FV34" s="3466"/>
      <c r="FW34" s="3466"/>
      <c r="FX34" s="3466"/>
      <c r="FY34" s="3466"/>
      <c r="FZ34" s="3466"/>
      <c r="GA34" s="3466"/>
      <c r="GB34" s="3466"/>
      <c r="GC34" s="3466"/>
      <c r="GD34" s="3466"/>
      <c r="GE34" s="3466"/>
      <c r="GF34" s="3466"/>
      <c r="GG34" s="3466"/>
      <c r="GH34" s="3466"/>
      <c r="GI34" s="3466"/>
      <c r="GJ34" s="3466"/>
      <c r="GK34" s="3466"/>
      <c r="GL34" s="3466"/>
      <c r="GM34" s="3466"/>
      <c r="GN34" s="3466"/>
      <c r="GO34" s="3466"/>
      <c r="GP34" s="3466"/>
      <c r="GQ34" s="3466"/>
      <c r="GR34" s="3466"/>
      <c r="GS34" s="3466"/>
      <c r="GT34" s="3466"/>
      <c r="GU34" s="3466"/>
      <c r="GV34" s="3466"/>
      <c r="GW34" s="3466"/>
      <c r="GX34" s="3466"/>
      <c r="GY34" s="3466"/>
      <c r="GZ34" s="3466"/>
      <c r="HA34" s="3466"/>
      <c r="HB34" s="3466"/>
      <c r="HC34" s="3466"/>
      <c r="HD34" s="3466"/>
      <c r="HE34" s="3466"/>
      <c r="HF34" s="3466"/>
      <c r="HG34" s="3466"/>
      <c r="HH34" s="3466"/>
      <c r="HI34" s="3466"/>
      <c r="HJ34" s="3466"/>
      <c r="HK34" s="3466"/>
      <c r="HL34" s="3466"/>
      <c r="HM34" s="3466"/>
      <c r="HN34" s="3466"/>
      <c r="HO34" s="3466"/>
      <c r="HP34" s="3466"/>
      <c r="HQ34" s="3466"/>
      <c r="HR34" s="3466"/>
      <c r="HS34" s="3466"/>
      <c r="HT34" s="3466"/>
      <c r="HU34" s="3466"/>
      <c r="HV34" s="3466"/>
      <c r="HW34" s="3466"/>
      <c r="HX34" s="3466"/>
      <c r="HY34" s="3466"/>
      <c r="HZ34" s="3466"/>
    </row>
    <row r="35" spans="1:234" s="3394" customFormat="1" ht="31.5" x14ac:dyDescent="0.2">
      <c r="A35" s="5269"/>
      <c r="B35" s="3548" t="s">
        <v>2309</v>
      </c>
      <c r="C35" s="2893">
        <f>SUM(D35:G35)</f>
        <v>0</v>
      </c>
      <c r="D35" s="2890"/>
      <c r="E35" s="2924"/>
      <c r="F35" s="2924"/>
      <c r="G35" s="2925"/>
      <c r="H35" s="2926"/>
      <c r="I35" s="2069"/>
      <c r="J35" s="2927"/>
      <c r="K35" s="2926"/>
      <c r="L35" s="2925"/>
      <c r="M35" s="4091"/>
      <c r="N35" s="2922"/>
      <c r="O35" s="3304" t="str">
        <f t="shared" si="1"/>
        <v/>
      </c>
      <c r="P35" s="1482"/>
      <c r="Q35" s="1482"/>
      <c r="R35" s="1482"/>
      <c r="S35" s="1482"/>
      <c r="T35" s="1482"/>
      <c r="U35" s="1482"/>
      <c r="V35" s="1482"/>
      <c r="W35" s="1482"/>
      <c r="X35" s="1482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5"/>
      <c r="BY35" s="3466"/>
      <c r="BZ35" s="3466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6"/>
      <c r="CJ35" s="3466"/>
      <c r="CK35" s="3466"/>
      <c r="CL35" s="3466"/>
      <c r="CM35" s="3466"/>
      <c r="CN35" s="3466"/>
      <c r="CO35" s="3466"/>
      <c r="CP35" s="3466"/>
      <c r="CQ35" s="3466"/>
      <c r="CR35" s="3466"/>
      <c r="CS35" s="3466"/>
      <c r="CT35" s="3466"/>
      <c r="CU35" s="3466"/>
      <c r="CV35" s="3466"/>
      <c r="CW35" s="3466"/>
      <c r="CX35" s="3466"/>
      <c r="CY35" s="3466"/>
      <c r="CZ35" s="3466"/>
      <c r="DA35" s="402"/>
      <c r="DB35" s="3466"/>
      <c r="DC35" s="3466"/>
      <c r="DD35" s="3466"/>
      <c r="DE35" s="3466"/>
      <c r="DF35" s="3466"/>
      <c r="DG35" s="3466"/>
      <c r="DH35" s="3466"/>
      <c r="DI35" s="3466"/>
      <c r="DJ35" s="3466"/>
      <c r="DK35" s="3466"/>
      <c r="DL35" s="3466"/>
      <c r="DM35" s="3466"/>
      <c r="DN35" s="3466"/>
      <c r="DO35" s="3466"/>
      <c r="DP35" s="3466"/>
      <c r="DQ35" s="3466"/>
      <c r="DR35" s="3466"/>
      <c r="DS35" s="3466"/>
      <c r="DT35" s="3466"/>
      <c r="DU35" s="3466"/>
      <c r="DV35" s="3466"/>
      <c r="DW35" s="3466"/>
      <c r="DX35" s="3466"/>
      <c r="DY35" s="3466"/>
      <c r="DZ35" s="3466"/>
      <c r="EA35" s="3466"/>
      <c r="EB35" s="3466"/>
      <c r="EC35" s="3466"/>
      <c r="ED35" s="3466"/>
      <c r="EE35" s="3466"/>
      <c r="EF35" s="3466"/>
      <c r="EG35" s="3466"/>
      <c r="EH35" s="3466"/>
      <c r="EI35" s="3466"/>
      <c r="EJ35" s="3466"/>
      <c r="EK35" s="3466"/>
      <c r="EL35" s="3466"/>
      <c r="EM35" s="3466"/>
      <c r="EN35" s="3466"/>
      <c r="EO35" s="3466"/>
      <c r="EP35" s="3466"/>
      <c r="EQ35" s="3466"/>
      <c r="ER35" s="3466"/>
      <c r="ES35" s="3466"/>
      <c r="ET35" s="3466"/>
      <c r="EU35" s="3466"/>
      <c r="EV35" s="3466"/>
      <c r="EW35" s="3466"/>
      <c r="EX35" s="3466"/>
      <c r="EY35" s="3466"/>
      <c r="EZ35" s="3466"/>
      <c r="FA35" s="3466"/>
      <c r="FB35" s="3466"/>
      <c r="FC35" s="3466"/>
      <c r="FD35" s="3466"/>
      <c r="FE35" s="3466"/>
      <c r="FF35" s="3466"/>
      <c r="FG35" s="3466"/>
      <c r="FH35" s="3466"/>
      <c r="FI35" s="3466"/>
      <c r="FJ35" s="3466"/>
      <c r="FK35" s="3466"/>
      <c r="FL35" s="3466"/>
      <c r="FM35" s="3466"/>
      <c r="FN35" s="3466"/>
      <c r="FO35" s="3466"/>
      <c r="FP35" s="3466"/>
      <c r="FQ35" s="3466"/>
      <c r="FR35" s="3466"/>
      <c r="FS35" s="3466"/>
      <c r="FT35" s="3466"/>
      <c r="FU35" s="3466"/>
      <c r="FV35" s="3466"/>
      <c r="FW35" s="3466"/>
      <c r="FX35" s="3466"/>
      <c r="FY35" s="3466"/>
      <c r="FZ35" s="3466"/>
      <c r="GA35" s="3466"/>
      <c r="GB35" s="3466"/>
      <c r="GC35" s="3466"/>
      <c r="GD35" s="3466"/>
      <c r="GE35" s="3466"/>
      <c r="GF35" s="3466"/>
      <c r="GG35" s="3466"/>
      <c r="GH35" s="3466"/>
      <c r="GI35" s="3466"/>
      <c r="GJ35" s="3466"/>
      <c r="GK35" s="3466"/>
      <c r="GL35" s="3466"/>
      <c r="GM35" s="3466"/>
      <c r="GN35" s="3466"/>
      <c r="GO35" s="3466"/>
      <c r="GP35" s="3466"/>
      <c r="GQ35" s="3466"/>
      <c r="GR35" s="3466"/>
      <c r="GS35" s="3466"/>
      <c r="GT35" s="3466"/>
      <c r="GU35" s="3466"/>
      <c r="GV35" s="3466"/>
      <c r="GW35" s="3466"/>
      <c r="GX35" s="3466"/>
      <c r="GY35" s="3466"/>
      <c r="GZ35" s="3466"/>
      <c r="HA35" s="3466"/>
      <c r="HB35" s="3466"/>
      <c r="HC35" s="3466"/>
      <c r="HD35" s="3466"/>
      <c r="HE35" s="3466"/>
      <c r="HF35" s="3466"/>
      <c r="HG35" s="3466"/>
      <c r="HH35" s="3466"/>
      <c r="HI35" s="3466"/>
      <c r="HJ35" s="3466"/>
      <c r="HK35" s="3466"/>
      <c r="HL35" s="3466"/>
      <c r="HM35" s="3466"/>
      <c r="HN35" s="3466"/>
      <c r="HO35" s="3466"/>
      <c r="HP35" s="3466"/>
      <c r="HQ35" s="3466"/>
      <c r="HR35" s="3466"/>
      <c r="HS35" s="3466"/>
      <c r="HT35" s="3466"/>
      <c r="HU35" s="3466"/>
      <c r="HV35" s="3466"/>
      <c r="HW35" s="3466"/>
      <c r="HX35" s="3466"/>
      <c r="HY35" s="3466"/>
      <c r="HZ35" s="3466"/>
    </row>
    <row r="36" spans="1:234" s="3394" customFormat="1" ht="28.5" customHeight="1" x14ac:dyDescent="0.2">
      <c r="A36" s="5270"/>
      <c r="B36" s="3549" t="s">
        <v>2306</v>
      </c>
      <c r="C36" s="2931">
        <f>SUM(D36:G36)</f>
        <v>0</v>
      </c>
      <c r="D36" s="1187"/>
      <c r="E36" s="2932"/>
      <c r="F36" s="2932"/>
      <c r="G36" s="2933"/>
      <c r="H36" s="2066"/>
      <c r="I36" s="2066"/>
      <c r="J36" s="1187"/>
      <c r="K36" s="2387"/>
      <c r="L36" s="2933"/>
      <c r="M36" s="4092"/>
      <c r="N36" s="2065"/>
      <c r="O36" s="3304" t="str">
        <f t="shared" si="1"/>
        <v/>
      </c>
      <c r="P36" s="1482"/>
      <c r="Q36" s="1482"/>
      <c r="R36" s="1482"/>
      <c r="S36" s="1482"/>
      <c r="T36" s="1482"/>
      <c r="U36" s="1482"/>
      <c r="V36" s="1482"/>
      <c r="W36" s="1482"/>
      <c r="X36" s="1482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5"/>
      <c r="BY36" s="3466"/>
      <c r="BZ36" s="3466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6"/>
      <c r="CJ36" s="3466"/>
      <c r="CK36" s="3466"/>
      <c r="CL36" s="3466"/>
      <c r="CM36" s="3466"/>
      <c r="CN36" s="3466"/>
      <c r="CO36" s="3466"/>
      <c r="CP36" s="3466"/>
      <c r="CQ36" s="3466"/>
      <c r="CR36" s="3466"/>
      <c r="CS36" s="3466"/>
      <c r="CT36" s="3466"/>
      <c r="CU36" s="3466"/>
      <c r="CV36" s="3466"/>
      <c r="CW36" s="3466"/>
      <c r="CX36" s="3466"/>
      <c r="CY36" s="3466"/>
      <c r="CZ36" s="3466"/>
      <c r="DA36" s="402"/>
      <c r="DB36" s="3466"/>
      <c r="DC36" s="3466"/>
      <c r="DD36" s="3466"/>
      <c r="DE36" s="3466"/>
      <c r="DF36" s="3466"/>
      <c r="DG36" s="3466"/>
      <c r="DH36" s="3466"/>
      <c r="DI36" s="3466"/>
      <c r="DJ36" s="3466"/>
      <c r="DK36" s="3466"/>
      <c r="DL36" s="3466"/>
      <c r="DM36" s="3466"/>
      <c r="DN36" s="3466"/>
      <c r="DO36" s="3466"/>
      <c r="DP36" s="3466"/>
      <c r="DQ36" s="3466"/>
      <c r="DR36" s="3466"/>
      <c r="DS36" s="3466"/>
      <c r="DT36" s="3466"/>
      <c r="DU36" s="3466"/>
      <c r="DV36" s="3466"/>
      <c r="DW36" s="3466"/>
      <c r="DX36" s="3466"/>
      <c r="DY36" s="3466"/>
      <c r="DZ36" s="3466"/>
      <c r="EA36" s="3466"/>
      <c r="EB36" s="3466"/>
      <c r="EC36" s="3466"/>
      <c r="ED36" s="3466"/>
      <c r="EE36" s="3466"/>
      <c r="EF36" s="3466"/>
      <c r="EG36" s="3466"/>
      <c r="EH36" s="3466"/>
      <c r="EI36" s="3466"/>
      <c r="EJ36" s="3466"/>
      <c r="EK36" s="3466"/>
      <c r="EL36" s="3466"/>
      <c r="EM36" s="3466"/>
      <c r="EN36" s="3466"/>
      <c r="EO36" s="3466"/>
      <c r="EP36" s="3466"/>
      <c r="EQ36" s="3466"/>
      <c r="ER36" s="3466"/>
      <c r="ES36" s="3466"/>
      <c r="ET36" s="3466"/>
      <c r="EU36" s="3466"/>
      <c r="EV36" s="3466"/>
      <c r="EW36" s="3466"/>
      <c r="EX36" s="3466"/>
      <c r="EY36" s="3466"/>
      <c r="EZ36" s="3466"/>
      <c r="FA36" s="3466"/>
      <c r="FB36" s="3466"/>
      <c r="FC36" s="3466"/>
      <c r="FD36" s="3466"/>
      <c r="FE36" s="3466"/>
      <c r="FF36" s="3466"/>
      <c r="FG36" s="3466"/>
      <c r="FH36" s="3466"/>
      <c r="FI36" s="3466"/>
      <c r="FJ36" s="3466"/>
      <c r="FK36" s="3466"/>
      <c r="FL36" s="3466"/>
      <c r="FM36" s="3466"/>
      <c r="FN36" s="3466"/>
      <c r="FO36" s="3466"/>
      <c r="FP36" s="3466"/>
      <c r="FQ36" s="3466"/>
      <c r="FR36" s="3466"/>
      <c r="FS36" s="3466"/>
      <c r="FT36" s="3466"/>
      <c r="FU36" s="3466"/>
      <c r="FV36" s="3466"/>
      <c r="FW36" s="3466"/>
      <c r="FX36" s="3466"/>
      <c r="FY36" s="3466"/>
      <c r="FZ36" s="3466"/>
      <c r="GA36" s="3466"/>
      <c r="GB36" s="3466"/>
      <c r="GC36" s="3466"/>
      <c r="GD36" s="3466"/>
      <c r="GE36" s="3466"/>
      <c r="GF36" s="3466"/>
      <c r="GG36" s="3466"/>
      <c r="GH36" s="3466"/>
      <c r="GI36" s="3466"/>
      <c r="GJ36" s="3466"/>
      <c r="GK36" s="3466"/>
      <c r="GL36" s="3466"/>
      <c r="GM36" s="3466"/>
      <c r="GN36" s="3466"/>
      <c r="GO36" s="3466"/>
      <c r="GP36" s="3466"/>
      <c r="GQ36" s="3466"/>
      <c r="GR36" s="3466"/>
      <c r="GS36" s="3466"/>
      <c r="GT36" s="3466"/>
      <c r="GU36" s="3466"/>
      <c r="GV36" s="3466"/>
      <c r="GW36" s="3466"/>
      <c r="GX36" s="3466"/>
      <c r="GY36" s="3466"/>
      <c r="GZ36" s="3466"/>
      <c r="HA36" s="3466"/>
      <c r="HB36" s="3466"/>
      <c r="HC36" s="3466"/>
      <c r="HD36" s="3466"/>
      <c r="HE36" s="3466"/>
      <c r="HF36" s="3466"/>
      <c r="HG36" s="3466"/>
      <c r="HH36" s="3466"/>
      <c r="HI36" s="3466"/>
      <c r="HJ36" s="3466"/>
      <c r="HK36" s="3466"/>
      <c r="HL36" s="3466"/>
      <c r="HM36" s="3466"/>
      <c r="HN36" s="3466"/>
      <c r="HO36" s="3466"/>
      <c r="HP36" s="3466"/>
      <c r="HQ36" s="3466"/>
      <c r="HR36" s="3466"/>
      <c r="HS36" s="3466"/>
      <c r="HT36" s="3466"/>
      <c r="HU36" s="3466"/>
      <c r="HV36" s="3466"/>
      <c r="HW36" s="3466"/>
      <c r="HX36" s="3466"/>
      <c r="HY36" s="3466"/>
      <c r="HZ36" s="3466"/>
    </row>
    <row r="37" spans="1:234" s="3394" customFormat="1" ht="32.1" customHeight="1" x14ac:dyDescent="0.2">
      <c r="A37" s="3385" t="s">
        <v>2302</v>
      </c>
      <c r="B37" s="2064"/>
      <c r="C37" s="2064"/>
      <c r="D37" s="2063"/>
      <c r="E37" s="2063"/>
      <c r="F37" s="2063"/>
      <c r="G37" s="2063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5"/>
      <c r="BX37" s="3395"/>
      <c r="BY37" s="3466"/>
      <c r="BZ37" s="3466"/>
      <c r="CA37" s="3466"/>
      <c r="CB37" s="3466"/>
      <c r="CC37" s="3466"/>
      <c r="CD37" s="3466"/>
      <c r="CE37" s="3466"/>
      <c r="CF37" s="3466"/>
      <c r="CG37" s="3466"/>
      <c r="CH37" s="3466"/>
      <c r="CI37" s="3466"/>
      <c r="CJ37" s="3466"/>
      <c r="CK37" s="3466"/>
      <c r="CL37" s="3466"/>
      <c r="CM37" s="3466"/>
      <c r="CN37" s="3466"/>
      <c r="CO37" s="3466"/>
      <c r="CP37" s="3466"/>
      <c r="CQ37" s="3466"/>
      <c r="CR37" s="3466"/>
      <c r="CS37" s="3466"/>
      <c r="CT37" s="3466"/>
      <c r="CU37" s="3466"/>
      <c r="CV37" s="3466"/>
      <c r="CW37" s="3466"/>
      <c r="CX37" s="3466"/>
      <c r="CY37" s="3466"/>
      <c r="CZ37" s="3466"/>
      <c r="DA37" s="402"/>
      <c r="DB37" s="3466"/>
      <c r="DC37" s="3466"/>
      <c r="DD37" s="3466"/>
      <c r="DE37" s="3466"/>
      <c r="DF37" s="3466"/>
      <c r="DG37" s="3466"/>
      <c r="DH37" s="3466"/>
      <c r="DI37" s="3466"/>
      <c r="DJ37" s="3466"/>
      <c r="DK37" s="3466"/>
      <c r="DL37" s="3466"/>
      <c r="DM37" s="3466"/>
      <c r="DN37" s="3466"/>
      <c r="DO37" s="3466"/>
      <c r="DP37" s="3466"/>
      <c r="DQ37" s="3466"/>
      <c r="DR37" s="3466"/>
      <c r="DS37" s="3466"/>
      <c r="DT37" s="3466"/>
      <c r="DU37" s="3466"/>
      <c r="DV37" s="3466"/>
      <c r="DW37" s="3466"/>
      <c r="DX37" s="3466"/>
      <c r="DY37" s="3466"/>
      <c r="DZ37" s="3466"/>
      <c r="EA37" s="3466"/>
      <c r="EB37" s="3466"/>
      <c r="EC37" s="3466"/>
      <c r="ED37" s="3466"/>
      <c r="EE37" s="3466"/>
      <c r="EF37" s="3466"/>
      <c r="EG37" s="3466"/>
      <c r="EH37" s="3466"/>
      <c r="EI37" s="3466"/>
      <c r="EJ37" s="3466"/>
      <c r="EK37" s="3466"/>
      <c r="EL37" s="3466"/>
      <c r="EM37" s="3466"/>
      <c r="EN37" s="3466"/>
      <c r="EO37" s="3466"/>
      <c r="EP37" s="3466"/>
      <c r="EQ37" s="3466"/>
      <c r="ER37" s="3466"/>
      <c r="ES37" s="3466"/>
      <c r="ET37" s="3466"/>
      <c r="EU37" s="3466"/>
      <c r="EV37" s="3466"/>
      <c r="EW37" s="3466"/>
      <c r="EX37" s="3466"/>
      <c r="EY37" s="3466"/>
      <c r="EZ37" s="3466"/>
      <c r="FA37" s="3466"/>
      <c r="FB37" s="3466"/>
      <c r="FC37" s="3466"/>
      <c r="FD37" s="3466"/>
      <c r="FE37" s="3466"/>
      <c r="FF37" s="3466"/>
      <c r="FG37" s="3466"/>
      <c r="FH37" s="3466"/>
      <c r="FI37" s="3466"/>
      <c r="FJ37" s="3466"/>
      <c r="FK37" s="3466"/>
      <c r="FL37" s="3466"/>
      <c r="FM37" s="3466"/>
      <c r="FN37" s="3466"/>
      <c r="FO37" s="3466"/>
      <c r="FP37" s="3466"/>
      <c r="FQ37" s="3466"/>
      <c r="FR37" s="3466"/>
      <c r="FS37" s="3466"/>
      <c r="FT37" s="3466"/>
      <c r="FU37" s="3466"/>
      <c r="FV37" s="3466"/>
      <c r="FW37" s="3466"/>
      <c r="FX37" s="3466"/>
      <c r="FY37" s="3466"/>
      <c r="FZ37" s="3466"/>
      <c r="GA37" s="3466"/>
      <c r="GB37" s="3466"/>
      <c r="GC37" s="3466"/>
      <c r="GD37" s="3466"/>
      <c r="GE37" s="3466"/>
      <c r="GF37" s="3466"/>
      <c r="GG37" s="3466"/>
      <c r="GH37" s="3466"/>
      <c r="GI37" s="3466"/>
      <c r="GJ37" s="3466"/>
      <c r="GK37" s="3466"/>
      <c r="GL37" s="3466"/>
      <c r="GM37" s="3466"/>
      <c r="GN37" s="3466"/>
      <c r="GO37" s="3466"/>
      <c r="GP37" s="3466"/>
      <c r="GQ37" s="3466"/>
      <c r="GR37" s="3466"/>
      <c r="GS37" s="3466"/>
      <c r="GT37" s="3466"/>
      <c r="GU37" s="3466"/>
      <c r="GV37" s="3466"/>
      <c r="GW37" s="3466"/>
      <c r="GX37" s="3466"/>
      <c r="GY37" s="3466"/>
      <c r="GZ37" s="3466"/>
      <c r="HA37" s="3466"/>
      <c r="HB37" s="3466"/>
      <c r="HC37" s="3466"/>
      <c r="HD37" s="3466"/>
      <c r="HE37" s="3466"/>
      <c r="HF37" s="3466"/>
      <c r="HG37" s="3466"/>
      <c r="HH37" s="3466"/>
      <c r="HI37" s="3466"/>
      <c r="HJ37" s="3466"/>
      <c r="HK37" s="3466"/>
      <c r="HL37" s="3466"/>
      <c r="HM37" s="3466"/>
      <c r="HN37" s="3466"/>
      <c r="HO37" s="3466"/>
      <c r="HP37" s="3466"/>
      <c r="HQ37" s="3466"/>
      <c r="HR37" s="3466"/>
      <c r="HS37" s="3466"/>
      <c r="HT37" s="3466"/>
      <c r="HU37" s="3466"/>
      <c r="HV37" s="3466"/>
      <c r="HW37" s="3466"/>
      <c r="HX37" s="3466"/>
      <c r="HY37" s="3466"/>
      <c r="HZ37" s="3466"/>
    </row>
    <row r="38" spans="1:234" s="3394" customFormat="1" ht="45.6" customHeight="1" x14ac:dyDescent="0.2">
      <c r="A38" s="4578" t="s">
        <v>2288</v>
      </c>
      <c r="B38" s="4194"/>
      <c r="C38" s="3055" t="s">
        <v>27</v>
      </c>
      <c r="D38" s="3055" t="s">
        <v>148</v>
      </c>
      <c r="E38" s="3261" t="s">
        <v>2301</v>
      </c>
      <c r="F38" s="1873" t="s">
        <v>2300</v>
      </c>
      <c r="G38" s="3175" t="s">
        <v>32</v>
      </c>
      <c r="H38" s="3535" t="s">
        <v>636</v>
      </c>
      <c r="I38" s="3535" t="s">
        <v>2299</v>
      </c>
      <c r="J38" s="3535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5"/>
      <c r="BX38" s="3395"/>
      <c r="BY38" s="3466"/>
      <c r="BZ38" s="3466"/>
      <c r="CA38" s="3466"/>
      <c r="CB38" s="3466"/>
      <c r="CC38" s="3466"/>
      <c r="CD38" s="3466"/>
      <c r="CE38" s="3466"/>
      <c r="CF38" s="3466"/>
      <c r="CG38" s="3466"/>
      <c r="CH38" s="3466"/>
      <c r="CI38" s="3466"/>
      <c r="CJ38" s="3466"/>
      <c r="CK38" s="3466"/>
      <c r="CL38" s="3466"/>
      <c r="CM38" s="3466"/>
      <c r="CN38" s="3466"/>
      <c r="CO38" s="3466"/>
      <c r="CP38" s="3466"/>
      <c r="CQ38" s="3466"/>
      <c r="CR38" s="3466"/>
      <c r="CS38" s="3466"/>
      <c r="CT38" s="3466"/>
      <c r="CU38" s="3466"/>
      <c r="CV38" s="3466"/>
      <c r="CW38" s="3466"/>
      <c r="CX38" s="3466"/>
      <c r="CY38" s="3466"/>
      <c r="CZ38" s="3466"/>
      <c r="DA38" s="402"/>
      <c r="DB38" s="3466"/>
      <c r="DC38" s="3466"/>
      <c r="DD38" s="3466"/>
      <c r="DE38" s="3466"/>
      <c r="DF38" s="3466"/>
      <c r="DG38" s="3466"/>
      <c r="DH38" s="3466"/>
      <c r="DI38" s="3466"/>
      <c r="DJ38" s="3466"/>
      <c r="DK38" s="3466"/>
      <c r="DL38" s="3466"/>
      <c r="DM38" s="3466"/>
      <c r="DN38" s="3466"/>
      <c r="DO38" s="3466"/>
      <c r="DP38" s="3466"/>
      <c r="DQ38" s="3466"/>
      <c r="DR38" s="3466"/>
      <c r="DS38" s="3466"/>
      <c r="DT38" s="3466"/>
      <c r="DU38" s="3466"/>
      <c r="DV38" s="3466"/>
      <c r="DW38" s="3466"/>
      <c r="DX38" s="3466"/>
      <c r="DY38" s="3466"/>
      <c r="DZ38" s="3466"/>
      <c r="EA38" s="3466"/>
      <c r="EB38" s="3466"/>
      <c r="EC38" s="3466"/>
      <c r="ED38" s="3466"/>
      <c r="EE38" s="3466"/>
      <c r="EF38" s="3466"/>
      <c r="EG38" s="3466"/>
      <c r="EH38" s="3466"/>
      <c r="EI38" s="3466"/>
      <c r="EJ38" s="3466"/>
      <c r="EK38" s="3466"/>
      <c r="EL38" s="3466"/>
      <c r="EM38" s="3466"/>
      <c r="EN38" s="3466"/>
      <c r="EO38" s="3466"/>
      <c r="EP38" s="3466"/>
      <c r="EQ38" s="3466"/>
      <c r="ER38" s="3466"/>
      <c r="ES38" s="3466"/>
      <c r="ET38" s="3466"/>
      <c r="EU38" s="3466"/>
      <c r="EV38" s="3466"/>
      <c r="EW38" s="3466"/>
      <c r="EX38" s="3466"/>
      <c r="EY38" s="3466"/>
      <c r="EZ38" s="3466"/>
      <c r="FA38" s="3466"/>
      <c r="FB38" s="3466"/>
      <c r="FC38" s="3466"/>
      <c r="FD38" s="3466"/>
      <c r="FE38" s="3466"/>
      <c r="FF38" s="3466"/>
      <c r="FG38" s="3466"/>
      <c r="FH38" s="3466"/>
      <c r="FI38" s="3466"/>
      <c r="FJ38" s="3466"/>
      <c r="FK38" s="3466"/>
      <c r="FL38" s="3466"/>
      <c r="FM38" s="3466"/>
      <c r="FN38" s="3466"/>
      <c r="FO38" s="3466"/>
      <c r="FP38" s="3466"/>
      <c r="FQ38" s="3466"/>
      <c r="FR38" s="3466"/>
      <c r="FS38" s="3466"/>
      <c r="FT38" s="3466"/>
      <c r="FU38" s="3466"/>
      <c r="FV38" s="3466"/>
      <c r="FW38" s="3466"/>
      <c r="FX38" s="3466"/>
      <c r="FY38" s="3466"/>
      <c r="FZ38" s="3466"/>
      <c r="GA38" s="3466"/>
      <c r="GB38" s="3466"/>
      <c r="GC38" s="3466"/>
      <c r="GD38" s="3466"/>
      <c r="GE38" s="3466"/>
      <c r="GF38" s="3466"/>
      <c r="GG38" s="3466"/>
      <c r="GH38" s="3466"/>
      <c r="GI38" s="3466"/>
      <c r="GJ38" s="3466"/>
      <c r="GK38" s="3466"/>
      <c r="GL38" s="3466"/>
      <c r="GM38" s="3466"/>
      <c r="GN38" s="3466"/>
      <c r="GO38" s="3466"/>
      <c r="GP38" s="3466"/>
      <c r="GQ38" s="3466"/>
      <c r="GR38" s="3466"/>
      <c r="GS38" s="3466"/>
      <c r="GT38" s="3466"/>
      <c r="GU38" s="3466"/>
      <c r="GV38" s="3466"/>
      <c r="GW38" s="3466"/>
      <c r="GX38" s="3466"/>
      <c r="GY38" s="3466"/>
      <c r="GZ38" s="3466"/>
      <c r="HA38" s="3466"/>
      <c r="HB38" s="3466"/>
      <c r="HC38" s="3466"/>
      <c r="HD38" s="3466"/>
      <c r="HE38" s="3466"/>
      <c r="HF38" s="3466"/>
      <c r="HG38" s="3466"/>
      <c r="HH38" s="3466"/>
      <c r="HI38" s="3466"/>
      <c r="HJ38" s="3466"/>
      <c r="HK38" s="3466"/>
      <c r="HL38" s="3466"/>
      <c r="HM38" s="3466"/>
      <c r="HN38" s="3466"/>
      <c r="HO38" s="3466"/>
      <c r="HP38" s="3466"/>
      <c r="HQ38" s="3466"/>
      <c r="HR38" s="3466"/>
      <c r="HS38" s="3466"/>
      <c r="HT38" s="3466"/>
      <c r="HU38" s="3466"/>
      <c r="HV38" s="3466"/>
      <c r="HW38" s="3466"/>
      <c r="HX38" s="3466"/>
      <c r="HY38" s="3466"/>
      <c r="HZ38" s="3466"/>
    </row>
    <row r="39" spans="1:234" s="3394" customFormat="1" x14ac:dyDescent="0.2">
      <c r="A39" s="5264" t="s">
        <v>2298</v>
      </c>
      <c r="B39" s="5265"/>
      <c r="C39" s="2062">
        <f>SUM(D39:F39)</f>
        <v>0</v>
      </c>
      <c r="D39" s="1794"/>
      <c r="E39" s="1890"/>
      <c r="F39" s="1889"/>
      <c r="G39" s="1833"/>
      <c r="H39" s="2058"/>
      <c r="I39" s="2058"/>
      <c r="J39" s="2058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5"/>
      <c r="BX39" s="3395"/>
      <c r="BY39" s="3466"/>
      <c r="BZ39" s="3466"/>
      <c r="CA39" s="3466"/>
      <c r="CB39" s="3466"/>
      <c r="CC39" s="3466"/>
      <c r="CD39" s="3466"/>
      <c r="CE39" s="3466"/>
      <c r="CF39" s="3466"/>
      <c r="CG39" s="3466"/>
      <c r="CH39" s="3466"/>
      <c r="CI39" s="3466"/>
      <c r="CJ39" s="3466"/>
      <c r="CK39" s="3466"/>
      <c r="CL39" s="3466"/>
      <c r="CM39" s="3466"/>
      <c r="CN39" s="3466"/>
      <c r="CO39" s="3466"/>
      <c r="CP39" s="3466"/>
      <c r="CQ39" s="3466"/>
      <c r="CR39" s="3466"/>
      <c r="CS39" s="3466"/>
      <c r="CT39" s="3466"/>
      <c r="CU39" s="3466"/>
      <c r="CV39" s="3466"/>
      <c r="CW39" s="3466"/>
      <c r="CX39" s="3466"/>
      <c r="CY39" s="3466"/>
      <c r="CZ39" s="3466"/>
      <c r="DA39" s="402"/>
      <c r="DB39" s="3466"/>
      <c r="DC39" s="3466"/>
      <c r="DD39" s="3466"/>
      <c r="DE39" s="3466"/>
      <c r="DF39" s="3466"/>
      <c r="DG39" s="3466"/>
      <c r="DH39" s="3466"/>
      <c r="DI39" s="3466"/>
      <c r="DJ39" s="3466"/>
      <c r="DK39" s="3466"/>
      <c r="DL39" s="3466"/>
      <c r="DM39" s="3466"/>
      <c r="DN39" s="3466"/>
      <c r="DO39" s="3466"/>
      <c r="DP39" s="3466"/>
      <c r="DQ39" s="3466"/>
      <c r="DR39" s="3466"/>
      <c r="DS39" s="3466"/>
      <c r="DT39" s="3466"/>
      <c r="DU39" s="3466"/>
      <c r="DV39" s="3466"/>
      <c r="DW39" s="3466"/>
      <c r="DX39" s="3466"/>
      <c r="DY39" s="3466"/>
      <c r="DZ39" s="3466"/>
      <c r="EA39" s="3466"/>
      <c r="EB39" s="3466"/>
      <c r="EC39" s="3466"/>
      <c r="ED39" s="3466"/>
      <c r="EE39" s="3466"/>
      <c r="EF39" s="3466"/>
      <c r="EG39" s="3466"/>
      <c r="EH39" s="3466"/>
      <c r="EI39" s="3466"/>
      <c r="EJ39" s="3466"/>
      <c r="EK39" s="3466"/>
      <c r="EL39" s="3466"/>
      <c r="EM39" s="3466"/>
      <c r="EN39" s="3466"/>
      <c r="EO39" s="3466"/>
      <c r="EP39" s="3466"/>
      <c r="EQ39" s="3466"/>
      <c r="ER39" s="3466"/>
      <c r="ES39" s="3466"/>
      <c r="ET39" s="3466"/>
      <c r="EU39" s="3466"/>
      <c r="EV39" s="3466"/>
      <c r="EW39" s="3466"/>
      <c r="EX39" s="3466"/>
      <c r="EY39" s="3466"/>
      <c r="EZ39" s="3466"/>
      <c r="FA39" s="3466"/>
      <c r="FB39" s="3466"/>
      <c r="FC39" s="3466"/>
      <c r="FD39" s="3466"/>
      <c r="FE39" s="3466"/>
      <c r="FF39" s="3466"/>
      <c r="FG39" s="3466"/>
      <c r="FH39" s="3466"/>
      <c r="FI39" s="3466"/>
      <c r="FJ39" s="3466"/>
      <c r="FK39" s="3466"/>
      <c r="FL39" s="3466"/>
      <c r="FM39" s="3466"/>
      <c r="FN39" s="3466"/>
      <c r="FO39" s="3466"/>
      <c r="FP39" s="3466"/>
      <c r="FQ39" s="3466"/>
      <c r="FR39" s="3466"/>
      <c r="FS39" s="3466"/>
      <c r="FT39" s="3466"/>
      <c r="FU39" s="3466"/>
      <c r="FV39" s="3466"/>
      <c r="FW39" s="3466"/>
      <c r="FX39" s="3466"/>
      <c r="FY39" s="3466"/>
      <c r="FZ39" s="3466"/>
      <c r="GA39" s="3466"/>
      <c r="GB39" s="3466"/>
      <c r="GC39" s="3466"/>
      <c r="GD39" s="3466"/>
      <c r="GE39" s="3466"/>
      <c r="GF39" s="3466"/>
      <c r="GG39" s="3466"/>
      <c r="GH39" s="3466"/>
      <c r="GI39" s="3466"/>
      <c r="GJ39" s="3466"/>
      <c r="GK39" s="3466"/>
      <c r="GL39" s="3466"/>
      <c r="GM39" s="3466"/>
      <c r="GN39" s="3466"/>
      <c r="GO39" s="3466"/>
      <c r="GP39" s="3466"/>
      <c r="GQ39" s="3466"/>
      <c r="GR39" s="3466"/>
      <c r="GS39" s="3466"/>
      <c r="GT39" s="3466"/>
      <c r="GU39" s="3466"/>
      <c r="GV39" s="3466"/>
      <c r="GW39" s="3466"/>
      <c r="GX39" s="3466"/>
      <c r="GY39" s="3466"/>
      <c r="GZ39" s="3466"/>
      <c r="HA39" s="3466"/>
      <c r="HB39" s="3466"/>
      <c r="HC39" s="3466"/>
      <c r="HD39" s="3466"/>
      <c r="HE39" s="3466"/>
      <c r="HF39" s="3466"/>
      <c r="HG39" s="3466"/>
      <c r="HH39" s="3466"/>
      <c r="HI39" s="3466"/>
      <c r="HJ39" s="3466"/>
      <c r="HK39" s="3466"/>
      <c r="HL39" s="3466"/>
      <c r="HM39" s="3466"/>
      <c r="HN39" s="3466"/>
      <c r="HO39" s="3466"/>
      <c r="HP39" s="3466"/>
      <c r="HQ39" s="3466"/>
      <c r="HR39" s="3466"/>
      <c r="HS39" s="3466"/>
      <c r="HT39" s="3466"/>
      <c r="HU39" s="3466"/>
      <c r="HV39" s="3466"/>
      <c r="HW39" s="3466"/>
      <c r="HX39" s="3466"/>
      <c r="HY39" s="3466"/>
      <c r="HZ39" s="3466"/>
    </row>
    <row r="40" spans="1:234" s="3394" customFormat="1" x14ac:dyDescent="0.2">
      <c r="A40" s="4257" t="s">
        <v>2297</v>
      </c>
      <c r="B40" s="4256"/>
      <c r="C40" s="2061">
        <f t="shared" ref="C40:C45" si="6">SUM(D40:F40)</f>
        <v>0</v>
      </c>
      <c r="D40" s="125"/>
      <c r="E40" s="126"/>
      <c r="F40" s="197"/>
      <c r="G40" s="784"/>
      <c r="H40" s="2058"/>
      <c r="I40" s="2058"/>
      <c r="J40" s="2058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5"/>
      <c r="BX40" s="3395"/>
      <c r="BY40" s="3466"/>
      <c r="BZ40" s="3466"/>
      <c r="CA40" s="3466"/>
      <c r="CB40" s="3466"/>
      <c r="CC40" s="3466"/>
      <c r="CD40" s="3466"/>
      <c r="CE40" s="3466"/>
      <c r="CF40" s="3466"/>
      <c r="CG40" s="3466"/>
      <c r="CH40" s="3466"/>
      <c r="CI40" s="3466"/>
      <c r="CJ40" s="3466"/>
      <c r="CK40" s="3466"/>
      <c r="CL40" s="3466"/>
      <c r="CM40" s="3466"/>
      <c r="CN40" s="3466"/>
      <c r="CO40" s="3466"/>
      <c r="CP40" s="3466"/>
      <c r="CQ40" s="3466"/>
      <c r="CR40" s="3466"/>
      <c r="CS40" s="3466"/>
      <c r="CT40" s="3466"/>
      <c r="CU40" s="3466"/>
      <c r="CV40" s="3466"/>
      <c r="CW40" s="3466"/>
      <c r="CX40" s="3466"/>
      <c r="CY40" s="3466"/>
      <c r="CZ40" s="3466"/>
      <c r="DA40" s="402"/>
      <c r="DB40" s="3466"/>
      <c r="DC40" s="3466"/>
      <c r="DD40" s="3466"/>
      <c r="DE40" s="3466"/>
      <c r="DF40" s="3466"/>
      <c r="DG40" s="3466"/>
      <c r="DH40" s="3466"/>
      <c r="DI40" s="3466"/>
      <c r="DJ40" s="3466"/>
      <c r="DK40" s="3466"/>
      <c r="DL40" s="3466"/>
      <c r="DM40" s="3466"/>
      <c r="DN40" s="3466"/>
      <c r="DO40" s="3466"/>
      <c r="DP40" s="3466"/>
      <c r="DQ40" s="3466"/>
      <c r="DR40" s="3466"/>
      <c r="DS40" s="3466"/>
      <c r="DT40" s="3466"/>
      <c r="DU40" s="3466"/>
      <c r="DV40" s="3466"/>
      <c r="DW40" s="3466"/>
      <c r="DX40" s="3466"/>
      <c r="DY40" s="3466"/>
      <c r="DZ40" s="3466"/>
      <c r="EA40" s="3466"/>
      <c r="EB40" s="3466"/>
      <c r="EC40" s="3466"/>
      <c r="ED40" s="3466"/>
      <c r="EE40" s="3466"/>
      <c r="EF40" s="3466"/>
      <c r="EG40" s="3466"/>
      <c r="EH40" s="3466"/>
      <c r="EI40" s="3466"/>
      <c r="EJ40" s="3466"/>
      <c r="EK40" s="3466"/>
      <c r="EL40" s="3466"/>
      <c r="EM40" s="3466"/>
      <c r="EN40" s="3466"/>
      <c r="EO40" s="3466"/>
      <c r="EP40" s="3466"/>
      <c r="EQ40" s="3466"/>
      <c r="ER40" s="3466"/>
      <c r="ES40" s="3466"/>
      <c r="ET40" s="3466"/>
      <c r="EU40" s="3466"/>
      <c r="EV40" s="3466"/>
      <c r="EW40" s="3466"/>
      <c r="EX40" s="3466"/>
      <c r="EY40" s="3466"/>
      <c r="EZ40" s="3466"/>
      <c r="FA40" s="3466"/>
      <c r="FB40" s="3466"/>
      <c r="FC40" s="3466"/>
      <c r="FD40" s="3466"/>
      <c r="FE40" s="3466"/>
      <c r="FF40" s="3466"/>
      <c r="FG40" s="3466"/>
      <c r="FH40" s="3466"/>
      <c r="FI40" s="3466"/>
      <c r="FJ40" s="3466"/>
      <c r="FK40" s="3466"/>
      <c r="FL40" s="3466"/>
      <c r="FM40" s="3466"/>
      <c r="FN40" s="3466"/>
      <c r="FO40" s="3466"/>
      <c r="FP40" s="3466"/>
      <c r="FQ40" s="3466"/>
      <c r="FR40" s="3466"/>
      <c r="FS40" s="3466"/>
      <c r="FT40" s="3466"/>
      <c r="FU40" s="3466"/>
      <c r="FV40" s="3466"/>
      <c r="FW40" s="3466"/>
      <c r="FX40" s="3466"/>
      <c r="FY40" s="3466"/>
      <c r="FZ40" s="3466"/>
      <c r="GA40" s="3466"/>
      <c r="GB40" s="3466"/>
      <c r="GC40" s="3466"/>
      <c r="GD40" s="3466"/>
      <c r="GE40" s="3466"/>
      <c r="GF40" s="3466"/>
      <c r="GG40" s="3466"/>
      <c r="GH40" s="3466"/>
      <c r="GI40" s="3466"/>
      <c r="GJ40" s="3466"/>
      <c r="GK40" s="3466"/>
      <c r="GL40" s="3466"/>
      <c r="GM40" s="3466"/>
      <c r="GN40" s="3466"/>
      <c r="GO40" s="3466"/>
      <c r="GP40" s="3466"/>
      <c r="GQ40" s="3466"/>
      <c r="GR40" s="3466"/>
      <c r="GS40" s="3466"/>
      <c r="GT40" s="3466"/>
      <c r="GU40" s="3466"/>
      <c r="GV40" s="3466"/>
      <c r="GW40" s="3466"/>
      <c r="GX40" s="3466"/>
      <c r="GY40" s="3466"/>
      <c r="GZ40" s="3466"/>
      <c r="HA40" s="3466"/>
      <c r="HB40" s="3466"/>
      <c r="HC40" s="3466"/>
      <c r="HD40" s="3466"/>
      <c r="HE40" s="3466"/>
      <c r="HF40" s="3466"/>
      <c r="HG40" s="3466"/>
      <c r="HH40" s="3466"/>
      <c r="HI40" s="3466"/>
      <c r="HJ40" s="3466"/>
      <c r="HK40" s="3466"/>
      <c r="HL40" s="3466"/>
      <c r="HM40" s="3466"/>
      <c r="HN40" s="3466"/>
      <c r="HO40" s="3466"/>
      <c r="HP40" s="3466"/>
      <c r="HQ40" s="3466"/>
      <c r="HR40" s="3466"/>
      <c r="HS40" s="3466"/>
      <c r="HT40" s="3466"/>
      <c r="HU40" s="3466"/>
      <c r="HV40" s="3466"/>
      <c r="HW40" s="3466"/>
      <c r="HX40" s="3466"/>
      <c r="HY40" s="3466"/>
      <c r="HZ40" s="3466"/>
    </row>
    <row r="41" spans="1:234" s="3394" customFormat="1" x14ac:dyDescent="0.2">
      <c r="A41" s="4257" t="s">
        <v>2296</v>
      </c>
      <c r="B41" s="4256"/>
      <c r="C41" s="317">
        <f t="shared" si="6"/>
        <v>0</v>
      </c>
      <c r="D41" s="125"/>
      <c r="E41" s="126"/>
      <c r="F41" s="197"/>
      <c r="G41" s="784"/>
      <c r="H41" s="2058"/>
      <c r="I41" s="2058"/>
      <c r="J41" s="2058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5"/>
      <c r="BX41" s="3395"/>
      <c r="BY41" s="3466"/>
      <c r="BZ41" s="3466"/>
      <c r="CA41" s="3466"/>
      <c r="CB41" s="3466"/>
      <c r="CC41" s="3466"/>
      <c r="CD41" s="3466"/>
      <c r="CE41" s="3466"/>
      <c r="CF41" s="3466"/>
      <c r="CG41" s="3466"/>
      <c r="CH41" s="3466"/>
      <c r="CI41" s="3466"/>
      <c r="CJ41" s="3466"/>
      <c r="CK41" s="3466"/>
      <c r="CL41" s="3466"/>
      <c r="CM41" s="3466"/>
      <c r="CN41" s="3466"/>
      <c r="CO41" s="3466"/>
      <c r="CP41" s="3466"/>
      <c r="CQ41" s="3466"/>
      <c r="CR41" s="3466"/>
      <c r="CS41" s="3466"/>
      <c r="CT41" s="3466"/>
      <c r="CU41" s="3466"/>
      <c r="CV41" s="3466"/>
      <c r="CW41" s="3466"/>
      <c r="CX41" s="3466"/>
      <c r="CY41" s="3466"/>
      <c r="CZ41" s="3466"/>
      <c r="DA41" s="402"/>
      <c r="DB41" s="3466"/>
      <c r="DC41" s="3466"/>
      <c r="DD41" s="3466"/>
      <c r="DE41" s="3466"/>
      <c r="DF41" s="3466"/>
      <c r="DG41" s="3466"/>
      <c r="DH41" s="3466"/>
      <c r="DI41" s="3466"/>
      <c r="DJ41" s="3466"/>
      <c r="DK41" s="3466"/>
      <c r="DL41" s="3466"/>
      <c r="DM41" s="3466"/>
      <c r="DN41" s="3466"/>
      <c r="DO41" s="3466"/>
      <c r="DP41" s="3466"/>
      <c r="DQ41" s="3466"/>
      <c r="DR41" s="3466"/>
      <c r="DS41" s="3466"/>
      <c r="DT41" s="3466"/>
      <c r="DU41" s="3466"/>
      <c r="DV41" s="3466"/>
      <c r="DW41" s="3466"/>
      <c r="DX41" s="3466"/>
      <c r="DY41" s="3466"/>
      <c r="DZ41" s="3466"/>
      <c r="EA41" s="3466"/>
      <c r="EB41" s="3466"/>
      <c r="EC41" s="3466"/>
      <c r="ED41" s="3466"/>
      <c r="EE41" s="3466"/>
      <c r="EF41" s="3466"/>
      <c r="EG41" s="3466"/>
      <c r="EH41" s="3466"/>
      <c r="EI41" s="3466"/>
      <c r="EJ41" s="3466"/>
      <c r="EK41" s="3466"/>
      <c r="EL41" s="3466"/>
      <c r="EM41" s="3466"/>
      <c r="EN41" s="3466"/>
      <c r="EO41" s="3466"/>
      <c r="EP41" s="3466"/>
      <c r="EQ41" s="3466"/>
      <c r="ER41" s="3466"/>
      <c r="ES41" s="3466"/>
      <c r="ET41" s="3466"/>
      <c r="EU41" s="3466"/>
      <c r="EV41" s="3466"/>
      <c r="EW41" s="3466"/>
      <c r="EX41" s="3466"/>
      <c r="EY41" s="3466"/>
      <c r="EZ41" s="3466"/>
      <c r="FA41" s="3466"/>
      <c r="FB41" s="3466"/>
      <c r="FC41" s="3466"/>
      <c r="FD41" s="3466"/>
      <c r="FE41" s="3466"/>
      <c r="FF41" s="3466"/>
      <c r="FG41" s="3466"/>
      <c r="FH41" s="3466"/>
      <c r="FI41" s="3466"/>
      <c r="FJ41" s="3466"/>
      <c r="FK41" s="3466"/>
      <c r="FL41" s="3466"/>
      <c r="FM41" s="3466"/>
      <c r="FN41" s="3466"/>
      <c r="FO41" s="3466"/>
      <c r="FP41" s="3466"/>
      <c r="FQ41" s="3466"/>
      <c r="FR41" s="3466"/>
      <c r="FS41" s="3466"/>
      <c r="FT41" s="3466"/>
      <c r="FU41" s="3466"/>
      <c r="FV41" s="3466"/>
      <c r="FW41" s="3466"/>
      <c r="FX41" s="3466"/>
      <c r="FY41" s="3466"/>
      <c r="FZ41" s="3466"/>
      <c r="GA41" s="3466"/>
      <c r="GB41" s="3466"/>
      <c r="GC41" s="3466"/>
      <c r="GD41" s="3466"/>
      <c r="GE41" s="3466"/>
      <c r="GF41" s="3466"/>
      <c r="GG41" s="3466"/>
      <c r="GH41" s="3466"/>
      <c r="GI41" s="3466"/>
      <c r="GJ41" s="3466"/>
      <c r="GK41" s="3466"/>
      <c r="GL41" s="3466"/>
      <c r="GM41" s="3466"/>
      <c r="GN41" s="3466"/>
      <c r="GO41" s="3466"/>
      <c r="GP41" s="3466"/>
      <c r="GQ41" s="3466"/>
      <c r="GR41" s="3466"/>
      <c r="GS41" s="3466"/>
      <c r="GT41" s="3466"/>
      <c r="GU41" s="3466"/>
      <c r="GV41" s="3466"/>
      <c r="GW41" s="3466"/>
      <c r="GX41" s="3466"/>
      <c r="GY41" s="3466"/>
      <c r="GZ41" s="3466"/>
      <c r="HA41" s="3466"/>
      <c r="HB41" s="3466"/>
      <c r="HC41" s="3466"/>
      <c r="HD41" s="3466"/>
      <c r="HE41" s="3466"/>
      <c r="HF41" s="3466"/>
      <c r="HG41" s="3466"/>
      <c r="HH41" s="3466"/>
      <c r="HI41" s="3466"/>
      <c r="HJ41" s="3466"/>
      <c r="HK41" s="3466"/>
      <c r="HL41" s="3466"/>
      <c r="HM41" s="3466"/>
      <c r="HN41" s="3466"/>
      <c r="HO41" s="3466"/>
      <c r="HP41" s="3466"/>
      <c r="HQ41" s="3466"/>
      <c r="HR41" s="3466"/>
      <c r="HS41" s="3466"/>
      <c r="HT41" s="3466"/>
      <c r="HU41" s="3466"/>
      <c r="HV41" s="3466"/>
      <c r="HW41" s="3466"/>
      <c r="HX41" s="3466"/>
      <c r="HY41" s="3466"/>
      <c r="HZ41" s="3466"/>
    </row>
    <row r="42" spans="1:234" s="3394" customFormat="1" x14ac:dyDescent="0.2">
      <c r="A42" s="4257" t="s">
        <v>2295</v>
      </c>
      <c r="B42" s="4256"/>
      <c r="C42" s="317">
        <f t="shared" si="6"/>
        <v>0</v>
      </c>
      <c r="D42" s="125"/>
      <c r="E42" s="130"/>
      <c r="F42" s="197"/>
      <c r="G42" s="573"/>
      <c r="H42" s="1435"/>
      <c r="I42" s="1435"/>
      <c r="J42" s="1435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5"/>
      <c r="BX42" s="3395"/>
      <c r="BY42" s="3466"/>
      <c r="BZ42" s="3466"/>
      <c r="CA42" s="3466"/>
      <c r="CB42" s="3466"/>
      <c r="CC42" s="3466"/>
      <c r="CD42" s="3466"/>
      <c r="CE42" s="3466"/>
      <c r="CF42" s="3466"/>
      <c r="CG42" s="3466"/>
      <c r="CH42" s="3466"/>
      <c r="CI42" s="3466"/>
      <c r="CJ42" s="3466"/>
      <c r="CK42" s="3466"/>
      <c r="CL42" s="3466"/>
      <c r="CM42" s="3466"/>
      <c r="CN42" s="3466"/>
      <c r="CO42" s="3466"/>
      <c r="CP42" s="3466"/>
      <c r="CQ42" s="3466"/>
      <c r="CR42" s="3466"/>
      <c r="CS42" s="3466"/>
      <c r="CT42" s="3466"/>
      <c r="CU42" s="3466"/>
      <c r="CV42" s="3466"/>
      <c r="CW42" s="3466"/>
      <c r="CX42" s="3466"/>
      <c r="CY42" s="3466"/>
      <c r="CZ42" s="3466"/>
      <c r="DA42" s="402"/>
      <c r="DB42" s="3466"/>
      <c r="DC42" s="3466"/>
      <c r="DD42" s="3466"/>
      <c r="DE42" s="3466"/>
      <c r="DF42" s="3466"/>
      <c r="DG42" s="3466"/>
      <c r="DH42" s="3466"/>
      <c r="DI42" s="3466"/>
      <c r="DJ42" s="3466"/>
      <c r="DK42" s="3466"/>
      <c r="DL42" s="3466"/>
      <c r="DM42" s="3466"/>
      <c r="DN42" s="3466"/>
      <c r="DO42" s="3466"/>
      <c r="DP42" s="3466"/>
      <c r="DQ42" s="3466"/>
      <c r="DR42" s="3466"/>
      <c r="DS42" s="3466"/>
      <c r="DT42" s="3466"/>
      <c r="DU42" s="3466"/>
      <c r="DV42" s="3466"/>
      <c r="DW42" s="3466"/>
      <c r="DX42" s="3466"/>
      <c r="DY42" s="3466"/>
      <c r="DZ42" s="3466"/>
      <c r="EA42" s="3466"/>
      <c r="EB42" s="3466"/>
      <c r="EC42" s="3466"/>
      <c r="ED42" s="3466"/>
      <c r="EE42" s="3466"/>
      <c r="EF42" s="3466"/>
      <c r="EG42" s="3466"/>
      <c r="EH42" s="3466"/>
      <c r="EI42" s="3466"/>
      <c r="EJ42" s="3466"/>
      <c r="EK42" s="3466"/>
      <c r="EL42" s="3466"/>
      <c r="EM42" s="3466"/>
      <c r="EN42" s="3466"/>
      <c r="EO42" s="3466"/>
      <c r="EP42" s="3466"/>
      <c r="EQ42" s="3466"/>
      <c r="ER42" s="3466"/>
      <c r="ES42" s="3466"/>
      <c r="ET42" s="3466"/>
      <c r="EU42" s="3466"/>
      <c r="EV42" s="3466"/>
      <c r="EW42" s="3466"/>
      <c r="EX42" s="3466"/>
      <c r="EY42" s="3466"/>
      <c r="EZ42" s="3466"/>
      <c r="FA42" s="3466"/>
      <c r="FB42" s="3466"/>
      <c r="FC42" s="3466"/>
      <c r="FD42" s="3466"/>
      <c r="FE42" s="3466"/>
      <c r="FF42" s="3466"/>
      <c r="FG42" s="3466"/>
      <c r="FH42" s="3466"/>
      <c r="FI42" s="3466"/>
      <c r="FJ42" s="3466"/>
      <c r="FK42" s="3466"/>
      <c r="FL42" s="3466"/>
      <c r="FM42" s="3466"/>
      <c r="FN42" s="3466"/>
      <c r="FO42" s="3466"/>
      <c r="FP42" s="3466"/>
      <c r="FQ42" s="3466"/>
      <c r="FR42" s="3466"/>
      <c r="FS42" s="3466"/>
      <c r="FT42" s="3466"/>
      <c r="FU42" s="3466"/>
      <c r="FV42" s="3466"/>
      <c r="FW42" s="3466"/>
      <c r="FX42" s="3466"/>
      <c r="FY42" s="3466"/>
      <c r="FZ42" s="3466"/>
      <c r="GA42" s="3466"/>
      <c r="GB42" s="3466"/>
      <c r="GC42" s="3466"/>
      <c r="GD42" s="3466"/>
      <c r="GE42" s="3466"/>
      <c r="GF42" s="3466"/>
      <c r="GG42" s="3466"/>
      <c r="GH42" s="3466"/>
      <c r="GI42" s="3466"/>
      <c r="GJ42" s="3466"/>
      <c r="GK42" s="3466"/>
      <c r="GL42" s="3466"/>
      <c r="GM42" s="3466"/>
      <c r="GN42" s="3466"/>
      <c r="GO42" s="3466"/>
      <c r="GP42" s="3466"/>
      <c r="GQ42" s="3466"/>
      <c r="GR42" s="3466"/>
      <c r="GS42" s="3466"/>
      <c r="GT42" s="3466"/>
      <c r="GU42" s="3466"/>
      <c r="GV42" s="3466"/>
      <c r="GW42" s="3466"/>
      <c r="GX42" s="3466"/>
      <c r="GY42" s="3466"/>
      <c r="GZ42" s="3466"/>
      <c r="HA42" s="3466"/>
      <c r="HB42" s="3466"/>
      <c r="HC42" s="3466"/>
      <c r="HD42" s="3466"/>
      <c r="HE42" s="3466"/>
      <c r="HF42" s="3466"/>
      <c r="HG42" s="3466"/>
      <c r="HH42" s="3466"/>
      <c r="HI42" s="3466"/>
      <c r="HJ42" s="3466"/>
      <c r="HK42" s="3466"/>
      <c r="HL42" s="3466"/>
      <c r="HM42" s="3466"/>
      <c r="HN42" s="3466"/>
      <c r="HO42" s="3466"/>
      <c r="HP42" s="3466"/>
      <c r="HQ42" s="3466"/>
      <c r="HR42" s="3466"/>
      <c r="HS42" s="3466"/>
      <c r="HT42" s="3466"/>
      <c r="HU42" s="3466"/>
      <c r="HV42" s="3466"/>
      <c r="HW42" s="3466"/>
      <c r="HX42" s="3466"/>
      <c r="HY42" s="3466"/>
      <c r="HZ42" s="3466"/>
    </row>
    <row r="43" spans="1:234" s="3394" customFormat="1" ht="21" x14ac:dyDescent="0.2">
      <c r="A43" s="4613" t="s">
        <v>2294</v>
      </c>
      <c r="B43" s="2060" t="s">
        <v>2293</v>
      </c>
      <c r="C43" s="2057">
        <f t="shared" si="6"/>
        <v>0</v>
      </c>
      <c r="D43" s="1794"/>
      <c r="E43" s="1890"/>
      <c r="F43" s="1889"/>
      <c r="G43" s="1833"/>
      <c r="H43" s="2059"/>
      <c r="I43" s="2059"/>
      <c r="J43" s="2059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5"/>
      <c r="BX43" s="3395"/>
      <c r="BY43" s="3466"/>
      <c r="BZ43" s="3466"/>
      <c r="CA43" s="3466"/>
      <c r="CB43" s="3466"/>
      <c r="CC43" s="3466"/>
      <c r="CD43" s="3466"/>
      <c r="CE43" s="3466"/>
      <c r="CF43" s="3466"/>
      <c r="CG43" s="3466"/>
      <c r="CH43" s="3466"/>
      <c r="CI43" s="3466"/>
      <c r="CJ43" s="3466"/>
      <c r="CK43" s="3466"/>
      <c r="CL43" s="3466"/>
      <c r="CM43" s="3466"/>
      <c r="CN43" s="3466"/>
      <c r="CO43" s="3466"/>
      <c r="CP43" s="3466"/>
      <c r="CQ43" s="3466"/>
      <c r="CR43" s="3466"/>
      <c r="CS43" s="3466"/>
      <c r="CT43" s="3466"/>
      <c r="CU43" s="3466"/>
      <c r="CV43" s="3466"/>
      <c r="CW43" s="3466"/>
      <c r="CX43" s="3466"/>
      <c r="CY43" s="3466"/>
      <c r="CZ43" s="3466"/>
      <c r="DA43" s="402"/>
      <c r="DB43" s="3466"/>
      <c r="DC43" s="3466"/>
      <c r="DD43" s="3466"/>
      <c r="DE43" s="3466"/>
      <c r="DF43" s="3466"/>
      <c r="DG43" s="3466"/>
      <c r="DH43" s="3466"/>
      <c r="DI43" s="3466"/>
      <c r="DJ43" s="3466"/>
      <c r="DK43" s="3466"/>
      <c r="DL43" s="3466"/>
      <c r="DM43" s="3466"/>
      <c r="DN43" s="3466"/>
      <c r="DO43" s="3466"/>
      <c r="DP43" s="3466"/>
      <c r="DQ43" s="3466"/>
      <c r="DR43" s="3466"/>
      <c r="DS43" s="3466"/>
      <c r="DT43" s="3466"/>
      <c r="DU43" s="3466"/>
      <c r="DV43" s="3466"/>
      <c r="DW43" s="3466"/>
      <c r="DX43" s="3466"/>
      <c r="DY43" s="3466"/>
      <c r="DZ43" s="3466"/>
      <c r="EA43" s="3466"/>
      <c r="EB43" s="3466"/>
      <c r="EC43" s="3466"/>
      <c r="ED43" s="3466"/>
      <c r="EE43" s="3466"/>
      <c r="EF43" s="3466"/>
      <c r="EG43" s="3466"/>
      <c r="EH43" s="3466"/>
      <c r="EI43" s="3466"/>
      <c r="EJ43" s="3466"/>
      <c r="EK43" s="3466"/>
      <c r="EL43" s="3466"/>
      <c r="EM43" s="3466"/>
      <c r="EN43" s="3466"/>
      <c r="EO43" s="3466"/>
      <c r="EP43" s="3466"/>
      <c r="EQ43" s="3466"/>
      <c r="ER43" s="3466"/>
      <c r="ES43" s="3466"/>
      <c r="ET43" s="3466"/>
      <c r="EU43" s="3466"/>
      <c r="EV43" s="3466"/>
      <c r="EW43" s="3466"/>
      <c r="EX43" s="3466"/>
      <c r="EY43" s="3466"/>
      <c r="EZ43" s="3466"/>
      <c r="FA43" s="3466"/>
      <c r="FB43" s="3466"/>
      <c r="FC43" s="3466"/>
      <c r="FD43" s="3466"/>
      <c r="FE43" s="3466"/>
      <c r="FF43" s="3466"/>
      <c r="FG43" s="3466"/>
      <c r="FH43" s="3466"/>
      <c r="FI43" s="3466"/>
      <c r="FJ43" s="3466"/>
      <c r="FK43" s="3466"/>
      <c r="FL43" s="3466"/>
      <c r="FM43" s="3466"/>
      <c r="FN43" s="3466"/>
      <c r="FO43" s="3466"/>
      <c r="FP43" s="3466"/>
      <c r="FQ43" s="3466"/>
      <c r="FR43" s="3466"/>
      <c r="FS43" s="3466"/>
      <c r="FT43" s="3466"/>
      <c r="FU43" s="3466"/>
      <c r="FV43" s="3466"/>
      <c r="FW43" s="3466"/>
      <c r="FX43" s="3466"/>
      <c r="FY43" s="3466"/>
      <c r="FZ43" s="3466"/>
      <c r="GA43" s="3466"/>
      <c r="GB43" s="3466"/>
      <c r="GC43" s="3466"/>
      <c r="GD43" s="3466"/>
      <c r="GE43" s="3466"/>
      <c r="GF43" s="3466"/>
      <c r="GG43" s="3466"/>
      <c r="GH43" s="3466"/>
      <c r="GI43" s="3466"/>
      <c r="GJ43" s="3466"/>
      <c r="GK43" s="3466"/>
      <c r="GL43" s="3466"/>
      <c r="GM43" s="3466"/>
      <c r="GN43" s="3466"/>
      <c r="GO43" s="3466"/>
      <c r="GP43" s="3466"/>
      <c r="GQ43" s="3466"/>
      <c r="GR43" s="3466"/>
      <c r="GS43" s="3466"/>
      <c r="GT43" s="3466"/>
      <c r="GU43" s="3466"/>
      <c r="GV43" s="3466"/>
      <c r="GW43" s="3466"/>
      <c r="GX43" s="3466"/>
      <c r="GY43" s="3466"/>
      <c r="GZ43" s="3466"/>
      <c r="HA43" s="3466"/>
      <c r="HB43" s="3466"/>
      <c r="HC43" s="3466"/>
      <c r="HD43" s="3466"/>
      <c r="HE43" s="3466"/>
      <c r="HF43" s="3466"/>
      <c r="HG43" s="3466"/>
      <c r="HH43" s="3466"/>
      <c r="HI43" s="3466"/>
      <c r="HJ43" s="3466"/>
      <c r="HK43" s="3466"/>
      <c r="HL43" s="3466"/>
      <c r="HM43" s="3466"/>
      <c r="HN43" s="3466"/>
      <c r="HO43" s="3466"/>
      <c r="HP43" s="3466"/>
      <c r="HQ43" s="3466"/>
      <c r="HR43" s="3466"/>
      <c r="HS43" s="3466"/>
      <c r="HT43" s="3466"/>
      <c r="HU43" s="3466"/>
      <c r="HV43" s="3466"/>
      <c r="HW43" s="3466"/>
      <c r="HX43" s="3466"/>
      <c r="HY43" s="3466"/>
      <c r="HZ43" s="3466"/>
    </row>
    <row r="44" spans="1:234" s="3394" customFormat="1" x14ac:dyDescent="0.2">
      <c r="A44" s="4613"/>
      <c r="B44" s="464" t="s">
        <v>2256</v>
      </c>
      <c r="C44" s="317">
        <f t="shared" si="6"/>
        <v>0</v>
      </c>
      <c r="D44" s="125"/>
      <c r="E44" s="126"/>
      <c r="F44" s="197"/>
      <c r="G44" s="784"/>
      <c r="H44" s="2059"/>
      <c r="I44" s="2059"/>
      <c r="J44" s="2059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5"/>
      <c r="BX44" s="3395"/>
      <c r="BY44" s="3466"/>
      <c r="BZ44" s="3466"/>
      <c r="CA44" s="3466"/>
      <c r="CB44" s="3466"/>
      <c r="CC44" s="3466"/>
      <c r="CD44" s="3466"/>
      <c r="CE44" s="3466"/>
      <c r="CF44" s="3466"/>
      <c r="CG44" s="3466"/>
      <c r="CH44" s="3466"/>
      <c r="CI44" s="3466"/>
      <c r="CJ44" s="3466"/>
      <c r="CK44" s="3466"/>
      <c r="CL44" s="3466"/>
      <c r="CM44" s="3466"/>
      <c r="CN44" s="3466"/>
      <c r="CO44" s="3466"/>
      <c r="CP44" s="3466"/>
      <c r="CQ44" s="3466"/>
      <c r="CR44" s="3466"/>
      <c r="CS44" s="3466"/>
      <c r="CT44" s="3466"/>
      <c r="CU44" s="3466"/>
      <c r="CV44" s="3466"/>
      <c r="CW44" s="3466"/>
      <c r="CX44" s="3466"/>
      <c r="CY44" s="3466"/>
      <c r="CZ44" s="3466"/>
      <c r="DA44" s="402"/>
      <c r="DB44" s="3466"/>
      <c r="DC44" s="3466"/>
      <c r="DD44" s="3466"/>
      <c r="DE44" s="3466"/>
      <c r="DF44" s="3466"/>
      <c r="DG44" s="3466"/>
      <c r="DH44" s="3466"/>
      <c r="DI44" s="3466"/>
      <c r="DJ44" s="3466"/>
      <c r="DK44" s="3466"/>
      <c r="DL44" s="3466"/>
      <c r="DM44" s="3466"/>
      <c r="DN44" s="3466"/>
      <c r="DO44" s="3466"/>
      <c r="DP44" s="3466"/>
      <c r="DQ44" s="3466"/>
      <c r="DR44" s="3466"/>
      <c r="DS44" s="3466"/>
      <c r="DT44" s="3466"/>
      <c r="DU44" s="3466"/>
      <c r="DV44" s="3466"/>
      <c r="DW44" s="3466"/>
      <c r="DX44" s="3466"/>
      <c r="DY44" s="3466"/>
      <c r="DZ44" s="3466"/>
      <c r="EA44" s="3466"/>
      <c r="EB44" s="3466"/>
      <c r="EC44" s="3466"/>
      <c r="ED44" s="3466"/>
      <c r="EE44" s="3466"/>
      <c r="EF44" s="3466"/>
      <c r="EG44" s="3466"/>
      <c r="EH44" s="3466"/>
      <c r="EI44" s="3466"/>
      <c r="EJ44" s="3466"/>
      <c r="EK44" s="3466"/>
      <c r="EL44" s="3466"/>
      <c r="EM44" s="3466"/>
      <c r="EN44" s="3466"/>
      <c r="EO44" s="3466"/>
      <c r="EP44" s="3466"/>
      <c r="EQ44" s="3466"/>
      <c r="ER44" s="3466"/>
      <c r="ES44" s="3466"/>
      <c r="ET44" s="3466"/>
      <c r="EU44" s="3466"/>
      <c r="EV44" s="3466"/>
      <c r="EW44" s="3466"/>
      <c r="EX44" s="3466"/>
      <c r="EY44" s="3466"/>
      <c r="EZ44" s="3466"/>
      <c r="FA44" s="3466"/>
      <c r="FB44" s="3466"/>
      <c r="FC44" s="3466"/>
      <c r="FD44" s="3466"/>
      <c r="FE44" s="3466"/>
      <c r="FF44" s="3466"/>
      <c r="FG44" s="3466"/>
      <c r="FH44" s="3466"/>
      <c r="FI44" s="3466"/>
      <c r="FJ44" s="3466"/>
      <c r="FK44" s="3466"/>
      <c r="FL44" s="3466"/>
      <c r="FM44" s="3466"/>
      <c r="FN44" s="3466"/>
      <c r="FO44" s="3466"/>
      <c r="FP44" s="3466"/>
      <c r="FQ44" s="3466"/>
      <c r="FR44" s="3466"/>
      <c r="FS44" s="3466"/>
      <c r="FT44" s="3466"/>
      <c r="FU44" s="3466"/>
      <c r="FV44" s="3466"/>
      <c r="FW44" s="3466"/>
      <c r="FX44" s="3466"/>
      <c r="FY44" s="3466"/>
      <c r="FZ44" s="3466"/>
      <c r="GA44" s="3466"/>
      <c r="GB44" s="3466"/>
      <c r="GC44" s="3466"/>
      <c r="GD44" s="3466"/>
      <c r="GE44" s="3466"/>
      <c r="GF44" s="3466"/>
      <c r="GG44" s="3466"/>
      <c r="GH44" s="3466"/>
      <c r="GI44" s="3466"/>
      <c r="GJ44" s="3466"/>
      <c r="GK44" s="3466"/>
      <c r="GL44" s="3466"/>
      <c r="GM44" s="3466"/>
      <c r="GN44" s="3466"/>
      <c r="GO44" s="3466"/>
      <c r="GP44" s="3466"/>
      <c r="GQ44" s="3466"/>
      <c r="GR44" s="3466"/>
      <c r="GS44" s="3466"/>
      <c r="GT44" s="3466"/>
      <c r="GU44" s="3466"/>
      <c r="GV44" s="3466"/>
      <c r="GW44" s="3466"/>
      <c r="GX44" s="3466"/>
      <c r="GY44" s="3466"/>
      <c r="GZ44" s="3466"/>
      <c r="HA44" s="3466"/>
      <c r="HB44" s="3466"/>
      <c r="HC44" s="3466"/>
      <c r="HD44" s="3466"/>
      <c r="HE44" s="3466"/>
      <c r="HF44" s="3466"/>
      <c r="HG44" s="3466"/>
      <c r="HH44" s="3466"/>
      <c r="HI44" s="3466"/>
      <c r="HJ44" s="3466"/>
      <c r="HK44" s="3466"/>
      <c r="HL44" s="3466"/>
      <c r="HM44" s="3466"/>
      <c r="HN44" s="3466"/>
      <c r="HO44" s="3466"/>
      <c r="HP44" s="3466"/>
      <c r="HQ44" s="3466"/>
      <c r="HR44" s="3466"/>
      <c r="HS44" s="3466"/>
      <c r="HT44" s="3466"/>
      <c r="HU44" s="3466"/>
      <c r="HV44" s="3466"/>
      <c r="HW44" s="3466"/>
      <c r="HX44" s="3466"/>
      <c r="HY44" s="3466"/>
      <c r="HZ44" s="3466"/>
    </row>
    <row r="45" spans="1:234" s="3394" customFormat="1" ht="23.45" customHeight="1" x14ac:dyDescent="0.2">
      <c r="A45" s="4613"/>
      <c r="B45" s="465" t="s">
        <v>2292</v>
      </c>
      <c r="C45" s="687">
        <f t="shared" si="6"/>
        <v>0</v>
      </c>
      <c r="D45" s="140"/>
      <c r="E45" s="95"/>
      <c r="F45" s="117"/>
      <c r="G45" s="780"/>
      <c r="H45" s="2058"/>
      <c r="I45" s="2058"/>
      <c r="J45" s="2058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5"/>
      <c r="BX45" s="3395"/>
      <c r="BY45" s="3466"/>
      <c r="BZ45" s="3466"/>
      <c r="CA45" s="3466"/>
      <c r="CB45" s="3466"/>
      <c r="CC45" s="3466"/>
      <c r="CD45" s="3466"/>
      <c r="CE45" s="3466"/>
      <c r="CF45" s="3466"/>
      <c r="CG45" s="3466"/>
      <c r="CH45" s="3466"/>
      <c r="CI45" s="3466"/>
      <c r="CJ45" s="3466"/>
      <c r="CK45" s="3466"/>
      <c r="CL45" s="3466"/>
      <c r="CM45" s="3466"/>
      <c r="CN45" s="3466"/>
      <c r="CO45" s="3466"/>
      <c r="CP45" s="3466"/>
      <c r="CQ45" s="3466"/>
      <c r="CR45" s="3466"/>
      <c r="CS45" s="3466"/>
      <c r="CT45" s="3466"/>
      <c r="CU45" s="3466"/>
      <c r="CV45" s="3466"/>
      <c r="CW45" s="3466"/>
      <c r="CX45" s="3466"/>
      <c r="CY45" s="3466"/>
      <c r="CZ45" s="3466"/>
      <c r="DA45" s="402"/>
      <c r="DB45" s="3466"/>
      <c r="DC45" s="3466"/>
      <c r="DD45" s="3466"/>
      <c r="DE45" s="3466"/>
      <c r="DF45" s="3466"/>
      <c r="DG45" s="3466"/>
      <c r="DH45" s="3466"/>
      <c r="DI45" s="3466"/>
      <c r="DJ45" s="3466"/>
      <c r="DK45" s="3466"/>
      <c r="DL45" s="3466"/>
      <c r="DM45" s="3466"/>
      <c r="DN45" s="3466"/>
      <c r="DO45" s="3466"/>
      <c r="DP45" s="3466"/>
      <c r="DQ45" s="3466"/>
      <c r="DR45" s="3466"/>
      <c r="DS45" s="3466"/>
      <c r="DT45" s="3466"/>
      <c r="DU45" s="3466"/>
      <c r="DV45" s="3466"/>
      <c r="DW45" s="3466"/>
      <c r="DX45" s="3466"/>
      <c r="DY45" s="3466"/>
      <c r="DZ45" s="3466"/>
      <c r="EA45" s="3466"/>
      <c r="EB45" s="3466"/>
      <c r="EC45" s="3466"/>
      <c r="ED45" s="3466"/>
      <c r="EE45" s="3466"/>
      <c r="EF45" s="3466"/>
      <c r="EG45" s="3466"/>
      <c r="EH45" s="3466"/>
      <c r="EI45" s="3466"/>
      <c r="EJ45" s="3466"/>
      <c r="EK45" s="3466"/>
      <c r="EL45" s="3466"/>
      <c r="EM45" s="3466"/>
      <c r="EN45" s="3466"/>
      <c r="EO45" s="3466"/>
      <c r="EP45" s="3466"/>
      <c r="EQ45" s="3466"/>
      <c r="ER45" s="3466"/>
      <c r="ES45" s="3466"/>
      <c r="ET45" s="3466"/>
      <c r="EU45" s="3466"/>
      <c r="EV45" s="3466"/>
      <c r="EW45" s="3466"/>
      <c r="EX45" s="3466"/>
      <c r="EY45" s="3466"/>
      <c r="EZ45" s="3466"/>
      <c r="FA45" s="3466"/>
      <c r="FB45" s="3466"/>
      <c r="FC45" s="3466"/>
      <c r="FD45" s="3466"/>
      <c r="FE45" s="3466"/>
      <c r="FF45" s="3466"/>
      <c r="FG45" s="3466"/>
      <c r="FH45" s="3466"/>
      <c r="FI45" s="3466"/>
      <c r="FJ45" s="3466"/>
      <c r="FK45" s="3466"/>
      <c r="FL45" s="3466"/>
      <c r="FM45" s="3466"/>
      <c r="FN45" s="3466"/>
      <c r="FO45" s="3466"/>
      <c r="FP45" s="3466"/>
      <c r="FQ45" s="3466"/>
      <c r="FR45" s="3466"/>
      <c r="FS45" s="3466"/>
      <c r="FT45" s="3466"/>
      <c r="FU45" s="3466"/>
      <c r="FV45" s="3466"/>
      <c r="FW45" s="3466"/>
      <c r="FX45" s="3466"/>
      <c r="FY45" s="3466"/>
      <c r="FZ45" s="3466"/>
      <c r="GA45" s="3466"/>
      <c r="GB45" s="3466"/>
      <c r="GC45" s="3466"/>
      <c r="GD45" s="3466"/>
      <c r="GE45" s="3466"/>
      <c r="GF45" s="3466"/>
      <c r="GG45" s="3466"/>
      <c r="GH45" s="3466"/>
      <c r="GI45" s="3466"/>
      <c r="GJ45" s="3466"/>
      <c r="GK45" s="3466"/>
      <c r="GL45" s="3466"/>
      <c r="GM45" s="3466"/>
      <c r="GN45" s="3466"/>
      <c r="GO45" s="3466"/>
      <c r="GP45" s="3466"/>
      <c r="GQ45" s="3466"/>
      <c r="GR45" s="3466"/>
      <c r="GS45" s="3466"/>
      <c r="GT45" s="3466"/>
      <c r="GU45" s="3466"/>
      <c r="GV45" s="3466"/>
      <c r="GW45" s="3466"/>
      <c r="GX45" s="3466"/>
      <c r="GY45" s="3466"/>
      <c r="GZ45" s="3466"/>
      <c r="HA45" s="3466"/>
      <c r="HB45" s="3466"/>
      <c r="HC45" s="3466"/>
      <c r="HD45" s="3466"/>
      <c r="HE45" s="3466"/>
      <c r="HF45" s="3466"/>
      <c r="HG45" s="3466"/>
      <c r="HH45" s="3466"/>
      <c r="HI45" s="3466"/>
      <c r="HJ45" s="3466"/>
      <c r="HK45" s="3466"/>
      <c r="HL45" s="3466"/>
      <c r="HM45" s="3466"/>
      <c r="HN45" s="3466"/>
      <c r="HO45" s="3466"/>
      <c r="HP45" s="3466"/>
      <c r="HQ45" s="3466"/>
      <c r="HR45" s="3466"/>
      <c r="HS45" s="3466"/>
      <c r="HT45" s="3466"/>
      <c r="HU45" s="3466"/>
      <c r="HV45" s="3466"/>
      <c r="HW45" s="3466"/>
      <c r="HX45" s="3466"/>
      <c r="HY45" s="3466"/>
      <c r="HZ45" s="3466"/>
    </row>
    <row r="46" spans="1:234" s="3394" customFormat="1" x14ac:dyDescent="0.2">
      <c r="A46" s="5263" t="s">
        <v>2291</v>
      </c>
      <c r="B46" s="4833"/>
      <c r="C46" s="2057">
        <f>SUM(D46:G46)</f>
        <v>0</v>
      </c>
      <c r="D46" s="1794"/>
      <c r="E46" s="1890"/>
      <c r="F46" s="1889"/>
      <c r="G46" s="2056"/>
      <c r="H46" s="1894"/>
      <c r="I46" s="1894"/>
      <c r="J46" s="1894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5"/>
      <c r="BX46" s="3395"/>
      <c r="BY46" s="3466"/>
      <c r="BZ46" s="3466"/>
      <c r="CA46" s="3466"/>
      <c r="CB46" s="3466"/>
      <c r="CC46" s="3466"/>
      <c r="CD46" s="3466"/>
      <c r="CE46" s="3466"/>
      <c r="CF46" s="3466"/>
      <c r="CG46" s="3466"/>
      <c r="CH46" s="3466"/>
      <c r="CI46" s="3466"/>
      <c r="CJ46" s="3466"/>
      <c r="CK46" s="3466"/>
      <c r="CL46" s="3466"/>
      <c r="CM46" s="3466"/>
      <c r="CN46" s="3466"/>
      <c r="CO46" s="3466"/>
      <c r="CP46" s="3466"/>
      <c r="CQ46" s="3466"/>
      <c r="CR46" s="3466"/>
      <c r="CS46" s="3466"/>
      <c r="CT46" s="3466"/>
      <c r="CU46" s="3466"/>
      <c r="CV46" s="3466"/>
      <c r="CW46" s="3466"/>
      <c r="CX46" s="3466"/>
      <c r="CY46" s="3466"/>
      <c r="CZ46" s="3466"/>
      <c r="DA46" s="402"/>
      <c r="DB46" s="3466"/>
      <c r="DC46" s="3466"/>
      <c r="DD46" s="3466"/>
      <c r="DE46" s="3466"/>
      <c r="DF46" s="3466"/>
      <c r="DG46" s="3466"/>
      <c r="DH46" s="3466"/>
      <c r="DI46" s="3466"/>
      <c r="DJ46" s="3466"/>
      <c r="DK46" s="3466"/>
      <c r="DL46" s="3466"/>
      <c r="DM46" s="3466"/>
      <c r="DN46" s="3466"/>
      <c r="DO46" s="3466"/>
      <c r="DP46" s="3466"/>
      <c r="DQ46" s="3466"/>
      <c r="DR46" s="3466"/>
      <c r="DS46" s="3466"/>
      <c r="DT46" s="3466"/>
      <c r="DU46" s="3466"/>
      <c r="DV46" s="3466"/>
      <c r="DW46" s="3466"/>
      <c r="DX46" s="3466"/>
      <c r="DY46" s="3466"/>
      <c r="DZ46" s="3466"/>
      <c r="EA46" s="3466"/>
      <c r="EB46" s="3466"/>
      <c r="EC46" s="3466"/>
      <c r="ED46" s="3466"/>
      <c r="EE46" s="3466"/>
      <c r="EF46" s="3466"/>
      <c r="EG46" s="3466"/>
      <c r="EH46" s="3466"/>
      <c r="EI46" s="3466"/>
      <c r="EJ46" s="3466"/>
      <c r="EK46" s="3466"/>
      <c r="EL46" s="3466"/>
      <c r="EM46" s="3466"/>
      <c r="EN46" s="3466"/>
      <c r="EO46" s="3466"/>
      <c r="EP46" s="3466"/>
      <c r="EQ46" s="3466"/>
      <c r="ER46" s="3466"/>
      <c r="ES46" s="3466"/>
      <c r="ET46" s="3466"/>
      <c r="EU46" s="3466"/>
      <c r="EV46" s="3466"/>
      <c r="EW46" s="3466"/>
      <c r="EX46" s="3466"/>
      <c r="EY46" s="3466"/>
      <c r="EZ46" s="3466"/>
      <c r="FA46" s="3466"/>
      <c r="FB46" s="3466"/>
      <c r="FC46" s="3466"/>
      <c r="FD46" s="3466"/>
      <c r="FE46" s="3466"/>
      <c r="FF46" s="3466"/>
      <c r="FG46" s="3466"/>
      <c r="FH46" s="3466"/>
      <c r="FI46" s="3466"/>
      <c r="FJ46" s="3466"/>
      <c r="FK46" s="3466"/>
      <c r="FL46" s="3466"/>
      <c r="FM46" s="3466"/>
      <c r="FN46" s="3466"/>
      <c r="FO46" s="3466"/>
      <c r="FP46" s="3466"/>
      <c r="FQ46" s="3466"/>
      <c r="FR46" s="3466"/>
      <c r="FS46" s="3466"/>
      <c r="FT46" s="3466"/>
      <c r="FU46" s="3466"/>
      <c r="FV46" s="3466"/>
      <c r="FW46" s="3466"/>
      <c r="FX46" s="3466"/>
      <c r="FY46" s="3466"/>
      <c r="FZ46" s="3466"/>
      <c r="GA46" s="3466"/>
      <c r="GB46" s="3466"/>
      <c r="GC46" s="3466"/>
      <c r="GD46" s="3466"/>
      <c r="GE46" s="3466"/>
      <c r="GF46" s="3466"/>
      <c r="GG46" s="3466"/>
      <c r="GH46" s="3466"/>
      <c r="GI46" s="3466"/>
      <c r="GJ46" s="3466"/>
      <c r="GK46" s="3466"/>
      <c r="GL46" s="3466"/>
      <c r="GM46" s="3466"/>
      <c r="GN46" s="3466"/>
      <c r="GO46" s="3466"/>
      <c r="GP46" s="3466"/>
      <c r="GQ46" s="3466"/>
      <c r="GR46" s="3466"/>
      <c r="GS46" s="3466"/>
      <c r="GT46" s="3466"/>
      <c r="GU46" s="3466"/>
      <c r="GV46" s="3466"/>
      <c r="GW46" s="3466"/>
      <c r="GX46" s="3466"/>
      <c r="GY46" s="3466"/>
      <c r="GZ46" s="3466"/>
      <c r="HA46" s="3466"/>
      <c r="HB46" s="3466"/>
      <c r="HC46" s="3466"/>
      <c r="HD46" s="3466"/>
      <c r="HE46" s="3466"/>
      <c r="HF46" s="3466"/>
      <c r="HG46" s="3466"/>
      <c r="HH46" s="3466"/>
      <c r="HI46" s="3466"/>
      <c r="HJ46" s="3466"/>
      <c r="HK46" s="3466"/>
      <c r="HL46" s="3466"/>
      <c r="HM46" s="3466"/>
      <c r="HN46" s="3466"/>
      <c r="HO46" s="3466"/>
      <c r="HP46" s="3466"/>
      <c r="HQ46" s="3466"/>
      <c r="HR46" s="3466"/>
      <c r="HS46" s="3466"/>
      <c r="HT46" s="3466"/>
      <c r="HU46" s="3466"/>
      <c r="HV46" s="3466"/>
      <c r="HW46" s="3466"/>
      <c r="HX46" s="3466"/>
      <c r="HY46" s="3466"/>
      <c r="HZ46" s="3466"/>
    </row>
    <row r="47" spans="1:234" s="3394" customFormat="1" x14ac:dyDescent="0.2">
      <c r="A47" s="4826" t="s">
        <v>33</v>
      </c>
      <c r="B47" s="4827"/>
      <c r="C47" s="687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5"/>
      <c r="BX47" s="3395"/>
      <c r="BY47" s="3466"/>
      <c r="BZ47" s="3466"/>
      <c r="CA47" s="3466"/>
      <c r="CB47" s="3466"/>
      <c r="CC47" s="3466"/>
      <c r="CD47" s="3466"/>
      <c r="CE47" s="3466"/>
      <c r="CF47" s="3466"/>
      <c r="CG47" s="3466"/>
      <c r="CH47" s="3466"/>
      <c r="CI47" s="3466"/>
      <c r="CJ47" s="3466"/>
      <c r="CK47" s="3466"/>
      <c r="CL47" s="3466"/>
      <c r="CM47" s="3466"/>
      <c r="CN47" s="3466"/>
      <c r="CO47" s="3466"/>
      <c r="CP47" s="3466"/>
      <c r="CQ47" s="3466"/>
      <c r="CR47" s="3466"/>
      <c r="CS47" s="3466"/>
      <c r="CT47" s="3466"/>
      <c r="CU47" s="3466"/>
      <c r="CV47" s="3466"/>
      <c r="CW47" s="3466"/>
      <c r="CX47" s="3466"/>
      <c r="CY47" s="3466"/>
      <c r="CZ47" s="3466"/>
      <c r="DA47" s="402"/>
      <c r="DB47" s="3466"/>
      <c r="DC47" s="3466"/>
      <c r="DD47" s="3466"/>
      <c r="DE47" s="3466"/>
      <c r="DF47" s="3466"/>
      <c r="DG47" s="3466"/>
      <c r="DH47" s="3466"/>
      <c r="DI47" s="3466"/>
      <c r="DJ47" s="3466"/>
      <c r="DK47" s="3466"/>
      <c r="DL47" s="3466"/>
      <c r="DM47" s="3466"/>
      <c r="DN47" s="3466"/>
      <c r="DO47" s="3466"/>
      <c r="DP47" s="3466"/>
      <c r="DQ47" s="3466"/>
      <c r="DR47" s="3466"/>
      <c r="DS47" s="3466"/>
      <c r="DT47" s="3466"/>
      <c r="DU47" s="3466"/>
      <c r="DV47" s="3466"/>
      <c r="DW47" s="3466"/>
      <c r="DX47" s="3466"/>
      <c r="DY47" s="3466"/>
      <c r="DZ47" s="3466"/>
      <c r="EA47" s="3466"/>
      <c r="EB47" s="3466"/>
      <c r="EC47" s="3466"/>
      <c r="ED47" s="3466"/>
      <c r="EE47" s="3466"/>
      <c r="EF47" s="3466"/>
      <c r="EG47" s="3466"/>
      <c r="EH47" s="3466"/>
      <c r="EI47" s="3466"/>
      <c r="EJ47" s="3466"/>
      <c r="EK47" s="3466"/>
      <c r="EL47" s="3466"/>
      <c r="EM47" s="3466"/>
      <c r="EN47" s="3466"/>
      <c r="EO47" s="3466"/>
      <c r="EP47" s="3466"/>
      <c r="EQ47" s="3466"/>
      <c r="ER47" s="3466"/>
      <c r="ES47" s="3466"/>
      <c r="ET47" s="3466"/>
      <c r="EU47" s="3466"/>
      <c r="EV47" s="3466"/>
      <c r="EW47" s="3466"/>
      <c r="EX47" s="3466"/>
      <c r="EY47" s="3466"/>
      <c r="EZ47" s="3466"/>
      <c r="FA47" s="3466"/>
      <c r="FB47" s="3466"/>
      <c r="FC47" s="3466"/>
      <c r="FD47" s="3466"/>
      <c r="FE47" s="3466"/>
      <c r="FF47" s="3466"/>
      <c r="FG47" s="3466"/>
      <c r="FH47" s="3466"/>
      <c r="FI47" s="3466"/>
      <c r="FJ47" s="3466"/>
      <c r="FK47" s="3466"/>
      <c r="FL47" s="3466"/>
      <c r="FM47" s="3466"/>
      <c r="FN47" s="3466"/>
      <c r="FO47" s="3466"/>
      <c r="FP47" s="3466"/>
      <c r="FQ47" s="3466"/>
      <c r="FR47" s="3466"/>
      <c r="FS47" s="3466"/>
      <c r="FT47" s="3466"/>
      <c r="FU47" s="3466"/>
      <c r="FV47" s="3466"/>
      <c r="FW47" s="3466"/>
      <c r="FX47" s="3466"/>
      <c r="FY47" s="3466"/>
      <c r="FZ47" s="3466"/>
      <c r="GA47" s="3466"/>
      <c r="GB47" s="3466"/>
      <c r="GC47" s="3466"/>
      <c r="GD47" s="3466"/>
      <c r="GE47" s="3466"/>
      <c r="GF47" s="3466"/>
      <c r="GG47" s="3466"/>
      <c r="GH47" s="3466"/>
      <c r="GI47" s="3466"/>
      <c r="GJ47" s="3466"/>
      <c r="GK47" s="3466"/>
      <c r="GL47" s="3466"/>
      <c r="GM47" s="3466"/>
      <c r="GN47" s="3466"/>
      <c r="GO47" s="3466"/>
      <c r="GP47" s="3466"/>
      <c r="GQ47" s="3466"/>
      <c r="GR47" s="3466"/>
      <c r="GS47" s="3466"/>
      <c r="GT47" s="3466"/>
      <c r="GU47" s="3466"/>
      <c r="GV47" s="3466"/>
      <c r="GW47" s="3466"/>
      <c r="GX47" s="3466"/>
      <c r="GY47" s="3466"/>
      <c r="GZ47" s="3466"/>
      <c r="HA47" s="3466"/>
      <c r="HB47" s="3466"/>
      <c r="HC47" s="3466"/>
      <c r="HD47" s="3466"/>
      <c r="HE47" s="3466"/>
      <c r="HF47" s="3466"/>
      <c r="HG47" s="3466"/>
      <c r="HH47" s="3466"/>
      <c r="HI47" s="3466"/>
      <c r="HJ47" s="3466"/>
      <c r="HK47" s="3466"/>
      <c r="HL47" s="3466"/>
      <c r="HM47" s="3466"/>
      <c r="HN47" s="3466"/>
      <c r="HO47" s="3466"/>
      <c r="HP47" s="3466"/>
      <c r="HQ47" s="3466"/>
      <c r="HR47" s="3466"/>
      <c r="HS47" s="3466"/>
      <c r="HT47" s="3466"/>
      <c r="HU47" s="3466"/>
      <c r="HV47" s="3466"/>
      <c r="HW47" s="3466"/>
      <c r="HX47" s="3466"/>
      <c r="HY47" s="3466"/>
      <c r="HZ47" s="3466"/>
    </row>
    <row r="48" spans="1:234" s="3394" customFormat="1" x14ac:dyDescent="0.2">
      <c r="A48" s="5257" t="s">
        <v>27</v>
      </c>
      <c r="B48" s="5258"/>
      <c r="C48" s="1882">
        <f t="shared" ref="C48:J48" si="7">SUM(C39:C47)</f>
        <v>0</v>
      </c>
      <c r="D48" s="1882">
        <f>SUM(D39:D47)</f>
        <v>0</v>
      </c>
      <c r="E48" s="1881">
        <f t="shared" si="7"/>
        <v>0</v>
      </c>
      <c r="F48" s="2055">
        <f t="shared" si="7"/>
        <v>0</v>
      </c>
      <c r="G48" s="2054">
        <f>SUM(G46:G47)</f>
        <v>0</v>
      </c>
      <c r="H48" s="2053">
        <f t="shared" si="7"/>
        <v>0</v>
      </c>
      <c r="I48" s="2053">
        <f t="shared" si="7"/>
        <v>0</v>
      </c>
      <c r="J48" s="2053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5"/>
      <c r="BX48" s="3395"/>
      <c r="BY48" s="3466"/>
      <c r="BZ48" s="3466"/>
      <c r="CA48" s="3466"/>
      <c r="CB48" s="3466"/>
      <c r="CC48" s="3466"/>
      <c r="CD48" s="3466"/>
      <c r="CE48" s="3466"/>
      <c r="CF48" s="3466"/>
      <c r="CG48" s="3466"/>
      <c r="CH48" s="3466"/>
      <c r="CI48" s="3466"/>
      <c r="CJ48" s="3466"/>
      <c r="CK48" s="3466"/>
      <c r="CL48" s="3466"/>
      <c r="CM48" s="3466"/>
      <c r="CN48" s="3466"/>
      <c r="CO48" s="3466"/>
      <c r="CP48" s="3466"/>
      <c r="CQ48" s="3466"/>
      <c r="CR48" s="3466"/>
      <c r="CS48" s="3466"/>
      <c r="CT48" s="3466"/>
      <c r="CU48" s="3466"/>
      <c r="CV48" s="3466"/>
      <c r="CW48" s="3466"/>
      <c r="CX48" s="3466"/>
      <c r="CY48" s="3466"/>
      <c r="CZ48" s="3466"/>
      <c r="DA48" s="402"/>
      <c r="DB48" s="3466"/>
      <c r="DC48" s="3466"/>
      <c r="DD48" s="3466"/>
      <c r="DE48" s="3466"/>
      <c r="DF48" s="3466"/>
      <c r="DG48" s="3466"/>
      <c r="DH48" s="3466"/>
      <c r="DI48" s="3466"/>
      <c r="DJ48" s="3466"/>
      <c r="DK48" s="3466"/>
      <c r="DL48" s="3466"/>
      <c r="DM48" s="3466"/>
      <c r="DN48" s="3466"/>
      <c r="DO48" s="3466"/>
      <c r="DP48" s="3466"/>
      <c r="DQ48" s="3466"/>
      <c r="DR48" s="3466"/>
      <c r="DS48" s="3466"/>
      <c r="DT48" s="3466"/>
      <c r="DU48" s="3466"/>
      <c r="DV48" s="3466"/>
      <c r="DW48" s="3466"/>
      <c r="DX48" s="3466"/>
      <c r="DY48" s="3466"/>
      <c r="DZ48" s="3466"/>
      <c r="EA48" s="3466"/>
      <c r="EB48" s="3466"/>
      <c r="EC48" s="3466"/>
      <c r="ED48" s="3466"/>
      <c r="EE48" s="3466"/>
      <c r="EF48" s="3466"/>
      <c r="EG48" s="3466"/>
      <c r="EH48" s="3466"/>
      <c r="EI48" s="3466"/>
      <c r="EJ48" s="3466"/>
      <c r="EK48" s="3466"/>
      <c r="EL48" s="3466"/>
      <c r="EM48" s="3466"/>
      <c r="EN48" s="3466"/>
      <c r="EO48" s="3466"/>
      <c r="EP48" s="3466"/>
      <c r="EQ48" s="3466"/>
      <c r="ER48" s="3466"/>
      <c r="ES48" s="3466"/>
      <c r="ET48" s="3466"/>
      <c r="EU48" s="3466"/>
      <c r="EV48" s="3466"/>
      <c r="EW48" s="3466"/>
      <c r="EX48" s="3466"/>
      <c r="EY48" s="3466"/>
      <c r="EZ48" s="3466"/>
      <c r="FA48" s="3466"/>
      <c r="FB48" s="3466"/>
      <c r="FC48" s="3466"/>
      <c r="FD48" s="3466"/>
      <c r="FE48" s="3466"/>
      <c r="FF48" s="3466"/>
      <c r="FG48" s="3466"/>
      <c r="FH48" s="3466"/>
      <c r="FI48" s="3466"/>
      <c r="FJ48" s="3466"/>
      <c r="FK48" s="3466"/>
      <c r="FL48" s="3466"/>
      <c r="FM48" s="3466"/>
      <c r="FN48" s="3466"/>
      <c r="FO48" s="3466"/>
      <c r="FP48" s="3466"/>
      <c r="FQ48" s="3466"/>
      <c r="FR48" s="3466"/>
      <c r="FS48" s="3466"/>
      <c r="FT48" s="3466"/>
      <c r="FU48" s="3466"/>
      <c r="FV48" s="3466"/>
      <c r="FW48" s="3466"/>
      <c r="FX48" s="3466"/>
      <c r="FY48" s="3466"/>
      <c r="FZ48" s="3466"/>
      <c r="GA48" s="3466"/>
      <c r="GB48" s="3466"/>
      <c r="GC48" s="3466"/>
      <c r="GD48" s="3466"/>
      <c r="GE48" s="3466"/>
      <c r="GF48" s="3466"/>
      <c r="GG48" s="3466"/>
      <c r="GH48" s="3466"/>
      <c r="GI48" s="3466"/>
      <c r="GJ48" s="3466"/>
      <c r="GK48" s="3466"/>
      <c r="GL48" s="3466"/>
      <c r="GM48" s="3466"/>
      <c r="GN48" s="3466"/>
      <c r="GO48" s="3466"/>
      <c r="GP48" s="3466"/>
      <c r="GQ48" s="3466"/>
      <c r="GR48" s="3466"/>
      <c r="GS48" s="3466"/>
      <c r="GT48" s="3466"/>
      <c r="GU48" s="3466"/>
      <c r="GV48" s="3466"/>
      <c r="GW48" s="3466"/>
      <c r="GX48" s="3466"/>
      <c r="GY48" s="3466"/>
      <c r="GZ48" s="3466"/>
      <c r="HA48" s="3466"/>
      <c r="HB48" s="3466"/>
      <c r="HC48" s="3466"/>
      <c r="HD48" s="3466"/>
      <c r="HE48" s="3466"/>
      <c r="HF48" s="3466"/>
      <c r="HG48" s="3466"/>
      <c r="HH48" s="3466"/>
      <c r="HI48" s="3466"/>
      <c r="HJ48" s="3466"/>
      <c r="HK48" s="3466"/>
      <c r="HL48" s="3466"/>
      <c r="HM48" s="3466"/>
      <c r="HN48" s="3466"/>
      <c r="HO48" s="3466"/>
      <c r="HP48" s="3466"/>
      <c r="HQ48" s="3466"/>
      <c r="HR48" s="3466"/>
      <c r="HS48" s="3466"/>
      <c r="HT48" s="3466"/>
      <c r="HU48" s="3466"/>
      <c r="HV48" s="3466"/>
      <c r="HW48" s="3466"/>
      <c r="HX48" s="3466"/>
      <c r="HY48" s="3466"/>
      <c r="HZ48" s="3466"/>
    </row>
    <row r="49" spans="1:234" s="3394" customFormat="1" x14ac:dyDescent="0.2">
      <c r="A49" s="2960" t="s">
        <v>2290</v>
      </c>
      <c r="B49" s="2052"/>
      <c r="C49" s="2051"/>
      <c r="D49" s="2051"/>
      <c r="E49" s="2051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5"/>
      <c r="BX49" s="3395"/>
      <c r="BY49" s="3466"/>
      <c r="BZ49" s="3466"/>
      <c r="CA49" s="3466"/>
      <c r="CB49" s="3466"/>
      <c r="CC49" s="3466"/>
      <c r="CD49" s="3466"/>
      <c r="CE49" s="3466"/>
      <c r="CF49" s="3466"/>
      <c r="CG49" s="3466"/>
      <c r="CH49" s="3466"/>
      <c r="CI49" s="3466"/>
      <c r="CJ49" s="3466"/>
      <c r="CK49" s="3466"/>
      <c r="CL49" s="3466"/>
      <c r="CM49" s="3466"/>
      <c r="CN49" s="3466"/>
      <c r="CO49" s="3466"/>
      <c r="CP49" s="3466"/>
      <c r="CQ49" s="3466"/>
      <c r="CR49" s="3466"/>
      <c r="CS49" s="3466"/>
      <c r="CT49" s="3466"/>
      <c r="CU49" s="3466"/>
      <c r="CV49" s="3466"/>
      <c r="CW49" s="3466"/>
      <c r="CX49" s="3466"/>
      <c r="CY49" s="3466"/>
      <c r="CZ49" s="3466"/>
      <c r="DA49" s="402"/>
      <c r="DB49" s="3466"/>
      <c r="DC49" s="3466"/>
      <c r="DD49" s="3466"/>
      <c r="DE49" s="3466"/>
      <c r="DF49" s="3466"/>
      <c r="DG49" s="3466"/>
      <c r="DH49" s="3466"/>
      <c r="DI49" s="3466"/>
      <c r="DJ49" s="3466"/>
      <c r="DK49" s="3466"/>
      <c r="DL49" s="3466"/>
      <c r="DM49" s="3466"/>
      <c r="DN49" s="3466"/>
      <c r="DO49" s="3466"/>
      <c r="DP49" s="3466"/>
      <c r="DQ49" s="3466"/>
      <c r="DR49" s="3466"/>
      <c r="DS49" s="3466"/>
      <c r="DT49" s="3466"/>
      <c r="DU49" s="3466"/>
      <c r="DV49" s="3466"/>
      <c r="DW49" s="3466"/>
      <c r="DX49" s="3466"/>
      <c r="DY49" s="3466"/>
      <c r="DZ49" s="3466"/>
      <c r="EA49" s="3466"/>
      <c r="EB49" s="3466"/>
      <c r="EC49" s="3466"/>
      <c r="ED49" s="3466"/>
      <c r="EE49" s="3466"/>
      <c r="EF49" s="3466"/>
      <c r="EG49" s="3466"/>
      <c r="EH49" s="3466"/>
      <c r="EI49" s="3466"/>
      <c r="EJ49" s="3466"/>
      <c r="EK49" s="3466"/>
      <c r="EL49" s="3466"/>
      <c r="EM49" s="3466"/>
      <c r="EN49" s="3466"/>
      <c r="EO49" s="3466"/>
      <c r="EP49" s="3466"/>
      <c r="EQ49" s="3466"/>
      <c r="ER49" s="3466"/>
      <c r="ES49" s="3466"/>
      <c r="ET49" s="3466"/>
      <c r="EU49" s="3466"/>
      <c r="EV49" s="3466"/>
      <c r="EW49" s="3466"/>
      <c r="EX49" s="3466"/>
      <c r="EY49" s="3466"/>
      <c r="EZ49" s="3466"/>
      <c r="FA49" s="3466"/>
      <c r="FB49" s="3466"/>
      <c r="FC49" s="3466"/>
      <c r="FD49" s="3466"/>
      <c r="FE49" s="3466"/>
      <c r="FF49" s="3466"/>
      <c r="FG49" s="3466"/>
      <c r="FH49" s="3466"/>
      <c r="FI49" s="3466"/>
      <c r="FJ49" s="3466"/>
      <c r="FK49" s="3466"/>
      <c r="FL49" s="3466"/>
      <c r="FM49" s="3466"/>
      <c r="FN49" s="3466"/>
      <c r="FO49" s="3466"/>
      <c r="FP49" s="3466"/>
      <c r="FQ49" s="3466"/>
      <c r="FR49" s="3466"/>
      <c r="FS49" s="3466"/>
      <c r="FT49" s="3466"/>
      <c r="FU49" s="3466"/>
      <c r="FV49" s="3466"/>
      <c r="FW49" s="3466"/>
      <c r="FX49" s="3466"/>
      <c r="FY49" s="3466"/>
      <c r="FZ49" s="3466"/>
      <c r="GA49" s="3466"/>
      <c r="GB49" s="3466"/>
      <c r="GC49" s="3466"/>
      <c r="GD49" s="3466"/>
      <c r="GE49" s="3466"/>
      <c r="GF49" s="3466"/>
      <c r="GG49" s="3466"/>
      <c r="GH49" s="3466"/>
      <c r="GI49" s="3466"/>
      <c r="GJ49" s="3466"/>
      <c r="GK49" s="3466"/>
      <c r="GL49" s="3466"/>
      <c r="GM49" s="3466"/>
      <c r="GN49" s="3466"/>
      <c r="GO49" s="3466"/>
      <c r="GP49" s="3466"/>
      <c r="GQ49" s="3466"/>
      <c r="GR49" s="3466"/>
      <c r="GS49" s="3466"/>
      <c r="GT49" s="3466"/>
      <c r="GU49" s="3466"/>
      <c r="GV49" s="3466"/>
      <c r="GW49" s="3466"/>
      <c r="GX49" s="3466"/>
      <c r="GY49" s="3466"/>
      <c r="GZ49" s="3466"/>
      <c r="HA49" s="3466"/>
      <c r="HB49" s="3466"/>
      <c r="HC49" s="3466"/>
      <c r="HD49" s="3466"/>
      <c r="HE49" s="3466"/>
      <c r="HF49" s="3466"/>
      <c r="HG49" s="3466"/>
      <c r="HH49" s="3466"/>
      <c r="HI49" s="3466"/>
      <c r="HJ49" s="3466"/>
      <c r="HK49" s="3466"/>
      <c r="HL49" s="3466"/>
      <c r="HM49" s="3466"/>
      <c r="HN49" s="3466"/>
      <c r="HO49" s="3466"/>
      <c r="HP49" s="3466"/>
      <c r="HQ49" s="3466"/>
      <c r="HR49" s="3466"/>
      <c r="HS49" s="3466"/>
      <c r="HT49" s="3466"/>
      <c r="HU49" s="3466"/>
      <c r="HV49" s="3466"/>
      <c r="HW49" s="3466"/>
      <c r="HX49" s="3466"/>
      <c r="HY49" s="3466"/>
      <c r="HZ49" s="3466"/>
    </row>
    <row r="50" spans="1:234" s="3394" customFormat="1" ht="32.1" customHeight="1" x14ac:dyDescent="0.2">
      <c r="A50" s="529" t="s">
        <v>2289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5"/>
      <c r="BX50" s="3395"/>
      <c r="BY50" s="3466"/>
      <c r="BZ50" s="3466"/>
      <c r="CA50" s="3466"/>
      <c r="CB50" s="3466"/>
      <c r="CC50" s="3466"/>
      <c r="CD50" s="3466"/>
      <c r="CE50" s="3466"/>
      <c r="CF50" s="3466"/>
      <c r="CG50" s="3466"/>
      <c r="CH50" s="3466"/>
      <c r="CI50" s="3466"/>
      <c r="CJ50" s="3466"/>
      <c r="CK50" s="3466"/>
      <c r="CL50" s="3466"/>
      <c r="CM50" s="3466"/>
      <c r="CN50" s="3466"/>
      <c r="CO50" s="3466"/>
      <c r="CP50" s="3466"/>
      <c r="CQ50" s="3466"/>
      <c r="CR50" s="3466"/>
      <c r="CS50" s="3466"/>
      <c r="CT50" s="3466"/>
      <c r="CU50" s="3466"/>
      <c r="CV50" s="3466"/>
      <c r="CW50" s="3466"/>
      <c r="CX50" s="3466"/>
      <c r="CY50" s="3466"/>
      <c r="CZ50" s="3466"/>
      <c r="DA50" s="402"/>
      <c r="DB50" s="3466"/>
      <c r="DC50" s="3466"/>
      <c r="DD50" s="3466"/>
      <c r="DE50" s="3466"/>
      <c r="DF50" s="3466"/>
      <c r="DG50" s="3466"/>
      <c r="DH50" s="3466"/>
      <c r="DI50" s="3466"/>
      <c r="DJ50" s="3466"/>
      <c r="DK50" s="3466"/>
      <c r="DL50" s="3466"/>
      <c r="DM50" s="3466"/>
      <c r="DN50" s="3466"/>
      <c r="DO50" s="3466"/>
      <c r="DP50" s="3466"/>
      <c r="DQ50" s="3466"/>
      <c r="DR50" s="3466"/>
      <c r="DS50" s="3466"/>
      <c r="DT50" s="3466"/>
      <c r="DU50" s="3466"/>
      <c r="DV50" s="3466"/>
      <c r="DW50" s="3466"/>
      <c r="DX50" s="3466"/>
      <c r="DY50" s="3466"/>
      <c r="DZ50" s="3466"/>
      <c r="EA50" s="3466"/>
      <c r="EB50" s="3466"/>
      <c r="EC50" s="3466"/>
      <c r="ED50" s="3466"/>
      <c r="EE50" s="3466"/>
      <c r="EF50" s="3466"/>
      <c r="EG50" s="3466"/>
      <c r="EH50" s="3466"/>
      <c r="EI50" s="3466"/>
      <c r="EJ50" s="3466"/>
      <c r="EK50" s="3466"/>
      <c r="EL50" s="3466"/>
      <c r="EM50" s="3466"/>
      <c r="EN50" s="3466"/>
      <c r="EO50" s="3466"/>
      <c r="EP50" s="3466"/>
      <c r="EQ50" s="3466"/>
      <c r="ER50" s="3466"/>
      <c r="ES50" s="3466"/>
      <c r="ET50" s="3466"/>
      <c r="EU50" s="3466"/>
      <c r="EV50" s="3466"/>
      <c r="EW50" s="3466"/>
      <c r="EX50" s="3466"/>
      <c r="EY50" s="3466"/>
      <c r="EZ50" s="3466"/>
      <c r="FA50" s="3466"/>
      <c r="FB50" s="3466"/>
      <c r="FC50" s="3466"/>
      <c r="FD50" s="3466"/>
      <c r="FE50" s="3466"/>
      <c r="FF50" s="3466"/>
      <c r="FG50" s="3466"/>
      <c r="FH50" s="3466"/>
      <c r="FI50" s="3466"/>
      <c r="FJ50" s="3466"/>
      <c r="FK50" s="3466"/>
      <c r="FL50" s="3466"/>
      <c r="FM50" s="3466"/>
      <c r="FN50" s="3466"/>
      <c r="FO50" s="3466"/>
      <c r="FP50" s="3466"/>
      <c r="FQ50" s="3466"/>
      <c r="FR50" s="3466"/>
      <c r="FS50" s="3466"/>
      <c r="FT50" s="3466"/>
      <c r="FU50" s="3466"/>
      <c r="FV50" s="3466"/>
      <c r="FW50" s="3466"/>
      <c r="FX50" s="3466"/>
      <c r="FY50" s="3466"/>
      <c r="FZ50" s="3466"/>
      <c r="GA50" s="3466"/>
      <c r="GB50" s="3466"/>
      <c r="GC50" s="3466"/>
      <c r="GD50" s="3466"/>
      <c r="GE50" s="3466"/>
      <c r="GF50" s="3466"/>
      <c r="GG50" s="3466"/>
      <c r="GH50" s="3466"/>
      <c r="GI50" s="3466"/>
      <c r="GJ50" s="3466"/>
      <c r="GK50" s="3466"/>
      <c r="GL50" s="3466"/>
      <c r="GM50" s="3466"/>
      <c r="GN50" s="3466"/>
      <c r="GO50" s="3466"/>
      <c r="GP50" s="3466"/>
      <c r="GQ50" s="3466"/>
      <c r="GR50" s="3466"/>
      <c r="GS50" s="3466"/>
      <c r="GT50" s="3466"/>
      <c r="GU50" s="3466"/>
      <c r="GV50" s="3466"/>
      <c r="GW50" s="3466"/>
      <c r="GX50" s="3466"/>
      <c r="GY50" s="3466"/>
      <c r="GZ50" s="3466"/>
      <c r="HA50" s="3466"/>
      <c r="HB50" s="3466"/>
      <c r="HC50" s="3466"/>
      <c r="HD50" s="3466"/>
      <c r="HE50" s="3466"/>
      <c r="HF50" s="3466"/>
      <c r="HG50" s="3466"/>
      <c r="HH50" s="3466"/>
      <c r="HI50" s="3466"/>
      <c r="HJ50" s="3466"/>
      <c r="HK50" s="3466"/>
      <c r="HL50" s="3466"/>
      <c r="HM50" s="3466"/>
      <c r="HN50" s="3466"/>
      <c r="HO50" s="3466"/>
      <c r="HP50" s="3466"/>
      <c r="HQ50" s="3466"/>
      <c r="HR50" s="3466"/>
      <c r="HS50" s="3466"/>
      <c r="HT50" s="3466"/>
      <c r="HU50" s="3466"/>
      <c r="HV50" s="3466"/>
      <c r="HW50" s="3466"/>
      <c r="HX50" s="3466"/>
      <c r="HY50" s="3466"/>
      <c r="HZ50" s="3466"/>
    </row>
    <row r="51" spans="1:234" s="3394" customFormat="1" ht="71.45" customHeight="1" x14ac:dyDescent="0.2">
      <c r="A51" s="4578" t="s">
        <v>2288</v>
      </c>
      <c r="B51" s="4194"/>
      <c r="C51" s="3183" t="s">
        <v>27</v>
      </c>
      <c r="D51" s="1773" t="s">
        <v>0</v>
      </c>
      <c r="E51" s="2050" t="s">
        <v>2287</v>
      </c>
      <c r="F51" s="2049" t="s">
        <v>2286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5"/>
      <c r="BX51" s="3395"/>
      <c r="BY51" s="3466"/>
      <c r="BZ51" s="3466"/>
      <c r="CA51" s="3466"/>
      <c r="CB51" s="3466"/>
      <c r="CC51" s="3466"/>
      <c r="CD51" s="3466"/>
      <c r="CE51" s="3466"/>
      <c r="CF51" s="3466"/>
      <c r="CG51" s="3466"/>
      <c r="CH51" s="3466"/>
      <c r="CI51" s="3466"/>
      <c r="CJ51" s="3466"/>
      <c r="CK51" s="3466"/>
      <c r="CL51" s="3466"/>
      <c r="CM51" s="3466"/>
      <c r="CN51" s="3466"/>
      <c r="CO51" s="3466"/>
      <c r="CP51" s="3466"/>
      <c r="CQ51" s="3466"/>
      <c r="CR51" s="3466"/>
      <c r="CS51" s="3466"/>
      <c r="CT51" s="3466"/>
      <c r="CU51" s="3466"/>
      <c r="CV51" s="3466"/>
      <c r="CW51" s="3466"/>
      <c r="CX51" s="3466"/>
      <c r="CY51" s="3466"/>
      <c r="CZ51" s="3466"/>
      <c r="DA51" s="402"/>
      <c r="DB51" s="3466"/>
      <c r="DC51" s="3466"/>
      <c r="DD51" s="3466"/>
      <c r="DE51" s="3466"/>
      <c r="DF51" s="3466"/>
      <c r="DG51" s="3466"/>
      <c r="DH51" s="3466"/>
      <c r="DI51" s="3466"/>
      <c r="DJ51" s="3466"/>
      <c r="DK51" s="3466"/>
      <c r="DL51" s="3466"/>
      <c r="DM51" s="3466"/>
      <c r="DN51" s="3466"/>
      <c r="DO51" s="3466"/>
      <c r="DP51" s="3466"/>
      <c r="DQ51" s="3466"/>
      <c r="DR51" s="3466"/>
      <c r="DS51" s="3466"/>
      <c r="DT51" s="3466"/>
      <c r="DU51" s="3466"/>
      <c r="DV51" s="3466"/>
      <c r="DW51" s="3466"/>
      <c r="DX51" s="3466"/>
      <c r="DY51" s="3466"/>
      <c r="DZ51" s="3466"/>
      <c r="EA51" s="3466"/>
      <c r="EB51" s="3466"/>
      <c r="EC51" s="3466"/>
      <c r="ED51" s="3466"/>
      <c r="EE51" s="3466"/>
      <c r="EF51" s="3466"/>
      <c r="EG51" s="3466"/>
      <c r="EH51" s="3466"/>
      <c r="EI51" s="3466"/>
      <c r="EJ51" s="3466"/>
      <c r="EK51" s="3466"/>
      <c r="EL51" s="3466"/>
      <c r="EM51" s="3466"/>
      <c r="EN51" s="3466"/>
      <c r="EO51" s="3466"/>
      <c r="EP51" s="3466"/>
      <c r="EQ51" s="3466"/>
      <c r="ER51" s="3466"/>
      <c r="ES51" s="3466"/>
      <c r="ET51" s="3466"/>
      <c r="EU51" s="3466"/>
      <c r="EV51" s="3466"/>
      <c r="EW51" s="3466"/>
      <c r="EX51" s="3466"/>
      <c r="EY51" s="3466"/>
      <c r="EZ51" s="3466"/>
      <c r="FA51" s="3466"/>
      <c r="FB51" s="3466"/>
      <c r="FC51" s="3466"/>
      <c r="FD51" s="3466"/>
      <c r="FE51" s="3466"/>
      <c r="FF51" s="3466"/>
      <c r="FG51" s="3466"/>
      <c r="FH51" s="3466"/>
      <c r="FI51" s="3466"/>
      <c r="FJ51" s="3466"/>
      <c r="FK51" s="3466"/>
      <c r="FL51" s="3466"/>
      <c r="FM51" s="3466"/>
      <c r="FN51" s="3466"/>
      <c r="FO51" s="3466"/>
      <c r="FP51" s="3466"/>
      <c r="FQ51" s="3466"/>
      <c r="FR51" s="3466"/>
      <c r="FS51" s="3466"/>
      <c r="FT51" s="3466"/>
      <c r="FU51" s="3466"/>
      <c r="FV51" s="3466"/>
      <c r="FW51" s="3466"/>
      <c r="FX51" s="3466"/>
      <c r="FY51" s="3466"/>
      <c r="FZ51" s="3466"/>
      <c r="GA51" s="3466"/>
      <c r="GB51" s="3466"/>
      <c r="GC51" s="3466"/>
      <c r="GD51" s="3466"/>
      <c r="GE51" s="3466"/>
      <c r="GF51" s="3466"/>
      <c r="GG51" s="3466"/>
      <c r="GH51" s="3466"/>
      <c r="GI51" s="3466"/>
      <c r="GJ51" s="3466"/>
      <c r="GK51" s="3466"/>
      <c r="GL51" s="3466"/>
      <c r="GM51" s="3466"/>
      <c r="GN51" s="3466"/>
      <c r="GO51" s="3466"/>
      <c r="GP51" s="3466"/>
      <c r="GQ51" s="3466"/>
      <c r="GR51" s="3466"/>
      <c r="GS51" s="3466"/>
      <c r="GT51" s="3466"/>
      <c r="GU51" s="3466"/>
      <c r="GV51" s="3466"/>
      <c r="GW51" s="3466"/>
      <c r="GX51" s="3466"/>
      <c r="GY51" s="3466"/>
      <c r="GZ51" s="3466"/>
      <c r="HA51" s="3466"/>
      <c r="HB51" s="3466"/>
      <c r="HC51" s="3466"/>
      <c r="HD51" s="3466"/>
      <c r="HE51" s="3466"/>
      <c r="HF51" s="3466"/>
      <c r="HG51" s="3466"/>
      <c r="HH51" s="3466"/>
      <c r="HI51" s="3466"/>
      <c r="HJ51" s="3466"/>
      <c r="HK51" s="3466"/>
      <c r="HL51" s="3466"/>
      <c r="HM51" s="3466"/>
      <c r="HN51" s="3466"/>
      <c r="HO51" s="3466"/>
      <c r="HP51" s="3466"/>
      <c r="HQ51" s="3466"/>
      <c r="HR51" s="3466"/>
      <c r="HS51" s="3466"/>
      <c r="HT51" s="3466"/>
      <c r="HU51" s="3466"/>
      <c r="HV51" s="3466"/>
      <c r="HW51" s="3466"/>
      <c r="HX51" s="3466"/>
      <c r="HY51" s="3466"/>
      <c r="HZ51" s="3466"/>
    </row>
    <row r="52" spans="1:234" s="3394" customFormat="1" x14ac:dyDescent="0.2">
      <c r="A52" s="5259" t="s">
        <v>2285</v>
      </c>
      <c r="B52" s="5260"/>
      <c r="C52" s="2045">
        <f t="shared" ref="C52:C58" si="8">SUM(D52:E52)</f>
        <v>0</v>
      </c>
      <c r="D52" s="1794"/>
      <c r="E52" s="1889"/>
      <c r="F52" s="2044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5"/>
      <c r="BX52" s="3395"/>
      <c r="BY52" s="3466"/>
      <c r="BZ52" s="3466"/>
      <c r="CA52" s="402"/>
      <c r="CB52" s="402"/>
      <c r="CC52" s="402"/>
      <c r="CD52" s="402"/>
      <c r="CE52" s="402"/>
      <c r="CF52" s="402"/>
      <c r="CG52" s="402"/>
      <c r="CH52" s="402"/>
      <c r="CI52" s="3466"/>
      <c r="CJ52" s="3466"/>
      <c r="CK52" s="3466"/>
      <c r="CL52" s="3466"/>
      <c r="CM52" s="3466"/>
      <c r="CN52" s="3466"/>
      <c r="CO52" s="3466"/>
      <c r="CP52" s="3466"/>
      <c r="CQ52" s="3466"/>
      <c r="CR52" s="3466"/>
      <c r="CS52" s="3466"/>
      <c r="CT52" s="3466"/>
      <c r="CU52" s="3466"/>
      <c r="CV52" s="3466"/>
      <c r="CW52" s="3466"/>
      <c r="CX52" s="3466"/>
      <c r="CY52" s="3466"/>
      <c r="CZ52" s="3466"/>
      <c r="DA52" s="402"/>
      <c r="DB52" s="3466"/>
      <c r="DC52" s="3466"/>
      <c r="DD52" s="3466"/>
      <c r="DE52" s="3466"/>
      <c r="DF52" s="3466"/>
      <c r="DG52" s="3466"/>
      <c r="DH52" s="3466"/>
      <c r="DI52" s="3466"/>
      <c r="DJ52" s="3466"/>
      <c r="DK52" s="3466"/>
      <c r="DL52" s="3466"/>
      <c r="DM52" s="3466"/>
      <c r="DN52" s="3466"/>
      <c r="DO52" s="3466"/>
      <c r="DP52" s="3466"/>
      <c r="DQ52" s="3466"/>
      <c r="DR52" s="3466"/>
      <c r="DS52" s="3466"/>
      <c r="DT52" s="3466"/>
      <c r="DU52" s="3466"/>
      <c r="DV52" s="3466"/>
      <c r="DW52" s="3466"/>
      <c r="DX52" s="3466"/>
      <c r="DY52" s="3466"/>
      <c r="DZ52" s="3466"/>
      <c r="EA52" s="3466"/>
      <c r="EB52" s="3466"/>
      <c r="EC52" s="3466"/>
      <c r="ED52" s="3466"/>
      <c r="EE52" s="3466"/>
      <c r="EF52" s="3466"/>
      <c r="EG52" s="3466"/>
      <c r="EH52" s="3466"/>
      <c r="EI52" s="3466"/>
      <c r="EJ52" s="3466"/>
      <c r="EK52" s="3466"/>
      <c r="EL52" s="3466"/>
      <c r="EM52" s="3466"/>
      <c r="EN52" s="3466"/>
      <c r="EO52" s="3466"/>
      <c r="EP52" s="3466"/>
      <c r="EQ52" s="3466"/>
      <c r="ER52" s="3466"/>
      <c r="ES52" s="3466"/>
      <c r="ET52" s="3466"/>
      <c r="EU52" s="3466"/>
      <c r="EV52" s="3466"/>
      <c r="EW52" s="3466"/>
      <c r="EX52" s="3466"/>
      <c r="EY52" s="3466"/>
      <c r="EZ52" s="3466"/>
      <c r="FA52" s="3466"/>
      <c r="FB52" s="3466"/>
      <c r="FC52" s="3466"/>
      <c r="FD52" s="3466"/>
      <c r="FE52" s="3466"/>
      <c r="FF52" s="3466"/>
      <c r="FG52" s="3466"/>
      <c r="FH52" s="3466"/>
      <c r="FI52" s="3466"/>
      <c r="FJ52" s="3466"/>
      <c r="FK52" s="3466"/>
      <c r="FL52" s="3466"/>
      <c r="FM52" s="3466"/>
      <c r="FN52" s="3466"/>
      <c r="FO52" s="3466"/>
      <c r="FP52" s="3466"/>
      <c r="FQ52" s="3466"/>
      <c r="FR52" s="3466"/>
      <c r="FS52" s="3466"/>
      <c r="FT52" s="3466"/>
      <c r="FU52" s="3466"/>
      <c r="FV52" s="3466"/>
      <c r="FW52" s="3466"/>
      <c r="FX52" s="3466"/>
      <c r="FY52" s="3466"/>
      <c r="FZ52" s="3466"/>
      <c r="GA52" s="3466"/>
      <c r="GB52" s="3466"/>
      <c r="GC52" s="3466"/>
      <c r="GD52" s="3466"/>
      <c r="GE52" s="3466"/>
      <c r="GF52" s="3466"/>
      <c r="GG52" s="3466"/>
      <c r="GH52" s="3466"/>
      <c r="GI52" s="3466"/>
      <c r="GJ52" s="3466"/>
      <c r="GK52" s="3466"/>
      <c r="GL52" s="3466"/>
      <c r="GM52" s="3466"/>
      <c r="GN52" s="3466"/>
      <c r="GO52" s="3466"/>
      <c r="GP52" s="3466"/>
      <c r="GQ52" s="3466"/>
      <c r="GR52" s="3466"/>
      <c r="GS52" s="3466"/>
      <c r="GT52" s="3466"/>
      <c r="GU52" s="3466"/>
      <c r="GV52" s="3466"/>
      <c r="GW52" s="3466"/>
      <c r="GX52" s="3466"/>
      <c r="GY52" s="3466"/>
      <c r="GZ52" s="3466"/>
      <c r="HA52" s="3466"/>
      <c r="HB52" s="3466"/>
      <c r="HC52" s="3466"/>
      <c r="HD52" s="3466"/>
      <c r="HE52" s="3466"/>
      <c r="HF52" s="3466"/>
      <c r="HG52" s="3466"/>
      <c r="HH52" s="3466"/>
      <c r="HI52" s="3466"/>
      <c r="HJ52" s="3466"/>
      <c r="HK52" s="3466"/>
      <c r="HL52" s="3466"/>
      <c r="HM52" s="3466"/>
      <c r="HN52" s="3466"/>
      <c r="HO52" s="3466"/>
      <c r="HP52" s="3466"/>
      <c r="HQ52" s="3466"/>
      <c r="HR52" s="3466"/>
      <c r="HS52" s="3466"/>
      <c r="HT52" s="3466"/>
      <c r="HU52" s="3466"/>
      <c r="HV52" s="3466"/>
      <c r="HW52" s="3466"/>
      <c r="HX52" s="3466"/>
      <c r="HY52" s="3466"/>
      <c r="HZ52" s="3466"/>
    </row>
    <row r="53" spans="1:234" s="3394" customFormat="1" x14ac:dyDescent="0.2">
      <c r="A53" s="5185" t="s">
        <v>2284</v>
      </c>
      <c r="B53" s="5261"/>
      <c r="C53" s="689">
        <f t="shared" si="8"/>
        <v>0</v>
      </c>
      <c r="D53" s="430"/>
      <c r="E53" s="211"/>
      <c r="F53" s="2048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5"/>
      <c r="BX53" s="3395"/>
      <c r="BY53" s="3466"/>
      <c r="BZ53" s="3466"/>
      <c r="CA53" s="402"/>
      <c r="CB53" s="402"/>
      <c r="CC53" s="402"/>
      <c r="CD53" s="402"/>
      <c r="CE53" s="402"/>
      <c r="CF53" s="402"/>
      <c r="CG53" s="402"/>
      <c r="CH53" s="402"/>
      <c r="CI53" s="3466"/>
      <c r="CJ53" s="3466"/>
      <c r="CK53" s="3466"/>
      <c r="CL53" s="3466"/>
      <c r="CM53" s="3466"/>
      <c r="CN53" s="3466"/>
      <c r="CO53" s="3466"/>
      <c r="CP53" s="3466"/>
      <c r="CQ53" s="3466"/>
      <c r="CR53" s="3466"/>
      <c r="CS53" s="3466"/>
      <c r="CT53" s="3466"/>
      <c r="CU53" s="3466"/>
      <c r="CV53" s="3466"/>
      <c r="CW53" s="3466"/>
      <c r="CX53" s="3466"/>
      <c r="CY53" s="3466"/>
      <c r="CZ53" s="3466"/>
      <c r="DA53" s="402"/>
      <c r="DB53" s="3466"/>
      <c r="DC53" s="3466"/>
      <c r="DD53" s="3466"/>
      <c r="DE53" s="3466"/>
      <c r="DF53" s="3466"/>
      <c r="DG53" s="3466"/>
      <c r="DH53" s="3466"/>
      <c r="DI53" s="3466"/>
      <c r="DJ53" s="3466"/>
      <c r="DK53" s="3466"/>
      <c r="DL53" s="3466"/>
      <c r="DM53" s="3466"/>
      <c r="DN53" s="3466"/>
      <c r="DO53" s="3466"/>
      <c r="DP53" s="3466"/>
      <c r="DQ53" s="3466"/>
      <c r="DR53" s="3466"/>
      <c r="DS53" s="3466"/>
      <c r="DT53" s="3466"/>
      <c r="DU53" s="3466"/>
      <c r="DV53" s="3466"/>
      <c r="DW53" s="3466"/>
      <c r="DX53" s="3466"/>
      <c r="DY53" s="3466"/>
      <c r="DZ53" s="3466"/>
      <c r="EA53" s="3466"/>
      <c r="EB53" s="3466"/>
      <c r="EC53" s="3466"/>
      <c r="ED53" s="3466"/>
      <c r="EE53" s="3466"/>
      <c r="EF53" s="3466"/>
      <c r="EG53" s="3466"/>
      <c r="EH53" s="3466"/>
      <c r="EI53" s="3466"/>
      <c r="EJ53" s="3466"/>
      <c r="EK53" s="3466"/>
      <c r="EL53" s="3466"/>
      <c r="EM53" s="3466"/>
      <c r="EN53" s="3466"/>
      <c r="EO53" s="3466"/>
      <c r="EP53" s="3466"/>
      <c r="EQ53" s="3466"/>
      <c r="ER53" s="3466"/>
      <c r="ES53" s="3466"/>
      <c r="ET53" s="3466"/>
      <c r="EU53" s="3466"/>
      <c r="EV53" s="3466"/>
      <c r="EW53" s="3466"/>
      <c r="EX53" s="3466"/>
      <c r="EY53" s="3466"/>
      <c r="EZ53" s="3466"/>
      <c r="FA53" s="3466"/>
      <c r="FB53" s="3466"/>
      <c r="FC53" s="3466"/>
      <c r="FD53" s="3466"/>
      <c r="FE53" s="3466"/>
      <c r="FF53" s="3466"/>
      <c r="FG53" s="3466"/>
      <c r="FH53" s="3466"/>
      <c r="FI53" s="3466"/>
      <c r="FJ53" s="3466"/>
      <c r="FK53" s="3466"/>
      <c r="FL53" s="3466"/>
      <c r="FM53" s="3466"/>
      <c r="FN53" s="3466"/>
      <c r="FO53" s="3466"/>
      <c r="FP53" s="3466"/>
      <c r="FQ53" s="3466"/>
      <c r="FR53" s="3466"/>
      <c r="FS53" s="3466"/>
      <c r="FT53" s="3466"/>
      <c r="FU53" s="3466"/>
      <c r="FV53" s="3466"/>
      <c r="FW53" s="3466"/>
      <c r="FX53" s="3466"/>
      <c r="FY53" s="3466"/>
      <c r="FZ53" s="3466"/>
      <c r="GA53" s="3466"/>
      <c r="GB53" s="3466"/>
      <c r="GC53" s="3466"/>
      <c r="GD53" s="3466"/>
      <c r="GE53" s="3466"/>
      <c r="GF53" s="3466"/>
      <c r="GG53" s="3466"/>
      <c r="GH53" s="3466"/>
      <c r="GI53" s="3466"/>
      <c r="GJ53" s="3466"/>
      <c r="GK53" s="3466"/>
      <c r="GL53" s="3466"/>
      <c r="GM53" s="3466"/>
      <c r="GN53" s="3466"/>
      <c r="GO53" s="3466"/>
      <c r="GP53" s="3466"/>
      <c r="GQ53" s="3466"/>
      <c r="GR53" s="3466"/>
      <c r="GS53" s="3466"/>
      <c r="GT53" s="3466"/>
      <c r="GU53" s="3466"/>
      <c r="GV53" s="3466"/>
      <c r="GW53" s="3466"/>
      <c r="GX53" s="3466"/>
      <c r="GY53" s="3466"/>
      <c r="GZ53" s="3466"/>
      <c r="HA53" s="3466"/>
      <c r="HB53" s="3466"/>
      <c r="HC53" s="3466"/>
      <c r="HD53" s="3466"/>
      <c r="HE53" s="3466"/>
      <c r="HF53" s="3466"/>
      <c r="HG53" s="3466"/>
      <c r="HH53" s="3466"/>
      <c r="HI53" s="3466"/>
      <c r="HJ53" s="3466"/>
      <c r="HK53" s="3466"/>
      <c r="HL53" s="3466"/>
      <c r="HM53" s="3466"/>
      <c r="HN53" s="3466"/>
      <c r="HO53" s="3466"/>
      <c r="HP53" s="3466"/>
      <c r="HQ53" s="3466"/>
      <c r="HR53" s="3466"/>
      <c r="HS53" s="3466"/>
      <c r="HT53" s="3466"/>
      <c r="HU53" s="3466"/>
      <c r="HV53" s="3466"/>
      <c r="HW53" s="3466"/>
      <c r="HX53" s="3466"/>
      <c r="HY53" s="3466"/>
      <c r="HZ53" s="3466"/>
    </row>
    <row r="54" spans="1:234" s="3394" customFormat="1" ht="27.75" customHeight="1" x14ac:dyDescent="0.2">
      <c r="A54" s="4569" t="s">
        <v>2283</v>
      </c>
      <c r="B54" s="3536" t="s">
        <v>2282</v>
      </c>
      <c r="C54" s="2045">
        <f t="shared" si="8"/>
        <v>0</v>
      </c>
      <c r="D54" s="1794"/>
      <c r="E54" s="1889"/>
      <c r="F54" s="2036"/>
      <c r="G54" s="398" t="str">
        <f>CA54&amp;CB54</f>
        <v/>
      </c>
      <c r="H54" s="1482"/>
      <c r="I54" s="1482"/>
      <c r="J54" s="1482"/>
      <c r="K54" s="1482"/>
      <c r="L54" s="1482"/>
      <c r="M54" s="1482"/>
      <c r="N54" s="1482"/>
      <c r="O54" s="1482"/>
      <c r="P54" s="1482"/>
      <c r="Q54" s="1482"/>
      <c r="R54" s="1482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5"/>
      <c r="BX54" s="3395"/>
      <c r="BY54" s="3466"/>
      <c r="BZ54" s="3466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6"/>
      <c r="CJ54" s="3466"/>
      <c r="CK54" s="3466"/>
      <c r="CL54" s="3466"/>
      <c r="CM54" s="3466"/>
      <c r="CN54" s="3466"/>
      <c r="CO54" s="3466"/>
      <c r="CP54" s="3466"/>
      <c r="CQ54" s="3466"/>
      <c r="CR54" s="3466"/>
      <c r="CS54" s="3466"/>
      <c r="CT54" s="3466"/>
      <c r="CU54" s="3466"/>
      <c r="CV54" s="3466"/>
      <c r="CW54" s="3466"/>
      <c r="CX54" s="3466"/>
      <c r="CY54" s="3466"/>
      <c r="CZ54" s="3466"/>
      <c r="DA54" s="402"/>
      <c r="DB54" s="3466"/>
      <c r="DC54" s="3466"/>
      <c r="DD54" s="3466"/>
      <c r="DE54" s="3466"/>
      <c r="DF54" s="3466"/>
      <c r="DG54" s="3466"/>
      <c r="DH54" s="3466"/>
      <c r="DI54" s="3466"/>
      <c r="DJ54" s="3466"/>
      <c r="DK54" s="3466"/>
      <c r="DL54" s="3466"/>
      <c r="DM54" s="3466"/>
      <c r="DN54" s="3466"/>
      <c r="DO54" s="3466"/>
      <c r="DP54" s="3466"/>
      <c r="DQ54" s="3466"/>
      <c r="DR54" s="3466"/>
      <c r="DS54" s="3466"/>
      <c r="DT54" s="3466"/>
      <c r="DU54" s="3466"/>
      <c r="DV54" s="3466"/>
      <c r="DW54" s="3466"/>
      <c r="DX54" s="3466"/>
      <c r="DY54" s="3466"/>
      <c r="DZ54" s="3466"/>
      <c r="EA54" s="3466"/>
      <c r="EB54" s="3466"/>
      <c r="EC54" s="3466"/>
      <c r="ED54" s="3466"/>
      <c r="EE54" s="3466"/>
      <c r="EF54" s="3466"/>
      <c r="EG54" s="3466"/>
      <c r="EH54" s="3466"/>
      <c r="EI54" s="3466"/>
      <c r="EJ54" s="3466"/>
      <c r="EK54" s="3466"/>
      <c r="EL54" s="3466"/>
      <c r="EM54" s="3466"/>
      <c r="EN54" s="3466"/>
      <c r="EO54" s="3466"/>
      <c r="EP54" s="3466"/>
      <c r="EQ54" s="3466"/>
      <c r="ER54" s="3466"/>
      <c r="ES54" s="3466"/>
      <c r="ET54" s="3466"/>
      <c r="EU54" s="3466"/>
      <c r="EV54" s="3466"/>
      <c r="EW54" s="3466"/>
      <c r="EX54" s="3466"/>
      <c r="EY54" s="3466"/>
      <c r="EZ54" s="3466"/>
      <c r="FA54" s="3466"/>
      <c r="FB54" s="3466"/>
      <c r="FC54" s="3466"/>
      <c r="FD54" s="3466"/>
      <c r="FE54" s="3466"/>
      <c r="FF54" s="3466"/>
      <c r="FG54" s="3466"/>
      <c r="FH54" s="3466"/>
      <c r="FI54" s="3466"/>
      <c r="FJ54" s="3466"/>
      <c r="FK54" s="3466"/>
      <c r="FL54" s="3466"/>
      <c r="FM54" s="3466"/>
      <c r="FN54" s="3466"/>
      <c r="FO54" s="3466"/>
      <c r="FP54" s="3466"/>
      <c r="FQ54" s="3466"/>
      <c r="FR54" s="3466"/>
      <c r="FS54" s="3466"/>
      <c r="FT54" s="3466"/>
      <c r="FU54" s="3466"/>
      <c r="FV54" s="3466"/>
      <c r="FW54" s="3466"/>
      <c r="FX54" s="3466"/>
      <c r="FY54" s="3466"/>
      <c r="FZ54" s="3466"/>
      <c r="GA54" s="3466"/>
      <c r="GB54" s="3466"/>
      <c r="GC54" s="3466"/>
      <c r="GD54" s="3466"/>
      <c r="GE54" s="3466"/>
      <c r="GF54" s="3466"/>
      <c r="GG54" s="3466"/>
      <c r="GH54" s="3466"/>
      <c r="GI54" s="3466"/>
      <c r="GJ54" s="3466"/>
      <c r="GK54" s="3466"/>
      <c r="GL54" s="3466"/>
      <c r="GM54" s="3466"/>
      <c r="GN54" s="3466"/>
      <c r="GO54" s="3466"/>
      <c r="GP54" s="3466"/>
      <c r="GQ54" s="3466"/>
      <c r="GR54" s="3466"/>
      <c r="GS54" s="3466"/>
      <c r="GT54" s="3466"/>
      <c r="GU54" s="3466"/>
      <c r="GV54" s="3466"/>
      <c r="GW54" s="3466"/>
      <c r="GX54" s="3466"/>
      <c r="GY54" s="3466"/>
      <c r="GZ54" s="3466"/>
      <c r="HA54" s="3466"/>
      <c r="HB54" s="3466"/>
      <c r="HC54" s="3466"/>
      <c r="HD54" s="3466"/>
      <c r="HE54" s="3466"/>
      <c r="HF54" s="3466"/>
      <c r="HG54" s="3466"/>
      <c r="HH54" s="3466"/>
      <c r="HI54" s="3466"/>
      <c r="HJ54" s="3466"/>
      <c r="HK54" s="3466"/>
      <c r="HL54" s="3466"/>
      <c r="HM54" s="3466"/>
      <c r="HN54" s="3466"/>
      <c r="HO54" s="3466"/>
      <c r="HP54" s="3466"/>
      <c r="HQ54" s="3466"/>
      <c r="HR54" s="3466"/>
      <c r="HS54" s="3466"/>
      <c r="HT54" s="3466"/>
      <c r="HU54" s="3466"/>
      <c r="HV54" s="3466"/>
      <c r="HW54" s="3466"/>
      <c r="HX54" s="3466"/>
      <c r="HY54" s="3466"/>
      <c r="HZ54" s="3466"/>
    </row>
    <row r="55" spans="1:234" s="3394" customFormat="1" ht="18" customHeight="1" x14ac:dyDescent="0.2">
      <c r="A55" s="4571"/>
      <c r="B55" s="3093" t="s">
        <v>2281</v>
      </c>
      <c r="C55" s="163">
        <f t="shared" si="8"/>
        <v>0</v>
      </c>
      <c r="D55" s="140"/>
      <c r="E55" s="205"/>
      <c r="F55" s="247"/>
      <c r="G55" s="398" t="str">
        <f>CA55&amp;CB55</f>
        <v/>
      </c>
      <c r="H55" s="1482"/>
      <c r="I55" s="1482"/>
      <c r="J55" s="1482"/>
      <c r="K55" s="1482"/>
      <c r="L55" s="1482"/>
      <c r="M55" s="1482"/>
      <c r="N55" s="1482"/>
      <c r="O55" s="1482"/>
      <c r="P55" s="1482"/>
      <c r="Q55" s="1482"/>
      <c r="R55" s="1482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5"/>
      <c r="BX55" s="3395"/>
      <c r="BY55" s="3466"/>
      <c r="BZ55" s="3466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6"/>
      <c r="CJ55" s="3466"/>
      <c r="CK55" s="3466"/>
      <c r="CL55" s="3466"/>
      <c r="CM55" s="3466"/>
      <c r="CN55" s="3466"/>
      <c r="CO55" s="3466"/>
      <c r="CP55" s="3466"/>
      <c r="CQ55" s="3466"/>
      <c r="CR55" s="3466"/>
      <c r="CS55" s="3466"/>
      <c r="CT55" s="3466"/>
      <c r="CU55" s="3466"/>
      <c r="CV55" s="3466"/>
      <c r="CW55" s="3466"/>
      <c r="CX55" s="3466"/>
      <c r="CY55" s="3466"/>
      <c r="CZ55" s="3466"/>
      <c r="DA55" s="402"/>
      <c r="DB55" s="3466"/>
      <c r="DC55" s="3466"/>
      <c r="DD55" s="3466"/>
      <c r="DE55" s="3466"/>
      <c r="DF55" s="3466"/>
      <c r="DG55" s="3466"/>
      <c r="DH55" s="3466"/>
      <c r="DI55" s="3466"/>
      <c r="DJ55" s="3466"/>
      <c r="DK55" s="3466"/>
      <c r="DL55" s="3466"/>
      <c r="DM55" s="3466"/>
      <c r="DN55" s="3466"/>
      <c r="DO55" s="3466"/>
      <c r="DP55" s="3466"/>
      <c r="DQ55" s="3466"/>
      <c r="DR55" s="3466"/>
      <c r="DS55" s="3466"/>
      <c r="DT55" s="3466"/>
      <c r="DU55" s="3466"/>
      <c r="DV55" s="3466"/>
      <c r="DW55" s="3466"/>
      <c r="DX55" s="3466"/>
      <c r="DY55" s="3466"/>
      <c r="DZ55" s="3466"/>
      <c r="EA55" s="3466"/>
      <c r="EB55" s="3466"/>
      <c r="EC55" s="3466"/>
      <c r="ED55" s="3466"/>
      <c r="EE55" s="3466"/>
      <c r="EF55" s="3466"/>
      <c r="EG55" s="3466"/>
      <c r="EH55" s="3466"/>
      <c r="EI55" s="3466"/>
      <c r="EJ55" s="3466"/>
      <c r="EK55" s="3466"/>
      <c r="EL55" s="3466"/>
      <c r="EM55" s="3466"/>
      <c r="EN55" s="3466"/>
      <c r="EO55" s="3466"/>
      <c r="EP55" s="3466"/>
      <c r="EQ55" s="3466"/>
      <c r="ER55" s="3466"/>
      <c r="ES55" s="3466"/>
      <c r="ET55" s="3466"/>
      <c r="EU55" s="3466"/>
      <c r="EV55" s="3466"/>
      <c r="EW55" s="3466"/>
      <c r="EX55" s="3466"/>
      <c r="EY55" s="3466"/>
      <c r="EZ55" s="3466"/>
      <c r="FA55" s="3466"/>
      <c r="FB55" s="3466"/>
      <c r="FC55" s="3466"/>
      <c r="FD55" s="3466"/>
      <c r="FE55" s="3466"/>
      <c r="FF55" s="3466"/>
      <c r="FG55" s="3466"/>
      <c r="FH55" s="3466"/>
      <c r="FI55" s="3466"/>
      <c r="FJ55" s="3466"/>
      <c r="FK55" s="3466"/>
      <c r="FL55" s="3466"/>
      <c r="FM55" s="3466"/>
      <c r="FN55" s="3466"/>
      <c r="FO55" s="3466"/>
      <c r="FP55" s="3466"/>
      <c r="FQ55" s="3466"/>
      <c r="FR55" s="3466"/>
      <c r="FS55" s="3466"/>
      <c r="FT55" s="3466"/>
      <c r="FU55" s="3466"/>
      <c r="FV55" s="3466"/>
      <c r="FW55" s="3466"/>
      <c r="FX55" s="3466"/>
      <c r="FY55" s="3466"/>
      <c r="FZ55" s="3466"/>
      <c r="GA55" s="3466"/>
      <c r="GB55" s="3466"/>
      <c r="GC55" s="3466"/>
      <c r="GD55" s="3466"/>
      <c r="GE55" s="3466"/>
      <c r="GF55" s="3466"/>
      <c r="GG55" s="3466"/>
      <c r="GH55" s="3466"/>
      <c r="GI55" s="3466"/>
      <c r="GJ55" s="3466"/>
      <c r="GK55" s="3466"/>
      <c r="GL55" s="3466"/>
      <c r="GM55" s="3466"/>
      <c r="GN55" s="3466"/>
      <c r="GO55" s="3466"/>
      <c r="GP55" s="3466"/>
      <c r="GQ55" s="3466"/>
      <c r="GR55" s="3466"/>
      <c r="GS55" s="3466"/>
      <c r="GT55" s="3466"/>
      <c r="GU55" s="3466"/>
      <c r="GV55" s="3466"/>
      <c r="GW55" s="3466"/>
      <c r="GX55" s="3466"/>
      <c r="GY55" s="3466"/>
      <c r="GZ55" s="3466"/>
      <c r="HA55" s="3466"/>
      <c r="HB55" s="3466"/>
      <c r="HC55" s="3466"/>
      <c r="HD55" s="3466"/>
      <c r="HE55" s="3466"/>
      <c r="HF55" s="3466"/>
      <c r="HG55" s="3466"/>
      <c r="HH55" s="3466"/>
      <c r="HI55" s="3466"/>
      <c r="HJ55" s="3466"/>
      <c r="HK55" s="3466"/>
      <c r="HL55" s="3466"/>
      <c r="HM55" s="3466"/>
      <c r="HN55" s="3466"/>
      <c r="HO55" s="3466"/>
      <c r="HP55" s="3466"/>
      <c r="HQ55" s="3466"/>
      <c r="HR55" s="3466"/>
      <c r="HS55" s="3466"/>
      <c r="HT55" s="3466"/>
      <c r="HU55" s="3466"/>
      <c r="HV55" s="3466"/>
      <c r="HW55" s="3466"/>
      <c r="HX55" s="3466"/>
      <c r="HY55" s="3466"/>
      <c r="HZ55" s="3466"/>
    </row>
    <row r="56" spans="1:234" s="3394" customFormat="1" x14ac:dyDescent="0.2">
      <c r="A56" s="4581" t="s">
        <v>2280</v>
      </c>
      <c r="B56" s="4582"/>
      <c r="C56" s="2047">
        <f t="shared" si="8"/>
        <v>0</v>
      </c>
      <c r="D56" s="1573"/>
      <c r="E56" s="245"/>
      <c r="F56" s="2046"/>
      <c r="G56" s="398" t="str">
        <f>CA56&amp;CB56</f>
        <v/>
      </c>
      <c r="H56" s="1482"/>
      <c r="I56" s="1482"/>
      <c r="J56" s="1482"/>
      <c r="K56" s="1482"/>
      <c r="L56" s="1482"/>
      <c r="M56" s="1482"/>
      <c r="N56" s="1482"/>
      <c r="O56" s="1482"/>
      <c r="P56" s="1482"/>
      <c r="Q56" s="1482"/>
      <c r="R56" s="1482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5"/>
      <c r="BX56" s="3395"/>
      <c r="BY56" s="3466"/>
      <c r="BZ56" s="3466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6"/>
      <c r="CJ56" s="3466"/>
      <c r="CK56" s="3466"/>
      <c r="CL56" s="3466"/>
      <c r="CM56" s="3466"/>
      <c r="CN56" s="3466"/>
      <c r="CO56" s="3466"/>
      <c r="CP56" s="3466"/>
      <c r="CQ56" s="3466"/>
      <c r="CR56" s="3466"/>
      <c r="CS56" s="3466"/>
      <c r="CT56" s="3466"/>
      <c r="CU56" s="3466"/>
      <c r="CV56" s="3466"/>
      <c r="CW56" s="3466"/>
      <c r="CX56" s="3466"/>
      <c r="CY56" s="3466"/>
      <c r="CZ56" s="3466"/>
      <c r="DA56" s="402"/>
      <c r="DB56" s="3466"/>
      <c r="DC56" s="3466"/>
      <c r="DD56" s="3466"/>
      <c r="DE56" s="3466"/>
      <c r="DF56" s="3466"/>
      <c r="DG56" s="3466"/>
      <c r="DH56" s="3466"/>
      <c r="DI56" s="3466"/>
      <c r="DJ56" s="3466"/>
      <c r="DK56" s="3466"/>
      <c r="DL56" s="3466"/>
      <c r="DM56" s="3466"/>
      <c r="DN56" s="3466"/>
      <c r="DO56" s="3466"/>
      <c r="DP56" s="3466"/>
      <c r="DQ56" s="3466"/>
      <c r="DR56" s="3466"/>
      <c r="DS56" s="3466"/>
      <c r="DT56" s="3466"/>
      <c r="DU56" s="3466"/>
      <c r="DV56" s="3466"/>
      <c r="DW56" s="3466"/>
      <c r="DX56" s="3466"/>
      <c r="DY56" s="3466"/>
      <c r="DZ56" s="3466"/>
      <c r="EA56" s="3466"/>
      <c r="EB56" s="3466"/>
      <c r="EC56" s="3466"/>
      <c r="ED56" s="3466"/>
      <c r="EE56" s="3466"/>
      <c r="EF56" s="3466"/>
      <c r="EG56" s="3466"/>
      <c r="EH56" s="3466"/>
      <c r="EI56" s="3466"/>
      <c r="EJ56" s="3466"/>
      <c r="EK56" s="3466"/>
      <c r="EL56" s="3466"/>
      <c r="EM56" s="3466"/>
      <c r="EN56" s="3466"/>
      <c r="EO56" s="3466"/>
      <c r="EP56" s="3466"/>
      <c r="EQ56" s="3466"/>
      <c r="ER56" s="3466"/>
      <c r="ES56" s="3466"/>
      <c r="ET56" s="3466"/>
      <c r="EU56" s="3466"/>
      <c r="EV56" s="3466"/>
      <c r="EW56" s="3466"/>
      <c r="EX56" s="3466"/>
      <c r="EY56" s="3466"/>
      <c r="EZ56" s="3466"/>
      <c r="FA56" s="3466"/>
      <c r="FB56" s="3466"/>
      <c r="FC56" s="3466"/>
      <c r="FD56" s="3466"/>
      <c r="FE56" s="3466"/>
      <c r="FF56" s="3466"/>
      <c r="FG56" s="3466"/>
      <c r="FH56" s="3466"/>
      <c r="FI56" s="3466"/>
      <c r="FJ56" s="3466"/>
      <c r="FK56" s="3466"/>
      <c r="FL56" s="3466"/>
      <c r="FM56" s="3466"/>
      <c r="FN56" s="3466"/>
      <c r="FO56" s="3466"/>
      <c r="FP56" s="3466"/>
      <c r="FQ56" s="3466"/>
      <c r="FR56" s="3466"/>
      <c r="FS56" s="3466"/>
      <c r="FT56" s="3466"/>
      <c r="FU56" s="3466"/>
      <c r="FV56" s="3466"/>
      <c r="FW56" s="3466"/>
      <c r="FX56" s="3466"/>
      <c r="FY56" s="3466"/>
      <c r="FZ56" s="3466"/>
      <c r="GA56" s="3466"/>
      <c r="GB56" s="3466"/>
      <c r="GC56" s="3466"/>
      <c r="GD56" s="3466"/>
      <c r="GE56" s="3466"/>
      <c r="GF56" s="3466"/>
      <c r="GG56" s="3466"/>
      <c r="GH56" s="3466"/>
      <c r="GI56" s="3466"/>
      <c r="GJ56" s="3466"/>
      <c r="GK56" s="3466"/>
      <c r="GL56" s="3466"/>
      <c r="GM56" s="3466"/>
      <c r="GN56" s="3466"/>
      <c r="GO56" s="3466"/>
      <c r="GP56" s="3466"/>
      <c r="GQ56" s="3466"/>
      <c r="GR56" s="3466"/>
      <c r="GS56" s="3466"/>
      <c r="GT56" s="3466"/>
      <c r="GU56" s="3466"/>
      <c r="GV56" s="3466"/>
      <c r="GW56" s="3466"/>
      <c r="GX56" s="3466"/>
      <c r="GY56" s="3466"/>
      <c r="GZ56" s="3466"/>
      <c r="HA56" s="3466"/>
      <c r="HB56" s="3466"/>
      <c r="HC56" s="3466"/>
      <c r="HD56" s="3466"/>
      <c r="HE56" s="3466"/>
      <c r="HF56" s="3466"/>
      <c r="HG56" s="3466"/>
      <c r="HH56" s="3466"/>
      <c r="HI56" s="3466"/>
      <c r="HJ56" s="3466"/>
      <c r="HK56" s="3466"/>
      <c r="HL56" s="3466"/>
      <c r="HM56" s="3466"/>
      <c r="HN56" s="3466"/>
      <c r="HO56" s="3466"/>
      <c r="HP56" s="3466"/>
      <c r="HQ56" s="3466"/>
      <c r="HR56" s="3466"/>
      <c r="HS56" s="3466"/>
      <c r="HT56" s="3466"/>
      <c r="HU56" s="3466"/>
      <c r="HV56" s="3466"/>
      <c r="HW56" s="3466"/>
      <c r="HX56" s="3466"/>
      <c r="HY56" s="3466"/>
      <c r="HZ56" s="3466"/>
    </row>
    <row r="57" spans="1:234" s="3394" customFormat="1" x14ac:dyDescent="0.2">
      <c r="A57" s="5262" t="s">
        <v>78</v>
      </c>
      <c r="B57" s="5262"/>
      <c r="C57" s="2045">
        <f t="shared" si="8"/>
        <v>0</v>
      </c>
      <c r="D57" s="1794"/>
      <c r="E57" s="1892"/>
      <c r="F57" s="2044"/>
      <c r="G57" s="398"/>
      <c r="H57" s="1482"/>
      <c r="I57" s="1482"/>
      <c r="J57" s="1482"/>
      <c r="K57" s="1482"/>
      <c r="L57" s="1482"/>
      <c r="M57" s="1482"/>
      <c r="N57" s="1482"/>
      <c r="O57" s="1482"/>
      <c r="P57" s="1482"/>
      <c r="Q57" s="1482"/>
      <c r="R57" s="1482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5"/>
      <c r="BX57" s="3395"/>
      <c r="BY57" s="3466"/>
      <c r="BZ57" s="3466"/>
      <c r="CA57" s="402"/>
      <c r="CB57" s="402"/>
      <c r="CC57" s="402"/>
      <c r="CD57" s="402"/>
      <c r="CE57" s="402"/>
      <c r="CF57" s="402"/>
      <c r="CG57" s="402"/>
      <c r="CH57" s="402"/>
      <c r="CI57" s="3466"/>
      <c r="CJ57" s="3466"/>
      <c r="CK57" s="3466"/>
      <c r="CL57" s="3466"/>
      <c r="CM57" s="3466"/>
      <c r="CN57" s="3466"/>
      <c r="CO57" s="3466"/>
      <c r="CP57" s="3466"/>
      <c r="CQ57" s="3466"/>
      <c r="CR57" s="3466"/>
      <c r="CS57" s="3466"/>
      <c r="CT57" s="3466"/>
      <c r="CU57" s="3466"/>
      <c r="CV57" s="3466"/>
      <c r="CW57" s="3466"/>
      <c r="CX57" s="3466"/>
      <c r="CY57" s="3466"/>
      <c r="CZ57" s="3466"/>
      <c r="DA57" s="402"/>
      <c r="DB57" s="3466"/>
      <c r="DC57" s="3466"/>
      <c r="DD57" s="3466"/>
      <c r="DE57" s="3466"/>
      <c r="DF57" s="3466"/>
      <c r="DG57" s="3466"/>
      <c r="DH57" s="3466"/>
      <c r="DI57" s="3466"/>
      <c r="DJ57" s="3466"/>
      <c r="DK57" s="3466"/>
      <c r="DL57" s="3466"/>
      <c r="DM57" s="3466"/>
      <c r="DN57" s="3466"/>
      <c r="DO57" s="3466"/>
      <c r="DP57" s="3466"/>
      <c r="DQ57" s="3466"/>
      <c r="DR57" s="3466"/>
      <c r="DS57" s="3466"/>
      <c r="DT57" s="3466"/>
      <c r="DU57" s="3466"/>
      <c r="DV57" s="3466"/>
      <c r="DW57" s="3466"/>
      <c r="DX57" s="3466"/>
      <c r="DY57" s="3466"/>
      <c r="DZ57" s="3466"/>
      <c r="EA57" s="3466"/>
      <c r="EB57" s="3466"/>
      <c r="EC57" s="3466"/>
      <c r="ED57" s="3466"/>
      <c r="EE57" s="3466"/>
      <c r="EF57" s="3466"/>
      <c r="EG57" s="3466"/>
      <c r="EH57" s="3466"/>
      <c r="EI57" s="3466"/>
      <c r="EJ57" s="3466"/>
      <c r="EK57" s="3466"/>
      <c r="EL57" s="3466"/>
      <c r="EM57" s="3466"/>
      <c r="EN57" s="3466"/>
      <c r="EO57" s="3466"/>
      <c r="EP57" s="3466"/>
      <c r="EQ57" s="3466"/>
      <c r="ER57" s="3466"/>
      <c r="ES57" s="3466"/>
      <c r="ET57" s="3466"/>
      <c r="EU57" s="3466"/>
      <c r="EV57" s="3466"/>
      <c r="EW57" s="3466"/>
      <c r="EX57" s="3466"/>
      <c r="EY57" s="3466"/>
      <c r="EZ57" s="3466"/>
      <c r="FA57" s="3466"/>
      <c r="FB57" s="3466"/>
      <c r="FC57" s="3466"/>
      <c r="FD57" s="3466"/>
      <c r="FE57" s="3466"/>
      <c r="FF57" s="3466"/>
      <c r="FG57" s="3466"/>
      <c r="FH57" s="3466"/>
      <c r="FI57" s="3466"/>
      <c r="FJ57" s="3466"/>
      <c r="FK57" s="3466"/>
      <c r="FL57" s="3466"/>
      <c r="FM57" s="3466"/>
      <c r="FN57" s="3466"/>
      <c r="FO57" s="3466"/>
      <c r="FP57" s="3466"/>
      <c r="FQ57" s="3466"/>
      <c r="FR57" s="3466"/>
      <c r="FS57" s="3466"/>
      <c r="FT57" s="3466"/>
      <c r="FU57" s="3466"/>
      <c r="FV57" s="3466"/>
      <c r="FW57" s="3466"/>
      <c r="FX57" s="3466"/>
      <c r="FY57" s="3466"/>
      <c r="FZ57" s="3466"/>
      <c r="GA57" s="3466"/>
      <c r="GB57" s="3466"/>
      <c r="GC57" s="3466"/>
      <c r="GD57" s="3466"/>
      <c r="GE57" s="3466"/>
      <c r="GF57" s="3466"/>
      <c r="GG57" s="3466"/>
      <c r="GH57" s="3466"/>
      <c r="GI57" s="3466"/>
      <c r="GJ57" s="3466"/>
      <c r="GK57" s="3466"/>
      <c r="GL57" s="3466"/>
      <c r="GM57" s="3466"/>
      <c r="GN57" s="3466"/>
      <c r="GO57" s="3466"/>
      <c r="GP57" s="3466"/>
      <c r="GQ57" s="3466"/>
      <c r="GR57" s="3466"/>
      <c r="GS57" s="3466"/>
      <c r="GT57" s="3466"/>
      <c r="GU57" s="3466"/>
      <c r="GV57" s="3466"/>
      <c r="GW57" s="3466"/>
      <c r="GX57" s="3466"/>
      <c r="GY57" s="3466"/>
      <c r="GZ57" s="3466"/>
      <c r="HA57" s="3466"/>
      <c r="HB57" s="3466"/>
      <c r="HC57" s="3466"/>
      <c r="HD57" s="3466"/>
      <c r="HE57" s="3466"/>
      <c r="HF57" s="3466"/>
      <c r="HG57" s="3466"/>
      <c r="HH57" s="3466"/>
      <c r="HI57" s="3466"/>
      <c r="HJ57" s="3466"/>
      <c r="HK57" s="3466"/>
      <c r="HL57" s="3466"/>
      <c r="HM57" s="3466"/>
      <c r="HN57" s="3466"/>
      <c r="HO57" s="3466"/>
      <c r="HP57" s="3466"/>
      <c r="HQ57" s="3466"/>
      <c r="HR57" s="3466"/>
      <c r="HS57" s="3466"/>
      <c r="HT57" s="3466"/>
      <c r="HU57" s="3466"/>
      <c r="HV57" s="3466"/>
      <c r="HW57" s="3466"/>
      <c r="HX57" s="3466"/>
      <c r="HY57" s="3466"/>
      <c r="HZ57" s="3466"/>
    </row>
    <row r="58" spans="1:234" s="3394" customFormat="1" ht="23.1" customHeight="1" x14ac:dyDescent="0.2">
      <c r="A58" s="4581" t="s">
        <v>2802</v>
      </c>
      <c r="B58" s="4582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2"/>
      <c r="I58" s="1482"/>
      <c r="J58" s="1482"/>
      <c r="K58" s="1482"/>
      <c r="L58" s="1482"/>
      <c r="M58" s="1482"/>
      <c r="N58" s="1482"/>
      <c r="O58" s="1482"/>
      <c r="P58" s="1482"/>
      <c r="Q58" s="1482"/>
      <c r="R58" s="1482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5"/>
      <c r="BX58" s="3395"/>
      <c r="BY58" s="3466"/>
      <c r="BZ58" s="3466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6"/>
      <c r="CJ58" s="3466"/>
      <c r="CK58" s="3466"/>
      <c r="CL58" s="3466"/>
      <c r="CM58" s="3466"/>
      <c r="CN58" s="3466"/>
      <c r="CO58" s="3466"/>
      <c r="CP58" s="3466"/>
      <c r="CQ58" s="3466"/>
      <c r="CR58" s="3466"/>
      <c r="CS58" s="3466"/>
      <c r="CT58" s="3466"/>
      <c r="CU58" s="3466"/>
      <c r="CV58" s="3466"/>
      <c r="CW58" s="3466"/>
      <c r="CX58" s="3466"/>
      <c r="CY58" s="3466"/>
      <c r="CZ58" s="3466"/>
      <c r="DA58" s="402"/>
      <c r="DB58" s="3466"/>
      <c r="DC58" s="3466"/>
      <c r="DD58" s="3466"/>
      <c r="DE58" s="3466"/>
      <c r="DF58" s="3466"/>
      <c r="DG58" s="3466"/>
      <c r="DH58" s="3466"/>
      <c r="DI58" s="3466"/>
      <c r="DJ58" s="3466"/>
      <c r="DK58" s="3466"/>
      <c r="DL58" s="3466"/>
      <c r="DM58" s="3466"/>
      <c r="DN58" s="3466"/>
      <c r="DO58" s="3466"/>
      <c r="DP58" s="3466"/>
      <c r="DQ58" s="3466"/>
      <c r="DR58" s="3466"/>
      <c r="DS58" s="3466"/>
      <c r="DT58" s="3466"/>
      <c r="DU58" s="3466"/>
      <c r="DV58" s="3466"/>
      <c r="DW58" s="3466"/>
      <c r="DX58" s="3466"/>
      <c r="DY58" s="3466"/>
      <c r="DZ58" s="3466"/>
      <c r="EA58" s="3466"/>
      <c r="EB58" s="3466"/>
      <c r="EC58" s="3466"/>
      <c r="ED58" s="3466"/>
      <c r="EE58" s="3466"/>
      <c r="EF58" s="3466"/>
      <c r="EG58" s="3466"/>
      <c r="EH58" s="3466"/>
      <c r="EI58" s="3466"/>
      <c r="EJ58" s="3466"/>
      <c r="EK58" s="3466"/>
      <c r="EL58" s="3466"/>
      <c r="EM58" s="3466"/>
      <c r="EN58" s="3466"/>
      <c r="EO58" s="3466"/>
      <c r="EP58" s="3466"/>
      <c r="EQ58" s="3466"/>
      <c r="ER58" s="3466"/>
      <c r="ES58" s="3466"/>
      <c r="ET58" s="3466"/>
      <c r="EU58" s="3466"/>
      <c r="EV58" s="3466"/>
      <c r="EW58" s="3466"/>
      <c r="EX58" s="3466"/>
      <c r="EY58" s="3466"/>
      <c r="EZ58" s="3466"/>
      <c r="FA58" s="3466"/>
      <c r="FB58" s="3466"/>
      <c r="FC58" s="3466"/>
      <c r="FD58" s="3466"/>
      <c r="FE58" s="3466"/>
      <c r="FF58" s="3466"/>
      <c r="FG58" s="3466"/>
      <c r="FH58" s="3466"/>
      <c r="FI58" s="3466"/>
      <c r="FJ58" s="3466"/>
      <c r="FK58" s="3466"/>
      <c r="FL58" s="3466"/>
      <c r="FM58" s="3466"/>
      <c r="FN58" s="3466"/>
      <c r="FO58" s="3466"/>
      <c r="FP58" s="3466"/>
      <c r="FQ58" s="3466"/>
      <c r="FR58" s="3466"/>
      <c r="FS58" s="3466"/>
      <c r="FT58" s="3466"/>
      <c r="FU58" s="3466"/>
      <c r="FV58" s="3466"/>
      <c r="FW58" s="3466"/>
      <c r="FX58" s="3466"/>
      <c r="FY58" s="3466"/>
      <c r="FZ58" s="3466"/>
      <c r="GA58" s="3466"/>
      <c r="GB58" s="3466"/>
      <c r="GC58" s="3466"/>
      <c r="GD58" s="3466"/>
      <c r="GE58" s="3466"/>
      <c r="GF58" s="3466"/>
      <c r="GG58" s="3466"/>
      <c r="GH58" s="3466"/>
      <c r="GI58" s="3466"/>
      <c r="GJ58" s="3466"/>
      <c r="GK58" s="3466"/>
      <c r="GL58" s="3466"/>
      <c r="GM58" s="3466"/>
      <c r="GN58" s="3466"/>
      <c r="GO58" s="3466"/>
      <c r="GP58" s="3466"/>
      <c r="GQ58" s="3466"/>
      <c r="GR58" s="3466"/>
      <c r="GS58" s="3466"/>
      <c r="GT58" s="3466"/>
      <c r="GU58" s="3466"/>
      <c r="GV58" s="3466"/>
      <c r="GW58" s="3466"/>
      <c r="GX58" s="3466"/>
      <c r="GY58" s="3466"/>
      <c r="GZ58" s="3466"/>
      <c r="HA58" s="3466"/>
      <c r="HB58" s="3466"/>
      <c r="HC58" s="3466"/>
      <c r="HD58" s="3466"/>
      <c r="HE58" s="3466"/>
      <c r="HF58" s="3466"/>
      <c r="HG58" s="3466"/>
      <c r="HH58" s="3466"/>
      <c r="HI58" s="3466"/>
      <c r="HJ58" s="3466"/>
      <c r="HK58" s="3466"/>
      <c r="HL58" s="3466"/>
      <c r="HM58" s="3466"/>
      <c r="HN58" s="3466"/>
      <c r="HO58" s="3466"/>
      <c r="HP58" s="3466"/>
      <c r="HQ58" s="3466"/>
      <c r="HR58" s="3466"/>
      <c r="HS58" s="3466"/>
      <c r="HT58" s="3466"/>
      <c r="HU58" s="3466"/>
      <c r="HV58" s="3466"/>
      <c r="HW58" s="3466"/>
      <c r="HX58" s="3466"/>
      <c r="HY58" s="3466"/>
      <c r="HZ58" s="3466"/>
    </row>
    <row r="59" spans="1:234" s="3394" customFormat="1" x14ac:dyDescent="0.2">
      <c r="A59" s="4155" t="s">
        <v>2279</v>
      </c>
      <c r="B59" s="4155"/>
      <c r="C59" s="2043">
        <f>D59</f>
        <v>0</v>
      </c>
      <c r="D59" s="125"/>
      <c r="E59" s="962"/>
      <c r="F59" s="241"/>
      <c r="G59" s="398" t="str">
        <f>CA59&amp;CB59</f>
        <v/>
      </c>
      <c r="H59" s="1482"/>
      <c r="I59" s="1482"/>
      <c r="J59" s="1482"/>
      <c r="K59" s="1482"/>
      <c r="L59" s="1482"/>
      <c r="M59" s="1482"/>
      <c r="N59" s="1482"/>
      <c r="O59" s="1482"/>
      <c r="P59" s="1482"/>
      <c r="Q59" s="1482"/>
      <c r="R59" s="1482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5"/>
      <c r="BX59" s="3395"/>
      <c r="BY59" s="3466"/>
      <c r="BZ59" s="3466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6"/>
      <c r="CJ59" s="3466"/>
      <c r="CK59" s="3466"/>
      <c r="CL59" s="3466"/>
      <c r="CM59" s="3466"/>
      <c r="CN59" s="3466"/>
      <c r="CO59" s="3466"/>
      <c r="CP59" s="3466"/>
      <c r="CQ59" s="3466"/>
      <c r="CR59" s="3466"/>
      <c r="CS59" s="3466"/>
      <c r="CT59" s="3466"/>
      <c r="CU59" s="3466"/>
      <c r="CV59" s="3466"/>
      <c r="CW59" s="3466"/>
      <c r="CX59" s="3466"/>
      <c r="CY59" s="3466"/>
      <c r="CZ59" s="3466"/>
      <c r="DA59" s="402"/>
      <c r="DB59" s="3466"/>
      <c r="DC59" s="3466"/>
      <c r="DD59" s="3466"/>
      <c r="DE59" s="3466"/>
      <c r="DF59" s="3466"/>
      <c r="DG59" s="3466"/>
      <c r="DH59" s="3466"/>
      <c r="DI59" s="3466"/>
      <c r="DJ59" s="3466"/>
      <c r="DK59" s="3466"/>
      <c r="DL59" s="3466"/>
      <c r="DM59" s="3466"/>
      <c r="DN59" s="3466"/>
      <c r="DO59" s="3466"/>
      <c r="DP59" s="3466"/>
      <c r="DQ59" s="3466"/>
      <c r="DR59" s="3466"/>
      <c r="DS59" s="3466"/>
      <c r="DT59" s="3466"/>
      <c r="DU59" s="3466"/>
      <c r="DV59" s="3466"/>
      <c r="DW59" s="3466"/>
      <c r="DX59" s="3466"/>
      <c r="DY59" s="3466"/>
      <c r="DZ59" s="3466"/>
      <c r="EA59" s="3466"/>
      <c r="EB59" s="3466"/>
      <c r="EC59" s="3466"/>
      <c r="ED59" s="3466"/>
      <c r="EE59" s="3466"/>
      <c r="EF59" s="3466"/>
      <c r="EG59" s="3466"/>
      <c r="EH59" s="3466"/>
      <c r="EI59" s="3466"/>
      <c r="EJ59" s="3466"/>
      <c r="EK59" s="3466"/>
      <c r="EL59" s="3466"/>
      <c r="EM59" s="3466"/>
      <c r="EN59" s="3466"/>
      <c r="EO59" s="3466"/>
      <c r="EP59" s="3466"/>
      <c r="EQ59" s="3466"/>
      <c r="ER59" s="3466"/>
      <c r="ES59" s="3466"/>
      <c r="ET59" s="3466"/>
      <c r="EU59" s="3466"/>
      <c r="EV59" s="3466"/>
      <c r="EW59" s="3466"/>
      <c r="EX59" s="3466"/>
      <c r="EY59" s="3466"/>
      <c r="EZ59" s="3466"/>
      <c r="FA59" s="3466"/>
      <c r="FB59" s="3466"/>
      <c r="FC59" s="3466"/>
      <c r="FD59" s="3466"/>
      <c r="FE59" s="3466"/>
      <c r="FF59" s="3466"/>
      <c r="FG59" s="3466"/>
      <c r="FH59" s="3466"/>
      <c r="FI59" s="3466"/>
      <c r="FJ59" s="3466"/>
      <c r="FK59" s="3466"/>
      <c r="FL59" s="3466"/>
      <c r="FM59" s="3466"/>
      <c r="FN59" s="3466"/>
      <c r="FO59" s="3466"/>
      <c r="FP59" s="3466"/>
      <c r="FQ59" s="3466"/>
      <c r="FR59" s="3466"/>
      <c r="FS59" s="3466"/>
      <c r="FT59" s="3466"/>
      <c r="FU59" s="3466"/>
      <c r="FV59" s="3466"/>
      <c r="FW59" s="3466"/>
      <c r="FX59" s="3466"/>
      <c r="FY59" s="3466"/>
      <c r="FZ59" s="3466"/>
      <c r="GA59" s="3466"/>
      <c r="GB59" s="3466"/>
      <c r="GC59" s="3466"/>
      <c r="GD59" s="3466"/>
      <c r="GE59" s="3466"/>
      <c r="GF59" s="3466"/>
      <c r="GG59" s="3466"/>
      <c r="GH59" s="3466"/>
      <c r="GI59" s="3466"/>
      <c r="GJ59" s="3466"/>
      <c r="GK59" s="3466"/>
      <c r="GL59" s="3466"/>
      <c r="GM59" s="3466"/>
      <c r="GN59" s="3466"/>
      <c r="GO59" s="3466"/>
      <c r="GP59" s="3466"/>
      <c r="GQ59" s="3466"/>
      <c r="GR59" s="3466"/>
      <c r="GS59" s="3466"/>
      <c r="GT59" s="3466"/>
      <c r="GU59" s="3466"/>
      <c r="GV59" s="3466"/>
      <c r="GW59" s="3466"/>
      <c r="GX59" s="3466"/>
      <c r="GY59" s="3466"/>
      <c r="GZ59" s="3466"/>
      <c r="HA59" s="3466"/>
      <c r="HB59" s="3466"/>
      <c r="HC59" s="3466"/>
      <c r="HD59" s="3466"/>
      <c r="HE59" s="3466"/>
      <c r="HF59" s="3466"/>
      <c r="HG59" s="3466"/>
      <c r="HH59" s="3466"/>
      <c r="HI59" s="3466"/>
      <c r="HJ59" s="3466"/>
      <c r="HK59" s="3466"/>
      <c r="HL59" s="3466"/>
      <c r="HM59" s="3466"/>
      <c r="HN59" s="3466"/>
      <c r="HO59" s="3466"/>
      <c r="HP59" s="3466"/>
      <c r="HQ59" s="3466"/>
      <c r="HR59" s="3466"/>
      <c r="HS59" s="3466"/>
      <c r="HT59" s="3466"/>
      <c r="HU59" s="3466"/>
      <c r="HV59" s="3466"/>
      <c r="HW59" s="3466"/>
      <c r="HX59" s="3466"/>
      <c r="HY59" s="3466"/>
      <c r="HZ59" s="3466"/>
    </row>
    <row r="60" spans="1:234" s="3394" customFormat="1" x14ac:dyDescent="0.2">
      <c r="A60" s="5256" t="s">
        <v>2278</v>
      </c>
      <c r="B60" s="5256"/>
      <c r="C60" s="2043">
        <f>D60</f>
        <v>28</v>
      </c>
      <c r="D60" s="2890">
        <v>28</v>
      </c>
      <c r="E60" s="962"/>
      <c r="F60" s="2042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5"/>
      <c r="BX60" s="3395"/>
      <c r="BY60" s="3466"/>
      <c r="BZ60" s="3466"/>
      <c r="CA60" s="402"/>
      <c r="CB60" s="402"/>
      <c r="CC60" s="402"/>
      <c r="CD60" s="402"/>
      <c r="CE60" s="402"/>
      <c r="CF60" s="402"/>
      <c r="CG60" s="402"/>
      <c r="CH60" s="402"/>
      <c r="CI60" s="3466"/>
      <c r="CJ60" s="3466"/>
      <c r="CK60" s="3466"/>
      <c r="CL60" s="3466"/>
      <c r="CM60" s="3466"/>
      <c r="CN60" s="3466"/>
      <c r="CO60" s="3466"/>
      <c r="CP60" s="3466"/>
      <c r="CQ60" s="3466"/>
      <c r="CR60" s="3466"/>
      <c r="CS60" s="3466"/>
      <c r="CT60" s="3466"/>
      <c r="CU60" s="3466"/>
      <c r="CV60" s="3466"/>
      <c r="CW60" s="3466"/>
      <c r="CX60" s="3466"/>
      <c r="CY60" s="3466"/>
      <c r="CZ60" s="3466"/>
      <c r="DA60" s="402"/>
      <c r="DB60" s="3466"/>
      <c r="DC60" s="3466"/>
      <c r="DD60" s="3466"/>
      <c r="DE60" s="3466"/>
      <c r="DF60" s="3466"/>
      <c r="DG60" s="3466"/>
      <c r="DH60" s="3466"/>
      <c r="DI60" s="3466"/>
      <c r="DJ60" s="3466"/>
      <c r="DK60" s="3466"/>
      <c r="DL60" s="3466"/>
      <c r="DM60" s="3466"/>
      <c r="DN60" s="3466"/>
      <c r="DO60" s="3466"/>
      <c r="DP60" s="3466"/>
      <c r="DQ60" s="3466"/>
      <c r="DR60" s="3466"/>
      <c r="DS60" s="3466"/>
      <c r="DT60" s="3466"/>
      <c r="DU60" s="3466"/>
      <c r="DV60" s="3466"/>
      <c r="DW60" s="3466"/>
      <c r="DX60" s="3466"/>
      <c r="DY60" s="3466"/>
      <c r="DZ60" s="3466"/>
      <c r="EA60" s="3466"/>
      <c r="EB60" s="3466"/>
      <c r="EC60" s="3466"/>
      <c r="ED60" s="3466"/>
      <c r="EE60" s="3466"/>
      <c r="EF60" s="3466"/>
      <c r="EG60" s="3466"/>
      <c r="EH60" s="3466"/>
      <c r="EI60" s="3466"/>
      <c r="EJ60" s="3466"/>
      <c r="EK60" s="3466"/>
      <c r="EL60" s="3466"/>
      <c r="EM60" s="3466"/>
      <c r="EN60" s="3466"/>
      <c r="EO60" s="3466"/>
      <c r="EP60" s="3466"/>
      <c r="EQ60" s="3466"/>
      <c r="ER60" s="3466"/>
      <c r="ES60" s="3466"/>
      <c r="ET60" s="3466"/>
      <c r="EU60" s="3466"/>
      <c r="EV60" s="3466"/>
      <c r="EW60" s="3466"/>
      <c r="EX60" s="3466"/>
      <c r="EY60" s="3466"/>
      <c r="EZ60" s="3466"/>
      <c r="FA60" s="3466"/>
      <c r="FB60" s="3466"/>
      <c r="FC60" s="3466"/>
      <c r="FD60" s="3466"/>
      <c r="FE60" s="3466"/>
      <c r="FF60" s="3466"/>
      <c r="FG60" s="3466"/>
      <c r="FH60" s="3466"/>
      <c r="FI60" s="3466"/>
      <c r="FJ60" s="3466"/>
      <c r="FK60" s="3466"/>
      <c r="FL60" s="3466"/>
      <c r="FM60" s="3466"/>
      <c r="FN60" s="3466"/>
      <c r="FO60" s="3466"/>
      <c r="FP60" s="3466"/>
      <c r="FQ60" s="3466"/>
      <c r="FR60" s="3466"/>
      <c r="FS60" s="3466"/>
      <c r="FT60" s="3466"/>
      <c r="FU60" s="3466"/>
      <c r="FV60" s="3466"/>
      <c r="FW60" s="3466"/>
      <c r="FX60" s="3466"/>
      <c r="FY60" s="3466"/>
      <c r="FZ60" s="3466"/>
      <c r="GA60" s="3466"/>
      <c r="GB60" s="3466"/>
      <c r="GC60" s="3466"/>
      <c r="GD60" s="3466"/>
      <c r="GE60" s="3466"/>
      <c r="GF60" s="3466"/>
      <c r="GG60" s="3466"/>
      <c r="GH60" s="3466"/>
      <c r="GI60" s="3466"/>
      <c r="GJ60" s="3466"/>
      <c r="GK60" s="3466"/>
      <c r="GL60" s="3466"/>
      <c r="GM60" s="3466"/>
      <c r="GN60" s="3466"/>
      <c r="GO60" s="3466"/>
      <c r="GP60" s="3466"/>
      <c r="GQ60" s="3466"/>
      <c r="GR60" s="3466"/>
      <c r="GS60" s="3466"/>
      <c r="GT60" s="3466"/>
      <c r="GU60" s="3466"/>
      <c r="GV60" s="3466"/>
      <c r="GW60" s="3466"/>
      <c r="GX60" s="3466"/>
      <c r="GY60" s="3466"/>
      <c r="GZ60" s="3466"/>
      <c r="HA60" s="3466"/>
      <c r="HB60" s="3466"/>
      <c r="HC60" s="3466"/>
      <c r="HD60" s="3466"/>
      <c r="HE60" s="3466"/>
      <c r="HF60" s="3466"/>
      <c r="HG60" s="3466"/>
      <c r="HH60" s="3466"/>
      <c r="HI60" s="3466"/>
      <c r="HJ60" s="3466"/>
      <c r="HK60" s="3466"/>
      <c r="HL60" s="3466"/>
      <c r="HM60" s="3466"/>
      <c r="HN60" s="3466"/>
      <c r="HO60" s="3466"/>
      <c r="HP60" s="3466"/>
      <c r="HQ60" s="3466"/>
      <c r="HR60" s="3466"/>
      <c r="HS60" s="3466"/>
      <c r="HT60" s="3466"/>
      <c r="HU60" s="3466"/>
      <c r="HV60" s="3466"/>
      <c r="HW60" s="3466"/>
      <c r="HX60" s="3466"/>
      <c r="HY60" s="3466"/>
      <c r="HZ60" s="3466"/>
    </row>
    <row r="61" spans="1:234" s="3394" customFormat="1" ht="23.25" customHeight="1" x14ac:dyDescent="0.2">
      <c r="A61" s="5092" t="s">
        <v>2277</v>
      </c>
      <c r="B61" s="5092"/>
      <c r="C61" s="2041">
        <f>+F61</f>
        <v>0</v>
      </c>
      <c r="D61" s="446"/>
      <c r="E61" s="2040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5"/>
      <c r="BX61" s="3395"/>
      <c r="BY61" s="3466"/>
      <c r="BZ61" s="3466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6"/>
      <c r="CJ61" s="3466"/>
      <c r="CK61" s="3466"/>
      <c r="CL61" s="3466"/>
      <c r="CM61" s="3466"/>
      <c r="CN61" s="3466"/>
      <c r="CO61" s="3466"/>
      <c r="CP61" s="3466"/>
      <c r="CQ61" s="3466"/>
      <c r="CR61" s="3466"/>
      <c r="CS61" s="3466"/>
      <c r="CT61" s="3466"/>
      <c r="CU61" s="3466"/>
      <c r="CV61" s="3466"/>
      <c r="CW61" s="3466"/>
      <c r="CX61" s="3466"/>
      <c r="CY61" s="3466"/>
      <c r="CZ61" s="3466"/>
      <c r="DA61" s="402"/>
      <c r="DB61" s="3466"/>
      <c r="DC61" s="3466"/>
      <c r="DD61" s="3466"/>
      <c r="DE61" s="3466"/>
      <c r="DF61" s="3466"/>
      <c r="DG61" s="3466"/>
      <c r="DH61" s="3466"/>
      <c r="DI61" s="3466"/>
      <c r="DJ61" s="3466"/>
      <c r="DK61" s="3466"/>
      <c r="DL61" s="3466"/>
      <c r="DM61" s="3466"/>
      <c r="DN61" s="3466"/>
      <c r="DO61" s="3466"/>
      <c r="DP61" s="3466"/>
      <c r="DQ61" s="3466"/>
      <c r="DR61" s="3466"/>
      <c r="DS61" s="3466"/>
      <c r="DT61" s="3466"/>
      <c r="DU61" s="3466"/>
      <c r="DV61" s="3466"/>
      <c r="DW61" s="3466"/>
      <c r="DX61" s="3466"/>
      <c r="DY61" s="3466"/>
      <c r="DZ61" s="3466"/>
      <c r="EA61" s="3466"/>
      <c r="EB61" s="3466"/>
      <c r="EC61" s="3466"/>
      <c r="ED61" s="3466"/>
      <c r="EE61" s="3466"/>
      <c r="EF61" s="3466"/>
      <c r="EG61" s="3466"/>
      <c r="EH61" s="3466"/>
      <c r="EI61" s="3466"/>
      <c r="EJ61" s="3466"/>
      <c r="EK61" s="3466"/>
      <c r="EL61" s="3466"/>
      <c r="EM61" s="3466"/>
      <c r="EN61" s="3466"/>
      <c r="EO61" s="3466"/>
      <c r="EP61" s="3466"/>
      <c r="EQ61" s="3466"/>
      <c r="ER61" s="3466"/>
      <c r="ES61" s="3466"/>
      <c r="ET61" s="3466"/>
      <c r="EU61" s="3466"/>
      <c r="EV61" s="3466"/>
      <c r="EW61" s="3466"/>
      <c r="EX61" s="3466"/>
      <c r="EY61" s="3466"/>
      <c r="EZ61" s="3466"/>
      <c r="FA61" s="3466"/>
      <c r="FB61" s="3466"/>
      <c r="FC61" s="3466"/>
      <c r="FD61" s="3466"/>
      <c r="FE61" s="3466"/>
      <c r="FF61" s="3466"/>
      <c r="FG61" s="3466"/>
      <c r="FH61" s="3466"/>
      <c r="FI61" s="3466"/>
      <c r="FJ61" s="3466"/>
      <c r="FK61" s="3466"/>
      <c r="FL61" s="3466"/>
      <c r="FM61" s="3466"/>
      <c r="FN61" s="3466"/>
      <c r="FO61" s="3466"/>
      <c r="FP61" s="3466"/>
      <c r="FQ61" s="3466"/>
      <c r="FR61" s="3466"/>
      <c r="FS61" s="3466"/>
      <c r="FT61" s="3466"/>
      <c r="FU61" s="3466"/>
      <c r="FV61" s="3466"/>
      <c r="FW61" s="3466"/>
      <c r="FX61" s="3466"/>
      <c r="FY61" s="3466"/>
      <c r="FZ61" s="3466"/>
      <c r="GA61" s="3466"/>
      <c r="GB61" s="3466"/>
      <c r="GC61" s="3466"/>
      <c r="GD61" s="3466"/>
      <c r="GE61" s="3466"/>
      <c r="GF61" s="3466"/>
      <c r="GG61" s="3466"/>
      <c r="GH61" s="3466"/>
      <c r="GI61" s="3466"/>
      <c r="GJ61" s="3466"/>
      <c r="GK61" s="3466"/>
      <c r="GL61" s="3466"/>
      <c r="GM61" s="3466"/>
      <c r="GN61" s="3466"/>
      <c r="GO61" s="3466"/>
      <c r="GP61" s="3466"/>
      <c r="GQ61" s="3466"/>
      <c r="GR61" s="3466"/>
      <c r="GS61" s="3466"/>
      <c r="GT61" s="3466"/>
      <c r="GU61" s="3466"/>
      <c r="GV61" s="3466"/>
      <c r="GW61" s="3466"/>
      <c r="GX61" s="3466"/>
      <c r="GY61" s="3466"/>
      <c r="GZ61" s="3466"/>
      <c r="HA61" s="3466"/>
      <c r="HB61" s="3466"/>
      <c r="HC61" s="3466"/>
      <c r="HD61" s="3466"/>
      <c r="HE61" s="3466"/>
      <c r="HF61" s="3466"/>
      <c r="HG61" s="3466"/>
      <c r="HH61" s="3466"/>
      <c r="HI61" s="3466"/>
      <c r="HJ61" s="3466"/>
      <c r="HK61" s="3466"/>
      <c r="HL61" s="3466"/>
      <c r="HM61" s="3466"/>
      <c r="HN61" s="3466"/>
      <c r="HO61" s="3466"/>
      <c r="HP61" s="3466"/>
      <c r="HQ61" s="3466"/>
      <c r="HR61" s="3466"/>
      <c r="HS61" s="3466"/>
      <c r="HT61" s="3466"/>
      <c r="HU61" s="3466"/>
      <c r="HV61" s="3466"/>
      <c r="HW61" s="3466"/>
      <c r="HX61" s="3466"/>
      <c r="HY61" s="3466"/>
      <c r="HZ61" s="3466"/>
    </row>
    <row r="62" spans="1:234" s="3394" customFormat="1" ht="32.1" customHeight="1" x14ac:dyDescent="0.2">
      <c r="A62" s="529" t="s">
        <v>2276</v>
      </c>
      <c r="B62" s="516"/>
      <c r="C62" s="516"/>
      <c r="D62" s="516"/>
      <c r="E62" s="516"/>
      <c r="F62" s="516"/>
      <c r="G62" s="2039"/>
      <c r="H62" s="2038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5"/>
      <c r="BX62" s="3395"/>
      <c r="BY62" s="3466"/>
      <c r="BZ62" s="3466"/>
      <c r="CA62" s="3466"/>
      <c r="CB62" s="3466"/>
      <c r="CC62" s="3466"/>
      <c r="CD62" s="3466"/>
      <c r="CE62" s="3466"/>
      <c r="CF62" s="3466"/>
      <c r="CG62" s="3466"/>
      <c r="CH62" s="3466"/>
      <c r="CI62" s="3466"/>
      <c r="CJ62" s="3466"/>
      <c r="CK62" s="3466"/>
      <c r="CL62" s="3466"/>
      <c r="CM62" s="3466"/>
      <c r="CN62" s="3466"/>
      <c r="CO62" s="3466"/>
      <c r="CP62" s="3466"/>
      <c r="CQ62" s="3466"/>
      <c r="CR62" s="3466"/>
      <c r="CS62" s="3466"/>
      <c r="CT62" s="3466"/>
      <c r="CU62" s="3466"/>
      <c r="CV62" s="3466"/>
      <c r="CW62" s="3466"/>
      <c r="CX62" s="3466"/>
      <c r="CY62" s="3466"/>
      <c r="CZ62" s="3466"/>
      <c r="DA62" s="402"/>
      <c r="DB62" s="3466"/>
      <c r="DC62" s="3466"/>
      <c r="DD62" s="3466"/>
      <c r="DE62" s="3466"/>
      <c r="DF62" s="3466"/>
      <c r="DG62" s="3466"/>
      <c r="DH62" s="3466"/>
      <c r="DI62" s="3466"/>
      <c r="DJ62" s="3466"/>
      <c r="DK62" s="3466"/>
      <c r="DL62" s="3466"/>
      <c r="DM62" s="3466"/>
      <c r="DN62" s="3466"/>
      <c r="DO62" s="3466"/>
      <c r="DP62" s="3466"/>
      <c r="DQ62" s="3466"/>
      <c r="DR62" s="3466"/>
      <c r="DS62" s="3466"/>
      <c r="DT62" s="3466"/>
      <c r="DU62" s="3466"/>
      <c r="DV62" s="3466"/>
      <c r="DW62" s="3466"/>
      <c r="DX62" s="3466"/>
      <c r="DY62" s="3466"/>
      <c r="DZ62" s="3466"/>
      <c r="EA62" s="3466"/>
      <c r="EB62" s="3466"/>
      <c r="EC62" s="3466"/>
      <c r="ED62" s="3466"/>
      <c r="EE62" s="3466"/>
      <c r="EF62" s="3466"/>
      <c r="EG62" s="3466"/>
      <c r="EH62" s="3466"/>
      <c r="EI62" s="3466"/>
      <c r="EJ62" s="3466"/>
      <c r="EK62" s="3466"/>
      <c r="EL62" s="3466"/>
      <c r="EM62" s="3466"/>
      <c r="EN62" s="3466"/>
      <c r="EO62" s="3466"/>
      <c r="EP62" s="3466"/>
      <c r="EQ62" s="3466"/>
      <c r="ER62" s="3466"/>
      <c r="ES62" s="3466"/>
      <c r="ET62" s="3466"/>
      <c r="EU62" s="3466"/>
      <c r="EV62" s="3466"/>
      <c r="EW62" s="3466"/>
      <c r="EX62" s="3466"/>
      <c r="EY62" s="3466"/>
      <c r="EZ62" s="3466"/>
      <c r="FA62" s="3466"/>
      <c r="FB62" s="3466"/>
      <c r="FC62" s="3466"/>
      <c r="FD62" s="3466"/>
      <c r="FE62" s="3466"/>
      <c r="FF62" s="3466"/>
      <c r="FG62" s="3466"/>
      <c r="FH62" s="3466"/>
      <c r="FI62" s="3466"/>
      <c r="FJ62" s="3466"/>
      <c r="FK62" s="3466"/>
      <c r="FL62" s="3466"/>
      <c r="FM62" s="3466"/>
      <c r="FN62" s="3466"/>
      <c r="FO62" s="3466"/>
      <c r="FP62" s="3466"/>
      <c r="FQ62" s="3466"/>
      <c r="FR62" s="3466"/>
      <c r="FS62" s="3466"/>
      <c r="FT62" s="3466"/>
      <c r="FU62" s="3466"/>
      <c r="FV62" s="3466"/>
      <c r="FW62" s="3466"/>
      <c r="FX62" s="3466"/>
      <c r="FY62" s="3466"/>
      <c r="FZ62" s="3466"/>
      <c r="GA62" s="3466"/>
      <c r="GB62" s="3466"/>
      <c r="GC62" s="3466"/>
      <c r="GD62" s="3466"/>
      <c r="GE62" s="3466"/>
      <c r="GF62" s="3466"/>
      <c r="GG62" s="3466"/>
      <c r="GH62" s="3466"/>
      <c r="GI62" s="3466"/>
      <c r="GJ62" s="3466"/>
      <c r="GK62" s="3466"/>
      <c r="GL62" s="3466"/>
      <c r="GM62" s="3466"/>
      <c r="GN62" s="3466"/>
      <c r="GO62" s="3466"/>
      <c r="GP62" s="3466"/>
      <c r="GQ62" s="3466"/>
      <c r="GR62" s="3466"/>
      <c r="GS62" s="3466"/>
      <c r="GT62" s="3466"/>
      <c r="GU62" s="3466"/>
      <c r="GV62" s="3466"/>
      <c r="GW62" s="3466"/>
      <c r="GX62" s="3466"/>
      <c r="GY62" s="3466"/>
      <c r="GZ62" s="3466"/>
      <c r="HA62" s="3466"/>
      <c r="HB62" s="3466"/>
      <c r="HC62" s="3466"/>
      <c r="HD62" s="3466"/>
      <c r="HE62" s="3466"/>
      <c r="HF62" s="3466"/>
      <c r="HG62" s="3466"/>
      <c r="HH62" s="3466"/>
      <c r="HI62" s="3466"/>
      <c r="HJ62" s="3466"/>
      <c r="HK62" s="3466"/>
      <c r="HL62" s="3466"/>
      <c r="HM62" s="3466"/>
      <c r="HN62" s="3466"/>
      <c r="HO62" s="3466"/>
      <c r="HP62" s="3466"/>
      <c r="HQ62" s="3466"/>
      <c r="HR62" s="3466"/>
      <c r="HS62" s="3466"/>
      <c r="HT62" s="3466"/>
      <c r="HU62" s="3466"/>
      <c r="HV62" s="3466"/>
      <c r="HW62" s="3466"/>
      <c r="HX62" s="3466"/>
      <c r="HY62" s="3466"/>
      <c r="HZ62" s="3466"/>
    </row>
    <row r="63" spans="1:234" s="3394" customFormat="1" x14ac:dyDescent="0.2">
      <c r="A63" s="4463" t="s">
        <v>2275</v>
      </c>
      <c r="B63" s="4300"/>
      <c r="C63" s="5251" t="s">
        <v>2274</v>
      </c>
      <c r="D63" s="5251"/>
      <c r="E63" s="5251"/>
      <c r="F63" s="5251"/>
      <c r="G63" s="5252"/>
      <c r="H63" s="4526" t="s">
        <v>2273</v>
      </c>
      <c r="I63" s="5253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5"/>
      <c r="BX63" s="3395"/>
      <c r="BY63" s="3466"/>
      <c r="BZ63" s="3466"/>
      <c r="CA63" s="3466"/>
      <c r="CB63" s="3466"/>
      <c r="CC63" s="3466"/>
      <c r="CD63" s="3466"/>
      <c r="CE63" s="3466"/>
      <c r="CF63" s="3466"/>
      <c r="CG63" s="3466"/>
      <c r="CH63" s="3466"/>
      <c r="CI63" s="3466"/>
      <c r="CJ63" s="3466"/>
      <c r="CK63" s="3466"/>
      <c r="CL63" s="3466"/>
      <c r="CM63" s="3466"/>
      <c r="CN63" s="3466"/>
      <c r="CO63" s="3466"/>
      <c r="CP63" s="3466"/>
      <c r="CQ63" s="3466"/>
      <c r="CR63" s="3466"/>
      <c r="CS63" s="3466"/>
      <c r="CT63" s="3466"/>
      <c r="CU63" s="3466"/>
      <c r="CV63" s="3466"/>
      <c r="CW63" s="3466"/>
      <c r="CX63" s="3466"/>
      <c r="CY63" s="3466"/>
      <c r="CZ63" s="3466"/>
      <c r="DA63" s="402"/>
      <c r="DB63" s="3466"/>
      <c r="DC63" s="3466"/>
      <c r="DD63" s="3466"/>
      <c r="DE63" s="3466"/>
      <c r="DF63" s="3466"/>
      <c r="DG63" s="3466"/>
      <c r="DH63" s="3466"/>
      <c r="DI63" s="3466"/>
      <c r="DJ63" s="3466"/>
      <c r="DK63" s="3466"/>
      <c r="DL63" s="3466"/>
      <c r="DM63" s="3466"/>
      <c r="DN63" s="3466"/>
      <c r="DO63" s="3466"/>
      <c r="DP63" s="3466"/>
      <c r="DQ63" s="3466"/>
      <c r="DR63" s="3466"/>
      <c r="DS63" s="3466"/>
      <c r="DT63" s="3466"/>
      <c r="DU63" s="3466"/>
      <c r="DV63" s="3466"/>
      <c r="DW63" s="3466"/>
      <c r="DX63" s="3466"/>
      <c r="DY63" s="3466"/>
      <c r="DZ63" s="3466"/>
      <c r="EA63" s="3466"/>
      <c r="EB63" s="3466"/>
      <c r="EC63" s="3466"/>
      <c r="ED63" s="3466"/>
      <c r="EE63" s="3466"/>
      <c r="EF63" s="3466"/>
      <c r="EG63" s="3466"/>
      <c r="EH63" s="3466"/>
      <c r="EI63" s="3466"/>
      <c r="EJ63" s="3466"/>
      <c r="EK63" s="3466"/>
      <c r="EL63" s="3466"/>
      <c r="EM63" s="3466"/>
      <c r="EN63" s="3466"/>
      <c r="EO63" s="3466"/>
      <c r="EP63" s="3466"/>
      <c r="EQ63" s="3466"/>
      <c r="ER63" s="3466"/>
      <c r="ES63" s="3466"/>
      <c r="ET63" s="3466"/>
      <c r="EU63" s="3466"/>
      <c r="EV63" s="3466"/>
      <c r="EW63" s="3466"/>
      <c r="EX63" s="3466"/>
      <c r="EY63" s="3466"/>
      <c r="EZ63" s="3466"/>
      <c r="FA63" s="3466"/>
      <c r="FB63" s="3466"/>
      <c r="FC63" s="3466"/>
      <c r="FD63" s="3466"/>
      <c r="FE63" s="3466"/>
      <c r="FF63" s="3466"/>
      <c r="FG63" s="3466"/>
      <c r="FH63" s="3466"/>
      <c r="FI63" s="3466"/>
      <c r="FJ63" s="3466"/>
      <c r="FK63" s="3466"/>
      <c r="FL63" s="3466"/>
      <c r="FM63" s="3466"/>
      <c r="FN63" s="3466"/>
      <c r="FO63" s="3466"/>
      <c r="FP63" s="3466"/>
      <c r="FQ63" s="3466"/>
      <c r="FR63" s="3466"/>
      <c r="FS63" s="3466"/>
      <c r="FT63" s="3466"/>
      <c r="FU63" s="3466"/>
      <c r="FV63" s="3466"/>
      <c r="FW63" s="3466"/>
      <c r="FX63" s="3466"/>
      <c r="FY63" s="3466"/>
      <c r="FZ63" s="3466"/>
      <c r="GA63" s="3466"/>
      <c r="GB63" s="3466"/>
      <c r="GC63" s="3466"/>
      <c r="GD63" s="3466"/>
      <c r="GE63" s="3466"/>
      <c r="GF63" s="3466"/>
      <c r="GG63" s="3466"/>
      <c r="GH63" s="3466"/>
      <c r="GI63" s="3466"/>
      <c r="GJ63" s="3466"/>
      <c r="GK63" s="3466"/>
      <c r="GL63" s="3466"/>
      <c r="GM63" s="3466"/>
      <c r="GN63" s="3466"/>
      <c r="GO63" s="3466"/>
      <c r="GP63" s="3466"/>
      <c r="GQ63" s="3466"/>
      <c r="GR63" s="3466"/>
      <c r="GS63" s="3466"/>
      <c r="GT63" s="3466"/>
      <c r="GU63" s="3466"/>
      <c r="GV63" s="3466"/>
      <c r="GW63" s="3466"/>
      <c r="GX63" s="3466"/>
      <c r="GY63" s="3466"/>
      <c r="GZ63" s="3466"/>
      <c r="HA63" s="3466"/>
      <c r="HB63" s="3466"/>
      <c r="HC63" s="3466"/>
      <c r="HD63" s="3466"/>
      <c r="HE63" s="3466"/>
      <c r="HF63" s="3466"/>
      <c r="HG63" s="3466"/>
      <c r="HH63" s="3466"/>
      <c r="HI63" s="3466"/>
      <c r="HJ63" s="3466"/>
      <c r="HK63" s="3466"/>
      <c r="HL63" s="3466"/>
      <c r="HM63" s="3466"/>
      <c r="HN63" s="3466"/>
      <c r="HO63" s="3466"/>
      <c r="HP63" s="3466"/>
      <c r="HQ63" s="3466"/>
      <c r="HR63" s="3466"/>
      <c r="HS63" s="3466"/>
      <c r="HT63" s="3466"/>
      <c r="HU63" s="3466"/>
      <c r="HV63" s="3466"/>
      <c r="HW63" s="3466"/>
      <c r="HX63" s="3466"/>
      <c r="HY63" s="3466"/>
      <c r="HZ63" s="3466"/>
    </row>
    <row r="64" spans="1:234" s="3394" customFormat="1" x14ac:dyDescent="0.2">
      <c r="A64" s="4249"/>
      <c r="B64" s="4250"/>
      <c r="C64" s="4463" t="s">
        <v>27</v>
      </c>
      <c r="D64" s="4578" t="s">
        <v>2272</v>
      </c>
      <c r="E64" s="4190"/>
      <c r="F64" s="4194"/>
      <c r="G64" s="4725" t="s">
        <v>2271</v>
      </c>
      <c r="H64" s="4288"/>
      <c r="I64" s="5253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5"/>
      <c r="BX64" s="3395"/>
      <c r="BY64" s="3466"/>
      <c r="BZ64" s="3466"/>
      <c r="CA64" s="3466"/>
      <c r="CB64" s="3466"/>
      <c r="CC64" s="3466"/>
      <c r="CD64" s="3466"/>
      <c r="CE64" s="3466"/>
      <c r="CF64" s="3466"/>
      <c r="CG64" s="3466"/>
      <c r="CH64" s="3466"/>
      <c r="CI64" s="3466"/>
      <c r="CJ64" s="3466"/>
      <c r="CK64" s="3466"/>
      <c r="CL64" s="3466"/>
      <c r="CM64" s="3466"/>
      <c r="CN64" s="3466"/>
      <c r="CO64" s="3466"/>
      <c r="CP64" s="3466"/>
      <c r="CQ64" s="3466"/>
      <c r="CR64" s="3466"/>
      <c r="CS64" s="3466"/>
      <c r="CT64" s="3466"/>
      <c r="CU64" s="3466"/>
      <c r="CV64" s="3466"/>
      <c r="CW64" s="3466"/>
      <c r="CX64" s="3466"/>
      <c r="CY64" s="3466"/>
      <c r="CZ64" s="3466"/>
      <c r="DA64" s="402"/>
      <c r="DB64" s="3466"/>
      <c r="DC64" s="3466"/>
      <c r="DD64" s="3466"/>
      <c r="DE64" s="3466"/>
      <c r="DF64" s="3466"/>
      <c r="DG64" s="3466"/>
      <c r="DH64" s="3466"/>
      <c r="DI64" s="3466"/>
      <c r="DJ64" s="3466"/>
      <c r="DK64" s="3466"/>
      <c r="DL64" s="3466"/>
      <c r="DM64" s="3466"/>
      <c r="DN64" s="3466"/>
      <c r="DO64" s="3466"/>
      <c r="DP64" s="3466"/>
      <c r="DQ64" s="3466"/>
      <c r="DR64" s="3466"/>
      <c r="DS64" s="3466"/>
      <c r="DT64" s="3466"/>
      <c r="DU64" s="3466"/>
      <c r="DV64" s="3466"/>
      <c r="DW64" s="3466"/>
      <c r="DX64" s="3466"/>
      <c r="DY64" s="3466"/>
      <c r="DZ64" s="3466"/>
      <c r="EA64" s="3466"/>
      <c r="EB64" s="3466"/>
      <c r="EC64" s="3466"/>
      <c r="ED64" s="3466"/>
      <c r="EE64" s="3466"/>
      <c r="EF64" s="3466"/>
      <c r="EG64" s="3466"/>
      <c r="EH64" s="3466"/>
      <c r="EI64" s="3466"/>
      <c r="EJ64" s="3466"/>
      <c r="EK64" s="3466"/>
      <c r="EL64" s="3466"/>
      <c r="EM64" s="3466"/>
      <c r="EN64" s="3466"/>
      <c r="EO64" s="3466"/>
      <c r="EP64" s="3466"/>
      <c r="EQ64" s="3466"/>
      <c r="ER64" s="3466"/>
      <c r="ES64" s="3466"/>
      <c r="ET64" s="3466"/>
      <c r="EU64" s="3466"/>
      <c r="EV64" s="3466"/>
      <c r="EW64" s="3466"/>
      <c r="EX64" s="3466"/>
      <c r="EY64" s="3466"/>
      <c r="EZ64" s="3466"/>
      <c r="FA64" s="3466"/>
      <c r="FB64" s="3466"/>
      <c r="FC64" s="3466"/>
      <c r="FD64" s="3466"/>
      <c r="FE64" s="3466"/>
      <c r="FF64" s="3466"/>
      <c r="FG64" s="3466"/>
      <c r="FH64" s="3466"/>
      <c r="FI64" s="3466"/>
      <c r="FJ64" s="3466"/>
      <c r="FK64" s="3466"/>
      <c r="FL64" s="3466"/>
      <c r="FM64" s="3466"/>
      <c r="FN64" s="3466"/>
      <c r="FO64" s="3466"/>
      <c r="FP64" s="3466"/>
      <c r="FQ64" s="3466"/>
      <c r="FR64" s="3466"/>
      <c r="FS64" s="3466"/>
      <c r="FT64" s="3466"/>
      <c r="FU64" s="3466"/>
      <c r="FV64" s="3466"/>
      <c r="FW64" s="3466"/>
      <c r="FX64" s="3466"/>
      <c r="FY64" s="3466"/>
      <c r="FZ64" s="3466"/>
      <c r="GA64" s="3466"/>
      <c r="GB64" s="3466"/>
      <c r="GC64" s="3466"/>
      <c r="GD64" s="3466"/>
      <c r="GE64" s="3466"/>
      <c r="GF64" s="3466"/>
      <c r="GG64" s="3466"/>
      <c r="GH64" s="3466"/>
      <c r="GI64" s="3466"/>
      <c r="GJ64" s="3466"/>
      <c r="GK64" s="3466"/>
      <c r="GL64" s="3466"/>
      <c r="GM64" s="3466"/>
      <c r="GN64" s="3466"/>
      <c r="GO64" s="3466"/>
      <c r="GP64" s="3466"/>
      <c r="GQ64" s="3466"/>
      <c r="GR64" s="3466"/>
      <c r="GS64" s="3466"/>
      <c r="GT64" s="3466"/>
      <c r="GU64" s="3466"/>
      <c r="GV64" s="3466"/>
      <c r="GW64" s="3466"/>
      <c r="GX64" s="3466"/>
      <c r="GY64" s="3466"/>
      <c r="GZ64" s="3466"/>
      <c r="HA64" s="3466"/>
      <c r="HB64" s="3466"/>
      <c r="HC64" s="3466"/>
      <c r="HD64" s="3466"/>
      <c r="HE64" s="3466"/>
      <c r="HF64" s="3466"/>
      <c r="HG64" s="3466"/>
      <c r="HH64" s="3466"/>
      <c r="HI64" s="3466"/>
      <c r="HJ64" s="3466"/>
      <c r="HK64" s="3466"/>
      <c r="HL64" s="3466"/>
      <c r="HM64" s="3466"/>
      <c r="HN64" s="3466"/>
      <c r="HO64" s="3466"/>
      <c r="HP64" s="3466"/>
      <c r="HQ64" s="3466"/>
      <c r="HR64" s="3466"/>
      <c r="HS64" s="3466"/>
      <c r="HT64" s="3466"/>
      <c r="HU64" s="3466"/>
      <c r="HV64" s="3466"/>
      <c r="HW64" s="3466"/>
      <c r="HX64" s="3466"/>
      <c r="HY64" s="3466"/>
      <c r="HZ64" s="3466"/>
    </row>
    <row r="65" spans="1:234" s="3394" customFormat="1" ht="26.45" customHeight="1" x14ac:dyDescent="0.2">
      <c r="A65" s="4464"/>
      <c r="B65" s="4366"/>
      <c r="C65" s="4464"/>
      <c r="D65" s="1773" t="s">
        <v>2270</v>
      </c>
      <c r="E65" s="1873" t="s">
        <v>2269</v>
      </c>
      <c r="F65" s="1886" t="s">
        <v>2268</v>
      </c>
      <c r="G65" s="4726"/>
      <c r="H65" s="3176" t="s">
        <v>2267</v>
      </c>
      <c r="I65" s="3183" t="s">
        <v>2266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5"/>
      <c r="BX65" s="3395"/>
      <c r="BY65" s="3466"/>
      <c r="BZ65" s="3466"/>
      <c r="CA65" s="3466"/>
      <c r="CB65" s="3466"/>
      <c r="CC65" s="3466"/>
      <c r="CD65" s="3466"/>
      <c r="CE65" s="3466"/>
      <c r="CF65" s="3466"/>
      <c r="CG65" s="3466"/>
      <c r="CH65" s="3466"/>
      <c r="CI65" s="3466"/>
      <c r="CJ65" s="3466"/>
      <c r="CK65" s="3466"/>
      <c r="CL65" s="3466"/>
      <c r="CM65" s="3466"/>
      <c r="CN65" s="3466"/>
      <c r="CO65" s="3466"/>
      <c r="CP65" s="3466"/>
      <c r="CQ65" s="3466"/>
      <c r="CR65" s="3466"/>
      <c r="CS65" s="3466"/>
      <c r="CT65" s="3466"/>
      <c r="CU65" s="3466"/>
      <c r="CV65" s="3466"/>
      <c r="CW65" s="3466"/>
      <c r="CX65" s="3466"/>
      <c r="CY65" s="3466"/>
      <c r="CZ65" s="3466"/>
      <c r="DA65" s="402"/>
      <c r="DB65" s="3466"/>
      <c r="DC65" s="3466"/>
      <c r="DD65" s="3466"/>
      <c r="DE65" s="3466"/>
      <c r="DF65" s="3466"/>
      <c r="DG65" s="3466"/>
      <c r="DH65" s="3466"/>
      <c r="DI65" s="3466"/>
      <c r="DJ65" s="3466"/>
      <c r="DK65" s="3466"/>
      <c r="DL65" s="3466"/>
      <c r="DM65" s="3466"/>
      <c r="DN65" s="3466"/>
      <c r="DO65" s="3466"/>
      <c r="DP65" s="3466"/>
      <c r="DQ65" s="3466"/>
      <c r="DR65" s="3466"/>
      <c r="DS65" s="3466"/>
      <c r="DT65" s="3466"/>
      <c r="DU65" s="3466"/>
      <c r="DV65" s="3466"/>
      <c r="DW65" s="3466"/>
      <c r="DX65" s="3466"/>
      <c r="DY65" s="3466"/>
      <c r="DZ65" s="3466"/>
      <c r="EA65" s="3466"/>
      <c r="EB65" s="3466"/>
      <c r="EC65" s="3466"/>
      <c r="ED65" s="3466"/>
      <c r="EE65" s="3466"/>
      <c r="EF65" s="3466"/>
      <c r="EG65" s="3466"/>
      <c r="EH65" s="3466"/>
      <c r="EI65" s="3466"/>
      <c r="EJ65" s="3466"/>
      <c r="EK65" s="3466"/>
      <c r="EL65" s="3466"/>
      <c r="EM65" s="3466"/>
      <c r="EN65" s="3466"/>
      <c r="EO65" s="3466"/>
      <c r="EP65" s="3466"/>
      <c r="EQ65" s="3466"/>
      <c r="ER65" s="3466"/>
      <c r="ES65" s="3466"/>
      <c r="ET65" s="3466"/>
      <c r="EU65" s="3466"/>
      <c r="EV65" s="3466"/>
      <c r="EW65" s="3466"/>
      <c r="EX65" s="3466"/>
      <c r="EY65" s="3466"/>
      <c r="EZ65" s="3466"/>
      <c r="FA65" s="3466"/>
      <c r="FB65" s="3466"/>
      <c r="FC65" s="3466"/>
      <c r="FD65" s="3466"/>
      <c r="FE65" s="3466"/>
      <c r="FF65" s="3466"/>
      <c r="FG65" s="3466"/>
      <c r="FH65" s="3466"/>
      <c r="FI65" s="3466"/>
      <c r="FJ65" s="3466"/>
      <c r="FK65" s="3466"/>
      <c r="FL65" s="3466"/>
      <c r="FM65" s="3466"/>
      <c r="FN65" s="3466"/>
      <c r="FO65" s="3466"/>
      <c r="FP65" s="3466"/>
      <c r="FQ65" s="3466"/>
      <c r="FR65" s="3466"/>
      <c r="FS65" s="3466"/>
      <c r="FT65" s="3466"/>
      <c r="FU65" s="3466"/>
      <c r="FV65" s="3466"/>
      <c r="FW65" s="3466"/>
      <c r="FX65" s="3466"/>
      <c r="FY65" s="3466"/>
      <c r="FZ65" s="3466"/>
      <c r="GA65" s="3466"/>
      <c r="GB65" s="3466"/>
      <c r="GC65" s="3466"/>
      <c r="GD65" s="3466"/>
      <c r="GE65" s="3466"/>
      <c r="GF65" s="3466"/>
      <c r="GG65" s="3466"/>
      <c r="GH65" s="3466"/>
      <c r="GI65" s="3466"/>
      <c r="GJ65" s="3466"/>
      <c r="GK65" s="3466"/>
      <c r="GL65" s="3466"/>
      <c r="GM65" s="3466"/>
      <c r="GN65" s="3466"/>
      <c r="GO65" s="3466"/>
      <c r="GP65" s="3466"/>
      <c r="GQ65" s="3466"/>
      <c r="GR65" s="3466"/>
      <c r="GS65" s="3466"/>
      <c r="GT65" s="3466"/>
      <c r="GU65" s="3466"/>
      <c r="GV65" s="3466"/>
      <c r="GW65" s="3466"/>
      <c r="GX65" s="3466"/>
      <c r="GY65" s="3466"/>
      <c r="GZ65" s="3466"/>
      <c r="HA65" s="3466"/>
      <c r="HB65" s="3466"/>
      <c r="HC65" s="3466"/>
      <c r="HD65" s="3466"/>
      <c r="HE65" s="3466"/>
      <c r="HF65" s="3466"/>
      <c r="HG65" s="3466"/>
      <c r="HH65" s="3466"/>
      <c r="HI65" s="3466"/>
      <c r="HJ65" s="3466"/>
      <c r="HK65" s="3466"/>
      <c r="HL65" s="3466"/>
      <c r="HM65" s="3466"/>
      <c r="HN65" s="3466"/>
      <c r="HO65" s="3466"/>
      <c r="HP65" s="3466"/>
      <c r="HQ65" s="3466"/>
      <c r="HR65" s="3466"/>
      <c r="HS65" s="3466"/>
      <c r="HT65" s="3466"/>
      <c r="HU65" s="3466"/>
      <c r="HV65" s="3466"/>
      <c r="HW65" s="3466"/>
      <c r="HX65" s="3466"/>
      <c r="HY65" s="3466"/>
      <c r="HZ65" s="3466"/>
    </row>
    <row r="66" spans="1:234" s="3394" customFormat="1" x14ac:dyDescent="0.2">
      <c r="A66" s="5254" t="s">
        <v>2265</v>
      </c>
      <c r="B66" s="5255"/>
      <c r="C66" s="2037">
        <f>SUM(D66:F66)</f>
        <v>0</v>
      </c>
      <c r="D66" s="1794"/>
      <c r="E66" s="1890"/>
      <c r="F66" s="1829"/>
      <c r="G66" s="1834"/>
      <c r="H66" s="2036"/>
      <c r="I66" s="1795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5"/>
      <c r="BX66" s="3395"/>
      <c r="BY66" s="3466"/>
      <c r="BZ66" s="3466"/>
      <c r="CA66" s="3466"/>
      <c r="CB66" s="3466"/>
      <c r="CC66" s="3466"/>
      <c r="CD66" s="3466"/>
      <c r="CE66" s="3466"/>
      <c r="CF66" s="3466"/>
      <c r="CG66" s="3466"/>
      <c r="CH66" s="3466"/>
      <c r="CI66" s="3466"/>
      <c r="CJ66" s="3466"/>
      <c r="CK66" s="3466"/>
      <c r="CL66" s="3466"/>
      <c r="CM66" s="3466"/>
      <c r="CN66" s="3466"/>
      <c r="CO66" s="3466"/>
      <c r="CP66" s="3466"/>
      <c r="CQ66" s="3466"/>
      <c r="CR66" s="3466"/>
      <c r="CS66" s="3466"/>
      <c r="CT66" s="3466"/>
      <c r="CU66" s="3466"/>
      <c r="CV66" s="3466"/>
      <c r="CW66" s="3466"/>
      <c r="CX66" s="3466"/>
      <c r="CY66" s="3466"/>
      <c r="CZ66" s="3466"/>
      <c r="DA66" s="402"/>
      <c r="DB66" s="3466"/>
      <c r="DC66" s="3466"/>
      <c r="DD66" s="3466"/>
      <c r="DE66" s="3466"/>
      <c r="DF66" s="3466"/>
      <c r="DG66" s="3466"/>
      <c r="DH66" s="3466"/>
      <c r="DI66" s="3466"/>
      <c r="DJ66" s="3466"/>
      <c r="DK66" s="3466"/>
      <c r="DL66" s="3466"/>
      <c r="DM66" s="3466"/>
      <c r="DN66" s="3466"/>
      <c r="DO66" s="3466"/>
      <c r="DP66" s="3466"/>
      <c r="DQ66" s="3466"/>
      <c r="DR66" s="3466"/>
      <c r="DS66" s="3466"/>
      <c r="DT66" s="3466"/>
      <c r="DU66" s="3466"/>
      <c r="DV66" s="3466"/>
      <c r="DW66" s="3466"/>
      <c r="DX66" s="3466"/>
      <c r="DY66" s="3466"/>
      <c r="DZ66" s="3466"/>
      <c r="EA66" s="3466"/>
      <c r="EB66" s="3466"/>
      <c r="EC66" s="3466"/>
      <c r="ED66" s="3466"/>
      <c r="EE66" s="3466"/>
      <c r="EF66" s="3466"/>
      <c r="EG66" s="3466"/>
      <c r="EH66" s="3466"/>
      <c r="EI66" s="3466"/>
      <c r="EJ66" s="3466"/>
      <c r="EK66" s="3466"/>
      <c r="EL66" s="3466"/>
      <c r="EM66" s="3466"/>
      <c r="EN66" s="3466"/>
      <c r="EO66" s="3466"/>
      <c r="EP66" s="3466"/>
      <c r="EQ66" s="3466"/>
      <c r="ER66" s="3466"/>
      <c r="ES66" s="3466"/>
      <c r="ET66" s="3466"/>
      <c r="EU66" s="3466"/>
      <c r="EV66" s="3466"/>
      <c r="EW66" s="3466"/>
      <c r="EX66" s="3466"/>
      <c r="EY66" s="3466"/>
      <c r="EZ66" s="3466"/>
      <c r="FA66" s="3466"/>
      <c r="FB66" s="3466"/>
      <c r="FC66" s="3466"/>
      <c r="FD66" s="3466"/>
      <c r="FE66" s="3466"/>
      <c r="FF66" s="3466"/>
      <c r="FG66" s="3466"/>
      <c r="FH66" s="3466"/>
      <c r="FI66" s="3466"/>
      <c r="FJ66" s="3466"/>
      <c r="FK66" s="3466"/>
      <c r="FL66" s="3466"/>
      <c r="FM66" s="3466"/>
      <c r="FN66" s="3466"/>
      <c r="FO66" s="3466"/>
      <c r="FP66" s="3466"/>
      <c r="FQ66" s="3466"/>
      <c r="FR66" s="3466"/>
      <c r="FS66" s="3466"/>
      <c r="FT66" s="3466"/>
      <c r="FU66" s="3466"/>
      <c r="FV66" s="3466"/>
      <c r="FW66" s="3466"/>
      <c r="FX66" s="3466"/>
      <c r="FY66" s="3466"/>
      <c r="FZ66" s="3466"/>
      <c r="GA66" s="3466"/>
      <c r="GB66" s="3466"/>
      <c r="GC66" s="3466"/>
      <c r="GD66" s="3466"/>
      <c r="GE66" s="3466"/>
      <c r="GF66" s="3466"/>
      <c r="GG66" s="3466"/>
      <c r="GH66" s="3466"/>
      <c r="GI66" s="3466"/>
      <c r="GJ66" s="3466"/>
      <c r="GK66" s="3466"/>
      <c r="GL66" s="3466"/>
      <c r="GM66" s="3466"/>
      <c r="GN66" s="3466"/>
      <c r="GO66" s="3466"/>
      <c r="GP66" s="3466"/>
      <c r="GQ66" s="3466"/>
      <c r="GR66" s="3466"/>
      <c r="GS66" s="3466"/>
      <c r="GT66" s="3466"/>
      <c r="GU66" s="3466"/>
      <c r="GV66" s="3466"/>
      <c r="GW66" s="3466"/>
      <c r="GX66" s="3466"/>
      <c r="GY66" s="3466"/>
      <c r="GZ66" s="3466"/>
      <c r="HA66" s="3466"/>
      <c r="HB66" s="3466"/>
      <c r="HC66" s="3466"/>
      <c r="HD66" s="3466"/>
      <c r="HE66" s="3466"/>
      <c r="HF66" s="3466"/>
      <c r="HG66" s="3466"/>
      <c r="HH66" s="3466"/>
      <c r="HI66" s="3466"/>
      <c r="HJ66" s="3466"/>
      <c r="HK66" s="3466"/>
      <c r="HL66" s="3466"/>
      <c r="HM66" s="3466"/>
      <c r="HN66" s="3466"/>
      <c r="HO66" s="3466"/>
      <c r="HP66" s="3466"/>
      <c r="HQ66" s="3466"/>
      <c r="HR66" s="3466"/>
      <c r="HS66" s="3466"/>
      <c r="HT66" s="3466"/>
      <c r="HU66" s="3466"/>
      <c r="HV66" s="3466"/>
      <c r="HW66" s="3466"/>
      <c r="HX66" s="3466"/>
      <c r="HY66" s="3466"/>
      <c r="HZ66" s="3466"/>
    </row>
    <row r="67" spans="1:234" s="3394" customFormat="1" x14ac:dyDescent="0.2">
      <c r="A67" s="4341" t="s">
        <v>2264</v>
      </c>
      <c r="B67" s="4268"/>
      <c r="C67" s="2035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5"/>
      <c r="BX67" s="3395"/>
      <c r="BY67" s="3466"/>
      <c r="BZ67" s="3466"/>
      <c r="CA67" s="3466"/>
      <c r="CB67" s="3466"/>
      <c r="CC67" s="3466"/>
      <c r="CD67" s="3466"/>
      <c r="CE67" s="3466"/>
      <c r="CF67" s="3466"/>
      <c r="CG67" s="3466"/>
      <c r="CH67" s="3466"/>
      <c r="CI67" s="3466"/>
      <c r="CJ67" s="3466"/>
      <c r="CK67" s="3466"/>
      <c r="CL67" s="3466"/>
      <c r="CM67" s="3466"/>
      <c r="CN67" s="3466"/>
      <c r="CO67" s="3466"/>
      <c r="CP67" s="3466"/>
      <c r="CQ67" s="3466"/>
      <c r="CR67" s="3466"/>
      <c r="CS67" s="3466"/>
      <c r="CT67" s="3466"/>
      <c r="CU67" s="3466"/>
      <c r="CV67" s="3466"/>
      <c r="CW67" s="3466"/>
      <c r="CX67" s="3466"/>
      <c r="CY67" s="3466"/>
      <c r="CZ67" s="3466"/>
      <c r="DA67" s="402"/>
      <c r="DB67" s="3466"/>
      <c r="DC67" s="3466"/>
      <c r="DD67" s="3466"/>
      <c r="DE67" s="3466"/>
      <c r="DF67" s="3466"/>
      <c r="DG67" s="3466"/>
      <c r="DH67" s="3466"/>
      <c r="DI67" s="3466"/>
      <c r="DJ67" s="3466"/>
      <c r="DK67" s="3466"/>
      <c r="DL67" s="3466"/>
      <c r="DM67" s="3466"/>
      <c r="DN67" s="3466"/>
      <c r="DO67" s="3466"/>
      <c r="DP67" s="3466"/>
      <c r="DQ67" s="3466"/>
      <c r="DR67" s="3466"/>
      <c r="DS67" s="3466"/>
      <c r="DT67" s="3466"/>
      <c r="DU67" s="3466"/>
      <c r="DV67" s="3466"/>
      <c r="DW67" s="3466"/>
      <c r="DX67" s="3466"/>
      <c r="DY67" s="3466"/>
      <c r="DZ67" s="3466"/>
      <c r="EA67" s="3466"/>
      <c r="EB67" s="3466"/>
      <c r="EC67" s="3466"/>
      <c r="ED67" s="3466"/>
      <c r="EE67" s="3466"/>
      <c r="EF67" s="3466"/>
      <c r="EG67" s="3466"/>
      <c r="EH67" s="3466"/>
      <c r="EI67" s="3466"/>
      <c r="EJ67" s="3466"/>
      <c r="EK67" s="3466"/>
      <c r="EL67" s="3466"/>
      <c r="EM67" s="3466"/>
      <c r="EN67" s="3466"/>
      <c r="EO67" s="3466"/>
      <c r="EP67" s="3466"/>
      <c r="EQ67" s="3466"/>
      <c r="ER67" s="3466"/>
      <c r="ES67" s="3466"/>
      <c r="ET67" s="3466"/>
      <c r="EU67" s="3466"/>
      <c r="EV67" s="3466"/>
      <c r="EW67" s="3466"/>
      <c r="EX67" s="3466"/>
      <c r="EY67" s="3466"/>
      <c r="EZ67" s="3466"/>
      <c r="FA67" s="3466"/>
      <c r="FB67" s="3466"/>
      <c r="FC67" s="3466"/>
      <c r="FD67" s="3466"/>
      <c r="FE67" s="3466"/>
      <c r="FF67" s="3466"/>
      <c r="FG67" s="3466"/>
      <c r="FH67" s="3466"/>
      <c r="FI67" s="3466"/>
      <c r="FJ67" s="3466"/>
      <c r="FK67" s="3466"/>
      <c r="FL67" s="3466"/>
      <c r="FM67" s="3466"/>
      <c r="FN67" s="3466"/>
      <c r="FO67" s="3466"/>
      <c r="FP67" s="3466"/>
      <c r="FQ67" s="3466"/>
      <c r="FR67" s="3466"/>
      <c r="FS67" s="3466"/>
      <c r="FT67" s="3466"/>
      <c r="FU67" s="3466"/>
      <c r="FV67" s="3466"/>
      <c r="FW67" s="3466"/>
      <c r="FX67" s="3466"/>
      <c r="FY67" s="3466"/>
      <c r="FZ67" s="3466"/>
      <c r="GA67" s="3466"/>
      <c r="GB67" s="3466"/>
      <c r="GC67" s="3466"/>
      <c r="GD67" s="3466"/>
      <c r="GE67" s="3466"/>
      <c r="GF67" s="3466"/>
      <c r="GG67" s="3466"/>
      <c r="GH67" s="3466"/>
      <c r="GI67" s="3466"/>
      <c r="GJ67" s="3466"/>
      <c r="GK67" s="3466"/>
      <c r="GL67" s="3466"/>
      <c r="GM67" s="3466"/>
      <c r="GN67" s="3466"/>
      <c r="GO67" s="3466"/>
      <c r="GP67" s="3466"/>
      <c r="GQ67" s="3466"/>
      <c r="GR67" s="3466"/>
      <c r="GS67" s="3466"/>
      <c r="GT67" s="3466"/>
      <c r="GU67" s="3466"/>
      <c r="GV67" s="3466"/>
      <c r="GW67" s="3466"/>
      <c r="GX67" s="3466"/>
      <c r="GY67" s="3466"/>
      <c r="GZ67" s="3466"/>
      <c r="HA67" s="3466"/>
      <c r="HB67" s="3466"/>
      <c r="HC67" s="3466"/>
      <c r="HD67" s="3466"/>
      <c r="HE67" s="3466"/>
      <c r="HF67" s="3466"/>
      <c r="HG67" s="3466"/>
      <c r="HH67" s="3466"/>
      <c r="HI67" s="3466"/>
      <c r="HJ67" s="3466"/>
      <c r="HK67" s="3466"/>
      <c r="HL67" s="3466"/>
      <c r="HM67" s="3466"/>
      <c r="HN67" s="3466"/>
      <c r="HO67" s="3466"/>
      <c r="HP67" s="3466"/>
      <c r="HQ67" s="3466"/>
      <c r="HR67" s="3466"/>
      <c r="HS67" s="3466"/>
      <c r="HT67" s="3466"/>
      <c r="HU67" s="3466"/>
      <c r="HV67" s="3466"/>
      <c r="HW67" s="3466"/>
      <c r="HX67" s="3466"/>
      <c r="HY67" s="3466"/>
      <c r="HZ67" s="3466"/>
    </row>
    <row r="68" spans="1:234" s="3394" customFormat="1" x14ac:dyDescent="0.2">
      <c r="A68" s="4341" t="s">
        <v>2263</v>
      </c>
      <c r="B68" s="4268"/>
      <c r="C68" s="2035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5"/>
      <c r="BX68" s="3395"/>
      <c r="BY68" s="3466"/>
      <c r="BZ68" s="3466"/>
      <c r="CA68" s="3466"/>
      <c r="CB68" s="3466"/>
      <c r="CC68" s="3466"/>
      <c r="CD68" s="3466"/>
      <c r="CE68" s="3466"/>
      <c r="CF68" s="3466"/>
      <c r="CG68" s="3466"/>
      <c r="CH68" s="3466"/>
      <c r="CI68" s="3466"/>
      <c r="CJ68" s="3466"/>
      <c r="CK68" s="3466"/>
      <c r="CL68" s="3466"/>
      <c r="CM68" s="3466"/>
      <c r="CN68" s="3466"/>
      <c r="CO68" s="3466"/>
      <c r="CP68" s="3466"/>
      <c r="CQ68" s="3466"/>
      <c r="CR68" s="3466"/>
      <c r="CS68" s="3466"/>
      <c r="CT68" s="3466"/>
      <c r="CU68" s="3466"/>
      <c r="CV68" s="3466"/>
      <c r="CW68" s="3466"/>
      <c r="CX68" s="3466"/>
      <c r="CY68" s="3466"/>
      <c r="CZ68" s="3466"/>
      <c r="DA68" s="402"/>
      <c r="DB68" s="3466"/>
      <c r="DC68" s="3466"/>
      <c r="DD68" s="3466"/>
      <c r="DE68" s="3466"/>
      <c r="DF68" s="3466"/>
      <c r="DG68" s="3466"/>
      <c r="DH68" s="3466"/>
      <c r="DI68" s="3466"/>
      <c r="DJ68" s="3466"/>
      <c r="DK68" s="3466"/>
      <c r="DL68" s="3466"/>
      <c r="DM68" s="3466"/>
      <c r="DN68" s="3466"/>
      <c r="DO68" s="3466"/>
      <c r="DP68" s="3466"/>
      <c r="DQ68" s="3466"/>
      <c r="DR68" s="3466"/>
      <c r="DS68" s="3466"/>
      <c r="DT68" s="3466"/>
      <c r="DU68" s="3466"/>
      <c r="DV68" s="3466"/>
      <c r="DW68" s="3466"/>
      <c r="DX68" s="3466"/>
      <c r="DY68" s="3466"/>
      <c r="DZ68" s="3466"/>
      <c r="EA68" s="3466"/>
      <c r="EB68" s="3466"/>
      <c r="EC68" s="3466"/>
      <c r="ED68" s="3466"/>
      <c r="EE68" s="3466"/>
      <c r="EF68" s="3466"/>
      <c r="EG68" s="3466"/>
      <c r="EH68" s="3466"/>
      <c r="EI68" s="3466"/>
      <c r="EJ68" s="3466"/>
      <c r="EK68" s="3466"/>
      <c r="EL68" s="3466"/>
      <c r="EM68" s="3466"/>
      <c r="EN68" s="3466"/>
      <c r="EO68" s="3466"/>
      <c r="EP68" s="3466"/>
      <c r="EQ68" s="3466"/>
      <c r="ER68" s="3466"/>
      <c r="ES68" s="3466"/>
      <c r="ET68" s="3466"/>
      <c r="EU68" s="3466"/>
      <c r="EV68" s="3466"/>
      <c r="EW68" s="3466"/>
      <c r="EX68" s="3466"/>
      <c r="EY68" s="3466"/>
      <c r="EZ68" s="3466"/>
      <c r="FA68" s="3466"/>
      <c r="FB68" s="3466"/>
      <c r="FC68" s="3466"/>
      <c r="FD68" s="3466"/>
      <c r="FE68" s="3466"/>
      <c r="FF68" s="3466"/>
      <c r="FG68" s="3466"/>
      <c r="FH68" s="3466"/>
      <c r="FI68" s="3466"/>
      <c r="FJ68" s="3466"/>
      <c r="FK68" s="3466"/>
      <c r="FL68" s="3466"/>
      <c r="FM68" s="3466"/>
      <c r="FN68" s="3466"/>
      <c r="FO68" s="3466"/>
      <c r="FP68" s="3466"/>
      <c r="FQ68" s="3466"/>
      <c r="FR68" s="3466"/>
      <c r="FS68" s="3466"/>
      <c r="FT68" s="3466"/>
      <c r="FU68" s="3466"/>
      <c r="FV68" s="3466"/>
      <c r="FW68" s="3466"/>
      <c r="FX68" s="3466"/>
      <c r="FY68" s="3466"/>
      <c r="FZ68" s="3466"/>
      <c r="GA68" s="3466"/>
      <c r="GB68" s="3466"/>
      <c r="GC68" s="3466"/>
      <c r="GD68" s="3466"/>
      <c r="GE68" s="3466"/>
      <c r="GF68" s="3466"/>
      <c r="GG68" s="3466"/>
      <c r="GH68" s="3466"/>
      <c r="GI68" s="3466"/>
      <c r="GJ68" s="3466"/>
      <c r="GK68" s="3466"/>
      <c r="GL68" s="3466"/>
      <c r="GM68" s="3466"/>
      <c r="GN68" s="3466"/>
      <c r="GO68" s="3466"/>
      <c r="GP68" s="3466"/>
      <c r="GQ68" s="3466"/>
      <c r="GR68" s="3466"/>
      <c r="GS68" s="3466"/>
      <c r="GT68" s="3466"/>
      <c r="GU68" s="3466"/>
      <c r="GV68" s="3466"/>
      <c r="GW68" s="3466"/>
      <c r="GX68" s="3466"/>
      <c r="GY68" s="3466"/>
      <c r="GZ68" s="3466"/>
      <c r="HA68" s="3466"/>
      <c r="HB68" s="3466"/>
      <c r="HC68" s="3466"/>
      <c r="HD68" s="3466"/>
      <c r="HE68" s="3466"/>
      <c r="HF68" s="3466"/>
      <c r="HG68" s="3466"/>
      <c r="HH68" s="3466"/>
      <c r="HI68" s="3466"/>
      <c r="HJ68" s="3466"/>
      <c r="HK68" s="3466"/>
      <c r="HL68" s="3466"/>
      <c r="HM68" s="3466"/>
      <c r="HN68" s="3466"/>
      <c r="HO68" s="3466"/>
      <c r="HP68" s="3466"/>
      <c r="HQ68" s="3466"/>
      <c r="HR68" s="3466"/>
      <c r="HS68" s="3466"/>
      <c r="HT68" s="3466"/>
      <c r="HU68" s="3466"/>
      <c r="HV68" s="3466"/>
      <c r="HW68" s="3466"/>
      <c r="HX68" s="3466"/>
      <c r="HY68" s="3466"/>
      <c r="HZ68" s="3466"/>
    </row>
    <row r="69" spans="1:234" s="3394" customFormat="1" x14ac:dyDescent="0.2">
      <c r="A69" s="4341" t="s">
        <v>2262</v>
      </c>
      <c r="B69" s="4268"/>
      <c r="C69" s="2035">
        <f t="shared" si="9"/>
        <v>0</v>
      </c>
      <c r="D69" s="125"/>
      <c r="E69" s="126"/>
      <c r="F69" s="137"/>
      <c r="G69" s="184"/>
      <c r="H69" s="241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5"/>
      <c r="BX69" s="3395"/>
      <c r="BY69" s="3466"/>
      <c r="BZ69" s="3466"/>
      <c r="CA69" s="3466"/>
      <c r="CB69" s="3466"/>
      <c r="CC69" s="3466"/>
      <c r="CD69" s="3466"/>
      <c r="CE69" s="3466"/>
      <c r="CF69" s="3466"/>
      <c r="CG69" s="3466"/>
      <c r="CH69" s="3466"/>
      <c r="CI69" s="3466"/>
      <c r="CJ69" s="3466"/>
      <c r="CK69" s="3466"/>
      <c r="CL69" s="3466"/>
      <c r="CM69" s="3466"/>
      <c r="CN69" s="3466"/>
      <c r="CO69" s="3466"/>
      <c r="CP69" s="3466"/>
      <c r="CQ69" s="3466"/>
      <c r="CR69" s="3466"/>
      <c r="CS69" s="3466"/>
      <c r="CT69" s="3466"/>
      <c r="CU69" s="3466"/>
      <c r="CV69" s="3466"/>
      <c r="CW69" s="3466"/>
      <c r="CX69" s="3466"/>
      <c r="CY69" s="3466"/>
      <c r="CZ69" s="3466"/>
      <c r="DA69" s="402"/>
      <c r="DB69" s="3466"/>
      <c r="DC69" s="3466"/>
      <c r="DD69" s="3466"/>
      <c r="DE69" s="3466"/>
      <c r="DF69" s="3466"/>
      <c r="DG69" s="3466"/>
      <c r="DH69" s="3466"/>
      <c r="DI69" s="3466"/>
      <c r="DJ69" s="3466"/>
      <c r="DK69" s="3466"/>
      <c r="DL69" s="3466"/>
      <c r="DM69" s="3466"/>
      <c r="DN69" s="3466"/>
      <c r="DO69" s="3466"/>
      <c r="DP69" s="3466"/>
      <c r="DQ69" s="3466"/>
      <c r="DR69" s="3466"/>
      <c r="DS69" s="3466"/>
      <c r="DT69" s="3466"/>
      <c r="DU69" s="3466"/>
      <c r="DV69" s="3466"/>
      <c r="DW69" s="3466"/>
      <c r="DX69" s="3466"/>
      <c r="DY69" s="3466"/>
      <c r="DZ69" s="3466"/>
      <c r="EA69" s="3466"/>
      <c r="EB69" s="3466"/>
      <c r="EC69" s="3466"/>
      <c r="ED69" s="3466"/>
      <c r="EE69" s="3466"/>
      <c r="EF69" s="3466"/>
      <c r="EG69" s="3466"/>
      <c r="EH69" s="3466"/>
      <c r="EI69" s="3466"/>
      <c r="EJ69" s="3466"/>
      <c r="EK69" s="3466"/>
      <c r="EL69" s="3466"/>
      <c r="EM69" s="3466"/>
      <c r="EN69" s="3466"/>
      <c r="EO69" s="3466"/>
      <c r="EP69" s="3466"/>
      <c r="EQ69" s="3466"/>
      <c r="ER69" s="3466"/>
      <c r="ES69" s="3466"/>
      <c r="ET69" s="3466"/>
      <c r="EU69" s="3466"/>
      <c r="EV69" s="3466"/>
      <c r="EW69" s="3466"/>
      <c r="EX69" s="3466"/>
      <c r="EY69" s="3466"/>
      <c r="EZ69" s="3466"/>
      <c r="FA69" s="3466"/>
      <c r="FB69" s="3466"/>
      <c r="FC69" s="3466"/>
      <c r="FD69" s="3466"/>
      <c r="FE69" s="3466"/>
      <c r="FF69" s="3466"/>
      <c r="FG69" s="3466"/>
      <c r="FH69" s="3466"/>
      <c r="FI69" s="3466"/>
      <c r="FJ69" s="3466"/>
      <c r="FK69" s="3466"/>
      <c r="FL69" s="3466"/>
      <c r="FM69" s="3466"/>
      <c r="FN69" s="3466"/>
      <c r="FO69" s="3466"/>
      <c r="FP69" s="3466"/>
      <c r="FQ69" s="3466"/>
      <c r="FR69" s="3466"/>
      <c r="FS69" s="3466"/>
      <c r="FT69" s="3466"/>
      <c r="FU69" s="3466"/>
      <c r="FV69" s="3466"/>
      <c r="FW69" s="3466"/>
      <c r="FX69" s="3466"/>
      <c r="FY69" s="3466"/>
      <c r="FZ69" s="3466"/>
      <c r="GA69" s="3466"/>
      <c r="GB69" s="3466"/>
      <c r="GC69" s="3466"/>
      <c r="GD69" s="3466"/>
      <c r="GE69" s="3466"/>
      <c r="GF69" s="3466"/>
      <c r="GG69" s="3466"/>
      <c r="GH69" s="3466"/>
      <c r="GI69" s="3466"/>
      <c r="GJ69" s="3466"/>
      <c r="GK69" s="3466"/>
      <c r="GL69" s="3466"/>
      <c r="GM69" s="3466"/>
      <c r="GN69" s="3466"/>
      <c r="GO69" s="3466"/>
      <c r="GP69" s="3466"/>
      <c r="GQ69" s="3466"/>
      <c r="GR69" s="3466"/>
      <c r="GS69" s="3466"/>
      <c r="GT69" s="3466"/>
      <c r="GU69" s="3466"/>
      <c r="GV69" s="3466"/>
      <c r="GW69" s="3466"/>
      <c r="GX69" s="3466"/>
      <c r="GY69" s="3466"/>
      <c r="GZ69" s="3466"/>
      <c r="HA69" s="3466"/>
      <c r="HB69" s="3466"/>
      <c r="HC69" s="3466"/>
      <c r="HD69" s="3466"/>
      <c r="HE69" s="3466"/>
      <c r="HF69" s="3466"/>
      <c r="HG69" s="3466"/>
      <c r="HH69" s="3466"/>
      <c r="HI69" s="3466"/>
      <c r="HJ69" s="3466"/>
      <c r="HK69" s="3466"/>
      <c r="HL69" s="3466"/>
      <c r="HM69" s="3466"/>
      <c r="HN69" s="3466"/>
      <c r="HO69" s="3466"/>
      <c r="HP69" s="3466"/>
      <c r="HQ69" s="3466"/>
      <c r="HR69" s="3466"/>
      <c r="HS69" s="3466"/>
      <c r="HT69" s="3466"/>
      <c r="HU69" s="3466"/>
      <c r="HV69" s="3466"/>
      <c r="HW69" s="3466"/>
      <c r="HX69" s="3466"/>
      <c r="HY69" s="3466"/>
      <c r="HZ69" s="3466"/>
    </row>
    <row r="70" spans="1:234" s="3394" customFormat="1" x14ac:dyDescent="0.2">
      <c r="A70" s="4341" t="s">
        <v>2261</v>
      </c>
      <c r="B70" s="4268"/>
      <c r="C70" s="2035">
        <f t="shared" si="9"/>
        <v>0</v>
      </c>
      <c r="D70" s="125"/>
      <c r="E70" s="126"/>
      <c r="F70" s="137"/>
      <c r="G70" s="184"/>
      <c r="H70" s="241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5"/>
      <c r="BX70" s="3395"/>
      <c r="BY70" s="3466"/>
      <c r="BZ70" s="3466"/>
      <c r="CA70" s="3466"/>
      <c r="CB70" s="3466"/>
      <c r="CC70" s="3466"/>
      <c r="CD70" s="3466"/>
      <c r="CE70" s="3466"/>
      <c r="CF70" s="3466"/>
      <c r="CG70" s="3466"/>
      <c r="CH70" s="3466"/>
      <c r="CI70" s="3466"/>
      <c r="CJ70" s="3466"/>
      <c r="CK70" s="3466"/>
      <c r="CL70" s="3466"/>
      <c r="CM70" s="3466"/>
      <c r="CN70" s="3466"/>
      <c r="CO70" s="3466"/>
      <c r="CP70" s="3466"/>
      <c r="CQ70" s="3466"/>
      <c r="CR70" s="3466"/>
      <c r="CS70" s="3466"/>
      <c r="CT70" s="3466"/>
      <c r="CU70" s="3466"/>
      <c r="CV70" s="3466"/>
      <c r="CW70" s="3466"/>
      <c r="CX70" s="3466"/>
      <c r="CY70" s="3466"/>
      <c r="CZ70" s="3466"/>
      <c r="DA70" s="402"/>
      <c r="DB70" s="3466"/>
      <c r="DC70" s="3466"/>
      <c r="DD70" s="3466"/>
      <c r="DE70" s="3466"/>
      <c r="DF70" s="3466"/>
      <c r="DG70" s="3466"/>
      <c r="DH70" s="3466"/>
      <c r="DI70" s="3466"/>
      <c r="DJ70" s="3466"/>
      <c r="DK70" s="3466"/>
      <c r="DL70" s="3466"/>
      <c r="DM70" s="3466"/>
      <c r="DN70" s="3466"/>
      <c r="DO70" s="3466"/>
      <c r="DP70" s="3466"/>
      <c r="DQ70" s="3466"/>
      <c r="DR70" s="3466"/>
      <c r="DS70" s="3466"/>
      <c r="DT70" s="3466"/>
      <c r="DU70" s="3466"/>
      <c r="DV70" s="3466"/>
      <c r="DW70" s="3466"/>
      <c r="DX70" s="3466"/>
      <c r="DY70" s="3466"/>
      <c r="DZ70" s="3466"/>
      <c r="EA70" s="3466"/>
      <c r="EB70" s="3466"/>
      <c r="EC70" s="3466"/>
      <c r="ED70" s="3466"/>
      <c r="EE70" s="3466"/>
      <c r="EF70" s="3466"/>
      <c r="EG70" s="3466"/>
      <c r="EH70" s="3466"/>
      <c r="EI70" s="3466"/>
      <c r="EJ70" s="3466"/>
      <c r="EK70" s="3466"/>
      <c r="EL70" s="3466"/>
      <c r="EM70" s="3466"/>
      <c r="EN70" s="3466"/>
      <c r="EO70" s="3466"/>
      <c r="EP70" s="3466"/>
      <c r="EQ70" s="3466"/>
      <c r="ER70" s="3466"/>
      <c r="ES70" s="3466"/>
      <c r="ET70" s="3466"/>
      <c r="EU70" s="3466"/>
      <c r="EV70" s="3466"/>
      <c r="EW70" s="3466"/>
      <c r="EX70" s="3466"/>
      <c r="EY70" s="3466"/>
      <c r="EZ70" s="3466"/>
      <c r="FA70" s="3466"/>
      <c r="FB70" s="3466"/>
      <c r="FC70" s="3466"/>
      <c r="FD70" s="3466"/>
      <c r="FE70" s="3466"/>
      <c r="FF70" s="3466"/>
      <c r="FG70" s="3466"/>
      <c r="FH70" s="3466"/>
      <c r="FI70" s="3466"/>
      <c r="FJ70" s="3466"/>
      <c r="FK70" s="3466"/>
      <c r="FL70" s="3466"/>
      <c r="FM70" s="3466"/>
      <c r="FN70" s="3466"/>
      <c r="FO70" s="3466"/>
      <c r="FP70" s="3466"/>
      <c r="FQ70" s="3466"/>
      <c r="FR70" s="3466"/>
      <c r="FS70" s="3466"/>
      <c r="FT70" s="3466"/>
      <c r="FU70" s="3466"/>
      <c r="FV70" s="3466"/>
      <c r="FW70" s="3466"/>
      <c r="FX70" s="3466"/>
      <c r="FY70" s="3466"/>
      <c r="FZ70" s="3466"/>
      <c r="GA70" s="3466"/>
      <c r="GB70" s="3466"/>
      <c r="GC70" s="3466"/>
      <c r="GD70" s="3466"/>
      <c r="GE70" s="3466"/>
      <c r="GF70" s="3466"/>
      <c r="GG70" s="3466"/>
      <c r="GH70" s="3466"/>
      <c r="GI70" s="3466"/>
      <c r="GJ70" s="3466"/>
      <c r="GK70" s="3466"/>
      <c r="GL70" s="3466"/>
      <c r="GM70" s="3466"/>
      <c r="GN70" s="3466"/>
      <c r="GO70" s="3466"/>
      <c r="GP70" s="3466"/>
      <c r="GQ70" s="3466"/>
      <c r="GR70" s="3466"/>
      <c r="GS70" s="3466"/>
      <c r="GT70" s="3466"/>
      <c r="GU70" s="3466"/>
      <c r="GV70" s="3466"/>
      <c r="GW70" s="3466"/>
      <c r="GX70" s="3466"/>
      <c r="GY70" s="3466"/>
      <c r="GZ70" s="3466"/>
      <c r="HA70" s="3466"/>
      <c r="HB70" s="3466"/>
      <c r="HC70" s="3466"/>
      <c r="HD70" s="3466"/>
      <c r="HE70" s="3466"/>
      <c r="HF70" s="3466"/>
      <c r="HG70" s="3466"/>
      <c r="HH70" s="3466"/>
      <c r="HI70" s="3466"/>
      <c r="HJ70" s="3466"/>
      <c r="HK70" s="3466"/>
      <c r="HL70" s="3466"/>
      <c r="HM70" s="3466"/>
      <c r="HN70" s="3466"/>
      <c r="HO70" s="3466"/>
      <c r="HP70" s="3466"/>
      <c r="HQ70" s="3466"/>
      <c r="HR70" s="3466"/>
      <c r="HS70" s="3466"/>
      <c r="HT70" s="3466"/>
      <c r="HU70" s="3466"/>
      <c r="HV70" s="3466"/>
      <c r="HW70" s="3466"/>
      <c r="HX70" s="3466"/>
      <c r="HY70" s="3466"/>
      <c r="HZ70" s="3466"/>
    </row>
    <row r="71" spans="1:234" s="3394" customFormat="1" x14ac:dyDescent="0.2">
      <c r="A71" s="4474" t="s">
        <v>153</v>
      </c>
      <c r="B71" s="4277"/>
      <c r="C71" s="2034">
        <f t="shared" si="9"/>
        <v>0</v>
      </c>
      <c r="D71" s="140"/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5"/>
      <c r="BX71" s="3395"/>
      <c r="BY71" s="3466"/>
      <c r="BZ71" s="3466"/>
      <c r="CA71" s="3466"/>
      <c r="CB71" s="3466"/>
      <c r="CC71" s="3466"/>
      <c r="CD71" s="3466"/>
      <c r="CE71" s="3466"/>
      <c r="CF71" s="3466"/>
      <c r="CG71" s="3466"/>
      <c r="CH71" s="3466"/>
      <c r="CI71" s="3466"/>
      <c r="CJ71" s="3466"/>
      <c r="CK71" s="3466"/>
      <c r="CL71" s="3466"/>
      <c r="CM71" s="3466"/>
      <c r="CN71" s="3466"/>
      <c r="CO71" s="3466"/>
      <c r="CP71" s="3466"/>
      <c r="CQ71" s="3466"/>
      <c r="CR71" s="3466"/>
      <c r="CS71" s="3466"/>
      <c r="CT71" s="3466"/>
      <c r="CU71" s="3466"/>
      <c r="CV71" s="3466"/>
      <c r="CW71" s="3466"/>
      <c r="CX71" s="3466"/>
      <c r="CY71" s="3466"/>
      <c r="CZ71" s="3466"/>
      <c r="DA71" s="402"/>
      <c r="DB71" s="3466"/>
      <c r="DC71" s="3466"/>
      <c r="DD71" s="3466"/>
      <c r="DE71" s="3466"/>
      <c r="DF71" s="3466"/>
      <c r="DG71" s="3466"/>
      <c r="DH71" s="3466"/>
      <c r="DI71" s="3466"/>
      <c r="DJ71" s="3466"/>
      <c r="DK71" s="3466"/>
      <c r="DL71" s="3466"/>
      <c r="DM71" s="3466"/>
      <c r="DN71" s="3466"/>
      <c r="DO71" s="3466"/>
      <c r="DP71" s="3466"/>
      <c r="DQ71" s="3466"/>
      <c r="DR71" s="3466"/>
      <c r="DS71" s="3466"/>
      <c r="DT71" s="3466"/>
      <c r="DU71" s="3466"/>
      <c r="DV71" s="3466"/>
      <c r="DW71" s="3466"/>
      <c r="DX71" s="3466"/>
      <c r="DY71" s="3466"/>
      <c r="DZ71" s="3466"/>
      <c r="EA71" s="3466"/>
      <c r="EB71" s="3466"/>
      <c r="EC71" s="3466"/>
      <c r="ED71" s="3466"/>
      <c r="EE71" s="3466"/>
      <c r="EF71" s="3466"/>
      <c r="EG71" s="3466"/>
      <c r="EH71" s="3466"/>
      <c r="EI71" s="3466"/>
      <c r="EJ71" s="3466"/>
      <c r="EK71" s="3466"/>
      <c r="EL71" s="3466"/>
      <c r="EM71" s="3466"/>
      <c r="EN71" s="3466"/>
      <c r="EO71" s="3466"/>
      <c r="EP71" s="3466"/>
      <c r="EQ71" s="3466"/>
      <c r="ER71" s="3466"/>
      <c r="ES71" s="3466"/>
      <c r="ET71" s="3466"/>
      <c r="EU71" s="3466"/>
      <c r="EV71" s="3466"/>
      <c r="EW71" s="3466"/>
      <c r="EX71" s="3466"/>
      <c r="EY71" s="3466"/>
      <c r="EZ71" s="3466"/>
      <c r="FA71" s="3466"/>
      <c r="FB71" s="3466"/>
      <c r="FC71" s="3466"/>
      <c r="FD71" s="3466"/>
      <c r="FE71" s="3466"/>
      <c r="FF71" s="3466"/>
      <c r="FG71" s="3466"/>
      <c r="FH71" s="3466"/>
      <c r="FI71" s="3466"/>
      <c r="FJ71" s="3466"/>
      <c r="FK71" s="3466"/>
      <c r="FL71" s="3466"/>
      <c r="FM71" s="3466"/>
      <c r="FN71" s="3466"/>
      <c r="FO71" s="3466"/>
      <c r="FP71" s="3466"/>
      <c r="FQ71" s="3466"/>
      <c r="FR71" s="3466"/>
      <c r="FS71" s="3466"/>
      <c r="FT71" s="3466"/>
      <c r="FU71" s="3466"/>
      <c r="FV71" s="3466"/>
      <c r="FW71" s="3466"/>
      <c r="FX71" s="3466"/>
      <c r="FY71" s="3466"/>
      <c r="FZ71" s="3466"/>
      <c r="GA71" s="3466"/>
      <c r="GB71" s="3466"/>
      <c r="GC71" s="3466"/>
      <c r="GD71" s="3466"/>
      <c r="GE71" s="3466"/>
      <c r="GF71" s="3466"/>
      <c r="GG71" s="3466"/>
      <c r="GH71" s="3466"/>
      <c r="GI71" s="3466"/>
      <c r="GJ71" s="3466"/>
      <c r="GK71" s="3466"/>
      <c r="GL71" s="3466"/>
      <c r="GM71" s="3466"/>
      <c r="GN71" s="3466"/>
      <c r="GO71" s="3466"/>
      <c r="GP71" s="3466"/>
      <c r="GQ71" s="3466"/>
      <c r="GR71" s="3466"/>
      <c r="GS71" s="3466"/>
      <c r="GT71" s="3466"/>
      <c r="GU71" s="3466"/>
      <c r="GV71" s="3466"/>
      <c r="GW71" s="3466"/>
      <c r="GX71" s="3466"/>
      <c r="GY71" s="3466"/>
      <c r="GZ71" s="3466"/>
      <c r="HA71" s="3466"/>
      <c r="HB71" s="3466"/>
      <c r="HC71" s="3466"/>
      <c r="HD71" s="3466"/>
      <c r="HE71" s="3466"/>
      <c r="HF71" s="3466"/>
      <c r="HG71" s="3466"/>
      <c r="HH71" s="3466"/>
      <c r="HI71" s="3466"/>
      <c r="HJ71" s="3466"/>
      <c r="HK71" s="3466"/>
      <c r="HL71" s="3466"/>
      <c r="HM71" s="3466"/>
      <c r="HN71" s="3466"/>
      <c r="HO71" s="3466"/>
      <c r="HP71" s="3466"/>
      <c r="HQ71" s="3466"/>
      <c r="HR71" s="3466"/>
      <c r="HS71" s="3466"/>
      <c r="HT71" s="3466"/>
      <c r="HU71" s="3466"/>
      <c r="HV71" s="3466"/>
      <c r="HW71" s="3466"/>
      <c r="HX71" s="3466"/>
      <c r="HY71" s="3466"/>
      <c r="HZ71" s="3466"/>
    </row>
    <row r="72" spans="1:234" s="3394" customFormat="1" x14ac:dyDescent="0.2">
      <c r="A72" s="171" t="s">
        <v>2260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5"/>
      <c r="BX72" s="3395"/>
      <c r="BY72" s="3466"/>
      <c r="BZ72" s="3466"/>
      <c r="CA72" s="3466"/>
      <c r="CB72" s="3466"/>
      <c r="CC72" s="3466"/>
      <c r="CD72" s="3466"/>
      <c r="CE72" s="3466"/>
      <c r="CF72" s="3466"/>
      <c r="CG72" s="3466"/>
      <c r="CH72" s="3466"/>
      <c r="CI72" s="3466"/>
      <c r="CJ72" s="3466"/>
      <c r="CK72" s="3466"/>
      <c r="CL72" s="3466"/>
      <c r="CM72" s="3466"/>
      <c r="CN72" s="3466"/>
      <c r="CO72" s="3466"/>
      <c r="CP72" s="3466"/>
      <c r="CQ72" s="3466"/>
      <c r="CR72" s="3466"/>
      <c r="CS72" s="3466"/>
      <c r="CT72" s="3466"/>
      <c r="CU72" s="3466"/>
      <c r="CV72" s="3466"/>
      <c r="CW72" s="3466"/>
      <c r="CX72" s="3466"/>
      <c r="CY72" s="3466"/>
      <c r="CZ72" s="3466"/>
      <c r="DA72" s="402"/>
      <c r="DB72" s="3466"/>
      <c r="DC72" s="3466"/>
      <c r="DD72" s="3466"/>
      <c r="DE72" s="3466"/>
      <c r="DF72" s="3466"/>
      <c r="DG72" s="3466"/>
      <c r="DH72" s="3466"/>
      <c r="DI72" s="3466"/>
      <c r="DJ72" s="3466"/>
      <c r="DK72" s="3466"/>
      <c r="DL72" s="3466"/>
      <c r="DM72" s="3466"/>
      <c r="DN72" s="3466"/>
      <c r="DO72" s="3466"/>
      <c r="DP72" s="3466"/>
      <c r="DQ72" s="3466"/>
      <c r="DR72" s="3466"/>
      <c r="DS72" s="3466"/>
      <c r="DT72" s="3466"/>
      <c r="DU72" s="3466"/>
      <c r="DV72" s="3466"/>
      <c r="DW72" s="3466"/>
      <c r="DX72" s="3466"/>
      <c r="DY72" s="3466"/>
      <c r="DZ72" s="3466"/>
      <c r="EA72" s="3466"/>
      <c r="EB72" s="3466"/>
      <c r="EC72" s="3466"/>
      <c r="ED72" s="3466"/>
      <c r="EE72" s="3466"/>
      <c r="EF72" s="3466"/>
      <c r="EG72" s="3466"/>
      <c r="EH72" s="3466"/>
      <c r="EI72" s="3466"/>
      <c r="EJ72" s="3466"/>
      <c r="EK72" s="3466"/>
      <c r="EL72" s="3466"/>
      <c r="EM72" s="3466"/>
      <c r="EN72" s="3466"/>
      <c r="EO72" s="3466"/>
      <c r="EP72" s="3466"/>
      <c r="EQ72" s="3466"/>
      <c r="ER72" s="3466"/>
      <c r="ES72" s="3466"/>
      <c r="ET72" s="3466"/>
      <c r="EU72" s="3466"/>
      <c r="EV72" s="3466"/>
      <c r="EW72" s="3466"/>
      <c r="EX72" s="3466"/>
      <c r="EY72" s="3466"/>
      <c r="EZ72" s="3466"/>
      <c r="FA72" s="3466"/>
      <c r="FB72" s="3466"/>
      <c r="FC72" s="3466"/>
      <c r="FD72" s="3466"/>
      <c r="FE72" s="3466"/>
      <c r="FF72" s="3466"/>
      <c r="FG72" s="3466"/>
      <c r="FH72" s="3466"/>
      <c r="FI72" s="3466"/>
      <c r="FJ72" s="3466"/>
      <c r="FK72" s="3466"/>
      <c r="FL72" s="3466"/>
      <c r="FM72" s="3466"/>
      <c r="FN72" s="3466"/>
      <c r="FO72" s="3466"/>
      <c r="FP72" s="3466"/>
      <c r="FQ72" s="3466"/>
      <c r="FR72" s="3466"/>
      <c r="FS72" s="3466"/>
      <c r="FT72" s="3466"/>
      <c r="FU72" s="3466"/>
      <c r="FV72" s="3466"/>
      <c r="FW72" s="3466"/>
      <c r="FX72" s="3466"/>
      <c r="FY72" s="3466"/>
      <c r="FZ72" s="3466"/>
      <c r="GA72" s="3466"/>
      <c r="GB72" s="3466"/>
      <c r="GC72" s="3466"/>
      <c r="GD72" s="3466"/>
      <c r="GE72" s="3466"/>
      <c r="GF72" s="3466"/>
      <c r="GG72" s="3466"/>
      <c r="GH72" s="3466"/>
      <c r="GI72" s="3466"/>
      <c r="GJ72" s="3466"/>
      <c r="GK72" s="3466"/>
      <c r="GL72" s="3466"/>
      <c r="GM72" s="3466"/>
      <c r="GN72" s="3466"/>
      <c r="GO72" s="3466"/>
      <c r="GP72" s="3466"/>
      <c r="GQ72" s="3466"/>
      <c r="GR72" s="3466"/>
      <c r="GS72" s="3466"/>
      <c r="GT72" s="3466"/>
      <c r="GU72" s="3466"/>
      <c r="GV72" s="3466"/>
      <c r="GW72" s="3466"/>
      <c r="GX72" s="3466"/>
      <c r="GY72" s="3466"/>
      <c r="GZ72" s="3466"/>
      <c r="HA72" s="3466"/>
      <c r="HB72" s="3466"/>
      <c r="HC72" s="3466"/>
      <c r="HD72" s="3466"/>
      <c r="HE72" s="3466"/>
      <c r="HF72" s="3466"/>
      <c r="HG72" s="3466"/>
      <c r="HH72" s="3466"/>
      <c r="HI72" s="3466"/>
      <c r="HJ72" s="3466"/>
      <c r="HK72" s="3466"/>
      <c r="HL72" s="3466"/>
      <c r="HM72" s="3466"/>
      <c r="HN72" s="3466"/>
      <c r="HO72" s="3466"/>
      <c r="HP72" s="3466"/>
      <c r="HQ72" s="3466"/>
      <c r="HR72" s="3466"/>
      <c r="HS72" s="3466"/>
      <c r="HT72" s="3466"/>
      <c r="HU72" s="3466"/>
      <c r="HV72" s="3466"/>
      <c r="HW72" s="3466"/>
      <c r="HX72" s="3466"/>
      <c r="HY72" s="3466"/>
      <c r="HZ72" s="3466"/>
    </row>
    <row r="73" spans="1:234" s="3394" customFormat="1" ht="32.1" customHeight="1" x14ac:dyDescent="0.2">
      <c r="A73" s="149" t="s">
        <v>2259</v>
      </c>
      <c r="B73" s="233"/>
      <c r="C73" s="233"/>
      <c r="D73" s="233"/>
      <c r="E73" s="233"/>
      <c r="F73" s="1813"/>
      <c r="G73" s="1813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5"/>
      <c r="BX73" s="3395"/>
      <c r="BY73" s="3466"/>
      <c r="BZ73" s="3466"/>
      <c r="CA73" s="3466"/>
      <c r="CB73" s="3466"/>
      <c r="CC73" s="3466"/>
      <c r="CD73" s="3466"/>
      <c r="CE73" s="3466"/>
      <c r="CF73" s="3466"/>
      <c r="CG73" s="3466"/>
      <c r="CH73" s="3466"/>
      <c r="CI73" s="3466"/>
      <c r="CJ73" s="3466"/>
      <c r="CK73" s="3466"/>
      <c r="CL73" s="3466"/>
      <c r="CM73" s="3466"/>
      <c r="CN73" s="3466"/>
      <c r="CO73" s="3466"/>
      <c r="CP73" s="3466"/>
      <c r="CQ73" s="3466"/>
      <c r="CR73" s="3466"/>
      <c r="CS73" s="3466"/>
      <c r="CT73" s="3466"/>
      <c r="CU73" s="3466"/>
      <c r="CV73" s="3466"/>
      <c r="CW73" s="3466"/>
      <c r="CX73" s="3466"/>
      <c r="CY73" s="3466"/>
      <c r="CZ73" s="3466"/>
      <c r="DA73" s="402"/>
      <c r="DB73" s="3466"/>
      <c r="DC73" s="3466"/>
      <c r="DD73" s="3466"/>
      <c r="DE73" s="3466"/>
      <c r="DF73" s="3466"/>
      <c r="DG73" s="3466"/>
      <c r="DH73" s="3466"/>
      <c r="DI73" s="3466"/>
      <c r="DJ73" s="3466"/>
      <c r="DK73" s="3466"/>
      <c r="DL73" s="3466"/>
      <c r="DM73" s="3466"/>
      <c r="DN73" s="3466"/>
      <c r="DO73" s="3466"/>
      <c r="DP73" s="3466"/>
      <c r="DQ73" s="3466"/>
      <c r="DR73" s="3466"/>
      <c r="DS73" s="3466"/>
      <c r="DT73" s="3466"/>
      <c r="DU73" s="3466"/>
      <c r="DV73" s="3466"/>
      <c r="DW73" s="3466"/>
      <c r="DX73" s="3466"/>
      <c r="DY73" s="3466"/>
      <c r="DZ73" s="3466"/>
      <c r="EA73" s="3466"/>
      <c r="EB73" s="3466"/>
      <c r="EC73" s="3466"/>
      <c r="ED73" s="3466"/>
      <c r="EE73" s="3466"/>
      <c r="EF73" s="3466"/>
      <c r="EG73" s="3466"/>
      <c r="EH73" s="3466"/>
      <c r="EI73" s="3466"/>
      <c r="EJ73" s="3466"/>
      <c r="EK73" s="3466"/>
      <c r="EL73" s="3466"/>
      <c r="EM73" s="3466"/>
      <c r="EN73" s="3466"/>
      <c r="EO73" s="3466"/>
      <c r="EP73" s="3466"/>
      <c r="EQ73" s="3466"/>
      <c r="ER73" s="3466"/>
      <c r="ES73" s="3466"/>
      <c r="ET73" s="3466"/>
      <c r="EU73" s="3466"/>
      <c r="EV73" s="3466"/>
      <c r="EW73" s="3466"/>
      <c r="EX73" s="3466"/>
      <c r="EY73" s="3466"/>
      <c r="EZ73" s="3466"/>
      <c r="FA73" s="3466"/>
      <c r="FB73" s="3466"/>
      <c r="FC73" s="3466"/>
      <c r="FD73" s="3466"/>
      <c r="FE73" s="3466"/>
      <c r="FF73" s="3466"/>
      <c r="FG73" s="3466"/>
      <c r="FH73" s="3466"/>
      <c r="FI73" s="3466"/>
      <c r="FJ73" s="3466"/>
      <c r="FK73" s="3466"/>
      <c r="FL73" s="3466"/>
      <c r="FM73" s="3466"/>
      <c r="FN73" s="3466"/>
      <c r="FO73" s="3466"/>
      <c r="FP73" s="3466"/>
      <c r="FQ73" s="3466"/>
      <c r="FR73" s="3466"/>
      <c r="FS73" s="3466"/>
      <c r="FT73" s="3466"/>
      <c r="FU73" s="3466"/>
      <c r="FV73" s="3466"/>
      <c r="FW73" s="3466"/>
      <c r="FX73" s="3466"/>
      <c r="FY73" s="3466"/>
      <c r="FZ73" s="3466"/>
      <c r="GA73" s="3466"/>
      <c r="GB73" s="3466"/>
      <c r="GC73" s="3466"/>
      <c r="GD73" s="3466"/>
      <c r="GE73" s="3466"/>
      <c r="GF73" s="3466"/>
      <c r="GG73" s="3466"/>
      <c r="GH73" s="3466"/>
      <c r="GI73" s="3466"/>
      <c r="GJ73" s="3466"/>
      <c r="GK73" s="3466"/>
      <c r="GL73" s="3466"/>
      <c r="GM73" s="3466"/>
      <c r="GN73" s="3466"/>
      <c r="GO73" s="3466"/>
      <c r="GP73" s="3466"/>
      <c r="GQ73" s="3466"/>
      <c r="GR73" s="3466"/>
      <c r="GS73" s="3466"/>
      <c r="GT73" s="3466"/>
      <c r="GU73" s="3466"/>
      <c r="GV73" s="3466"/>
      <c r="GW73" s="3466"/>
      <c r="GX73" s="3466"/>
      <c r="GY73" s="3466"/>
      <c r="GZ73" s="3466"/>
      <c r="HA73" s="3466"/>
      <c r="HB73" s="3466"/>
      <c r="HC73" s="3466"/>
      <c r="HD73" s="3466"/>
      <c r="HE73" s="3466"/>
      <c r="HF73" s="3466"/>
      <c r="HG73" s="3466"/>
      <c r="HH73" s="3466"/>
      <c r="HI73" s="3466"/>
      <c r="HJ73" s="3466"/>
      <c r="HK73" s="3466"/>
      <c r="HL73" s="3466"/>
      <c r="HM73" s="3466"/>
      <c r="HN73" s="3466"/>
      <c r="HO73" s="3466"/>
      <c r="HP73" s="3466"/>
      <c r="HQ73" s="3466"/>
      <c r="HR73" s="3466"/>
      <c r="HS73" s="3466"/>
      <c r="HT73" s="3466"/>
      <c r="HU73" s="3466"/>
      <c r="HV73" s="3466"/>
      <c r="HW73" s="3466"/>
      <c r="HX73" s="3466"/>
      <c r="HY73" s="3466"/>
      <c r="HZ73" s="3466"/>
    </row>
    <row r="74" spans="1:234" s="3394" customFormat="1" ht="21" customHeight="1" x14ac:dyDescent="0.2">
      <c r="A74" s="4532" t="s">
        <v>2254</v>
      </c>
      <c r="B74" s="4532" t="s">
        <v>2258</v>
      </c>
      <c r="C74" s="4578" t="s">
        <v>2257</v>
      </c>
      <c r="D74" s="4190"/>
      <c r="E74" s="4190"/>
      <c r="F74" s="4190"/>
      <c r="G74" s="419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5"/>
      <c r="BX74" s="3395"/>
      <c r="BY74" s="3466"/>
      <c r="BZ74" s="3466"/>
      <c r="CA74" s="3466"/>
      <c r="CB74" s="3466"/>
      <c r="CC74" s="3466"/>
      <c r="CD74" s="3466"/>
      <c r="CE74" s="3466"/>
      <c r="CF74" s="3466"/>
      <c r="CG74" s="3466"/>
      <c r="CH74" s="3466"/>
      <c r="CI74" s="3466"/>
      <c r="CJ74" s="3466"/>
      <c r="CK74" s="3466"/>
      <c r="CL74" s="3466"/>
      <c r="CM74" s="3466"/>
      <c r="CN74" s="3466"/>
      <c r="CO74" s="3466"/>
      <c r="CP74" s="3466"/>
      <c r="CQ74" s="3466"/>
      <c r="CR74" s="3466"/>
      <c r="CS74" s="3466"/>
      <c r="CT74" s="3466"/>
      <c r="CU74" s="3466"/>
      <c r="CV74" s="3466"/>
      <c r="CW74" s="3466"/>
      <c r="CX74" s="3466"/>
      <c r="CY74" s="3466"/>
      <c r="CZ74" s="3466"/>
      <c r="DA74" s="402"/>
      <c r="DB74" s="3466"/>
      <c r="DC74" s="3466"/>
      <c r="DD74" s="3466"/>
      <c r="DE74" s="3466"/>
      <c r="DF74" s="3466"/>
      <c r="DG74" s="3466"/>
      <c r="DH74" s="3466"/>
      <c r="DI74" s="3466"/>
      <c r="DJ74" s="3466"/>
      <c r="DK74" s="3466"/>
      <c r="DL74" s="3466"/>
      <c r="DM74" s="3466"/>
      <c r="DN74" s="3466"/>
      <c r="DO74" s="3466"/>
      <c r="DP74" s="3466"/>
      <c r="DQ74" s="3466"/>
      <c r="DR74" s="3466"/>
      <c r="DS74" s="3466"/>
      <c r="DT74" s="3466"/>
      <c r="DU74" s="3466"/>
      <c r="DV74" s="3466"/>
      <c r="DW74" s="3466"/>
      <c r="DX74" s="3466"/>
      <c r="DY74" s="3466"/>
      <c r="DZ74" s="3466"/>
      <c r="EA74" s="3466"/>
      <c r="EB74" s="3466"/>
      <c r="EC74" s="3466"/>
      <c r="ED74" s="3466"/>
      <c r="EE74" s="3466"/>
      <c r="EF74" s="3466"/>
      <c r="EG74" s="3466"/>
      <c r="EH74" s="3466"/>
      <c r="EI74" s="3466"/>
      <c r="EJ74" s="3466"/>
      <c r="EK74" s="3466"/>
      <c r="EL74" s="3466"/>
      <c r="EM74" s="3466"/>
      <c r="EN74" s="3466"/>
      <c r="EO74" s="3466"/>
      <c r="EP74" s="3466"/>
      <c r="EQ74" s="3466"/>
      <c r="ER74" s="3466"/>
      <c r="ES74" s="3466"/>
      <c r="ET74" s="3466"/>
      <c r="EU74" s="3466"/>
      <c r="EV74" s="3466"/>
      <c r="EW74" s="3466"/>
      <c r="EX74" s="3466"/>
      <c r="EY74" s="3466"/>
      <c r="EZ74" s="3466"/>
      <c r="FA74" s="3466"/>
      <c r="FB74" s="3466"/>
      <c r="FC74" s="3466"/>
      <c r="FD74" s="3466"/>
      <c r="FE74" s="3466"/>
      <c r="FF74" s="3466"/>
      <c r="FG74" s="3466"/>
      <c r="FH74" s="3466"/>
      <c r="FI74" s="3466"/>
      <c r="FJ74" s="3466"/>
      <c r="FK74" s="3466"/>
      <c r="FL74" s="3466"/>
      <c r="FM74" s="3466"/>
      <c r="FN74" s="3466"/>
      <c r="FO74" s="3466"/>
      <c r="FP74" s="3466"/>
      <c r="FQ74" s="3466"/>
      <c r="FR74" s="3466"/>
      <c r="FS74" s="3466"/>
      <c r="FT74" s="3466"/>
      <c r="FU74" s="3466"/>
      <c r="FV74" s="3466"/>
      <c r="FW74" s="3466"/>
      <c r="FX74" s="3466"/>
      <c r="FY74" s="3466"/>
      <c r="FZ74" s="3466"/>
      <c r="GA74" s="3466"/>
      <c r="GB74" s="3466"/>
      <c r="GC74" s="3466"/>
      <c r="GD74" s="3466"/>
      <c r="GE74" s="3466"/>
      <c r="GF74" s="3466"/>
      <c r="GG74" s="3466"/>
      <c r="GH74" s="3466"/>
      <c r="GI74" s="3466"/>
      <c r="GJ74" s="3466"/>
      <c r="GK74" s="3466"/>
      <c r="GL74" s="3466"/>
      <c r="GM74" s="3466"/>
      <c r="GN74" s="3466"/>
      <c r="GO74" s="3466"/>
      <c r="GP74" s="3466"/>
      <c r="GQ74" s="3466"/>
      <c r="GR74" s="3466"/>
      <c r="GS74" s="3466"/>
      <c r="GT74" s="3466"/>
      <c r="GU74" s="3466"/>
      <c r="GV74" s="3466"/>
      <c r="GW74" s="3466"/>
      <c r="GX74" s="3466"/>
      <c r="GY74" s="3466"/>
      <c r="GZ74" s="3466"/>
      <c r="HA74" s="3466"/>
      <c r="HB74" s="3466"/>
      <c r="HC74" s="3466"/>
      <c r="HD74" s="3466"/>
      <c r="HE74" s="3466"/>
      <c r="HF74" s="3466"/>
      <c r="HG74" s="3466"/>
      <c r="HH74" s="3466"/>
      <c r="HI74" s="3466"/>
      <c r="HJ74" s="3466"/>
      <c r="HK74" s="3466"/>
      <c r="HL74" s="3466"/>
      <c r="HM74" s="3466"/>
      <c r="HN74" s="3466"/>
      <c r="HO74" s="3466"/>
      <c r="HP74" s="3466"/>
      <c r="HQ74" s="3466"/>
      <c r="HR74" s="3466"/>
      <c r="HS74" s="3466"/>
      <c r="HT74" s="3466"/>
      <c r="HU74" s="3466"/>
      <c r="HV74" s="3466"/>
      <c r="HW74" s="3466"/>
      <c r="HX74" s="3466"/>
      <c r="HY74" s="3466"/>
      <c r="HZ74" s="3466"/>
    </row>
    <row r="75" spans="1:234" s="3394" customFormat="1" ht="21.75" customHeight="1" x14ac:dyDescent="0.2">
      <c r="A75" s="4531"/>
      <c r="B75" s="4531"/>
      <c r="C75" s="1773" t="s">
        <v>83</v>
      </c>
      <c r="D75" s="1848" t="s">
        <v>84</v>
      </c>
      <c r="E75" s="1873" t="s">
        <v>85</v>
      </c>
      <c r="F75" s="1873" t="s">
        <v>79</v>
      </c>
      <c r="G75" s="1886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5"/>
      <c r="BX75" s="3395"/>
      <c r="BY75" s="3466"/>
      <c r="BZ75" s="3466"/>
      <c r="CA75" s="3466"/>
      <c r="CB75" s="3466"/>
      <c r="CC75" s="3466"/>
      <c r="CD75" s="3466"/>
      <c r="CE75" s="3466"/>
      <c r="CF75" s="3466"/>
      <c r="CG75" s="3466"/>
      <c r="CH75" s="3466"/>
      <c r="CI75" s="3466"/>
      <c r="CJ75" s="3466"/>
      <c r="CK75" s="3466"/>
      <c r="CL75" s="3466"/>
      <c r="CM75" s="3466"/>
      <c r="CN75" s="3466"/>
      <c r="CO75" s="3466"/>
      <c r="CP75" s="3466"/>
      <c r="CQ75" s="3466"/>
      <c r="CR75" s="3466"/>
      <c r="CS75" s="3466"/>
      <c r="CT75" s="3466"/>
      <c r="CU75" s="3466"/>
      <c r="CV75" s="3466"/>
      <c r="CW75" s="3466"/>
      <c r="CX75" s="3466"/>
      <c r="CY75" s="3466"/>
      <c r="CZ75" s="3466"/>
      <c r="DA75" s="402"/>
      <c r="DB75" s="3466"/>
      <c r="DC75" s="3466"/>
      <c r="DD75" s="3466"/>
      <c r="DE75" s="3466"/>
      <c r="DF75" s="3466"/>
      <c r="DG75" s="3466"/>
      <c r="DH75" s="3466"/>
      <c r="DI75" s="3466"/>
      <c r="DJ75" s="3466"/>
      <c r="DK75" s="3466"/>
      <c r="DL75" s="3466"/>
      <c r="DM75" s="3466"/>
      <c r="DN75" s="3466"/>
      <c r="DO75" s="3466"/>
      <c r="DP75" s="3466"/>
      <c r="DQ75" s="3466"/>
      <c r="DR75" s="3466"/>
      <c r="DS75" s="3466"/>
      <c r="DT75" s="3466"/>
      <c r="DU75" s="3466"/>
      <c r="DV75" s="3466"/>
      <c r="DW75" s="3466"/>
      <c r="DX75" s="3466"/>
      <c r="DY75" s="3466"/>
      <c r="DZ75" s="3466"/>
      <c r="EA75" s="3466"/>
      <c r="EB75" s="3466"/>
      <c r="EC75" s="3466"/>
      <c r="ED75" s="3466"/>
      <c r="EE75" s="3466"/>
      <c r="EF75" s="3466"/>
      <c r="EG75" s="3466"/>
      <c r="EH75" s="3466"/>
      <c r="EI75" s="3466"/>
      <c r="EJ75" s="3466"/>
      <c r="EK75" s="3466"/>
      <c r="EL75" s="3466"/>
      <c r="EM75" s="3466"/>
      <c r="EN75" s="3466"/>
      <c r="EO75" s="3466"/>
      <c r="EP75" s="3466"/>
      <c r="EQ75" s="3466"/>
      <c r="ER75" s="3466"/>
      <c r="ES75" s="3466"/>
      <c r="ET75" s="3466"/>
      <c r="EU75" s="3466"/>
      <c r="EV75" s="3466"/>
      <c r="EW75" s="3466"/>
      <c r="EX75" s="3466"/>
      <c r="EY75" s="3466"/>
      <c r="EZ75" s="3466"/>
      <c r="FA75" s="3466"/>
      <c r="FB75" s="3466"/>
      <c r="FC75" s="3466"/>
      <c r="FD75" s="3466"/>
      <c r="FE75" s="3466"/>
      <c r="FF75" s="3466"/>
      <c r="FG75" s="3466"/>
      <c r="FH75" s="3466"/>
      <c r="FI75" s="3466"/>
      <c r="FJ75" s="3466"/>
      <c r="FK75" s="3466"/>
      <c r="FL75" s="3466"/>
      <c r="FM75" s="3466"/>
      <c r="FN75" s="3466"/>
      <c r="FO75" s="3466"/>
      <c r="FP75" s="3466"/>
      <c r="FQ75" s="3466"/>
      <c r="FR75" s="3466"/>
      <c r="FS75" s="3466"/>
      <c r="FT75" s="3466"/>
      <c r="FU75" s="3466"/>
      <c r="FV75" s="3466"/>
      <c r="FW75" s="3466"/>
      <c r="FX75" s="3466"/>
      <c r="FY75" s="3466"/>
      <c r="FZ75" s="3466"/>
      <c r="GA75" s="3466"/>
      <c r="GB75" s="3466"/>
      <c r="GC75" s="3466"/>
      <c r="GD75" s="3466"/>
      <c r="GE75" s="3466"/>
      <c r="GF75" s="3466"/>
      <c r="GG75" s="3466"/>
      <c r="GH75" s="3466"/>
      <c r="GI75" s="3466"/>
      <c r="GJ75" s="3466"/>
      <c r="GK75" s="3466"/>
      <c r="GL75" s="3466"/>
      <c r="GM75" s="3466"/>
      <c r="GN75" s="3466"/>
      <c r="GO75" s="3466"/>
      <c r="GP75" s="3466"/>
      <c r="GQ75" s="3466"/>
      <c r="GR75" s="3466"/>
      <c r="GS75" s="3466"/>
      <c r="GT75" s="3466"/>
      <c r="GU75" s="3466"/>
      <c r="GV75" s="3466"/>
      <c r="GW75" s="3466"/>
      <c r="GX75" s="3466"/>
      <c r="GY75" s="3466"/>
      <c r="GZ75" s="3466"/>
      <c r="HA75" s="3466"/>
      <c r="HB75" s="3466"/>
      <c r="HC75" s="3466"/>
      <c r="HD75" s="3466"/>
      <c r="HE75" s="3466"/>
      <c r="HF75" s="3466"/>
      <c r="HG75" s="3466"/>
      <c r="HH75" s="3466"/>
      <c r="HI75" s="3466"/>
      <c r="HJ75" s="3466"/>
      <c r="HK75" s="3466"/>
      <c r="HL75" s="3466"/>
      <c r="HM75" s="3466"/>
      <c r="HN75" s="3466"/>
      <c r="HO75" s="3466"/>
      <c r="HP75" s="3466"/>
      <c r="HQ75" s="3466"/>
      <c r="HR75" s="3466"/>
      <c r="HS75" s="3466"/>
      <c r="HT75" s="3466"/>
      <c r="HU75" s="3466"/>
      <c r="HV75" s="3466"/>
      <c r="HW75" s="3466"/>
      <c r="HX75" s="3466"/>
      <c r="HY75" s="3466"/>
      <c r="HZ75" s="3466"/>
    </row>
    <row r="76" spans="1:234" s="3394" customFormat="1" ht="21" customHeight="1" x14ac:dyDescent="0.2">
      <c r="A76" s="754" t="s">
        <v>2247</v>
      </c>
      <c r="B76" s="3537">
        <f>SUM(C76:G76)</f>
        <v>0</v>
      </c>
      <c r="C76" s="1794"/>
      <c r="D76" s="1887"/>
      <c r="E76" s="1887"/>
      <c r="F76" s="1887"/>
      <c r="G76" s="1793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5"/>
      <c r="BX76" s="3395"/>
      <c r="BY76" s="3466"/>
      <c r="BZ76" s="3466"/>
      <c r="CA76" s="3466"/>
      <c r="CB76" s="3466"/>
      <c r="CC76" s="3466"/>
      <c r="CD76" s="3466"/>
      <c r="CE76" s="3466"/>
      <c r="CF76" s="3466"/>
      <c r="CG76" s="3466"/>
      <c r="CH76" s="3466"/>
      <c r="CI76" s="3466"/>
      <c r="CJ76" s="3466"/>
      <c r="CK76" s="3466"/>
      <c r="CL76" s="3466"/>
      <c r="CM76" s="3466"/>
      <c r="CN76" s="3466"/>
      <c r="CO76" s="3466"/>
      <c r="CP76" s="3466"/>
      <c r="CQ76" s="3466"/>
      <c r="CR76" s="3466"/>
      <c r="CS76" s="3466"/>
      <c r="CT76" s="3466"/>
      <c r="CU76" s="3466"/>
      <c r="CV76" s="3466"/>
      <c r="CW76" s="3466"/>
      <c r="CX76" s="3466"/>
      <c r="CY76" s="3466"/>
      <c r="CZ76" s="3466"/>
      <c r="DA76" s="402"/>
      <c r="DB76" s="3466"/>
      <c r="DC76" s="3466"/>
      <c r="DD76" s="3466"/>
      <c r="DE76" s="3466"/>
      <c r="DF76" s="3466"/>
      <c r="DG76" s="3466"/>
      <c r="DH76" s="3466"/>
      <c r="DI76" s="3466"/>
      <c r="DJ76" s="3466"/>
      <c r="DK76" s="3466"/>
      <c r="DL76" s="3466"/>
      <c r="DM76" s="3466"/>
      <c r="DN76" s="3466"/>
      <c r="DO76" s="3466"/>
      <c r="DP76" s="3466"/>
      <c r="DQ76" s="3466"/>
      <c r="DR76" s="3466"/>
      <c r="DS76" s="3466"/>
      <c r="DT76" s="3466"/>
      <c r="DU76" s="3466"/>
      <c r="DV76" s="3466"/>
      <c r="DW76" s="3466"/>
      <c r="DX76" s="3466"/>
      <c r="DY76" s="3466"/>
      <c r="DZ76" s="3466"/>
      <c r="EA76" s="3466"/>
      <c r="EB76" s="3466"/>
      <c r="EC76" s="3466"/>
      <c r="ED76" s="3466"/>
      <c r="EE76" s="3466"/>
      <c r="EF76" s="3466"/>
      <c r="EG76" s="3466"/>
      <c r="EH76" s="3466"/>
      <c r="EI76" s="3466"/>
      <c r="EJ76" s="3466"/>
      <c r="EK76" s="3466"/>
      <c r="EL76" s="3466"/>
      <c r="EM76" s="3466"/>
      <c r="EN76" s="3466"/>
      <c r="EO76" s="3466"/>
      <c r="EP76" s="3466"/>
      <c r="EQ76" s="3466"/>
      <c r="ER76" s="3466"/>
      <c r="ES76" s="3466"/>
      <c r="ET76" s="3466"/>
      <c r="EU76" s="3466"/>
      <c r="EV76" s="3466"/>
      <c r="EW76" s="3466"/>
      <c r="EX76" s="3466"/>
      <c r="EY76" s="3466"/>
      <c r="EZ76" s="3466"/>
      <c r="FA76" s="3466"/>
      <c r="FB76" s="3466"/>
      <c r="FC76" s="3466"/>
      <c r="FD76" s="3466"/>
      <c r="FE76" s="3466"/>
      <c r="FF76" s="3466"/>
      <c r="FG76" s="3466"/>
      <c r="FH76" s="3466"/>
      <c r="FI76" s="3466"/>
      <c r="FJ76" s="3466"/>
      <c r="FK76" s="3466"/>
      <c r="FL76" s="3466"/>
      <c r="FM76" s="3466"/>
      <c r="FN76" s="3466"/>
      <c r="FO76" s="3466"/>
      <c r="FP76" s="3466"/>
      <c r="FQ76" s="3466"/>
      <c r="FR76" s="3466"/>
      <c r="FS76" s="3466"/>
      <c r="FT76" s="3466"/>
      <c r="FU76" s="3466"/>
      <c r="FV76" s="3466"/>
      <c r="FW76" s="3466"/>
      <c r="FX76" s="3466"/>
      <c r="FY76" s="3466"/>
      <c r="FZ76" s="3466"/>
      <c r="GA76" s="3466"/>
      <c r="GB76" s="3466"/>
      <c r="GC76" s="3466"/>
      <c r="GD76" s="3466"/>
      <c r="GE76" s="3466"/>
      <c r="GF76" s="3466"/>
      <c r="GG76" s="3466"/>
      <c r="GH76" s="3466"/>
      <c r="GI76" s="3466"/>
      <c r="GJ76" s="3466"/>
      <c r="GK76" s="3466"/>
      <c r="GL76" s="3466"/>
      <c r="GM76" s="3466"/>
      <c r="GN76" s="3466"/>
      <c r="GO76" s="3466"/>
      <c r="GP76" s="3466"/>
      <c r="GQ76" s="3466"/>
      <c r="GR76" s="3466"/>
      <c r="GS76" s="3466"/>
      <c r="GT76" s="3466"/>
      <c r="GU76" s="3466"/>
      <c r="GV76" s="3466"/>
      <c r="GW76" s="3466"/>
      <c r="GX76" s="3466"/>
      <c r="GY76" s="3466"/>
      <c r="GZ76" s="3466"/>
      <c r="HA76" s="3466"/>
      <c r="HB76" s="3466"/>
      <c r="HC76" s="3466"/>
      <c r="HD76" s="3466"/>
      <c r="HE76" s="3466"/>
      <c r="HF76" s="3466"/>
      <c r="HG76" s="3466"/>
      <c r="HH76" s="3466"/>
      <c r="HI76" s="3466"/>
      <c r="HJ76" s="3466"/>
      <c r="HK76" s="3466"/>
      <c r="HL76" s="3466"/>
      <c r="HM76" s="3466"/>
      <c r="HN76" s="3466"/>
      <c r="HO76" s="3466"/>
      <c r="HP76" s="3466"/>
      <c r="HQ76" s="3466"/>
      <c r="HR76" s="3466"/>
      <c r="HS76" s="3466"/>
      <c r="HT76" s="3466"/>
      <c r="HU76" s="3466"/>
      <c r="HV76" s="3466"/>
      <c r="HW76" s="3466"/>
      <c r="HX76" s="3466"/>
      <c r="HY76" s="3466"/>
      <c r="HZ76" s="3466"/>
    </row>
    <row r="77" spans="1:234" s="3394" customFormat="1" ht="21" customHeight="1" x14ac:dyDescent="0.2">
      <c r="A77" s="2033" t="s">
        <v>2256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5"/>
      <c r="BX77" s="3395"/>
      <c r="BY77" s="3466"/>
      <c r="BZ77" s="3466"/>
      <c r="CA77" s="3466"/>
      <c r="CB77" s="3466"/>
      <c r="CC77" s="3466"/>
      <c r="CD77" s="3466"/>
      <c r="CE77" s="3466"/>
      <c r="CF77" s="3466"/>
      <c r="CG77" s="3466"/>
      <c r="CH77" s="3466"/>
      <c r="CI77" s="3466"/>
      <c r="CJ77" s="3466"/>
      <c r="CK77" s="3466"/>
      <c r="CL77" s="3466"/>
      <c r="CM77" s="3466"/>
      <c r="CN77" s="3466"/>
      <c r="CO77" s="3466"/>
      <c r="CP77" s="3466"/>
      <c r="CQ77" s="3466"/>
      <c r="CR77" s="3466"/>
      <c r="CS77" s="3466"/>
      <c r="CT77" s="3466"/>
      <c r="CU77" s="3466"/>
      <c r="CV77" s="3466"/>
      <c r="CW77" s="3466"/>
      <c r="CX77" s="3466"/>
      <c r="CY77" s="3466"/>
      <c r="CZ77" s="3466"/>
      <c r="DA77" s="402"/>
      <c r="DB77" s="3466"/>
      <c r="DC77" s="3466"/>
      <c r="DD77" s="3466"/>
      <c r="DE77" s="3466"/>
      <c r="DF77" s="3466"/>
      <c r="DG77" s="3466"/>
      <c r="DH77" s="3466"/>
      <c r="DI77" s="3466"/>
      <c r="DJ77" s="3466"/>
      <c r="DK77" s="3466"/>
      <c r="DL77" s="3466"/>
      <c r="DM77" s="3466"/>
      <c r="DN77" s="3466"/>
      <c r="DO77" s="3466"/>
      <c r="DP77" s="3466"/>
      <c r="DQ77" s="3466"/>
      <c r="DR77" s="3466"/>
      <c r="DS77" s="3466"/>
      <c r="DT77" s="3466"/>
      <c r="DU77" s="3466"/>
      <c r="DV77" s="3466"/>
      <c r="DW77" s="3466"/>
      <c r="DX77" s="3466"/>
      <c r="DY77" s="3466"/>
      <c r="DZ77" s="3466"/>
      <c r="EA77" s="3466"/>
      <c r="EB77" s="3466"/>
      <c r="EC77" s="3466"/>
      <c r="ED77" s="3466"/>
      <c r="EE77" s="3466"/>
      <c r="EF77" s="3466"/>
      <c r="EG77" s="3466"/>
      <c r="EH77" s="3466"/>
      <c r="EI77" s="3466"/>
      <c r="EJ77" s="3466"/>
      <c r="EK77" s="3466"/>
      <c r="EL77" s="3466"/>
      <c r="EM77" s="3466"/>
      <c r="EN77" s="3466"/>
      <c r="EO77" s="3466"/>
      <c r="EP77" s="3466"/>
      <c r="EQ77" s="3466"/>
      <c r="ER77" s="3466"/>
      <c r="ES77" s="3466"/>
      <c r="ET77" s="3466"/>
      <c r="EU77" s="3466"/>
      <c r="EV77" s="3466"/>
      <c r="EW77" s="3466"/>
      <c r="EX77" s="3466"/>
      <c r="EY77" s="3466"/>
      <c r="EZ77" s="3466"/>
      <c r="FA77" s="3466"/>
      <c r="FB77" s="3466"/>
      <c r="FC77" s="3466"/>
      <c r="FD77" s="3466"/>
      <c r="FE77" s="3466"/>
      <c r="FF77" s="3466"/>
      <c r="FG77" s="3466"/>
      <c r="FH77" s="3466"/>
      <c r="FI77" s="3466"/>
      <c r="FJ77" s="3466"/>
      <c r="FK77" s="3466"/>
      <c r="FL77" s="3466"/>
      <c r="FM77" s="3466"/>
      <c r="FN77" s="3466"/>
      <c r="FO77" s="3466"/>
      <c r="FP77" s="3466"/>
      <c r="FQ77" s="3466"/>
      <c r="FR77" s="3466"/>
      <c r="FS77" s="3466"/>
      <c r="FT77" s="3466"/>
      <c r="FU77" s="3466"/>
      <c r="FV77" s="3466"/>
      <c r="FW77" s="3466"/>
      <c r="FX77" s="3466"/>
      <c r="FY77" s="3466"/>
      <c r="FZ77" s="3466"/>
      <c r="GA77" s="3466"/>
      <c r="GB77" s="3466"/>
      <c r="GC77" s="3466"/>
      <c r="GD77" s="3466"/>
      <c r="GE77" s="3466"/>
      <c r="GF77" s="3466"/>
      <c r="GG77" s="3466"/>
      <c r="GH77" s="3466"/>
      <c r="GI77" s="3466"/>
      <c r="GJ77" s="3466"/>
      <c r="GK77" s="3466"/>
      <c r="GL77" s="3466"/>
      <c r="GM77" s="3466"/>
      <c r="GN77" s="3466"/>
      <c r="GO77" s="3466"/>
      <c r="GP77" s="3466"/>
      <c r="GQ77" s="3466"/>
      <c r="GR77" s="3466"/>
      <c r="GS77" s="3466"/>
      <c r="GT77" s="3466"/>
      <c r="GU77" s="3466"/>
      <c r="GV77" s="3466"/>
      <c r="GW77" s="3466"/>
      <c r="GX77" s="3466"/>
      <c r="GY77" s="3466"/>
      <c r="GZ77" s="3466"/>
      <c r="HA77" s="3466"/>
      <c r="HB77" s="3466"/>
      <c r="HC77" s="3466"/>
      <c r="HD77" s="3466"/>
      <c r="HE77" s="3466"/>
      <c r="HF77" s="3466"/>
      <c r="HG77" s="3466"/>
      <c r="HH77" s="3466"/>
      <c r="HI77" s="3466"/>
      <c r="HJ77" s="3466"/>
      <c r="HK77" s="3466"/>
      <c r="HL77" s="3466"/>
      <c r="HM77" s="3466"/>
      <c r="HN77" s="3466"/>
      <c r="HO77" s="3466"/>
      <c r="HP77" s="3466"/>
      <c r="HQ77" s="3466"/>
      <c r="HR77" s="3466"/>
      <c r="HS77" s="3466"/>
      <c r="HT77" s="3466"/>
      <c r="HU77" s="3466"/>
      <c r="HV77" s="3466"/>
      <c r="HW77" s="3466"/>
      <c r="HX77" s="3466"/>
      <c r="HY77" s="3466"/>
      <c r="HZ77" s="3466"/>
    </row>
    <row r="78" spans="1:234" ht="32.1" customHeight="1" x14ac:dyDescent="0.2">
      <c r="A78" s="149" t="s">
        <v>2255</v>
      </c>
      <c r="B78" s="233"/>
      <c r="C78" s="233"/>
      <c r="D78" s="233"/>
      <c r="E78" s="233"/>
      <c r="F78" s="1813"/>
      <c r="G78" s="1813"/>
    </row>
    <row r="79" spans="1:234" ht="21" customHeight="1" x14ac:dyDescent="0.2">
      <c r="A79" s="4532" t="s">
        <v>2254</v>
      </c>
      <c r="B79" s="4532" t="s">
        <v>2253</v>
      </c>
      <c r="C79" s="4578" t="s">
        <v>2252</v>
      </c>
      <c r="D79" s="4190"/>
      <c r="E79" s="4190"/>
      <c r="F79" s="4190"/>
      <c r="G79" s="4194"/>
    </row>
    <row r="80" spans="1:234" ht="21" customHeight="1" x14ac:dyDescent="0.2">
      <c r="A80" s="4531"/>
      <c r="B80" s="4531"/>
      <c r="C80" s="1773" t="s">
        <v>83</v>
      </c>
      <c r="D80" s="1848" t="s">
        <v>84</v>
      </c>
      <c r="E80" s="1873" t="s">
        <v>85</v>
      </c>
      <c r="F80" s="1873" t="s">
        <v>79</v>
      </c>
      <c r="G80" s="1886" t="s">
        <v>6</v>
      </c>
    </row>
    <row r="81" spans="1:104" ht="25.5" customHeight="1" x14ac:dyDescent="0.2">
      <c r="A81" s="3538" t="s">
        <v>2251</v>
      </c>
      <c r="B81" s="2032">
        <f>SUM(C81:G81)</f>
        <v>0</v>
      </c>
      <c r="C81" s="1844"/>
      <c r="D81" s="2031"/>
      <c r="E81" s="2031"/>
      <c r="F81" s="2031"/>
      <c r="G81" s="1867"/>
    </row>
    <row r="82" spans="1:104" ht="28.5" customHeight="1" x14ac:dyDescent="0.2">
      <c r="A82" s="149" t="s">
        <v>2250</v>
      </c>
      <c r="B82" s="233"/>
      <c r="C82" s="233"/>
      <c r="D82" s="233"/>
      <c r="E82" s="233"/>
      <c r="F82" s="1813"/>
      <c r="G82" s="1813"/>
    </row>
    <row r="83" spans="1:104" ht="18" customHeight="1" x14ac:dyDescent="0.2">
      <c r="A83" s="4532" t="s">
        <v>36</v>
      </c>
      <c r="B83" s="4139" t="s">
        <v>2249</v>
      </c>
      <c r="C83" s="4139" t="s">
        <v>2248</v>
      </c>
      <c r="BR83" s="3395"/>
      <c r="BS83" s="3395"/>
      <c r="BT83" s="3395"/>
      <c r="BU83" s="3395"/>
      <c r="BV83" s="3394"/>
      <c r="BW83" s="3394"/>
      <c r="BX83" s="3394"/>
      <c r="CV83" s="402"/>
      <c r="CW83" s="402"/>
      <c r="CX83" s="402"/>
      <c r="CY83" s="402"/>
      <c r="CZ83" s="402"/>
    </row>
    <row r="84" spans="1:104" ht="27.75" customHeight="1" x14ac:dyDescent="0.2">
      <c r="A84" s="4531"/>
      <c r="B84" s="4160"/>
      <c r="C84" s="4141"/>
      <c r="BR84" s="3395"/>
      <c r="BS84" s="3395"/>
      <c r="BT84" s="3395"/>
      <c r="BU84" s="3395"/>
      <c r="BV84" s="3394"/>
      <c r="BW84" s="3394"/>
      <c r="BX84" s="3394"/>
      <c r="CV84" s="402"/>
      <c r="CW84" s="402"/>
      <c r="CX84" s="402"/>
      <c r="CY84" s="402"/>
      <c r="CZ84" s="402"/>
    </row>
    <row r="85" spans="1:104" ht="27.75" customHeight="1" x14ac:dyDescent="0.2">
      <c r="A85" s="3538" t="s">
        <v>2247</v>
      </c>
      <c r="B85" s="3539"/>
      <c r="C85" s="3539"/>
      <c r="BR85" s="3395"/>
      <c r="BS85" s="3395"/>
      <c r="BT85" s="3395"/>
      <c r="BU85" s="3395"/>
      <c r="BV85" s="3394"/>
      <c r="BW85" s="3394"/>
      <c r="BX85" s="3394"/>
      <c r="CV85" s="402"/>
      <c r="CW85" s="402"/>
      <c r="CX85" s="402"/>
      <c r="CY85" s="402"/>
      <c r="CZ85" s="402"/>
    </row>
    <row r="194" spans="1:234" ht="12" customHeight="1" x14ac:dyDescent="0.2"/>
    <row r="195" spans="1:234" s="3371" customFormat="1" x14ac:dyDescent="0.2">
      <c r="A195" s="3371">
        <f>SUM(C10:C36,C48,C52:C61,C66:C71,B76:B77,B81,B85:C85)</f>
        <v>28</v>
      </c>
      <c r="B195" s="3371">
        <f>SUM(CG7:CO85)</f>
        <v>0</v>
      </c>
      <c r="BW195" s="3372"/>
      <c r="BX195" s="3372"/>
      <c r="BY195" s="3466"/>
      <c r="BZ195" s="3466"/>
      <c r="CA195" s="3466"/>
      <c r="CB195" s="3466"/>
      <c r="CC195" s="3466"/>
      <c r="CD195" s="3466"/>
      <c r="CE195" s="3466"/>
      <c r="CF195" s="3466"/>
      <c r="CG195" s="3466"/>
      <c r="CH195" s="3466"/>
      <c r="CI195" s="3466"/>
      <c r="CJ195" s="3466"/>
      <c r="CK195" s="3466"/>
      <c r="CL195" s="3466"/>
      <c r="CM195" s="3466"/>
      <c r="CN195" s="3466"/>
      <c r="CO195" s="3466"/>
      <c r="CP195" s="3466"/>
      <c r="CQ195" s="3466"/>
      <c r="CR195" s="3466"/>
      <c r="CS195" s="3466"/>
      <c r="CT195" s="3466"/>
      <c r="CU195" s="3466"/>
      <c r="CV195" s="3466"/>
      <c r="CW195" s="3466"/>
      <c r="CX195" s="3466"/>
      <c r="CY195" s="3466"/>
      <c r="CZ195" s="3466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workbookViewId="0"/>
  </sheetViews>
  <sheetFormatPr baseColWidth="10" defaultColWidth="11.42578125" defaultRowHeight="15" x14ac:dyDescent="0.25"/>
  <cols>
    <col min="1" max="1" width="42.140625" style="1571" customWidth="1"/>
    <col min="2" max="2" width="26.7109375" style="1571" customWidth="1"/>
    <col min="3" max="3" width="29.85546875" style="1571" customWidth="1"/>
    <col min="4" max="4" width="17.42578125" style="1571" customWidth="1"/>
    <col min="5" max="6" width="14.140625" style="1571" customWidth="1"/>
    <col min="7" max="7" width="14.7109375" style="1571" customWidth="1"/>
    <col min="8" max="8" width="14.140625" style="1571" customWidth="1"/>
    <col min="9" max="9" width="15.28515625" style="1571" customWidth="1"/>
    <col min="10" max="11" width="11.42578125" style="1571"/>
    <col min="12" max="12" width="13.85546875" style="1571" customWidth="1"/>
    <col min="13" max="13" width="14.42578125" style="1571" customWidth="1"/>
    <col min="14" max="26" width="11.42578125" style="1571"/>
    <col min="27" max="27" width="13.140625" style="1571" customWidth="1"/>
    <col min="28" max="28" width="13.42578125" style="1571" customWidth="1"/>
    <col min="29" max="75" width="11.42578125" style="1571"/>
    <col min="76" max="76" width="11.28515625" style="1571" customWidth="1"/>
    <col min="77" max="77" width="11.28515625" style="2166" hidden="1" customWidth="1"/>
    <col min="78" max="78" width="11.7109375" style="2166" hidden="1" customWidth="1"/>
    <col min="79" max="104" width="11.7109375" style="3497" hidden="1" customWidth="1"/>
    <col min="105" max="105" width="11.7109375" style="1571" hidden="1" customWidth="1"/>
    <col min="106" max="106" width="11.42578125" style="1571" hidden="1" customWidth="1"/>
    <col min="107" max="127" width="0" style="1571" hidden="1" customWidth="1"/>
    <col min="128" max="16384" width="11.42578125" style="1571"/>
  </cols>
  <sheetData>
    <row r="1" spans="1:104" s="171" customFormat="1" ht="16.350000000000001" customHeight="1" x14ac:dyDescent="0.15">
      <c r="A1" s="171" t="s">
        <v>243</v>
      </c>
      <c r="BY1" s="3495"/>
      <c r="BZ1" s="3495"/>
      <c r="CA1" s="3496"/>
      <c r="CB1" s="3496"/>
      <c r="CC1" s="3496"/>
      <c r="CD1" s="3496"/>
      <c r="CE1" s="3496"/>
      <c r="CF1" s="3496"/>
      <c r="CG1" s="3496"/>
      <c r="CH1" s="3496"/>
      <c r="CI1" s="3496"/>
      <c r="CJ1" s="3496"/>
      <c r="CK1" s="3496"/>
      <c r="CL1" s="3496"/>
      <c r="CM1" s="3496"/>
      <c r="CN1" s="3496"/>
      <c r="CO1" s="3496"/>
      <c r="CP1" s="3496"/>
      <c r="CQ1" s="3496"/>
      <c r="CR1" s="3496"/>
      <c r="CS1" s="3496"/>
      <c r="CT1" s="3496"/>
      <c r="CU1" s="3496"/>
      <c r="CV1" s="3496"/>
      <c r="CW1" s="3496"/>
      <c r="CX1" s="3496"/>
      <c r="CY1" s="3496"/>
      <c r="CZ1" s="3496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PUYEHUE - ( 10304 )</v>
      </c>
      <c r="BY2" s="3495"/>
      <c r="BZ2" s="3495"/>
      <c r="CA2" s="3496"/>
      <c r="CB2" s="3496"/>
      <c r="CC2" s="3496"/>
      <c r="CD2" s="3496"/>
      <c r="CE2" s="3496"/>
      <c r="CF2" s="3496"/>
      <c r="CG2" s="3496"/>
      <c r="CH2" s="3496"/>
      <c r="CI2" s="3496"/>
      <c r="CJ2" s="3496"/>
      <c r="CK2" s="3496"/>
      <c r="CL2" s="3496"/>
      <c r="CM2" s="3496"/>
      <c r="CN2" s="3496"/>
      <c r="CO2" s="3496"/>
      <c r="CP2" s="3496"/>
      <c r="CQ2" s="3496"/>
      <c r="CR2" s="3496"/>
      <c r="CS2" s="3496"/>
      <c r="CT2" s="3496"/>
      <c r="CU2" s="3496"/>
      <c r="CV2" s="3496"/>
      <c r="CW2" s="3496"/>
      <c r="CX2" s="3496"/>
      <c r="CY2" s="3496"/>
      <c r="CZ2" s="3496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PSR PUYEHUE - ( 123406 )</v>
      </c>
      <c r="BY3" s="3495"/>
      <c r="BZ3" s="3495"/>
      <c r="CA3" s="3496"/>
      <c r="CB3" s="3496"/>
      <c r="CC3" s="3496"/>
      <c r="CD3" s="3496"/>
      <c r="CE3" s="3496"/>
      <c r="CF3" s="3496"/>
      <c r="CG3" s="3496"/>
      <c r="CH3" s="3496"/>
      <c r="CI3" s="3496"/>
      <c r="CJ3" s="3496"/>
      <c r="CK3" s="3496"/>
      <c r="CL3" s="3496"/>
      <c r="CM3" s="3496"/>
      <c r="CN3" s="3496"/>
      <c r="CO3" s="3496"/>
      <c r="CP3" s="3496"/>
      <c r="CQ3" s="3496"/>
      <c r="CR3" s="3496"/>
      <c r="CS3" s="3496"/>
      <c r="CT3" s="3496"/>
      <c r="CU3" s="3496"/>
      <c r="CV3" s="3496"/>
      <c r="CW3" s="3496"/>
      <c r="CX3" s="3496"/>
      <c r="CY3" s="3496"/>
      <c r="CZ3" s="3496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5"/>
      <c r="BZ4" s="3495"/>
      <c r="CA4" s="3496"/>
      <c r="CB4" s="3496"/>
      <c r="CC4" s="3496"/>
      <c r="CD4" s="3496"/>
      <c r="CE4" s="3496"/>
      <c r="CF4" s="3496"/>
      <c r="CG4" s="3496"/>
      <c r="CH4" s="3496"/>
      <c r="CI4" s="3496"/>
      <c r="CJ4" s="3496"/>
      <c r="CK4" s="3496"/>
      <c r="CL4" s="3496"/>
      <c r="CM4" s="3496"/>
      <c r="CN4" s="3496"/>
      <c r="CO4" s="3496"/>
      <c r="CP4" s="3496"/>
      <c r="CQ4" s="3496"/>
      <c r="CR4" s="3496"/>
      <c r="CS4" s="3496"/>
      <c r="CT4" s="3496"/>
      <c r="CU4" s="3496"/>
      <c r="CV4" s="3496"/>
      <c r="CW4" s="3496"/>
      <c r="CX4" s="3496"/>
      <c r="CY4" s="3496"/>
      <c r="CZ4" s="3496"/>
    </row>
    <row r="5" spans="1:104" s="171" customFormat="1" ht="16.350000000000001" customHeight="1" x14ac:dyDescent="0.15">
      <c r="A5" s="171" t="str">
        <f>CONCATENATE("AÑO: ",NOMBRE!B7)</f>
        <v>AÑO: 2020</v>
      </c>
      <c r="BY5" s="3495"/>
      <c r="BZ5" s="3495"/>
      <c r="CA5" s="3496"/>
      <c r="CB5" s="3496"/>
      <c r="CC5" s="3496"/>
      <c r="CD5" s="3496"/>
      <c r="CE5" s="3496"/>
      <c r="CF5" s="3496"/>
      <c r="CG5" s="3496"/>
      <c r="CH5" s="3496"/>
      <c r="CI5" s="3496"/>
      <c r="CJ5" s="3496"/>
      <c r="CK5" s="3496"/>
      <c r="CL5" s="3496"/>
      <c r="CM5" s="3496"/>
      <c r="CN5" s="3496"/>
      <c r="CO5" s="3496"/>
      <c r="CP5" s="3496"/>
      <c r="CQ5" s="3496"/>
      <c r="CR5" s="3496"/>
      <c r="CS5" s="3496"/>
      <c r="CT5" s="3496"/>
      <c r="CU5" s="3496"/>
      <c r="CV5" s="3496"/>
      <c r="CW5" s="3496"/>
      <c r="CX5" s="3496"/>
      <c r="CY5" s="3496"/>
      <c r="CZ5" s="3496"/>
    </row>
    <row r="6" spans="1:104" ht="15.75" x14ac:dyDescent="0.25">
      <c r="A6" s="4164" t="s">
        <v>585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67"/>
      <c r="B7" s="3067"/>
      <c r="C7" s="3067"/>
      <c r="D7" s="3067"/>
      <c r="E7" s="3067"/>
      <c r="F7" s="3067"/>
      <c r="G7" s="3067"/>
      <c r="H7" s="3067"/>
      <c r="I7" s="3067"/>
      <c r="J7" s="3067"/>
      <c r="K7" s="3067"/>
      <c r="L7" s="3067"/>
      <c r="M7" s="3067"/>
      <c r="N7" s="3067"/>
      <c r="O7" s="3067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586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98"/>
      <c r="CH8" s="3498"/>
      <c r="CI8" s="3498"/>
      <c r="CJ8" s="3498"/>
      <c r="CK8" s="3498"/>
      <c r="CL8" s="3498"/>
      <c r="CM8" s="3498"/>
      <c r="CN8" s="3498"/>
      <c r="CO8" s="3498"/>
    </row>
    <row r="9" spans="1:104" ht="15" customHeight="1" x14ac:dyDescent="0.25">
      <c r="A9" s="5287" t="s">
        <v>587</v>
      </c>
      <c r="B9" s="5344"/>
      <c r="C9" s="5271"/>
      <c r="D9" s="5342" t="s">
        <v>27</v>
      </c>
      <c r="E9" s="5345" t="s">
        <v>588</v>
      </c>
      <c r="F9" s="5346"/>
      <c r="G9" s="5346"/>
      <c r="H9" s="5346"/>
      <c r="I9" s="5347"/>
      <c r="J9" s="4370" t="s">
        <v>589</v>
      </c>
      <c r="K9" s="4424"/>
      <c r="L9" s="4424"/>
      <c r="M9" s="4424"/>
      <c r="N9" s="4424"/>
      <c r="O9" s="4424"/>
      <c r="P9" s="4424"/>
      <c r="Q9" s="4424"/>
      <c r="R9" s="4424"/>
      <c r="S9" s="4424"/>
      <c r="T9" s="4424"/>
      <c r="U9" s="4424"/>
      <c r="V9" s="4424"/>
      <c r="W9" s="4424"/>
      <c r="X9" s="4362"/>
      <c r="Y9" s="5348" t="s">
        <v>93</v>
      </c>
      <c r="Z9" s="4362"/>
      <c r="AA9" s="4434" t="s">
        <v>590</v>
      </c>
      <c r="AB9" s="5342" t="s">
        <v>591</v>
      </c>
      <c r="AC9" s="5342" t="s">
        <v>592</v>
      </c>
      <c r="AD9" s="2257"/>
      <c r="AE9" s="2257"/>
      <c r="AF9" s="2257"/>
      <c r="AG9" s="2257"/>
      <c r="AH9" s="2257"/>
      <c r="AI9" s="2257"/>
      <c r="AJ9" s="2257"/>
      <c r="AK9" s="2257"/>
      <c r="AL9" s="2257"/>
      <c r="AM9" s="2257"/>
      <c r="AN9" s="2257"/>
      <c r="AO9" s="2257"/>
      <c r="AP9" s="2257"/>
      <c r="AQ9" s="2257"/>
      <c r="AR9" s="2257"/>
      <c r="CG9" s="3498"/>
      <c r="CH9" s="3498"/>
      <c r="CI9" s="3498"/>
      <c r="CJ9" s="3498"/>
      <c r="CK9" s="3498"/>
      <c r="CL9" s="3498"/>
      <c r="CM9" s="3498"/>
      <c r="CN9" s="3498"/>
      <c r="CO9" s="3498"/>
    </row>
    <row r="10" spans="1:104" ht="33" customHeight="1" x14ac:dyDescent="0.25">
      <c r="A10" s="4365"/>
      <c r="B10" s="4288"/>
      <c r="C10" s="4366"/>
      <c r="D10" s="4356"/>
      <c r="E10" s="459" t="s">
        <v>152</v>
      </c>
      <c r="F10" s="478" t="s">
        <v>593</v>
      </c>
      <c r="G10" s="478" t="s">
        <v>594</v>
      </c>
      <c r="H10" s="3276" t="s">
        <v>595</v>
      </c>
      <c r="I10" s="479" t="s">
        <v>37</v>
      </c>
      <c r="J10" s="3154" t="s">
        <v>596</v>
      </c>
      <c r="K10" s="478" t="s">
        <v>5</v>
      </c>
      <c r="L10" s="478" t="s">
        <v>597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598</v>
      </c>
      <c r="AA10" s="4163"/>
      <c r="AB10" s="4356"/>
      <c r="AC10" s="4356"/>
      <c r="AD10" s="2257"/>
      <c r="AE10" s="2257"/>
      <c r="AF10" s="2257"/>
      <c r="AG10" s="2257"/>
      <c r="AH10" s="2257"/>
      <c r="AI10" s="2257"/>
      <c r="AJ10" s="2257"/>
      <c r="AK10" s="2257"/>
      <c r="AL10" s="2257"/>
      <c r="AM10" s="2257"/>
      <c r="AN10" s="2257"/>
      <c r="AO10" s="2257"/>
      <c r="AP10" s="2257"/>
      <c r="AQ10" s="2257"/>
      <c r="AR10" s="2257"/>
      <c r="CG10" s="3498"/>
      <c r="CH10" s="3498"/>
      <c r="CI10" s="3498"/>
      <c r="CJ10" s="3498"/>
      <c r="CK10" s="3498"/>
      <c r="CL10" s="3498"/>
      <c r="CM10" s="3498"/>
      <c r="CN10" s="3498"/>
      <c r="CO10" s="3498"/>
    </row>
    <row r="11" spans="1:104" x14ac:dyDescent="0.25">
      <c r="A11" s="5334" t="s">
        <v>599</v>
      </c>
      <c r="B11" s="5338" t="s">
        <v>600</v>
      </c>
      <c r="C11" s="5339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499"/>
      <c r="AE11" s="3415"/>
      <c r="AF11" s="3415"/>
      <c r="AG11" s="3415"/>
      <c r="AH11" s="3415"/>
      <c r="AI11" s="3415"/>
      <c r="AJ11" s="3415"/>
      <c r="AK11" s="3415"/>
      <c r="AL11" s="3415"/>
      <c r="AM11" s="3415"/>
      <c r="AN11" s="3415"/>
      <c r="AO11" s="3415"/>
      <c r="AP11" s="2257"/>
      <c r="AQ11" s="2257"/>
      <c r="AR11" s="2257"/>
      <c r="CG11" s="3498"/>
      <c r="CH11" s="3498"/>
      <c r="CI11" s="3498"/>
      <c r="CJ11" s="3498"/>
      <c r="CK11" s="3498"/>
      <c r="CL11" s="3498"/>
      <c r="CM11" s="3498"/>
      <c r="CN11" s="3498"/>
      <c r="CO11" s="3498"/>
    </row>
    <row r="12" spans="1:104" ht="21" x14ac:dyDescent="0.25">
      <c r="A12" s="5335"/>
      <c r="B12" s="4426" t="s">
        <v>601</v>
      </c>
      <c r="C12" s="462" t="s">
        <v>602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4" t="str">
        <f>CA12</f>
        <v/>
      </c>
      <c r="AE12" s="3415"/>
      <c r="AF12" s="3415"/>
      <c r="AG12" s="3415"/>
      <c r="AH12" s="3415"/>
      <c r="AI12" s="3415"/>
      <c r="AJ12" s="3415"/>
      <c r="AK12" s="3415"/>
      <c r="AL12" s="3415"/>
      <c r="AM12" s="3415"/>
      <c r="AN12" s="3415"/>
      <c r="AO12" s="3415"/>
      <c r="AP12" s="2257"/>
      <c r="AQ12" s="2257"/>
      <c r="AR12" s="2257"/>
      <c r="CA12" s="3500" t="str">
        <f>IF(CG12=1,"* Total por edad NO DEBE ser menor que la suma de los subgrupos. ","")</f>
        <v/>
      </c>
      <c r="CB12" s="3500"/>
      <c r="CC12" s="3500"/>
      <c r="CD12" s="3500"/>
      <c r="CE12" s="3500"/>
      <c r="CF12" s="3500"/>
      <c r="CG12" s="3501">
        <f>IF(D12&lt;SUM(Y12:AC12),1,0)</f>
        <v>0</v>
      </c>
      <c r="CH12" s="3498"/>
      <c r="CI12" s="3498"/>
      <c r="CJ12" s="3498"/>
      <c r="CK12" s="3498"/>
      <c r="CL12" s="3498"/>
      <c r="CM12" s="3498"/>
      <c r="CN12" s="3498"/>
      <c r="CO12" s="3498"/>
    </row>
    <row r="13" spans="1:104" x14ac:dyDescent="0.25">
      <c r="A13" s="5335"/>
      <c r="B13" s="4159"/>
      <c r="C13" s="3192" t="s">
        <v>603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4" t="str">
        <f t="shared" ref="AD13:AD36" si="0">CA13</f>
        <v/>
      </c>
      <c r="AE13" s="3415"/>
      <c r="AF13" s="3415"/>
      <c r="AG13" s="3415"/>
      <c r="AH13" s="3415"/>
      <c r="AI13" s="3415"/>
      <c r="AJ13" s="3415"/>
      <c r="AK13" s="3415"/>
      <c r="AL13" s="3415"/>
      <c r="AM13" s="3415"/>
      <c r="AN13" s="3415"/>
      <c r="AO13" s="3415"/>
      <c r="AP13" s="2257"/>
      <c r="AQ13" s="2257"/>
      <c r="AR13" s="2257"/>
      <c r="CA13" s="3500" t="str">
        <f t="shared" ref="CA13:CA36" si="1">IF(CG13=1,"* Total por edad NO DEBE ser menor que la suma de los subgrupos. ","")</f>
        <v/>
      </c>
      <c r="CB13" s="3500"/>
      <c r="CC13" s="3500"/>
      <c r="CD13" s="3500"/>
      <c r="CE13" s="3500"/>
      <c r="CF13" s="3500"/>
      <c r="CG13" s="3501">
        <f t="shared" ref="CG13:CG36" si="2">IF(D13&lt;SUM(Y13:AC13),1,0)</f>
        <v>0</v>
      </c>
      <c r="CH13" s="3498"/>
      <c r="CI13" s="3498"/>
      <c r="CJ13" s="3498"/>
      <c r="CK13" s="3498"/>
      <c r="CL13" s="3498"/>
      <c r="CM13" s="3498"/>
      <c r="CN13" s="3498"/>
      <c r="CO13" s="3498"/>
    </row>
    <row r="14" spans="1:104" x14ac:dyDescent="0.25">
      <c r="A14" s="5335"/>
      <c r="B14" s="4159"/>
      <c r="C14" s="3118" t="s">
        <v>604</v>
      </c>
      <c r="D14" s="206">
        <f t="shared" ref="D14:D15" si="3">SUM(E14:X14)</f>
        <v>0</v>
      </c>
      <c r="E14" s="2890"/>
      <c r="F14" s="3336"/>
      <c r="G14" s="3336"/>
      <c r="H14" s="3336"/>
      <c r="I14" s="2958"/>
      <c r="J14" s="3336"/>
      <c r="K14" s="3336"/>
      <c r="L14" s="3336"/>
      <c r="M14" s="3336"/>
      <c r="N14" s="3336"/>
      <c r="O14" s="3336"/>
      <c r="P14" s="3336"/>
      <c r="Q14" s="3336"/>
      <c r="R14" s="3336"/>
      <c r="S14" s="3336"/>
      <c r="T14" s="3336"/>
      <c r="U14" s="3336"/>
      <c r="V14" s="3336"/>
      <c r="W14" s="3336"/>
      <c r="X14" s="2959"/>
      <c r="Y14" s="3025"/>
      <c r="Z14" s="2959"/>
      <c r="AA14" s="2892"/>
      <c r="AB14" s="2892"/>
      <c r="AC14" s="2892"/>
      <c r="AD14" s="3414" t="str">
        <f t="shared" si="0"/>
        <v/>
      </c>
      <c r="AE14" s="3415"/>
      <c r="AF14" s="3415"/>
      <c r="AG14" s="3415"/>
      <c r="AH14" s="3415"/>
      <c r="AI14" s="3415"/>
      <c r="AJ14" s="3415"/>
      <c r="AK14" s="3415"/>
      <c r="AL14" s="3415"/>
      <c r="AM14" s="3415"/>
      <c r="AN14" s="3415"/>
      <c r="AO14" s="3415"/>
      <c r="AP14" s="2257"/>
      <c r="AQ14" s="2257"/>
      <c r="AR14" s="2257"/>
      <c r="CA14" s="3500" t="str">
        <f t="shared" si="1"/>
        <v/>
      </c>
      <c r="CB14" s="3500"/>
      <c r="CC14" s="3500"/>
      <c r="CD14" s="3500"/>
      <c r="CE14" s="3500"/>
      <c r="CF14" s="3500"/>
      <c r="CG14" s="3501">
        <f t="shared" si="2"/>
        <v>0</v>
      </c>
      <c r="CH14" s="3498"/>
      <c r="CI14" s="3498"/>
      <c r="CJ14" s="3498"/>
      <c r="CK14" s="3498"/>
      <c r="CL14" s="3498"/>
      <c r="CM14" s="3498"/>
      <c r="CN14" s="3498"/>
      <c r="CO14" s="3498"/>
    </row>
    <row r="15" spans="1:104" x14ac:dyDescent="0.25">
      <c r="A15" s="5335"/>
      <c r="B15" s="4409"/>
      <c r="C15" s="503" t="s">
        <v>605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4" t="str">
        <f t="shared" si="0"/>
        <v/>
      </c>
      <c r="AE15" s="3415"/>
      <c r="AF15" s="3415"/>
      <c r="AG15" s="3415"/>
      <c r="AH15" s="3415"/>
      <c r="AI15" s="3415"/>
      <c r="AJ15" s="3415"/>
      <c r="AK15" s="3415"/>
      <c r="AL15" s="3415"/>
      <c r="AM15" s="3415"/>
      <c r="AN15" s="3415"/>
      <c r="AO15" s="3415"/>
      <c r="AP15" s="2257"/>
      <c r="AQ15" s="2257"/>
      <c r="AR15" s="2257"/>
      <c r="CA15" s="3500" t="str">
        <f t="shared" si="1"/>
        <v/>
      </c>
      <c r="CB15" s="3500"/>
      <c r="CC15" s="3500"/>
      <c r="CD15" s="3500"/>
      <c r="CE15" s="3500"/>
      <c r="CF15" s="3500"/>
      <c r="CG15" s="3501">
        <f t="shared" si="2"/>
        <v>0</v>
      </c>
      <c r="CH15" s="3498"/>
      <c r="CI15" s="3498"/>
      <c r="CJ15" s="3498"/>
      <c r="CK15" s="3498"/>
      <c r="CL15" s="3498"/>
      <c r="CM15" s="3498"/>
      <c r="CN15" s="3498"/>
      <c r="CO15" s="3498"/>
    </row>
    <row r="16" spans="1:104" x14ac:dyDescent="0.25">
      <c r="A16" s="5335"/>
      <c r="B16" s="4646" t="s">
        <v>606</v>
      </c>
      <c r="C16" s="4647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4" t="str">
        <f t="shared" si="0"/>
        <v/>
      </c>
      <c r="AE16" s="3415"/>
      <c r="AF16" s="3415"/>
      <c r="AG16" s="3415"/>
      <c r="AH16" s="3415"/>
      <c r="AI16" s="3415"/>
      <c r="AJ16" s="3415"/>
      <c r="AK16" s="3415"/>
      <c r="AL16" s="3415"/>
      <c r="AM16" s="3415"/>
      <c r="AN16" s="3415"/>
      <c r="AO16" s="3415"/>
      <c r="AP16" s="2257"/>
      <c r="AQ16" s="2257"/>
      <c r="AR16" s="2257"/>
      <c r="CA16" s="3500" t="str">
        <f t="shared" si="1"/>
        <v/>
      </c>
      <c r="CB16" s="3500"/>
      <c r="CC16" s="3500"/>
      <c r="CD16" s="3500"/>
      <c r="CE16" s="3500"/>
      <c r="CF16" s="3500"/>
      <c r="CG16" s="3501">
        <f t="shared" si="2"/>
        <v>0</v>
      </c>
      <c r="CH16" s="3498"/>
      <c r="CI16" s="3498"/>
      <c r="CJ16" s="3498"/>
      <c r="CK16" s="3498"/>
      <c r="CL16" s="3498"/>
      <c r="CM16" s="3498"/>
      <c r="CN16" s="3498"/>
      <c r="CO16" s="3498"/>
    </row>
    <row r="17" spans="1:93" x14ac:dyDescent="0.25">
      <c r="A17" s="5335"/>
      <c r="B17" s="4282" t="s">
        <v>607</v>
      </c>
      <c r="C17" s="4648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4" t="str">
        <f t="shared" si="0"/>
        <v/>
      </c>
      <c r="AE17" s="3415"/>
      <c r="AF17" s="3415"/>
      <c r="AG17" s="3415"/>
      <c r="AH17" s="3415"/>
      <c r="AI17" s="3415"/>
      <c r="AJ17" s="3415"/>
      <c r="AK17" s="3415"/>
      <c r="AL17" s="3415"/>
      <c r="AM17" s="3415"/>
      <c r="AN17" s="3415"/>
      <c r="AO17" s="3415"/>
      <c r="AP17" s="2257"/>
      <c r="AQ17" s="2257"/>
      <c r="AR17" s="2257"/>
      <c r="CA17" s="3500" t="str">
        <f t="shared" si="1"/>
        <v/>
      </c>
      <c r="CB17" s="3500"/>
      <c r="CC17" s="3500"/>
      <c r="CD17" s="3500"/>
      <c r="CE17" s="3500"/>
      <c r="CF17" s="3500"/>
      <c r="CG17" s="3501">
        <f t="shared" si="2"/>
        <v>0</v>
      </c>
      <c r="CH17" s="3498"/>
      <c r="CI17" s="3498"/>
      <c r="CJ17" s="3498"/>
      <c r="CK17" s="3498"/>
      <c r="CL17" s="3498"/>
      <c r="CM17" s="3498"/>
      <c r="CN17" s="3498"/>
      <c r="CO17" s="3498"/>
    </row>
    <row r="18" spans="1:93" x14ac:dyDescent="0.25">
      <c r="A18" s="5335"/>
      <c r="B18" s="4282" t="s">
        <v>608</v>
      </c>
      <c r="C18" s="4648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4" t="str">
        <f t="shared" si="0"/>
        <v/>
      </c>
      <c r="AE18" s="3415"/>
      <c r="AF18" s="3415"/>
      <c r="AG18" s="3415"/>
      <c r="AH18" s="3415"/>
      <c r="AI18" s="3415"/>
      <c r="AJ18" s="3415"/>
      <c r="AK18" s="3415"/>
      <c r="AL18" s="3415"/>
      <c r="AM18" s="3415"/>
      <c r="AN18" s="3415"/>
      <c r="AO18" s="3415"/>
      <c r="AP18" s="2257"/>
      <c r="AQ18" s="2257"/>
      <c r="AR18" s="2257"/>
      <c r="CA18" s="3500" t="str">
        <f t="shared" si="1"/>
        <v/>
      </c>
      <c r="CB18" s="3500"/>
      <c r="CC18" s="3500"/>
      <c r="CD18" s="3500"/>
      <c r="CE18" s="3500"/>
      <c r="CF18" s="3500"/>
      <c r="CG18" s="3501">
        <f t="shared" si="2"/>
        <v>0</v>
      </c>
      <c r="CH18" s="3498"/>
      <c r="CI18" s="3498"/>
      <c r="CJ18" s="3498"/>
      <c r="CK18" s="3498"/>
      <c r="CL18" s="3498"/>
      <c r="CM18" s="3498"/>
      <c r="CN18" s="3498"/>
      <c r="CO18" s="3498"/>
    </row>
    <row r="19" spans="1:93" x14ac:dyDescent="0.25">
      <c r="A19" s="5335"/>
      <c r="B19" s="4282" t="s">
        <v>609</v>
      </c>
      <c r="C19" s="4648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4" t="str">
        <f t="shared" si="0"/>
        <v/>
      </c>
      <c r="AE19" s="3415"/>
      <c r="AF19" s="3415"/>
      <c r="AG19" s="3415"/>
      <c r="AH19" s="3415"/>
      <c r="AI19" s="3415"/>
      <c r="AJ19" s="3415"/>
      <c r="AK19" s="3415"/>
      <c r="AL19" s="3415"/>
      <c r="AM19" s="3415"/>
      <c r="AN19" s="3415"/>
      <c r="AO19" s="3415"/>
      <c r="AP19" s="2257"/>
      <c r="AQ19" s="2257"/>
      <c r="AR19" s="2257"/>
      <c r="CA19" s="3500" t="str">
        <f t="shared" si="1"/>
        <v/>
      </c>
      <c r="CB19" s="3500"/>
      <c r="CC19" s="3500"/>
      <c r="CD19" s="3500"/>
      <c r="CE19" s="3500"/>
      <c r="CF19" s="3500"/>
      <c r="CG19" s="3501">
        <f t="shared" si="2"/>
        <v>0</v>
      </c>
      <c r="CH19" s="3498"/>
      <c r="CI19" s="3498"/>
      <c r="CJ19" s="3498"/>
      <c r="CK19" s="3498"/>
      <c r="CL19" s="3498"/>
      <c r="CM19" s="3498"/>
      <c r="CN19" s="3498"/>
      <c r="CO19" s="3498"/>
    </row>
    <row r="20" spans="1:93" x14ac:dyDescent="0.25">
      <c r="A20" s="5335"/>
      <c r="B20" s="4282" t="s">
        <v>610</v>
      </c>
      <c r="C20" s="4648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4" t="str">
        <f t="shared" si="0"/>
        <v/>
      </c>
      <c r="AE20" s="3415"/>
      <c r="AF20" s="3415"/>
      <c r="AG20" s="3415"/>
      <c r="AH20" s="3415"/>
      <c r="AI20" s="3415"/>
      <c r="AJ20" s="3415"/>
      <c r="AK20" s="3415"/>
      <c r="AL20" s="3415"/>
      <c r="AM20" s="3415"/>
      <c r="AN20" s="3415"/>
      <c r="AO20" s="3415"/>
      <c r="AP20" s="2257"/>
      <c r="AQ20" s="2257"/>
      <c r="AR20" s="2257"/>
      <c r="CA20" s="3500" t="str">
        <f t="shared" si="1"/>
        <v/>
      </c>
      <c r="CB20" s="3500"/>
      <c r="CC20" s="3500"/>
      <c r="CD20" s="3500"/>
      <c r="CE20" s="3500"/>
      <c r="CF20" s="3500"/>
      <c r="CG20" s="3501">
        <f t="shared" si="2"/>
        <v>0</v>
      </c>
      <c r="CH20" s="3498"/>
      <c r="CI20" s="3498"/>
      <c r="CJ20" s="3498"/>
      <c r="CK20" s="3498"/>
      <c r="CL20" s="3498"/>
      <c r="CM20" s="3498"/>
      <c r="CN20" s="3498"/>
      <c r="CO20" s="3498"/>
    </row>
    <row r="21" spans="1:93" x14ac:dyDescent="0.25">
      <c r="A21" s="5335"/>
      <c r="B21" s="4282" t="s">
        <v>792</v>
      </c>
      <c r="C21" s="4648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4" t="str">
        <f t="shared" si="0"/>
        <v/>
      </c>
      <c r="AE21" s="3415"/>
      <c r="AF21" s="3415"/>
      <c r="AG21" s="3415"/>
      <c r="AH21" s="3415"/>
      <c r="AI21" s="3415"/>
      <c r="AJ21" s="3415"/>
      <c r="AK21" s="3415"/>
      <c r="AL21" s="3415"/>
      <c r="AM21" s="3415"/>
      <c r="AN21" s="3415"/>
      <c r="AO21" s="3415"/>
      <c r="AP21" s="2257"/>
      <c r="AQ21" s="2257"/>
      <c r="AR21" s="2257"/>
      <c r="CA21" s="3500" t="str">
        <f t="shared" si="1"/>
        <v/>
      </c>
      <c r="CB21" s="3500"/>
      <c r="CC21" s="3500"/>
      <c r="CD21" s="3500"/>
      <c r="CE21" s="3500"/>
      <c r="CF21" s="3500"/>
      <c r="CG21" s="3501">
        <f t="shared" si="2"/>
        <v>0</v>
      </c>
      <c r="CH21" s="3498"/>
      <c r="CI21" s="3498"/>
      <c r="CJ21" s="3498"/>
      <c r="CK21" s="3498"/>
      <c r="CL21" s="3498"/>
      <c r="CM21" s="3498"/>
      <c r="CN21" s="3498"/>
      <c r="CO21" s="3498"/>
    </row>
    <row r="22" spans="1:93" ht="22.5" customHeight="1" x14ac:dyDescent="0.25">
      <c r="A22" s="5335"/>
      <c r="B22" s="4257" t="s">
        <v>611</v>
      </c>
      <c r="C22" s="4256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4" t="str">
        <f t="shared" si="0"/>
        <v/>
      </c>
      <c r="AE22" s="3415"/>
      <c r="AF22" s="3415"/>
      <c r="AG22" s="3415"/>
      <c r="AH22" s="3415"/>
      <c r="AI22" s="3415"/>
      <c r="AJ22" s="3415"/>
      <c r="AK22" s="3415"/>
      <c r="AL22" s="3415"/>
      <c r="AM22" s="3415"/>
      <c r="AN22" s="3415"/>
      <c r="AO22" s="3415"/>
      <c r="AP22" s="2257"/>
      <c r="AQ22" s="2257"/>
      <c r="AR22" s="2257"/>
      <c r="CA22" s="3500" t="str">
        <f t="shared" si="1"/>
        <v/>
      </c>
      <c r="CB22" s="3500"/>
      <c r="CC22" s="3500"/>
      <c r="CD22" s="3500"/>
      <c r="CE22" s="3500"/>
      <c r="CF22" s="3500"/>
      <c r="CG22" s="3501">
        <f t="shared" si="2"/>
        <v>0</v>
      </c>
      <c r="CH22" s="3498"/>
      <c r="CI22" s="3498"/>
      <c r="CJ22" s="3498"/>
      <c r="CK22" s="3498"/>
      <c r="CL22" s="3498"/>
      <c r="CM22" s="3498"/>
      <c r="CN22" s="3498"/>
      <c r="CO22" s="3498"/>
    </row>
    <row r="23" spans="1:93" x14ac:dyDescent="0.25">
      <c r="A23" s="5335"/>
      <c r="B23" s="5131" t="s">
        <v>612</v>
      </c>
      <c r="C23" s="5132"/>
      <c r="D23" s="105">
        <f>SUM(H23:X23)</f>
        <v>0</v>
      </c>
      <c r="E23" s="3545"/>
      <c r="F23" s="3546"/>
      <c r="G23" s="3546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4" t="str">
        <f t="shared" si="0"/>
        <v/>
      </c>
      <c r="AE23" s="3415"/>
      <c r="AF23" s="3415"/>
      <c r="AG23" s="3415"/>
      <c r="AH23" s="3415"/>
      <c r="AI23" s="3415"/>
      <c r="AJ23" s="3415"/>
      <c r="AK23" s="3415"/>
      <c r="AL23" s="3415"/>
      <c r="AM23" s="3415"/>
      <c r="AN23" s="3415"/>
      <c r="AO23" s="3415"/>
      <c r="AP23" s="2257"/>
      <c r="AQ23" s="2257"/>
      <c r="AR23" s="2257"/>
      <c r="CA23" s="3500" t="str">
        <f t="shared" si="1"/>
        <v/>
      </c>
      <c r="CB23" s="3500"/>
      <c r="CC23" s="3500"/>
      <c r="CD23" s="3500"/>
      <c r="CE23" s="3500"/>
      <c r="CF23" s="3500"/>
      <c r="CG23" s="3501">
        <f t="shared" si="2"/>
        <v>0</v>
      </c>
      <c r="CH23" s="3498"/>
      <c r="CI23" s="3498"/>
      <c r="CJ23" s="3498"/>
      <c r="CK23" s="3498"/>
      <c r="CL23" s="3498"/>
      <c r="CM23" s="3498"/>
      <c r="CN23" s="3498"/>
      <c r="CO23" s="3498"/>
    </row>
    <row r="24" spans="1:93" x14ac:dyDescent="0.25">
      <c r="A24" s="5335"/>
      <c r="B24" s="4427" t="s">
        <v>613</v>
      </c>
      <c r="C24" s="495" t="s">
        <v>614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4" t="str">
        <f t="shared" si="0"/>
        <v/>
      </c>
      <c r="AE24" s="3415"/>
      <c r="AF24" s="3415"/>
      <c r="AG24" s="3415"/>
      <c r="AH24" s="3415"/>
      <c r="AI24" s="3415"/>
      <c r="AJ24" s="3415"/>
      <c r="AK24" s="3415"/>
      <c r="AL24" s="3415"/>
      <c r="AM24" s="3415"/>
      <c r="AN24" s="3415"/>
      <c r="AO24" s="3415"/>
      <c r="AP24" s="2257"/>
      <c r="AQ24" s="2257"/>
      <c r="AR24" s="2257"/>
      <c r="CA24" s="3500" t="str">
        <f t="shared" si="1"/>
        <v/>
      </c>
      <c r="CB24" s="3500"/>
      <c r="CC24" s="3500"/>
      <c r="CD24" s="3500"/>
      <c r="CE24" s="3500"/>
      <c r="CF24" s="3500"/>
      <c r="CG24" s="3501">
        <f t="shared" si="2"/>
        <v>0</v>
      </c>
      <c r="CH24" s="3498"/>
      <c r="CI24" s="3498"/>
      <c r="CJ24" s="3498"/>
      <c r="CK24" s="3498"/>
      <c r="CL24" s="3498"/>
      <c r="CM24" s="3498"/>
      <c r="CN24" s="3498"/>
      <c r="CO24" s="3498"/>
    </row>
    <row r="25" spans="1:93" x14ac:dyDescent="0.25">
      <c r="A25" s="5335"/>
      <c r="B25" s="4140"/>
      <c r="C25" s="3259" t="s">
        <v>615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4" t="str">
        <f t="shared" si="0"/>
        <v/>
      </c>
      <c r="AE25" s="3415"/>
      <c r="AF25" s="3415"/>
      <c r="AG25" s="3415"/>
      <c r="AH25" s="3415"/>
      <c r="AI25" s="3415"/>
      <c r="AJ25" s="3415"/>
      <c r="AK25" s="3415"/>
      <c r="AL25" s="3415"/>
      <c r="AM25" s="3415"/>
      <c r="AN25" s="3415"/>
      <c r="AO25" s="3415"/>
      <c r="AP25" s="2257"/>
      <c r="AQ25" s="2257"/>
      <c r="AR25" s="2257"/>
      <c r="CA25" s="3500" t="str">
        <f t="shared" si="1"/>
        <v/>
      </c>
      <c r="CB25" s="3500"/>
      <c r="CC25" s="3500"/>
      <c r="CD25" s="3500"/>
      <c r="CE25" s="3500"/>
      <c r="CF25" s="3500"/>
      <c r="CG25" s="3501">
        <f t="shared" si="2"/>
        <v>0</v>
      </c>
      <c r="CH25" s="3498"/>
      <c r="CI25" s="3498"/>
      <c r="CJ25" s="3498"/>
      <c r="CK25" s="3498"/>
      <c r="CL25" s="3498"/>
      <c r="CM25" s="3498"/>
      <c r="CN25" s="3498"/>
      <c r="CO25" s="3498"/>
    </row>
    <row r="26" spans="1:93" x14ac:dyDescent="0.25">
      <c r="A26" s="5335"/>
      <c r="B26" s="4356"/>
      <c r="C26" s="3093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4" t="str">
        <f t="shared" si="0"/>
        <v/>
      </c>
      <c r="AE26" s="3415"/>
      <c r="AF26" s="3415"/>
      <c r="AG26" s="3415"/>
      <c r="AH26" s="3415"/>
      <c r="AI26" s="3415"/>
      <c r="AJ26" s="3415"/>
      <c r="AK26" s="3415"/>
      <c r="AL26" s="3415"/>
      <c r="AM26" s="3415"/>
      <c r="AN26" s="3415"/>
      <c r="AO26" s="3415"/>
      <c r="AP26" s="2257"/>
      <c r="AQ26" s="2257"/>
      <c r="AR26" s="2257"/>
      <c r="CA26" s="3500" t="str">
        <f t="shared" si="1"/>
        <v/>
      </c>
      <c r="CB26" s="3500"/>
      <c r="CC26" s="3500"/>
      <c r="CD26" s="3500"/>
      <c r="CE26" s="3500"/>
      <c r="CF26" s="3500"/>
      <c r="CG26" s="3501">
        <f t="shared" si="2"/>
        <v>0</v>
      </c>
      <c r="CH26" s="3498"/>
      <c r="CI26" s="3498"/>
      <c r="CJ26" s="3498"/>
      <c r="CK26" s="3498"/>
      <c r="CL26" s="3498"/>
      <c r="CM26" s="3498"/>
      <c r="CN26" s="3498"/>
      <c r="CO26" s="3498"/>
    </row>
    <row r="27" spans="1:93" x14ac:dyDescent="0.25">
      <c r="A27" s="5335"/>
      <c r="B27" s="4427" t="s">
        <v>616</v>
      </c>
      <c r="C27" s="462" t="s">
        <v>617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4" t="str">
        <f t="shared" si="0"/>
        <v/>
      </c>
      <c r="AE27" s="3415"/>
      <c r="AF27" s="3415"/>
      <c r="AG27" s="3415"/>
      <c r="AH27" s="3415"/>
      <c r="AI27" s="3415"/>
      <c r="AJ27" s="3415"/>
      <c r="AK27" s="3415"/>
      <c r="AL27" s="3415"/>
      <c r="AM27" s="3415"/>
      <c r="AN27" s="3415"/>
      <c r="AO27" s="3415"/>
      <c r="AP27" s="2257"/>
      <c r="AQ27" s="2257"/>
      <c r="AR27" s="2257"/>
      <c r="CA27" s="3500" t="str">
        <f t="shared" si="1"/>
        <v/>
      </c>
      <c r="CB27" s="3500"/>
      <c r="CC27" s="3500"/>
      <c r="CD27" s="3500"/>
      <c r="CE27" s="3500"/>
      <c r="CF27" s="3500"/>
      <c r="CG27" s="3501">
        <f t="shared" si="2"/>
        <v>0</v>
      </c>
      <c r="CH27" s="3498"/>
      <c r="CI27" s="3498"/>
      <c r="CJ27" s="3498"/>
      <c r="CK27" s="3498"/>
      <c r="CL27" s="3498"/>
      <c r="CM27" s="3498"/>
      <c r="CN27" s="3498"/>
      <c r="CO27" s="3498"/>
    </row>
    <row r="28" spans="1:93" x14ac:dyDescent="0.25">
      <c r="A28" s="5335"/>
      <c r="B28" s="4140"/>
      <c r="C28" s="3088" t="s">
        <v>618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4" t="str">
        <f t="shared" si="0"/>
        <v/>
      </c>
      <c r="AE28" s="3415"/>
      <c r="AF28" s="3415"/>
      <c r="AG28" s="3415"/>
      <c r="AH28" s="3415"/>
      <c r="AI28" s="3415"/>
      <c r="AJ28" s="3415"/>
      <c r="AK28" s="3415"/>
      <c r="AL28" s="3415"/>
      <c r="AM28" s="3415"/>
      <c r="AN28" s="3415"/>
      <c r="AO28" s="3415"/>
      <c r="AP28" s="2257"/>
      <c r="AQ28" s="2257"/>
      <c r="AR28" s="2257"/>
      <c r="CA28" s="3500" t="str">
        <f t="shared" si="1"/>
        <v/>
      </c>
      <c r="CB28" s="3500"/>
      <c r="CC28" s="3500"/>
      <c r="CD28" s="3500"/>
      <c r="CE28" s="3500"/>
      <c r="CF28" s="3500"/>
      <c r="CG28" s="3501">
        <f t="shared" si="2"/>
        <v>0</v>
      </c>
      <c r="CH28" s="3498"/>
      <c r="CI28" s="3498"/>
      <c r="CJ28" s="3498"/>
      <c r="CK28" s="3498"/>
      <c r="CL28" s="3498"/>
      <c r="CM28" s="3498"/>
      <c r="CN28" s="3498"/>
      <c r="CO28" s="3498"/>
    </row>
    <row r="29" spans="1:93" x14ac:dyDescent="0.25">
      <c r="A29" s="5335"/>
      <c r="B29" s="4356"/>
      <c r="C29" s="3093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4" t="str">
        <f t="shared" si="0"/>
        <v/>
      </c>
      <c r="AE29" s="3415"/>
      <c r="AF29" s="3415"/>
      <c r="AG29" s="3415"/>
      <c r="AH29" s="3415"/>
      <c r="AI29" s="3415"/>
      <c r="AJ29" s="3415"/>
      <c r="AK29" s="3415"/>
      <c r="AL29" s="3415"/>
      <c r="AM29" s="3415"/>
      <c r="AN29" s="3415"/>
      <c r="AO29" s="3415"/>
      <c r="AP29" s="2257"/>
      <c r="AQ29" s="2257"/>
      <c r="AR29" s="2257"/>
      <c r="CA29" s="3500" t="str">
        <f t="shared" si="1"/>
        <v/>
      </c>
      <c r="CB29" s="3500"/>
      <c r="CC29" s="3500"/>
      <c r="CD29" s="3500"/>
      <c r="CE29" s="3500"/>
      <c r="CF29" s="3500"/>
      <c r="CG29" s="3501">
        <f t="shared" si="2"/>
        <v>0</v>
      </c>
      <c r="CH29" s="3498"/>
      <c r="CI29" s="3498"/>
      <c r="CJ29" s="3498"/>
      <c r="CK29" s="3498"/>
      <c r="CL29" s="3498"/>
      <c r="CM29" s="3498"/>
      <c r="CN29" s="3498"/>
      <c r="CO29" s="3498"/>
    </row>
    <row r="30" spans="1:93" x14ac:dyDescent="0.25">
      <c r="A30" s="5335"/>
      <c r="B30" s="4282" t="s">
        <v>619</v>
      </c>
      <c r="C30" s="4648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4" t="str">
        <f t="shared" si="0"/>
        <v/>
      </c>
      <c r="AE30" s="3415"/>
      <c r="AF30" s="3415"/>
      <c r="AG30" s="3415"/>
      <c r="AH30" s="3415"/>
      <c r="AI30" s="3415"/>
      <c r="AJ30" s="3415"/>
      <c r="AK30" s="3415"/>
      <c r="AL30" s="3415"/>
      <c r="AM30" s="3415"/>
      <c r="AN30" s="3415"/>
      <c r="AO30" s="3415"/>
      <c r="AP30" s="2257"/>
      <c r="AQ30" s="2257"/>
      <c r="AR30" s="2257"/>
      <c r="CA30" s="3500" t="str">
        <f t="shared" si="1"/>
        <v/>
      </c>
      <c r="CB30" s="3500"/>
      <c r="CC30" s="3500"/>
      <c r="CD30" s="3500"/>
      <c r="CE30" s="3500"/>
      <c r="CF30" s="3500"/>
      <c r="CG30" s="3501">
        <f t="shared" si="2"/>
        <v>0</v>
      </c>
      <c r="CH30" s="3498"/>
      <c r="CI30" s="3498"/>
      <c r="CJ30" s="3498"/>
      <c r="CK30" s="3498"/>
      <c r="CL30" s="3498"/>
      <c r="CM30" s="3498"/>
      <c r="CN30" s="3498"/>
      <c r="CO30" s="3498"/>
    </row>
    <row r="31" spans="1:93" x14ac:dyDescent="0.25">
      <c r="A31" s="5335"/>
      <c r="B31" s="5286" t="s">
        <v>620</v>
      </c>
      <c r="C31" s="470" t="s">
        <v>621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4" t="str">
        <f t="shared" si="0"/>
        <v/>
      </c>
      <c r="AE31" s="3415"/>
      <c r="AF31" s="3415"/>
      <c r="AG31" s="3415"/>
      <c r="AH31" s="3415"/>
      <c r="AI31" s="3415"/>
      <c r="AJ31" s="3415"/>
      <c r="AK31" s="3415"/>
      <c r="AL31" s="3415"/>
      <c r="AM31" s="3415"/>
      <c r="AN31" s="3415"/>
      <c r="AO31" s="3415"/>
      <c r="AP31" s="2257"/>
      <c r="AQ31" s="2257"/>
      <c r="AR31" s="2257"/>
      <c r="CA31" s="3500" t="str">
        <f t="shared" si="1"/>
        <v/>
      </c>
      <c r="CB31" s="3500"/>
      <c r="CC31" s="3500"/>
      <c r="CD31" s="3500"/>
      <c r="CE31" s="3500"/>
      <c r="CF31" s="3500"/>
      <c r="CG31" s="3501">
        <f t="shared" si="2"/>
        <v>0</v>
      </c>
      <c r="CH31" s="3498"/>
      <c r="CI31" s="3498"/>
      <c r="CJ31" s="3498"/>
      <c r="CK31" s="3498"/>
      <c r="CL31" s="3498"/>
      <c r="CM31" s="3498"/>
      <c r="CN31" s="3498"/>
      <c r="CO31" s="3498"/>
    </row>
    <row r="32" spans="1:93" x14ac:dyDescent="0.25">
      <c r="A32" s="5335"/>
      <c r="B32" s="5286"/>
      <c r="C32" s="503" t="s">
        <v>622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4" t="str">
        <f t="shared" si="0"/>
        <v/>
      </c>
      <c r="AE32" s="3415"/>
      <c r="AF32" s="3415"/>
      <c r="AG32" s="3415"/>
      <c r="AH32" s="3415"/>
      <c r="AI32" s="3415"/>
      <c r="AJ32" s="3415"/>
      <c r="AK32" s="3415"/>
      <c r="AL32" s="3415"/>
      <c r="AM32" s="3415"/>
      <c r="AN32" s="3415"/>
      <c r="AO32" s="3415"/>
      <c r="AP32" s="2257"/>
      <c r="AQ32" s="2257"/>
      <c r="AR32" s="2257"/>
      <c r="CA32" s="3500" t="str">
        <f t="shared" si="1"/>
        <v/>
      </c>
      <c r="CB32" s="3500"/>
      <c r="CC32" s="3500"/>
      <c r="CD32" s="3500"/>
      <c r="CE32" s="3500"/>
      <c r="CF32" s="3500"/>
      <c r="CG32" s="3501">
        <f t="shared" si="2"/>
        <v>0</v>
      </c>
      <c r="CH32" s="3498"/>
      <c r="CI32" s="3498"/>
      <c r="CJ32" s="3498"/>
      <c r="CK32" s="3498"/>
      <c r="CL32" s="3498"/>
      <c r="CM32" s="3498"/>
      <c r="CN32" s="3498"/>
      <c r="CO32" s="3498"/>
    </row>
    <row r="33" spans="1:93" x14ac:dyDescent="0.25">
      <c r="A33" s="5335"/>
      <c r="B33" s="5343" t="s">
        <v>829</v>
      </c>
      <c r="C33" s="5343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4" t="str">
        <f t="shared" si="0"/>
        <v/>
      </c>
      <c r="AE33" s="3415"/>
      <c r="AF33" s="3415"/>
      <c r="AG33" s="3415"/>
      <c r="AH33" s="3415"/>
      <c r="AI33" s="3415"/>
      <c r="AJ33" s="3415"/>
      <c r="AK33" s="3415"/>
      <c r="AL33" s="3415"/>
      <c r="AM33" s="3415"/>
      <c r="AN33" s="3415"/>
      <c r="AO33" s="3415"/>
      <c r="AP33" s="2257"/>
      <c r="AQ33" s="2257"/>
      <c r="AR33" s="2257"/>
      <c r="CA33" s="3500" t="str">
        <f t="shared" si="1"/>
        <v/>
      </c>
      <c r="CB33" s="3500"/>
      <c r="CC33" s="3500"/>
      <c r="CD33" s="3500"/>
      <c r="CE33" s="3500"/>
      <c r="CF33" s="3500"/>
      <c r="CG33" s="3501">
        <f t="shared" si="2"/>
        <v>0</v>
      </c>
      <c r="CH33" s="3498"/>
      <c r="CI33" s="3498"/>
      <c r="CJ33" s="3498"/>
      <c r="CK33" s="3498"/>
      <c r="CL33" s="3498"/>
      <c r="CM33" s="3498"/>
      <c r="CN33" s="3498"/>
      <c r="CO33" s="3498"/>
    </row>
    <row r="34" spans="1:93" x14ac:dyDescent="0.25">
      <c r="A34" s="5335"/>
      <c r="B34" s="4646" t="s">
        <v>623</v>
      </c>
      <c r="C34" s="4647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4" t="str">
        <f t="shared" si="0"/>
        <v/>
      </c>
      <c r="AE34" s="3415"/>
      <c r="AF34" s="3415"/>
      <c r="AG34" s="3415"/>
      <c r="AH34" s="3415"/>
      <c r="AI34" s="3415"/>
      <c r="AJ34" s="3415"/>
      <c r="AK34" s="3415"/>
      <c r="AL34" s="3415"/>
      <c r="AM34" s="3415"/>
      <c r="AN34" s="3415"/>
      <c r="AO34" s="3415"/>
      <c r="AP34" s="2257"/>
      <c r="AQ34" s="2257"/>
      <c r="AR34" s="2257"/>
      <c r="CA34" s="3500" t="str">
        <f t="shared" si="1"/>
        <v/>
      </c>
      <c r="CB34" s="3500"/>
      <c r="CC34" s="3500"/>
      <c r="CD34" s="3500"/>
      <c r="CE34" s="3500"/>
      <c r="CF34" s="3500"/>
      <c r="CG34" s="3501">
        <f t="shared" si="2"/>
        <v>0</v>
      </c>
      <c r="CH34" s="3498"/>
      <c r="CI34" s="3498"/>
      <c r="CJ34" s="3498"/>
      <c r="CK34" s="3498"/>
      <c r="CL34" s="3498"/>
      <c r="CM34" s="3498"/>
      <c r="CN34" s="3498"/>
      <c r="CO34" s="3498"/>
    </row>
    <row r="35" spans="1:93" x14ac:dyDescent="0.25">
      <c r="A35" s="5335"/>
      <c r="B35" s="4257" t="s">
        <v>624</v>
      </c>
      <c r="C35" s="4256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4" t="str">
        <f t="shared" si="0"/>
        <v/>
      </c>
      <c r="AE35" s="3415"/>
      <c r="AF35" s="3415"/>
      <c r="AG35" s="3415"/>
      <c r="AH35" s="3415"/>
      <c r="AI35" s="3415"/>
      <c r="AJ35" s="3415"/>
      <c r="AK35" s="3415"/>
      <c r="AL35" s="3415"/>
      <c r="AM35" s="3415"/>
      <c r="AN35" s="3415"/>
      <c r="AO35" s="3415"/>
      <c r="AP35" s="2257"/>
      <c r="AQ35" s="2257"/>
      <c r="AR35" s="2257"/>
      <c r="CA35" s="3500" t="str">
        <f t="shared" si="1"/>
        <v/>
      </c>
      <c r="CB35" s="3500"/>
      <c r="CC35" s="3500"/>
      <c r="CD35" s="3500"/>
      <c r="CE35" s="3500"/>
      <c r="CF35" s="3500"/>
      <c r="CG35" s="3501">
        <f t="shared" si="2"/>
        <v>0</v>
      </c>
      <c r="CH35" s="3498"/>
      <c r="CI35" s="3498"/>
      <c r="CJ35" s="3498"/>
      <c r="CK35" s="3498"/>
      <c r="CL35" s="3498"/>
      <c r="CM35" s="3498"/>
      <c r="CN35" s="3498"/>
      <c r="CO35" s="3498"/>
    </row>
    <row r="36" spans="1:93" x14ac:dyDescent="0.25">
      <c r="A36" s="5335"/>
      <c r="B36" s="5131" t="s">
        <v>625</v>
      </c>
      <c r="C36" s="5132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4" t="str">
        <f t="shared" si="0"/>
        <v/>
      </c>
      <c r="AE36" s="3415"/>
      <c r="AF36" s="3415"/>
      <c r="AG36" s="3415"/>
      <c r="AH36" s="3415"/>
      <c r="AI36" s="3415"/>
      <c r="AJ36" s="3415"/>
      <c r="AK36" s="3415"/>
      <c r="AL36" s="3415"/>
      <c r="AM36" s="3415"/>
      <c r="AN36" s="3415"/>
      <c r="AO36" s="3415"/>
      <c r="AP36" s="2257"/>
      <c r="AQ36" s="2257"/>
      <c r="AR36" s="2257"/>
      <c r="CA36" s="3500" t="str">
        <f t="shared" si="1"/>
        <v/>
      </c>
      <c r="CB36" s="3500"/>
      <c r="CC36" s="3500"/>
      <c r="CD36" s="3500"/>
      <c r="CE36" s="3500"/>
      <c r="CF36" s="3500"/>
      <c r="CG36" s="3501">
        <f t="shared" si="2"/>
        <v>0</v>
      </c>
      <c r="CH36" s="3498"/>
      <c r="CI36" s="3498"/>
      <c r="CJ36" s="3498"/>
      <c r="CK36" s="3498"/>
      <c r="CL36" s="3498"/>
      <c r="CM36" s="3498"/>
      <c r="CN36" s="3498"/>
      <c r="CO36" s="3498"/>
    </row>
    <row r="37" spans="1:93" x14ac:dyDescent="0.25">
      <c r="A37" s="5335"/>
      <c r="B37" s="4427" t="s">
        <v>626</v>
      </c>
      <c r="C37" s="504" t="s">
        <v>627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499"/>
      <c r="AE37" s="3415"/>
      <c r="AF37" s="3415"/>
      <c r="AG37" s="3415"/>
      <c r="AH37" s="3415"/>
      <c r="AI37" s="3415"/>
      <c r="AJ37" s="3415"/>
      <c r="AK37" s="3415"/>
      <c r="AL37" s="3415"/>
      <c r="AM37" s="3415"/>
      <c r="AN37" s="3415"/>
      <c r="AO37" s="3415"/>
      <c r="AP37" s="2257"/>
      <c r="AQ37" s="2257"/>
      <c r="AR37" s="2257"/>
      <c r="CG37" s="3498"/>
      <c r="CH37" s="3498"/>
      <c r="CI37" s="3498"/>
      <c r="CJ37" s="3498"/>
      <c r="CK37" s="3498"/>
      <c r="CL37" s="3498"/>
      <c r="CM37" s="3498"/>
      <c r="CN37" s="3498"/>
      <c r="CO37" s="3498"/>
    </row>
    <row r="38" spans="1:93" x14ac:dyDescent="0.25">
      <c r="A38" s="5335"/>
      <c r="B38" s="4140"/>
      <c r="C38" s="505" t="s">
        <v>628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499"/>
      <c r="AE38" s="3415"/>
      <c r="AF38" s="3415"/>
      <c r="AG38" s="3415"/>
      <c r="AH38" s="3415"/>
      <c r="AI38" s="3415"/>
      <c r="AJ38" s="3415"/>
      <c r="AK38" s="3415"/>
      <c r="AL38" s="3415"/>
      <c r="AM38" s="3415"/>
      <c r="AN38" s="3415"/>
      <c r="AO38" s="3415"/>
      <c r="AP38" s="2257"/>
      <c r="AQ38" s="2257"/>
      <c r="AR38" s="2257"/>
      <c r="CG38" s="3498"/>
      <c r="CH38" s="3498"/>
      <c r="CI38" s="3498"/>
      <c r="CJ38" s="3498"/>
      <c r="CK38" s="3498"/>
      <c r="CL38" s="3498"/>
      <c r="CM38" s="3498"/>
      <c r="CN38" s="3498"/>
      <c r="CO38" s="3498"/>
    </row>
    <row r="39" spans="1:93" ht="22.5" x14ac:dyDescent="0.25">
      <c r="A39" s="5335"/>
      <c r="B39" s="4356"/>
      <c r="C39" s="506" t="s">
        <v>629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499"/>
      <c r="AE39" s="3415"/>
      <c r="AF39" s="3415"/>
      <c r="AG39" s="3415"/>
      <c r="AH39" s="3415"/>
      <c r="AI39" s="3415"/>
      <c r="AJ39" s="3415"/>
      <c r="AK39" s="3415"/>
      <c r="AL39" s="3415"/>
      <c r="AM39" s="3415"/>
      <c r="AN39" s="3415"/>
      <c r="AO39" s="3415"/>
      <c r="AP39" s="2257"/>
      <c r="AQ39" s="2257"/>
      <c r="AR39" s="2257"/>
      <c r="CG39" s="3498"/>
      <c r="CH39" s="3498"/>
      <c r="CI39" s="3498"/>
      <c r="CJ39" s="3498"/>
      <c r="CK39" s="3498"/>
      <c r="CL39" s="3498"/>
      <c r="CM39" s="3498"/>
      <c r="CN39" s="3498"/>
      <c r="CO39" s="3498"/>
    </row>
    <row r="40" spans="1:93" x14ac:dyDescent="0.25">
      <c r="A40" s="5335"/>
      <c r="B40" s="5328" t="s">
        <v>630</v>
      </c>
      <c r="C40" s="5329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499"/>
      <c r="AE40" s="3415"/>
      <c r="AF40" s="3415"/>
      <c r="AG40" s="3415"/>
      <c r="AH40" s="3415"/>
      <c r="AI40" s="3415"/>
      <c r="AJ40" s="3415"/>
      <c r="AK40" s="3415"/>
      <c r="AL40" s="3415"/>
      <c r="AM40" s="3415"/>
      <c r="AN40" s="3415"/>
      <c r="AO40" s="3415"/>
      <c r="AP40" s="2257"/>
      <c r="AQ40" s="2257"/>
      <c r="AR40" s="2257"/>
      <c r="CG40" s="3498"/>
      <c r="CH40" s="3498"/>
      <c r="CI40" s="3498"/>
      <c r="CJ40" s="3498"/>
      <c r="CK40" s="3498"/>
      <c r="CL40" s="3498"/>
      <c r="CM40" s="3498"/>
      <c r="CN40" s="3498"/>
      <c r="CO40" s="3498"/>
    </row>
    <row r="41" spans="1:93" ht="20.25" customHeight="1" x14ac:dyDescent="0.25">
      <c r="A41" s="5335"/>
      <c r="B41" s="5330" t="s">
        <v>631</v>
      </c>
      <c r="C41" s="5331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2"/>
      <c r="AE41" s="3415"/>
      <c r="AF41" s="3415"/>
      <c r="AG41" s="3415"/>
      <c r="AH41" s="3415"/>
      <c r="AI41" s="3415"/>
      <c r="AJ41" s="3415"/>
      <c r="AK41" s="3415"/>
      <c r="AL41" s="3415"/>
      <c r="AM41" s="3415"/>
      <c r="AN41" s="3415"/>
      <c r="AO41" s="3415"/>
      <c r="AP41" s="2257"/>
      <c r="AQ41" s="2257"/>
      <c r="AR41" s="2257"/>
      <c r="CG41" s="3498"/>
      <c r="CH41" s="3498"/>
      <c r="CI41" s="3498"/>
      <c r="CJ41" s="3498"/>
      <c r="CK41" s="3498"/>
      <c r="CL41" s="3498"/>
      <c r="CM41" s="3498"/>
      <c r="CN41" s="3498"/>
      <c r="CO41" s="3498"/>
    </row>
    <row r="42" spans="1:93" x14ac:dyDescent="0.25">
      <c r="A42" s="5337"/>
      <c r="B42" s="5332" t="s">
        <v>27</v>
      </c>
      <c r="C42" s="5333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57"/>
      <c r="AF42" s="2257"/>
      <c r="AG42" s="2257"/>
      <c r="AH42" s="2257"/>
      <c r="AI42" s="2257"/>
      <c r="AJ42" s="2257"/>
      <c r="AK42" s="2257"/>
      <c r="AL42" s="2257"/>
      <c r="AM42" s="2257"/>
      <c r="AN42" s="2257"/>
      <c r="AO42" s="2257"/>
      <c r="AP42" s="2257"/>
      <c r="AQ42" s="2257"/>
      <c r="AR42" s="2257"/>
      <c r="CG42" s="3498"/>
      <c r="CH42" s="3498"/>
      <c r="CI42" s="3498"/>
      <c r="CJ42" s="3498"/>
      <c r="CK42" s="3498"/>
      <c r="CL42" s="3498"/>
      <c r="CM42" s="3498"/>
      <c r="CN42" s="3498"/>
      <c r="CO42" s="3498"/>
    </row>
    <row r="43" spans="1:93" ht="32.1" customHeight="1" x14ac:dyDescent="0.25">
      <c r="A43" s="529" t="s">
        <v>632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57"/>
      <c r="AE43" s="2257"/>
      <c r="AF43" s="2257"/>
      <c r="AG43" s="2257"/>
      <c r="AH43" s="2257"/>
      <c r="AI43" s="2257"/>
      <c r="AJ43" s="2257"/>
      <c r="AK43" s="2257"/>
      <c r="AL43" s="2257"/>
      <c r="AM43" s="2257"/>
      <c r="AN43" s="2257"/>
      <c r="AO43" s="2257"/>
      <c r="AP43" s="2257"/>
      <c r="AQ43" s="2257"/>
      <c r="AR43" s="2257"/>
      <c r="CG43" s="3498"/>
      <c r="CH43" s="3498"/>
      <c r="CI43" s="3498"/>
      <c r="CJ43" s="3498"/>
      <c r="CK43" s="3498"/>
      <c r="CL43" s="3498"/>
      <c r="CM43" s="3498"/>
      <c r="CN43" s="3498"/>
      <c r="CO43" s="3498"/>
    </row>
    <row r="44" spans="1:93" ht="45.6" customHeight="1" x14ac:dyDescent="0.25">
      <c r="A44" s="4428" t="s">
        <v>587</v>
      </c>
      <c r="B44" s="4429"/>
      <c r="C44" s="4430"/>
      <c r="D44" s="3273" t="s">
        <v>27</v>
      </c>
      <c r="E44" s="518" t="s">
        <v>148</v>
      </c>
      <c r="F44" s="3276" t="s">
        <v>633</v>
      </c>
      <c r="G44" s="3276" t="s">
        <v>634</v>
      </c>
      <c r="H44" s="441" t="s">
        <v>635</v>
      </c>
      <c r="I44" s="3503" t="s">
        <v>636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57"/>
      <c r="AE44" s="2257"/>
      <c r="AF44" s="2257"/>
      <c r="AG44" s="2257"/>
      <c r="AH44" s="2257"/>
      <c r="AI44" s="2257"/>
      <c r="AJ44" s="2257"/>
      <c r="AK44" s="2257"/>
      <c r="AL44" s="2257"/>
      <c r="AM44" s="2257"/>
      <c r="AN44" s="2257"/>
      <c r="AO44" s="2257"/>
      <c r="AP44" s="2257"/>
      <c r="AQ44" s="2257"/>
      <c r="AR44" s="2257"/>
      <c r="CG44" s="3498"/>
      <c r="CH44" s="3498"/>
      <c r="CI44" s="3498"/>
      <c r="CJ44" s="3498"/>
      <c r="CK44" s="3498"/>
      <c r="CL44" s="3498"/>
      <c r="CM44" s="3498"/>
      <c r="CN44" s="3498"/>
      <c r="CO44" s="3498"/>
    </row>
    <row r="45" spans="1:93" x14ac:dyDescent="0.25">
      <c r="A45" s="5334" t="s">
        <v>599</v>
      </c>
      <c r="B45" s="5338" t="s">
        <v>600</v>
      </c>
      <c r="C45" s="5339"/>
      <c r="D45" s="481">
        <f t="shared" ref="D45:D73" si="7">SUM(E45:H45)</f>
        <v>0</v>
      </c>
      <c r="E45" s="482"/>
      <c r="F45" s="483"/>
      <c r="G45" s="483"/>
      <c r="H45" s="519"/>
      <c r="I45" s="520"/>
      <c r="J45" s="2269" t="str">
        <f>CA45</f>
        <v/>
      </c>
      <c r="K45" s="3415"/>
      <c r="L45" s="3415"/>
      <c r="M45" s="3415"/>
      <c r="N45" s="3415"/>
      <c r="O45" s="3415"/>
      <c r="P45" s="3415"/>
      <c r="Q45" s="3415"/>
      <c r="R45" s="3415"/>
      <c r="S45" s="3415"/>
      <c r="T45" s="3415"/>
      <c r="U45" s="3415"/>
      <c r="V45" s="398"/>
      <c r="W45" s="161"/>
      <c r="X45" s="161"/>
      <c r="Y45" s="161"/>
      <c r="Z45" s="161"/>
      <c r="AA45" s="161"/>
      <c r="AB45" s="161"/>
      <c r="AC45" s="161"/>
      <c r="CA45" s="3500" t="str">
        <f>IF(CG45=1,"* En esta área en Sección A se consignan personas pero falta registrar la Sesión. ","")</f>
        <v/>
      </c>
      <c r="CB45" s="3500"/>
      <c r="CC45" s="3500"/>
      <c r="CD45" s="3500"/>
      <c r="CE45" s="3500"/>
      <c r="CF45" s="3500"/>
      <c r="CG45" s="3501">
        <f t="shared" ref="CG45:CG55" si="8">IF(AND(D45=0,D11&lt;&gt;0),1,0)</f>
        <v>0</v>
      </c>
      <c r="CH45" s="3498"/>
      <c r="CI45" s="3498"/>
      <c r="CJ45" s="3498"/>
      <c r="CK45" s="3498"/>
      <c r="CL45" s="3498"/>
      <c r="CM45" s="3498"/>
      <c r="CN45" s="3498"/>
      <c r="CO45" s="3498"/>
    </row>
    <row r="46" spans="1:93" x14ac:dyDescent="0.25">
      <c r="A46" s="5335"/>
      <c r="B46" s="4426" t="s">
        <v>601</v>
      </c>
      <c r="C46" s="3504" t="s">
        <v>602</v>
      </c>
      <c r="D46" s="481">
        <f t="shared" si="7"/>
        <v>0</v>
      </c>
      <c r="E46" s="121"/>
      <c r="F46" s="102"/>
      <c r="G46" s="102"/>
      <c r="H46" s="204"/>
      <c r="I46" s="240"/>
      <c r="J46" s="2269" t="str">
        <f t="shared" ref="J46:J75" si="9">CA46</f>
        <v/>
      </c>
      <c r="K46" s="3415"/>
      <c r="L46" s="3415"/>
      <c r="M46" s="3415"/>
      <c r="N46" s="3415"/>
      <c r="O46" s="3415"/>
      <c r="P46" s="3415"/>
      <c r="Q46" s="3415"/>
      <c r="R46" s="3415"/>
      <c r="S46" s="3415"/>
      <c r="T46" s="3415"/>
      <c r="U46" s="3415"/>
      <c r="V46" s="398"/>
      <c r="W46" s="161"/>
      <c r="X46" s="161"/>
      <c r="Y46" s="161"/>
      <c r="Z46" s="161"/>
      <c r="AA46" s="161"/>
      <c r="AB46" s="161"/>
      <c r="AC46" s="161"/>
      <c r="CA46" s="3500" t="str">
        <f t="shared" ref="CA46:CA75" si="10">IF(CG46=1,"* En esta área en Sección A se consignan personas pero falta registrar la Sesión. ","")</f>
        <v/>
      </c>
      <c r="CB46" s="3500"/>
      <c r="CC46" s="3500"/>
      <c r="CD46" s="3500"/>
      <c r="CE46" s="3500"/>
      <c r="CF46" s="3500"/>
      <c r="CG46" s="3501">
        <f t="shared" si="8"/>
        <v>0</v>
      </c>
      <c r="CH46" s="3498"/>
      <c r="CI46" s="3498"/>
      <c r="CJ46" s="3498"/>
      <c r="CK46" s="3498"/>
      <c r="CL46" s="3498"/>
      <c r="CM46" s="3498"/>
      <c r="CN46" s="3498"/>
      <c r="CO46" s="3498"/>
    </row>
    <row r="47" spans="1:93" x14ac:dyDescent="0.25">
      <c r="A47" s="5335"/>
      <c r="B47" s="4159"/>
      <c r="C47" s="3192" t="s">
        <v>603</v>
      </c>
      <c r="D47" s="105">
        <f t="shared" si="7"/>
        <v>0</v>
      </c>
      <c r="E47" s="125"/>
      <c r="F47" s="126"/>
      <c r="G47" s="126"/>
      <c r="H47" s="197"/>
      <c r="I47" s="241"/>
      <c r="J47" s="2269" t="str">
        <f t="shared" si="9"/>
        <v/>
      </c>
      <c r="K47" s="3415"/>
      <c r="L47" s="3415"/>
      <c r="M47" s="3415"/>
      <c r="N47" s="3415"/>
      <c r="O47" s="3415"/>
      <c r="P47" s="3415"/>
      <c r="Q47" s="3415"/>
      <c r="R47" s="3415"/>
      <c r="S47" s="3415"/>
      <c r="T47" s="3415"/>
      <c r="U47" s="3415"/>
      <c r="V47" s="398"/>
      <c r="W47" s="161"/>
      <c r="X47" s="161"/>
      <c r="Y47" s="161"/>
      <c r="Z47" s="161"/>
      <c r="AA47" s="161"/>
      <c r="AB47" s="161"/>
      <c r="AC47" s="161"/>
      <c r="CA47" s="3500" t="str">
        <f t="shared" si="10"/>
        <v/>
      </c>
      <c r="CB47" s="3500"/>
      <c r="CC47" s="3500"/>
      <c r="CD47" s="3500"/>
      <c r="CE47" s="3500"/>
      <c r="CF47" s="3500"/>
      <c r="CG47" s="3501">
        <f t="shared" si="8"/>
        <v>0</v>
      </c>
      <c r="CH47" s="3498"/>
      <c r="CI47" s="3498"/>
      <c r="CJ47" s="3498"/>
      <c r="CK47" s="3498"/>
      <c r="CL47" s="3498"/>
      <c r="CM47" s="3498"/>
      <c r="CN47" s="3498"/>
      <c r="CO47" s="3498"/>
    </row>
    <row r="48" spans="1:93" x14ac:dyDescent="0.25">
      <c r="A48" s="5335"/>
      <c r="B48" s="4159"/>
      <c r="C48" s="3192" t="s">
        <v>604</v>
      </c>
      <c r="D48" s="124">
        <f t="shared" si="7"/>
        <v>0</v>
      </c>
      <c r="E48" s="125"/>
      <c r="F48" s="126"/>
      <c r="G48" s="126"/>
      <c r="H48" s="197"/>
      <c r="I48" s="241"/>
      <c r="J48" s="2269" t="str">
        <f t="shared" si="9"/>
        <v/>
      </c>
      <c r="K48" s="3415"/>
      <c r="L48" s="3415"/>
      <c r="M48" s="3415"/>
      <c r="N48" s="3415"/>
      <c r="O48" s="3415"/>
      <c r="P48" s="3415"/>
      <c r="Q48" s="3415"/>
      <c r="R48" s="3415"/>
      <c r="S48" s="3415"/>
      <c r="T48" s="3415"/>
      <c r="U48" s="3415"/>
      <c r="V48" s="398"/>
      <c r="W48" s="161"/>
      <c r="X48" s="161"/>
      <c r="Y48" s="161"/>
      <c r="Z48" s="161"/>
      <c r="AA48" s="161"/>
      <c r="AB48" s="161"/>
      <c r="AC48" s="161"/>
      <c r="CA48" s="3500" t="str">
        <f t="shared" si="10"/>
        <v/>
      </c>
      <c r="CB48" s="3500"/>
      <c r="CC48" s="3500"/>
      <c r="CD48" s="3500"/>
      <c r="CE48" s="3500"/>
      <c r="CF48" s="3500"/>
      <c r="CG48" s="3501">
        <f t="shared" si="8"/>
        <v>0</v>
      </c>
      <c r="CH48" s="3498"/>
      <c r="CI48" s="3498"/>
      <c r="CJ48" s="3498"/>
      <c r="CK48" s="3498"/>
      <c r="CL48" s="3498"/>
      <c r="CM48" s="3498"/>
      <c r="CN48" s="3498"/>
      <c r="CO48" s="3498"/>
    </row>
    <row r="49" spans="1:93" x14ac:dyDescent="0.25">
      <c r="A49" s="5335"/>
      <c r="B49" s="4409"/>
      <c r="C49" s="3151" t="s">
        <v>605</v>
      </c>
      <c r="D49" s="492">
        <f t="shared" si="7"/>
        <v>0</v>
      </c>
      <c r="E49" s="169"/>
      <c r="F49" s="108"/>
      <c r="G49" s="108"/>
      <c r="H49" s="211"/>
      <c r="I49" s="246"/>
      <c r="J49" s="2269" t="str">
        <f t="shared" si="9"/>
        <v/>
      </c>
      <c r="K49" s="3415"/>
      <c r="L49" s="3415"/>
      <c r="M49" s="3415"/>
      <c r="N49" s="3415"/>
      <c r="O49" s="3415"/>
      <c r="P49" s="3415"/>
      <c r="Q49" s="3415"/>
      <c r="R49" s="3415"/>
      <c r="S49" s="3415"/>
      <c r="T49" s="3415"/>
      <c r="U49" s="3415"/>
      <c r="V49" s="398"/>
      <c r="W49" s="161"/>
      <c r="X49" s="161"/>
      <c r="Y49" s="161"/>
      <c r="Z49" s="161"/>
      <c r="AA49" s="161"/>
      <c r="AB49" s="161"/>
      <c r="AC49" s="161"/>
      <c r="CA49" s="3500" t="str">
        <f t="shared" si="10"/>
        <v/>
      </c>
      <c r="CB49" s="3500"/>
      <c r="CC49" s="3500"/>
      <c r="CD49" s="3500"/>
      <c r="CE49" s="3500"/>
      <c r="CF49" s="3500"/>
      <c r="CG49" s="3501">
        <f t="shared" si="8"/>
        <v>0</v>
      </c>
      <c r="CH49" s="3498"/>
      <c r="CI49" s="3498"/>
      <c r="CJ49" s="3498"/>
      <c r="CK49" s="3498"/>
      <c r="CL49" s="3498"/>
      <c r="CM49" s="3498"/>
      <c r="CN49" s="3498"/>
      <c r="CO49" s="3498"/>
    </row>
    <row r="50" spans="1:93" x14ac:dyDescent="0.25">
      <c r="A50" s="5335"/>
      <c r="B50" s="4646" t="s">
        <v>606</v>
      </c>
      <c r="C50" s="4647"/>
      <c r="D50" s="206">
        <f t="shared" si="7"/>
        <v>0</v>
      </c>
      <c r="E50" s="144"/>
      <c r="F50" s="90"/>
      <c r="G50" s="90"/>
      <c r="H50" s="195"/>
      <c r="I50" s="243"/>
      <c r="J50" s="2269" t="str">
        <f t="shared" si="9"/>
        <v/>
      </c>
      <c r="K50" s="3415"/>
      <c r="L50" s="3415"/>
      <c r="M50" s="3415"/>
      <c r="N50" s="3415"/>
      <c r="O50" s="3415"/>
      <c r="P50" s="3415"/>
      <c r="Q50" s="3415"/>
      <c r="R50" s="3415"/>
      <c r="S50" s="3415"/>
      <c r="T50" s="3415"/>
      <c r="U50" s="3415"/>
      <c r="V50" s="398"/>
      <c r="W50" s="161"/>
      <c r="X50" s="161"/>
      <c r="Y50" s="161"/>
      <c r="Z50" s="161"/>
      <c r="AA50" s="161"/>
      <c r="AB50" s="161"/>
      <c r="AC50" s="161"/>
      <c r="CA50" s="3500" t="str">
        <f t="shared" si="10"/>
        <v/>
      </c>
      <c r="CB50" s="3500"/>
      <c r="CC50" s="3500"/>
      <c r="CD50" s="3500"/>
      <c r="CE50" s="3500"/>
      <c r="CF50" s="3500"/>
      <c r="CG50" s="3501">
        <f t="shared" si="8"/>
        <v>0</v>
      </c>
      <c r="CH50" s="3498"/>
      <c r="CI50" s="3498"/>
      <c r="CJ50" s="3498"/>
      <c r="CK50" s="3498"/>
      <c r="CL50" s="3498"/>
      <c r="CM50" s="3498"/>
      <c r="CN50" s="3498"/>
      <c r="CO50" s="3498"/>
    </row>
    <row r="51" spans="1:93" x14ac:dyDescent="0.25">
      <c r="A51" s="5335"/>
      <c r="B51" s="4282" t="s">
        <v>607</v>
      </c>
      <c r="C51" s="4648"/>
      <c r="D51" s="105">
        <f t="shared" si="7"/>
        <v>0</v>
      </c>
      <c r="E51" s="125"/>
      <c r="F51" s="126"/>
      <c r="G51" s="126"/>
      <c r="H51" s="197"/>
      <c r="I51" s="241"/>
      <c r="J51" s="2269" t="str">
        <f t="shared" si="9"/>
        <v/>
      </c>
      <c r="K51" s="3415"/>
      <c r="L51" s="3415"/>
      <c r="M51" s="3415"/>
      <c r="N51" s="3415"/>
      <c r="O51" s="3415"/>
      <c r="P51" s="3415"/>
      <c r="Q51" s="3415"/>
      <c r="R51" s="3415"/>
      <c r="S51" s="3415"/>
      <c r="T51" s="3415"/>
      <c r="U51" s="3415"/>
      <c r="V51" s="398"/>
      <c r="W51" s="161"/>
      <c r="X51" s="161"/>
      <c r="Y51" s="161"/>
      <c r="Z51" s="161"/>
      <c r="AA51" s="161"/>
      <c r="AB51" s="161"/>
      <c r="AC51" s="161"/>
      <c r="CA51" s="3500" t="str">
        <f t="shared" si="10"/>
        <v/>
      </c>
      <c r="CB51" s="3500"/>
      <c r="CC51" s="3500"/>
      <c r="CD51" s="3500"/>
      <c r="CE51" s="3500"/>
      <c r="CF51" s="3500"/>
      <c r="CG51" s="3501">
        <f t="shared" si="8"/>
        <v>0</v>
      </c>
      <c r="CH51" s="3498"/>
      <c r="CI51" s="3498"/>
      <c r="CJ51" s="3498"/>
      <c r="CK51" s="3498"/>
      <c r="CL51" s="3498"/>
      <c r="CM51" s="3498"/>
      <c r="CN51" s="3498"/>
      <c r="CO51" s="3498"/>
    </row>
    <row r="52" spans="1:93" x14ac:dyDescent="0.25">
      <c r="A52" s="5335"/>
      <c r="B52" s="4282" t="s">
        <v>608</v>
      </c>
      <c r="C52" s="4648"/>
      <c r="D52" s="105">
        <f t="shared" si="7"/>
        <v>0</v>
      </c>
      <c r="E52" s="125"/>
      <c r="F52" s="126"/>
      <c r="G52" s="126"/>
      <c r="H52" s="197"/>
      <c r="I52" s="241"/>
      <c r="J52" s="2269" t="str">
        <f t="shared" si="9"/>
        <v/>
      </c>
      <c r="K52" s="3415"/>
      <c r="L52" s="3415"/>
      <c r="M52" s="3415"/>
      <c r="N52" s="3415"/>
      <c r="O52" s="3415"/>
      <c r="P52" s="3415"/>
      <c r="Q52" s="3415"/>
      <c r="R52" s="3415"/>
      <c r="S52" s="3415"/>
      <c r="T52" s="3415"/>
      <c r="U52" s="3415"/>
      <c r="V52" s="398"/>
      <c r="W52" s="161"/>
      <c r="X52" s="161"/>
      <c r="Y52" s="161"/>
      <c r="Z52" s="161"/>
      <c r="AA52" s="161"/>
      <c r="AB52" s="161"/>
      <c r="AC52" s="161"/>
      <c r="CA52" s="3500" t="str">
        <f t="shared" si="10"/>
        <v/>
      </c>
      <c r="CB52" s="3500"/>
      <c r="CC52" s="3500"/>
      <c r="CD52" s="3500"/>
      <c r="CE52" s="3500"/>
      <c r="CF52" s="3500"/>
      <c r="CG52" s="3501">
        <f t="shared" si="8"/>
        <v>0</v>
      </c>
      <c r="CH52" s="3498"/>
      <c r="CI52" s="3498"/>
      <c r="CJ52" s="3498"/>
      <c r="CK52" s="3498"/>
      <c r="CL52" s="3498"/>
      <c r="CM52" s="3498"/>
      <c r="CN52" s="3498"/>
      <c r="CO52" s="3498"/>
    </row>
    <row r="53" spans="1:93" x14ac:dyDescent="0.25">
      <c r="A53" s="5335"/>
      <c r="B53" s="4282" t="s">
        <v>609</v>
      </c>
      <c r="C53" s="4648"/>
      <c r="D53" s="105">
        <f t="shared" si="7"/>
        <v>0</v>
      </c>
      <c r="E53" s="125"/>
      <c r="F53" s="126"/>
      <c r="G53" s="126"/>
      <c r="H53" s="197"/>
      <c r="I53" s="241"/>
      <c r="J53" s="2269" t="str">
        <f t="shared" si="9"/>
        <v/>
      </c>
      <c r="K53" s="3415"/>
      <c r="L53" s="3415"/>
      <c r="M53" s="3415"/>
      <c r="N53" s="3415"/>
      <c r="O53" s="3415"/>
      <c r="P53" s="3415"/>
      <c r="Q53" s="3415"/>
      <c r="R53" s="3415"/>
      <c r="S53" s="3415"/>
      <c r="T53" s="3415"/>
      <c r="U53" s="3415"/>
      <c r="V53" s="398"/>
      <c r="W53" s="161"/>
      <c r="X53" s="161"/>
      <c r="Y53" s="161"/>
      <c r="Z53" s="161"/>
      <c r="AA53" s="161"/>
      <c r="AB53" s="161"/>
      <c r="AC53" s="161"/>
      <c r="CA53" s="3500" t="str">
        <f t="shared" si="10"/>
        <v/>
      </c>
      <c r="CB53" s="3500"/>
      <c r="CC53" s="3500"/>
      <c r="CD53" s="3500"/>
      <c r="CE53" s="3500"/>
      <c r="CF53" s="3500"/>
      <c r="CG53" s="3501">
        <f t="shared" si="8"/>
        <v>0</v>
      </c>
      <c r="CH53" s="3498"/>
      <c r="CI53" s="3498"/>
      <c r="CJ53" s="3498"/>
      <c r="CK53" s="3498"/>
      <c r="CL53" s="3498"/>
      <c r="CM53" s="3498"/>
      <c r="CN53" s="3498"/>
      <c r="CO53" s="3498"/>
    </row>
    <row r="54" spans="1:93" x14ac:dyDescent="0.25">
      <c r="A54" s="5335"/>
      <c r="B54" s="4282" t="s">
        <v>610</v>
      </c>
      <c r="C54" s="4648"/>
      <c r="D54" s="105">
        <f t="shared" si="7"/>
        <v>0</v>
      </c>
      <c r="E54" s="125"/>
      <c r="F54" s="126"/>
      <c r="G54" s="126"/>
      <c r="H54" s="197"/>
      <c r="I54" s="241"/>
      <c r="J54" s="2269" t="str">
        <f t="shared" si="9"/>
        <v/>
      </c>
      <c r="K54" s="3415"/>
      <c r="L54" s="3415"/>
      <c r="M54" s="3415"/>
      <c r="N54" s="3415"/>
      <c r="O54" s="3415"/>
      <c r="P54" s="3415"/>
      <c r="Q54" s="3415"/>
      <c r="R54" s="3415"/>
      <c r="S54" s="3415"/>
      <c r="T54" s="3415"/>
      <c r="U54" s="3415"/>
      <c r="V54" s="398"/>
      <c r="W54" s="161"/>
      <c r="X54" s="161"/>
      <c r="Y54" s="161"/>
      <c r="Z54" s="161"/>
      <c r="AA54" s="161"/>
      <c r="AB54" s="161"/>
      <c r="AC54" s="161"/>
      <c r="CA54" s="3500" t="str">
        <f t="shared" si="10"/>
        <v/>
      </c>
      <c r="CB54" s="3500"/>
      <c r="CC54" s="3500"/>
      <c r="CD54" s="3500"/>
      <c r="CE54" s="3500"/>
      <c r="CF54" s="3500"/>
      <c r="CG54" s="3501">
        <f t="shared" si="8"/>
        <v>0</v>
      </c>
      <c r="CH54" s="3498"/>
      <c r="CI54" s="3498"/>
      <c r="CJ54" s="3498"/>
      <c r="CK54" s="3498"/>
      <c r="CL54" s="3498"/>
      <c r="CM54" s="3498"/>
      <c r="CN54" s="3498"/>
      <c r="CO54" s="3498"/>
    </row>
    <row r="55" spans="1:93" x14ac:dyDescent="0.25">
      <c r="A55" s="5336"/>
      <c r="B55" s="4282" t="s">
        <v>792</v>
      </c>
      <c r="C55" s="4648"/>
      <c r="D55" s="105">
        <f t="shared" si="7"/>
        <v>0</v>
      </c>
      <c r="E55" s="153"/>
      <c r="F55" s="130"/>
      <c r="G55" s="130"/>
      <c r="H55" s="131"/>
      <c r="I55" s="242"/>
      <c r="J55" s="2269" t="str">
        <f t="shared" si="9"/>
        <v/>
      </c>
      <c r="K55" s="3415"/>
      <c r="L55" s="3415"/>
      <c r="M55" s="3415"/>
      <c r="N55" s="3415"/>
      <c r="O55" s="3415"/>
      <c r="P55" s="3415"/>
      <c r="Q55" s="3415"/>
      <c r="R55" s="3415"/>
      <c r="S55" s="3415"/>
      <c r="T55" s="3415"/>
      <c r="U55" s="3415"/>
      <c r="V55" s="398"/>
      <c r="W55" s="161"/>
      <c r="X55" s="161"/>
      <c r="Y55" s="161"/>
      <c r="Z55" s="161"/>
      <c r="AA55" s="161"/>
      <c r="AB55" s="161"/>
      <c r="AC55" s="161"/>
      <c r="CA55" s="3500" t="str">
        <f t="shared" si="10"/>
        <v/>
      </c>
      <c r="CB55" s="3500"/>
      <c r="CC55" s="3500"/>
      <c r="CD55" s="3500"/>
      <c r="CE55" s="3500"/>
      <c r="CF55" s="3500"/>
      <c r="CG55" s="3501">
        <f t="shared" si="8"/>
        <v>0</v>
      </c>
      <c r="CH55" s="3498"/>
      <c r="CI55" s="3498"/>
      <c r="CJ55" s="3498"/>
      <c r="CK55" s="3498"/>
      <c r="CL55" s="3498"/>
      <c r="CM55" s="3498"/>
      <c r="CN55" s="3498"/>
      <c r="CO55" s="3498"/>
    </row>
    <row r="56" spans="1:93" ht="22.5" customHeight="1" x14ac:dyDescent="0.25">
      <c r="A56" s="5335"/>
      <c r="B56" s="4257" t="s">
        <v>611</v>
      </c>
      <c r="C56" s="4256"/>
      <c r="D56" s="105">
        <f t="shared" si="7"/>
        <v>0</v>
      </c>
      <c r="E56" s="153"/>
      <c r="F56" s="130"/>
      <c r="G56" s="130"/>
      <c r="H56" s="131"/>
      <c r="I56" s="242"/>
      <c r="J56" s="2269" t="str">
        <f t="shared" si="9"/>
        <v/>
      </c>
      <c r="K56" s="3415"/>
      <c r="L56" s="3415"/>
      <c r="M56" s="3415"/>
      <c r="N56" s="3415"/>
      <c r="O56" s="3415"/>
      <c r="P56" s="3415"/>
      <c r="Q56" s="3415"/>
      <c r="R56" s="3415"/>
      <c r="S56" s="3415"/>
      <c r="T56" s="3415"/>
      <c r="U56" s="3415"/>
      <c r="V56" s="398"/>
      <c r="W56" s="161"/>
      <c r="X56" s="161"/>
      <c r="Y56" s="161"/>
      <c r="Z56" s="161"/>
      <c r="AA56" s="161"/>
      <c r="AB56" s="161"/>
      <c r="AC56" s="161"/>
      <c r="CA56" s="3500" t="str">
        <f t="shared" si="10"/>
        <v/>
      </c>
      <c r="CB56" s="3500"/>
      <c r="CC56" s="3500"/>
      <c r="CD56" s="3500"/>
      <c r="CE56" s="3500"/>
      <c r="CF56" s="3500"/>
      <c r="CG56" s="3501">
        <f t="shared" ref="CG56:CG75" si="11">IF(AND(D56=0,D22&lt;&gt;0),1,0)</f>
        <v>0</v>
      </c>
      <c r="CH56" s="3498"/>
      <c r="CI56" s="3498"/>
      <c r="CJ56" s="3498"/>
      <c r="CK56" s="3498"/>
      <c r="CL56" s="3498"/>
      <c r="CM56" s="3498"/>
      <c r="CN56" s="3498"/>
      <c r="CO56" s="3498"/>
    </row>
    <row r="57" spans="1:93" x14ac:dyDescent="0.25">
      <c r="A57" s="5335"/>
      <c r="B57" s="5131" t="s">
        <v>612</v>
      </c>
      <c r="C57" s="5132"/>
      <c r="D57" s="105">
        <f t="shared" si="7"/>
        <v>0</v>
      </c>
      <c r="E57" s="153"/>
      <c r="F57" s="130"/>
      <c r="G57" s="130"/>
      <c r="H57" s="131"/>
      <c r="I57" s="242"/>
      <c r="J57" s="2269" t="str">
        <f t="shared" si="9"/>
        <v/>
      </c>
      <c r="K57" s="3415"/>
      <c r="L57" s="3415"/>
      <c r="M57" s="3415"/>
      <c r="N57" s="3415"/>
      <c r="O57" s="3415"/>
      <c r="P57" s="3415"/>
      <c r="Q57" s="3415"/>
      <c r="R57" s="3415"/>
      <c r="S57" s="3415"/>
      <c r="T57" s="3415"/>
      <c r="U57" s="3415"/>
      <c r="V57" s="398"/>
      <c r="W57" s="161"/>
      <c r="X57" s="161"/>
      <c r="Y57" s="161"/>
      <c r="Z57" s="161"/>
      <c r="AA57" s="161"/>
      <c r="AB57" s="161"/>
      <c r="AC57" s="161"/>
      <c r="CA57" s="3500" t="str">
        <f t="shared" si="10"/>
        <v/>
      </c>
      <c r="CB57" s="3500"/>
      <c r="CC57" s="3500"/>
      <c r="CD57" s="3500"/>
      <c r="CE57" s="3500"/>
      <c r="CF57" s="3500"/>
      <c r="CG57" s="3501">
        <f t="shared" si="11"/>
        <v>0</v>
      </c>
      <c r="CH57" s="3498"/>
      <c r="CI57" s="3498"/>
      <c r="CJ57" s="3498"/>
      <c r="CK57" s="3498"/>
      <c r="CL57" s="3498"/>
      <c r="CM57" s="3498"/>
      <c r="CN57" s="3498"/>
      <c r="CO57" s="3498"/>
    </row>
    <row r="58" spans="1:93" x14ac:dyDescent="0.25">
      <c r="A58" s="5335"/>
      <c r="B58" s="4427" t="s">
        <v>613</v>
      </c>
      <c r="C58" s="495" t="s">
        <v>614</v>
      </c>
      <c r="D58" s="88">
        <f t="shared" si="7"/>
        <v>0</v>
      </c>
      <c r="E58" s="150"/>
      <c r="F58" s="102"/>
      <c r="G58" s="102"/>
      <c r="H58" s="204"/>
      <c r="I58" s="240"/>
      <c r="J58" s="2269" t="str">
        <f t="shared" si="9"/>
        <v/>
      </c>
      <c r="K58" s="3415"/>
      <c r="L58" s="3415"/>
      <c r="M58" s="3415"/>
      <c r="N58" s="3415"/>
      <c r="O58" s="3415"/>
      <c r="P58" s="3415"/>
      <c r="Q58" s="3415"/>
      <c r="R58" s="3415"/>
      <c r="S58" s="3415"/>
      <c r="T58" s="3415"/>
      <c r="U58" s="3415"/>
      <c r="V58" s="398"/>
      <c r="W58" s="161"/>
      <c r="X58" s="161"/>
      <c r="Y58" s="161"/>
      <c r="Z58" s="161"/>
      <c r="AA58" s="161"/>
      <c r="AB58" s="161"/>
      <c r="AC58" s="161"/>
      <c r="CA58" s="3500" t="str">
        <f t="shared" si="10"/>
        <v/>
      </c>
      <c r="CB58" s="3500"/>
      <c r="CC58" s="3500"/>
      <c r="CD58" s="3500"/>
      <c r="CE58" s="3500"/>
      <c r="CF58" s="3500"/>
      <c r="CG58" s="3501">
        <f t="shared" si="11"/>
        <v>0</v>
      </c>
      <c r="CH58" s="3498"/>
      <c r="CI58" s="3498"/>
      <c r="CJ58" s="3498"/>
      <c r="CK58" s="3498"/>
      <c r="CL58" s="3498"/>
      <c r="CM58" s="3498"/>
      <c r="CN58" s="3498"/>
      <c r="CO58" s="3498"/>
    </row>
    <row r="59" spans="1:93" x14ac:dyDescent="0.25">
      <c r="A59" s="5335"/>
      <c r="B59" s="4140"/>
      <c r="C59" s="3259" t="s">
        <v>615</v>
      </c>
      <c r="D59" s="124">
        <f t="shared" si="7"/>
        <v>0</v>
      </c>
      <c r="E59" s="152"/>
      <c r="F59" s="126"/>
      <c r="G59" s="126"/>
      <c r="H59" s="197"/>
      <c r="I59" s="241"/>
      <c r="J59" s="2269" t="str">
        <f t="shared" si="9"/>
        <v/>
      </c>
      <c r="K59" s="3415"/>
      <c r="L59" s="3415"/>
      <c r="M59" s="3415"/>
      <c r="N59" s="3415"/>
      <c r="O59" s="3415"/>
      <c r="P59" s="3415"/>
      <c r="Q59" s="3415"/>
      <c r="R59" s="3415"/>
      <c r="S59" s="3415"/>
      <c r="T59" s="3415"/>
      <c r="U59" s="3415"/>
      <c r="V59" s="398"/>
      <c r="W59" s="161"/>
      <c r="X59" s="161"/>
      <c r="Y59" s="161"/>
      <c r="Z59" s="161"/>
      <c r="AA59" s="161"/>
      <c r="AB59" s="161"/>
      <c r="AC59" s="161"/>
      <c r="CA59" s="3500" t="str">
        <f t="shared" si="10"/>
        <v/>
      </c>
      <c r="CB59" s="3500"/>
      <c r="CC59" s="3500"/>
      <c r="CD59" s="3500"/>
      <c r="CE59" s="3500"/>
      <c r="CF59" s="3500"/>
      <c r="CG59" s="3501">
        <f t="shared" si="11"/>
        <v>0</v>
      </c>
      <c r="CH59" s="3498"/>
      <c r="CI59" s="3498"/>
      <c r="CJ59" s="3498"/>
      <c r="CK59" s="3498"/>
      <c r="CL59" s="3498"/>
      <c r="CM59" s="3498"/>
      <c r="CN59" s="3498"/>
      <c r="CO59" s="3498"/>
    </row>
    <row r="60" spans="1:93" x14ac:dyDescent="0.25">
      <c r="A60" s="5335"/>
      <c r="B60" s="4356"/>
      <c r="C60" s="3093" t="s">
        <v>78</v>
      </c>
      <c r="D60" s="93">
        <f t="shared" si="7"/>
        <v>0</v>
      </c>
      <c r="E60" s="117"/>
      <c r="F60" s="95"/>
      <c r="G60" s="95"/>
      <c r="H60" s="205"/>
      <c r="I60" s="247"/>
      <c r="J60" s="2269" t="str">
        <f t="shared" si="9"/>
        <v/>
      </c>
      <c r="K60" s="3415"/>
      <c r="L60" s="3415"/>
      <c r="M60" s="3415"/>
      <c r="N60" s="3415"/>
      <c r="O60" s="3415"/>
      <c r="P60" s="3415"/>
      <c r="Q60" s="3415"/>
      <c r="R60" s="3415"/>
      <c r="S60" s="3415"/>
      <c r="T60" s="3415"/>
      <c r="U60" s="3415"/>
      <c r="V60" s="398"/>
      <c r="W60" s="161"/>
      <c r="X60" s="161"/>
      <c r="Y60" s="161"/>
      <c r="Z60" s="161"/>
      <c r="AA60" s="161"/>
      <c r="AB60" s="161"/>
      <c r="AC60" s="161"/>
      <c r="CA60" s="3500" t="str">
        <f t="shared" si="10"/>
        <v/>
      </c>
      <c r="CB60" s="3500"/>
      <c r="CC60" s="3500"/>
      <c r="CD60" s="3500"/>
      <c r="CE60" s="3500"/>
      <c r="CF60" s="3500"/>
      <c r="CG60" s="3501">
        <f t="shared" si="11"/>
        <v>0</v>
      </c>
      <c r="CH60" s="3498"/>
      <c r="CI60" s="3498"/>
      <c r="CJ60" s="3498"/>
      <c r="CK60" s="3498"/>
      <c r="CL60" s="3498"/>
      <c r="CM60" s="3498"/>
      <c r="CN60" s="3498"/>
      <c r="CO60" s="3498"/>
    </row>
    <row r="61" spans="1:93" x14ac:dyDescent="0.25">
      <c r="A61" s="5335"/>
      <c r="B61" s="4427" t="s">
        <v>616</v>
      </c>
      <c r="C61" s="462" t="s">
        <v>617</v>
      </c>
      <c r="D61" s="481">
        <f t="shared" si="7"/>
        <v>0</v>
      </c>
      <c r="E61" s="121"/>
      <c r="F61" s="102"/>
      <c r="G61" s="102"/>
      <c r="H61" s="204"/>
      <c r="I61" s="240"/>
      <c r="J61" s="2269" t="str">
        <f t="shared" si="9"/>
        <v/>
      </c>
      <c r="K61" s="3415"/>
      <c r="L61" s="3415"/>
      <c r="M61" s="3415"/>
      <c r="N61" s="3415"/>
      <c r="O61" s="3415"/>
      <c r="P61" s="3415"/>
      <c r="Q61" s="3415"/>
      <c r="R61" s="3415"/>
      <c r="S61" s="3415"/>
      <c r="T61" s="3415"/>
      <c r="U61" s="3415"/>
      <c r="V61" s="398"/>
      <c r="W61" s="161"/>
      <c r="X61" s="161"/>
      <c r="Y61" s="161"/>
      <c r="Z61" s="161"/>
      <c r="AA61" s="161"/>
      <c r="AB61" s="161"/>
      <c r="AC61" s="161"/>
      <c r="CA61" s="3500" t="str">
        <f t="shared" si="10"/>
        <v/>
      </c>
      <c r="CB61" s="3500"/>
      <c r="CC61" s="3500"/>
      <c r="CD61" s="3500"/>
      <c r="CE61" s="3500"/>
      <c r="CF61" s="3500"/>
      <c r="CG61" s="3501">
        <f t="shared" si="11"/>
        <v>0</v>
      </c>
      <c r="CH61" s="3498"/>
      <c r="CI61" s="3498"/>
      <c r="CJ61" s="3498"/>
      <c r="CK61" s="3498"/>
      <c r="CL61" s="3498"/>
      <c r="CM61" s="3498"/>
      <c r="CN61" s="3498"/>
      <c r="CO61" s="3498"/>
    </row>
    <row r="62" spans="1:93" x14ac:dyDescent="0.25">
      <c r="A62" s="5335"/>
      <c r="B62" s="4140"/>
      <c r="C62" s="3088" t="s">
        <v>618</v>
      </c>
      <c r="D62" s="105">
        <f t="shared" si="7"/>
        <v>0</v>
      </c>
      <c r="E62" s="125"/>
      <c r="F62" s="126"/>
      <c r="G62" s="126"/>
      <c r="H62" s="197"/>
      <c r="I62" s="241"/>
      <c r="J62" s="2269" t="str">
        <f t="shared" si="9"/>
        <v/>
      </c>
      <c r="K62" s="3415"/>
      <c r="L62" s="3415"/>
      <c r="M62" s="3415"/>
      <c r="N62" s="3415"/>
      <c r="O62" s="3415"/>
      <c r="P62" s="3415"/>
      <c r="Q62" s="3415"/>
      <c r="R62" s="3415"/>
      <c r="S62" s="3415"/>
      <c r="T62" s="3415"/>
      <c r="U62" s="3415"/>
      <c r="V62" s="398"/>
      <c r="W62" s="161"/>
      <c r="X62" s="161"/>
      <c r="Y62" s="161"/>
      <c r="Z62" s="161"/>
      <c r="AA62" s="161"/>
      <c r="AB62" s="161"/>
      <c r="AC62" s="161"/>
      <c r="CA62" s="3500" t="str">
        <f t="shared" si="10"/>
        <v/>
      </c>
      <c r="CB62" s="3500"/>
      <c r="CC62" s="3500"/>
      <c r="CD62" s="3500"/>
      <c r="CE62" s="3500"/>
      <c r="CF62" s="3500"/>
      <c r="CG62" s="3501">
        <f t="shared" si="11"/>
        <v>0</v>
      </c>
      <c r="CH62" s="3498"/>
      <c r="CI62" s="3498"/>
      <c r="CJ62" s="3498"/>
      <c r="CK62" s="3498"/>
      <c r="CL62" s="3498"/>
      <c r="CM62" s="3498"/>
      <c r="CN62" s="3498"/>
      <c r="CO62" s="3498"/>
    </row>
    <row r="63" spans="1:93" x14ac:dyDescent="0.25">
      <c r="A63" s="5335"/>
      <c r="B63" s="4356"/>
      <c r="C63" s="3093" t="s">
        <v>78</v>
      </c>
      <c r="D63" s="93">
        <f t="shared" si="7"/>
        <v>0</v>
      </c>
      <c r="E63" s="140"/>
      <c r="F63" s="95"/>
      <c r="G63" s="95"/>
      <c r="H63" s="205"/>
      <c r="I63" s="247"/>
      <c r="J63" s="2269" t="str">
        <f t="shared" si="9"/>
        <v/>
      </c>
      <c r="K63" s="3415"/>
      <c r="L63" s="3415"/>
      <c r="M63" s="3415"/>
      <c r="N63" s="3415"/>
      <c r="O63" s="3415"/>
      <c r="P63" s="3415"/>
      <c r="Q63" s="3415"/>
      <c r="R63" s="3415"/>
      <c r="S63" s="3415"/>
      <c r="T63" s="3415"/>
      <c r="U63" s="3415"/>
      <c r="V63" s="398"/>
      <c r="W63" s="161"/>
      <c r="X63" s="161"/>
      <c r="Y63" s="161"/>
      <c r="Z63" s="161"/>
      <c r="AA63" s="161"/>
      <c r="AB63" s="161"/>
      <c r="AC63" s="161"/>
      <c r="CA63" s="3500" t="str">
        <f t="shared" si="10"/>
        <v/>
      </c>
      <c r="CB63" s="3500"/>
      <c r="CC63" s="3500"/>
      <c r="CD63" s="3500"/>
      <c r="CE63" s="3500"/>
      <c r="CF63" s="3500"/>
      <c r="CG63" s="3501">
        <f t="shared" si="11"/>
        <v>0</v>
      </c>
      <c r="CH63" s="3498"/>
      <c r="CI63" s="3498"/>
      <c r="CJ63" s="3498"/>
      <c r="CK63" s="3498"/>
      <c r="CL63" s="3498"/>
      <c r="CM63" s="3498"/>
      <c r="CN63" s="3498"/>
      <c r="CO63" s="3498"/>
    </row>
    <row r="64" spans="1:93" x14ac:dyDescent="0.25">
      <c r="A64" s="5335"/>
      <c r="B64" s="4282" t="s">
        <v>619</v>
      </c>
      <c r="C64" s="4648"/>
      <c r="D64" s="105">
        <f t="shared" si="7"/>
        <v>0</v>
      </c>
      <c r="E64" s="125"/>
      <c r="F64" s="126"/>
      <c r="G64" s="126"/>
      <c r="H64" s="197"/>
      <c r="I64" s="241"/>
      <c r="J64" s="2269" t="str">
        <f t="shared" si="9"/>
        <v/>
      </c>
      <c r="K64" s="3415"/>
      <c r="L64" s="3415"/>
      <c r="M64" s="3415"/>
      <c r="N64" s="3415"/>
      <c r="O64" s="3415"/>
      <c r="P64" s="3415"/>
      <c r="Q64" s="3415"/>
      <c r="R64" s="3415"/>
      <c r="S64" s="3415"/>
      <c r="T64" s="3415"/>
      <c r="U64" s="3415"/>
      <c r="V64" s="398"/>
      <c r="W64" s="161"/>
      <c r="X64" s="161"/>
      <c r="Y64" s="161"/>
      <c r="Z64" s="161"/>
      <c r="AA64" s="161"/>
      <c r="AB64" s="161"/>
      <c r="AC64" s="161"/>
      <c r="CA64" s="3500" t="str">
        <f t="shared" si="10"/>
        <v/>
      </c>
      <c r="CB64" s="3500"/>
      <c r="CC64" s="3500"/>
      <c r="CD64" s="3500"/>
      <c r="CE64" s="3500"/>
      <c r="CF64" s="3500"/>
      <c r="CG64" s="3501">
        <f t="shared" si="11"/>
        <v>0</v>
      </c>
      <c r="CH64" s="3498"/>
      <c r="CI64" s="3498"/>
      <c r="CJ64" s="3498"/>
      <c r="CK64" s="3498"/>
      <c r="CL64" s="3498"/>
      <c r="CM64" s="3498"/>
      <c r="CN64" s="3498"/>
      <c r="CO64" s="3498"/>
    </row>
    <row r="65" spans="1:93" x14ac:dyDescent="0.25">
      <c r="A65" s="5335"/>
      <c r="B65" s="5286" t="s">
        <v>620</v>
      </c>
      <c r="C65" s="521" t="s">
        <v>621</v>
      </c>
      <c r="D65" s="105">
        <f t="shared" si="7"/>
        <v>0</v>
      </c>
      <c r="E65" s="125"/>
      <c r="F65" s="126"/>
      <c r="G65" s="126"/>
      <c r="H65" s="197"/>
      <c r="I65" s="241"/>
      <c r="J65" s="2269" t="str">
        <f t="shared" si="9"/>
        <v/>
      </c>
      <c r="K65" s="3415"/>
      <c r="L65" s="3415"/>
      <c r="M65" s="3415"/>
      <c r="N65" s="3415"/>
      <c r="O65" s="3415"/>
      <c r="P65" s="3415"/>
      <c r="Q65" s="3415"/>
      <c r="R65" s="3415"/>
      <c r="S65" s="3415"/>
      <c r="T65" s="3415"/>
      <c r="U65" s="3415"/>
      <c r="V65" s="398"/>
      <c r="W65" s="161"/>
      <c r="X65" s="161"/>
      <c r="Y65" s="161"/>
      <c r="Z65" s="161"/>
      <c r="AA65" s="161"/>
      <c r="AB65" s="161"/>
      <c r="AC65" s="161"/>
      <c r="CA65" s="3500" t="str">
        <f t="shared" si="10"/>
        <v/>
      </c>
      <c r="CB65" s="3500"/>
      <c r="CC65" s="3500"/>
      <c r="CD65" s="3500"/>
      <c r="CE65" s="3500"/>
      <c r="CF65" s="3500"/>
      <c r="CG65" s="3501">
        <f t="shared" si="11"/>
        <v>0</v>
      </c>
      <c r="CH65" s="3498"/>
      <c r="CI65" s="3498"/>
      <c r="CJ65" s="3498"/>
      <c r="CK65" s="3498"/>
      <c r="CL65" s="3498"/>
      <c r="CM65" s="3498"/>
      <c r="CN65" s="3498"/>
      <c r="CO65" s="3498"/>
    </row>
    <row r="66" spans="1:93" x14ac:dyDescent="0.25">
      <c r="A66" s="5335"/>
      <c r="B66" s="5286"/>
      <c r="C66" s="521" t="s">
        <v>622</v>
      </c>
      <c r="D66" s="105">
        <f t="shared" si="7"/>
        <v>0</v>
      </c>
      <c r="E66" s="125"/>
      <c r="F66" s="126"/>
      <c r="G66" s="126"/>
      <c r="H66" s="197"/>
      <c r="I66" s="241"/>
      <c r="J66" s="2269" t="str">
        <f t="shared" si="9"/>
        <v/>
      </c>
      <c r="K66" s="3415"/>
      <c r="L66" s="3415"/>
      <c r="M66" s="3415"/>
      <c r="N66" s="3415"/>
      <c r="O66" s="3415"/>
      <c r="P66" s="3415"/>
      <c r="Q66" s="3415"/>
      <c r="R66" s="3415"/>
      <c r="S66" s="3415"/>
      <c r="T66" s="3415"/>
      <c r="U66" s="3415"/>
      <c r="V66" s="398"/>
      <c r="W66" s="161"/>
      <c r="X66" s="161"/>
      <c r="Y66" s="161"/>
      <c r="Z66" s="161"/>
      <c r="AA66" s="161"/>
      <c r="AB66" s="161"/>
      <c r="AC66" s="161"/>
      <c r="CA66" s="3500" t="str">
        <f t="shared" si="10"/>
        <v/>
      </c>
      <c r="CB66" s="3500"/>
      <c r="CC66" s="3500"/>
      <c r="CD66" s="3500"/>
      <c r="CE66" s="3500"/>
      <c r="CF66" s="3500"/>
      <c r="CG66" s="3501">
        <f t="shared" si="11"/>
        <v>0</v>
      </c>
      <c r="CH66" s="3498"/>
      <c r="CI66" s="3498"/>
      <c r="CJ66" s="3498"/>
      <c r="CK66" s="3498"/>
      <c r="CL66" s="3498"/>
      <c r="CM66" s="3498"/>
      <c r="CN66" s="3498"/>
      <c r="CO66" s="3498"/>
    </row>
    <row r="67" spans="1:93" x14ac:dyDescent="0.25">
      <c r="A67" s="5335"/>
      <c r="B67" s="5322" t="s">
        <v>829</v>
      </c>
      <c r="C67" s="5322"/>
      <c r="D67" s="105">
        <f t="shared" si="7"/>
        <v>0</v>
      </c>
      <c r="E67" s="125"/>
      <c r="F67" s="126"/>
      <c r="G67" s="126"/>
      <c r="H67" s="197"/>
      <c r="I67" s="241"/>
      <c r="J67" s="2269" t="str">
        <f t="shared" si="9"/>
        <v/>
      </c>
      <c r="K67" s="3415"/>
      <c r="L67" s="3415"/>
      <c r="M67" s="3415"/>
      <c r="N67" s="3415"/>
      <c r="O67" s="3415"/>
      <c r="P67" s="3415"/>
      <c r="Q67" s="3415"/>
      <c r="R67" s="3415"/>
      <c r="S67" s="3415"/>
      <c r="T67" s="3415"/>
      <c r="U67" s="3415"/>
      <c r="V67" s="398"/>
      <c r="W67" s="161"/>
      <c r="X67" s="161"/>
      <c r="Y67" s="161"/>
      <c r="Z67" s="161"/>
      <c r="AA67" s="161"/>
      <c r="AB67" s="161"/>
      <c r="AC67" s="161"/>
      <c r="CA67" s="3500" t="str">
        <f t="shared" si="10"/>
        <v/>
      </c>
      <c r="CB67" s="3500"/>
      <c r="CC67" s="3500"/>
      <c r="CD67" s="3500"/>
      <c r="CE67" s="3500"/>
      <c r="CF67" s="3500"/>
      <c r="CG67" s="3501">
        <f t="shared" si="11"/>
        <v>0</v>
      </c>
      <c r="CH67" s="3498"/>
      <c r="CI67" s="3498"/>
      <c r="CJ67" s="3498"/>
      <c r="CK67" s="3498"/>
      <c r="CL67" s="3498"/>
      <c r="CM67" s="3498"/>
      <c r="CN67" s="3498"/>
      <c r="CO67" s="3498"/>
    </row>
    <row r="68" spans="1:93" x14ac:dyDescent="0.25">
      <c r="A68" s="5335"/>
      <c r="B68" s="5323" t="s">
        <v>623</v>
      </c>
      <c r="C68" s="5324"/>
      <c r="D68" s="105">
        <f t="shared" si="7"/>
        <v>0</v>
      </c>
      <c r="E68" s="125"/>
      <c r="F68" s="126"/>
      <c r="G68" s="126"/>
      <c r="H68" s="197"/>
      <c r="I68" s="241"/>
      <c r="J68" s="2269" t="str">
        <f t="shared" si="9"/>
        <v/>
      </c>
      <c r="K68" s="3415"/>
      <c r="L68" s="3415"/>
      <c r="M68" s="3415"/>
      <c r="N68" s="3415"/>
      <c r="O68" s="3415"/>
      <c r="P68" s="3415"/>
      <c r="Q68" s="3415"/>
      <c r="R68" s="3415"/>
      <c r="S68" s="3415"/>
      <c r="T68" s="3415"/>
      <c r="U68" s="3415"/>
      <c r="V68" s="398"/>
      <c r="W68" s="161"/>
      <c r="X68" s="161"/>
      <c r="Y68" s="161"/>
      <c r="Z68" s="161"/>
      <c r="AA68" s="161"/>
      <c r="AB68" s="161"/>
      <c r="AC68" s="161"/>
      <c r="CA68" s="3500" t="str">
        <f t="shared" si="10"/>
        <v/>
      </c>
      <c r="CB68" s="3500"/>
      <c r="CC68" s="3500"/>
      <c r="CD68" s="3500"/>
      <c r="CE68" s="3500"/>
      <c r="CF68" s="3500"/>
      <c r="CG68" s="3501">
        <f t="shared" si="11"/>
        <v>0</v>
      </c>
      <c r="CH68" s="3498"/>
      <c r="CI68" s="3498"/>
      <c r="CJ68" s="3498"/>
      <c r="CK68" s="3498"/>
      <c r="CL68" s="3498"/>
      <c r="CM68" s="3498"/>
      <c r="CN68" s="3498"/>
      <c r="CO68" s="3498"/>
    </row>
    <row r="69" spans="1:93" x14ac:dyDescent="0.25">
      <c r="A69" s="5335"/>
      <c r="B69" s="4257" t="s">
        <v>624</v>
      </c>
      <c r="C69" s="4256"/>
      <c r="D69" s="105">
        <f t="shared" si="7"/>
        <v>0</v>
      </c>
      <c r="E69" s="153"/>
      <c r="F69" s="130"/>
      <c r="G69" s="130"/>
      <c r="H69" s="131"/>
      <c r="I69" s="242"/>
      <c r="J69" s="2269" t="str">
        <f t="shared" si="9"/>
        <v/>
      </c>
      <c r="K69" s="3415"/>
      <c r="L69" s="3415"/>
      <c r="M69" s="3415"/>
      <c r="N69" s="3415"/>
      <c r="O69" s="3415"/>
      <c r="P69" s="3415"/>
      <c r="Q69" s="3415"/>
      <c r="R69" s="3415"/>
      <c r="S69" s="3415"/>
      <c r="T69" s="3415"/>
      <c r="U69" s="3415"/>
      <c r="V69" s="398"/>
      <c r="W69" s="161"/>
      <c r="X69" s="161"/>
      <c r="Y69" s="161"/>
      <c r="Z69" s="161"/>
      <c r="AA69" s="161"/>
      <c r="AB69" s="161"/>
      <c r="AC69" s="161"/>
      <c r="CA69" s="3500" t="str">
        <f t="shared" si="10"/>
        <v/>
      </c>
      <c r="CB69" s="3500"/>
      <c r="CC69" s="3500"/>
      <c r="CD69" s="3500"/>
      <c r="CE69" s="3500"/>
      <c r="CF69" s="3500"/>
      <c r="CG69" s="3501">
        <f t="shared" si="11"/>
        <v>0</v>
      </c>
      <c r="CH69" s="3498"/>
      <c r="CI69" s="3498"/>
      <c r="CJ69" s="3498"/>
      <c r="CK69" s="3498"/>
      <c r="CL69" s="3498"/>
      <c r="CM69" s="3498"/>
      <c r="CN69" s="3498"/>
      <c r="CO69" s="3498"/>
    </row>
    <row r="70" spans="1:93" x14ac:dyDescent="0.25">
      <c r="A70" s="5335"/>
      <c r="B70" s="5131" t="s">
        <v>625</v>
      </c>
      <c r="C70" s="5132"/>
      <c r="D70" s="105">
        <f t="shared" si="7"/>
        <v>0</v>
      </c>
      <c r="E70" s="153"/>
      <c r="F70" s="130"/>
      <c r="G70" s="130"/>
      <c r="H70" s="131"/>
      <c r="I70" s="242"/>
      <c r="J70" s="2269" t="str">
        <f t="shared" si="9"/>
        <v/>
      </c>
      <c r="K70" s="3415"/>
      <c r="L70" s="3415"/>
      <c r="M70" s="3415"/>
      <c r="N70" s="3415"/>
      <c r="O70" s="3415"/>
      <c r="P70" s="3415"/>
      <c r="Q70" s="3415"/>
      <c r="R70" s="3415"/>
      <c r="S70" s="3415"/>
      <c r="T70" s="3415"/>
      <c r="U70" s="3415"/>
      <c r="V70" s="398"/>
      <c r="W70" s="161"/>
      <c r="X70" s="161"/>
      <c r="Y70" s="161"/>
      <c r="Z70" s="161"/>
      <c r="AA70" s="161"/>
      <c r="AB70" s="161"/>
      <c r="AC70" s="161"/>
      <c r="CA70" s="3500" t="str">
        <f t="shared" si="10"/>
        <v/>
      </c>
      <c r="CB70" s="3500"/>
      <c r="CC70" s="3500"/>
      <c r="CD70" s="3500"/>
      <c r="CE70" s="3500"/>
      <c r="CF70" s="3500"/>
      <c r="CG70" s="3501">
        <f t="shared" si="11"/>
        <v>0</v>
      </c>
      <c r="CH70" s="3498"/>
      <c r="CI70" s="3498"/>
      <c r="CJ70" s="3498"/>
      <c r="CK70" s="3498"/>
      <c r="CL70" s="3498"/>
      <c r="CM70" s="3498"/>
      <c r="CN70" s="3498"/>
      <c r="CO70" s="3498"/>
    </row>
    <row r="71" spans="1:93" x14ac:dyDescent="0.25">
      <c r="A71" s="5335"/>
      <c r="B71" s="4427" t="s">
        <v>626</v>
      </c>
      <c r="C71" s="504" t="s">
        <v>627</v>
      </c>
      <c r="D71" s="481">
        <f t="shared" si="7"/>
        <v>0</v>
      </c>
      <c r="E71" s="121"/>
      <c r="F71" s="102"/>
      <c r="G71" s="102"/>
      <c r="H71" s="204"/>
      <c r="I71" s="240"/>
      <c r="J71" s="2269" t="str">
        <f t="shared" si="9"/>
        <v/>
      </c>
      <c r="K71" s="3415"/>
      <c r="L71" s="3415"/>
      <c r="M71" s="3415"/>
      <c r="N71" s="3415"/>
      <c r="O71" s="3415"/>
      <c r="P71" s="3415"/>
      <c r="Q71" s="3415"/>
      <c r="R71" s="3415"/>
      <c r="S71" s="3415"/>
      <c r="T71" s="3415"/>
      <c r="U71" s="3415"/>
      <c r="V71" s="398"/>
      <c r="W71" s="161"/>
      <c r="X71" s="161"/>
      <c r="Y71" s="161"/>
      <c r="Z71" s="161"/>
      <c r="AA71" s="161"/>
      <c r="AB71" s="161"/>
      <c r="AC71" s="161"/>
      <c r="CA71" s="3500" t="str">
        <f t="shared" si="10"/>
        <v/>
      </c>
      <c r="CB71" s="3500"/>
      <c r="CC71" s="3500"/>
      <c r="CD71" s="3500"/>
      <c r="CE71" s="3500"/>
      <c r="CF71" s="3500"/>
      <c r="CG71" s="3501">
        <f t="shared" si="11"/>
        <v>0</v>
      </c>
      <c r="CH71" s="3498"/>
      <c r="CI71" s="3498"/>
      <c r="CJ71" s="3498"/>
      <c r="CK71" s="3498"/>
      <c r="CL71" s="3498"/>
      <c r="CM71" s="3498"/>
      <c r="CN71" s="3498"/>
      <c r="CO71" s="3498"/>
    </row>
    <row r="72" spans="1:93" x14ac:dyDescent="0.25">
      <c r="A72" s="5335"/>
      <c r="B72" s="4140"/>
      <c r="C72" s="522" t="s">
        <v>628</v>
      </c>
      <c r="D72" s="105">
        <f t="shared" si="7"/>
        <v>0</v>
      </c>
      <c r="E72" s="125"/>
      <c r="F72" s="126"/>
      <c r="G72" s="126"/>
      <c r="H72" s="197"/>
      <c r="I72" s="241"/>
      <c r="J72" s="2269" t="str">
        <f t="shared" si="9"/>
        <v/>
      </c>
      <c r="K72" s="3415"/>
      <c r="L72" s="3415"/>
      <c r="M72" s="3415"/>
      <c r="N72" s="3415"/>
      <c r="O72" s="3415"/>
      <c r="P72" s="3415"/>
      <c r="Q72" s="3415"/>
      <c r="R72" s="3415"/>
      <c r="S72" s="3415"/>
      <c r="T72" s="3415"/>
      <c r="U72" s="3415"/>
      <c r="V72" s="398"/>
      <c r="W72" s="161"/>
      <c r="X72" s="161"/>
      <c r="Y72" s="161"/>
      <c r="Z72" s="161"/>
      <c r="AA72" s="161"/>
      <c r="AB72" s="161"/>
      <c r="AC72" s="161"/>
      <c r="CA72" s="3500" t="str">
        <f t="shared" si="10"/>
        <v/>
      </c>
      <c r="CB72" s="3500"/>
      <c r="CC72" s="3500"/>
      <c r="CD72" s="3500"/>
      <c r="CE72" s="3500"/>
      <c r="CF72" s="3500"/>
      <c r="CG72" s="3501">
        <f t="shared" si="11"/>
        <v>0</v>
      </c>
      <c r="CH72" s="3498"/>
      <c r="CI72" s="3498"/>
      <c r="CJ72" s="3498"/>
      <c r="CK72" s="3498"/>
      <c r="CL72" s="3498"/>
      <c r="CM72" s="3498"/>
      <c r="CN72" s="3498"/>
      <c r="CO72" s="3498"/>
    </row>
    <row r="73" spans="1:93" ht="22.5" x14ac:dyDescent="0.25">
      <c r="A73" s="5335"/>
      <c r="B73" s="4356"/>
      <c r="C73" s="506" t="s">
        <v>629</v>
      </c>
      <c r="D73" s="105">
        <f t="shared" si="7"/>
        <v>0</v>
      </c>
      <c r="E73" s="153"/>
      <c r="F73" s="130"/>
      <c r="G73" s="130"/>
      <c r="H73" s="131"/>
      <c r="I73" s="242"/>
      <c r="J73" s="2269" t="str">
        <f t="shared" si="9"/>
        <v/>
      </c>
      <c r="K73" s="3415"/>
      <c r="L73" s="3415"/>
      <c r="M73" s="3415"/>
      <c r="N73" s="3415"/>
      <c r="O73" s="3415"/>
      <c r="P73" s="3415"/>
      <c r="Q73" s="3415"/>
      <c r="R73" s="3415"/>
      <c r="S73" s="3415"/>
      <c r="T73" s="3415"/>
      <c r="U73" s="3415"/>
      <c r="V73" s="398"/>
      <c r="W73" s="161"/>
      <c r="X73" s="161"/>
      <c r="Y73" s="161"/>
      <c r="Z73" s="161"/>
      <c r="AA73" s="161"/>
      <c r="AB73" s="161"/>
      <c r="AC73" s="161"/>
      <c r="CA73" s="3500" t="str">
        <f t="shared" si="10"/>
        <v/>
      </c>
      <c r="CB73" s="3500"/>
      <c r="CC73" s="3500"/>
      <c r="CD73" s="3500"/>
      <c r="CE73" s="3500"/>
      <c r="CF73" s="3500"/>
      <c r="CG73" s="3501">
        <f t="shared" si="11"/>
        <v>0</v>
      </c>
      <c r="CH73" s="3498"/>
      <c r="CI73" s="3498"/>
      <c r="CJ73" s="3498"/>
      <c r="CK73" s="3498"/>
      <c r="CL73" s="3498"/>
      <c r="CM73" s="3498"/>
      <c r="CN73" s="3498"/>
      <c r="CO73" s="3498"/>
    </row>
    <row r="74" spans="1:93" x14ac:dyDescent="0.25">
      <c r="A74" s="5335"/>
      <c r="B74" s="5340" t="s">
        <v>630</v>
      </c>
      <c r="C74" s="5341"/>
      <c r="D74" s="88">
        <f>SUM(E74:H74)</f>
        <v>0</v>
      </c>
      <c r="E74" s="121"/>
      <c r="F74" s="102"/>
      <c r="G74" s="102"/>
      <c r="H74" s="523"/>
      <c r="I74" s="240"/>
      <c r="J74" s="2269" t="str">
        <f t="shared" si="9"/>
        <v/>
      </c>
      <c r="K74" s="3415"/>
      <c r="L74" s="3415"/>
      <c r="M74" s="3415"/>
      <c r="N74" s="3415"/>
      <c r="O74" s="3415"/>
      <c r="P74" s="3415"/>
      <c r="Q74" s="3415"/>
      <c r="R74" s="3415"/>
      <c r="S74" s="3415"/>
      <c r="T74" s="3415"/>
      <c r="U74" s="3415"/>
      <c r="V74" s="398"/>
      <c r="W74" s="161"/>
      <c r="X74" s="161"/>
      <c r="Y74" s="161"/>
      <c r="Z74" s="161"/>
      <c r="AA74" s="161"/>
      <c r="AB74" s="161"/>
      <c r="AC74" s="161"/>
      <c r="CA74" s="3500" t="str">
        <f t="shared" si="10"/>
        <v/>
      </c>
      <c r="CB74" s="3500"/>
      <c r="CC74" s="3500"/>
      <c r="CD74" s="3500"/>
      <c r="CE74" s="3500"/>
      <c r="CF74" s="3500"/>
      <c r="CG74" s="3501">
        <f t="shared" si="11"/>
        <v>0</v>
      </c>
      <c r="CH74" s="3498"/>
      <c r="CI74" s="3498"/>
      <c r="CJ74" s="3498"/>
      <c r="CK74" s="3498"/>
      <c r="CL74" s="3498"/>
      <c r="CM74" s="3498"/>
      <c r="CN74" s="3498"/>
      <c r="CO74" s="3498"/>
    </row>
    <row r="75" spans="1:93" x14ac:dyDescent="0.25">
      <c r="A75" s="5335"/>
      <c r="B75" s="5330" t="s">
        <v>631</v>
      </c>
      <c r="C75" s="5331"/>
      <c r="D75" s="492">
        <f>SUM(E75:H75)</f>
        <v>0</v>
      </c>
      <c r="E75" s="169"/>
      <c r="F75" s="108"/>
      <c r="G75" s="108"/>
      <c r="H75" s="524"/>
      <c r="I75" s="246"/>
      <c r="J75" s="2269" t="str">
        <f t="shared" si="9"/>
        <v/>
      </c>
      <c r="K75" s="3415"/>
      <c r="L75" s="3415"/>
      <c r="M75" s="3415"/>
      <c r="N75" s="3415"/>
      <c r="O75" s="3415"/>
      <c r="P75" s="3415"/>
      <c r="Q75" s="3415"/>
      <c r="R75" s="3415"/>
      <c r="S75" s="3415"/>
      <c r="T75" s="3415"/>
      <c r="U75" s="3415"/>
      <c r="V75" s="398"/>
      <c r="W75" s="161"/>
      <c r="X75" s="161"/>
      <c r="Y75" s="161"/>
      <c r="Z75" s="161"/>
      <c r="AA75" s="161"/>
      <c r="AB75" s="161"/>
      <c r="AC75" s="161"/>
      <c r="CA75" s="3500" t="str">
        <f t="shared" si="10"/>
        <v/>
      </c>
      <c r="CB75" s="3500"/>
      <c r="CC75" s="3500"/>
      <c r="CD75" s="3500"/>
      <c r="CE75" s="3500"/>
      <c r="CF75" s="3500"/>
      <c r="CG75" s="3501">
        <f t="shared" si="11"/>
        <v>0</v>
      </c>
      <c r="CH75" s="3498"/>
      <c r="CI75" s="3498"/>
      <c r="CJ75" s="3498"/>
      <c r="CK75" s="3498"/>
      <c r="CL75" s="3498"/>
      <c r="CM75" s="3498"/>
      <c r="CN75" s="3498"/>
      <c r="CO75" s="3498"/>
    </row>
    <row r="76" spans="1:93" x14ac:dyDescent="0.25">
      <c r="A76" s="5337"/>
      <c r="B76" s="5314" t="s">
        <v>27</v>
      </c>
      <c r="C76" s="5316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498"/>
      <c r="CH76" s="3498"/>
      <c r="CI76" s="3498"/>
      <c r="CJ76" s="3498"/>
      <c r="CK76" s="3498"/>
      <c r="CL76" s="3498"/>
      <c r="CM76" s="3498"/>
      <c r="CN76" s="3498"/>
      <c r="CO76" s="3498"/>
    </row>
    <row r="77" spans="1:93" ht="32.1" customHeight="1" x14ac:dyDescent="0.25">
      <c r="A77" s="529" t="s">
        <v>637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498"/>
      <c r="CH77" s="3498"/>
      <c r="CI77" s="3498"/>
      <c r="CJ77" s="3498"/>
      <c r="CK77" s="3498"/>
      <c r="CL77" s="3498"/>
      <c r="CM77" s="3498"/>
      <c r="CN77" s="3498"/>
      <c r="CO77" s="3498"/>
    </row>
    <row r="78" spans="1:93" ht="36" customHeight="1" x14ac:dyDescent="0.25">
      <c r="A78" s="5286" t="s">
        <v>24</v>
      </c>
      <c r="B78" s="5286"/>
      <c r="C78" s="5286"/>
      <c r="D78" s="3131" t="s">
        <v>638</v>
      </c>
      <c r="E78" s="3275" t="s">
        <v>639</v>
      </c>
      <c r="F78" s="3276" t="s">
        <v>115</v>
      </c>
      <c r="G78" s="3276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498"/>
      <c r="CH78" s="3498"/>
      <c r="CI78" s="3498"/>
      <c r="CJ78" s="3498"/>
      <c r="CK78" s="3498"/>
      <c r="CL78" s="3498"/>
      <c r="CM78" s="3498"/>
      <c r="CN78" s="3498"/>
      <c r="CO78" s="3498"/>
    </row>
    <row r="79" spans="1:93" x14ac:dyDescent="0.25">
      <c r="A79" s="5319" t="s">
        <v>640</v>
      </c>
      <c r="B79" s="5320"/>
      <c r="C79" s="5321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98"/>
      <c r="CH79" s="3498"/>
      <c r="CI79" s="3498"/>
      <c r="CJ79" s="3498"/>
      <c r="CK79" s="3498"/>
      <c r="CL79" s="3498"/>
      <c r="CM79" s="3498"/>
      <c r="CN79" s="3498"/>
      <c r="CO79" s="3498"/>
    </row>
    <row r="80" spans="1:93" x14ac:dyDescent="0.25">
      <c r="A80" s="5308" t="s">
        <v>641</v>
      </c>
      <c r="B80" s="5309"/>
      <c r="C80" s="5310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98"/>
      <c r="CH80" s="3498"/>
      <c r="CI80" s="3498"/>
      <c r="CJ80" s="3498"/>
      <c r="CK80" s="3498"/>
      <c r="CL80" s="3498"/>
      <c r="CM80" s="3498"/>
      <c r="CN80" s="3498"/>
      <c r="CO80" s="3498"/>
    </row>
    <row r="81" spans="1:93" x14ac:dyDescent="0.25">
      <c r="A81" s="5301" t="s">
        <v>642</v>
      </c>
      <c r="B81" s="5302"/>
      <c r="C81" s="5303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98"/>
      <c r="CH81" s="3498"/>
      <c r="CI81" s="3498"/>
      <c r="CJ81" s="3498"/>
      <c r="CK81" s="3498"/>
      <c r="CL81" s="3498"/>
      <c r="CM81" s="3498"/>
      <c r="CN81" s="3498"/>
      <c r="CO81" s="3498"/>
    </row>
    <row r="82" spans="1:93" x14ac:dyDescent="0.25">
      <c r="A82" s="5311" t="s">
        <v>153</v>
      </c>
      <c r="B82" s="5312"/>
      <c r="C82" s="5313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98"/>
      <c r="CH82" s="3498"/>
      <c r="CI82" s="3498"/>
      <c r="CJ82" s="3498"/>
      <c r="CK82" s="3498"/>
      <c r="CL82" s="3498"/>
      <c r="CM82" s="3498"/>
      <c r="CN82" s="3498"/>
      <c r="CO82" s="3498"/>
    </row>
    <row r="83" spans="1:93" x14ac:dyDescent="0.25">
      <c r="A83" s="5314" t="s">
        <v>27</v>
      </c>
      <c r="B83" s="5315"/>
      <c r="C83" s="5316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98"/>
      <c r="CH83" s="3498"/>
      <c r="CI83" s="3498"/>
      <c r="CJ83" s="3498"/>
      <c r="CK83" s="3498"/>
      <c r="CL83" s="3498"/>
      <c r="CM83" s="3498"/>
      <c r="CN83" s="3498"/>
      <c r="CO83" s="3498"/>
    </row>
    <row r="84" spans="1:93" ht="32.1" customHeight="1" x14ac:dyDescent="0.25">
      <c r="A84" s="529" t="s">
        <v>643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98"/>
      <c r="CH84" s="3498"/>
      <c r="CI84" s="3498"/>
      <c r="CJ84" s="3498"/>
      <c r="CK84" s="3498"/>
      <c r="CL84" s="3498"/>
      <c r="CM84" s="3498"/>
      <c r="CN84" s="3498"/>
      <c r="CO84" s="3498"/>
    </row>
    <row r="85" spans="1:93" ht="26.45" customHeight="1" x14ac:dyDescent="0.25">
      <c r="A85" s="5307" t="s">
        <v>147</v>
      </c>
      <c r="B85" s="5317"/>
      <c r="C85" s="5318"/>
      <c r="D85" s="3273" t="s">
        <v>644</v>
      </c>
      <c r="E85" s="5300"/>
      <c r="F85" s="5300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98"/>
      <c r="CH85" s="3498"/>
      <c r="CI85" s="3498"/>
      <c r="CJ85" s="3498"/>
      <c r="CK85" s="3498"/>
      <c r="CL85" s="3498"/>
      <c r="CM85" s="3498"/>
      <c r="CN85" s="3498"/>
      <c r="CO85" s="3498"/>
    </row>
    <row r="86" spans="1:93" x14ac:dyDescent="0.25">
      <c r="A86" s="5325" t="s">
        <v>154</v>
      </c>
      <c r="B86" s="5326"/>
      <c r="C86" s="5327"/>
      <c r="D86" s="288"/>
      <c r="E86" s="5300"/>
      <c r="F86" s="5300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98"/>
      <c r="CH86" s="3498"/>
      <c r="CI86" s="3498"/>
      <c r="CJ86" s="3498"/>
      <c r="CK86" s="3498"/>
      <c r="CL86" s="3498"/>
      <c r="CM86" s="3498"/>
      <c r="CN86" s="3498"/>
      <c r="CO86" s="3498"/>
    </row>
    <row r="87" spans="1:93" x14ac:dyDescent="0.25">
      <c r="A87" s="5301" t="s">
        <v>645</v>
      </c>
      <c r="B87" s="5302"/>
      <c r="C87" s="5303"/>
      <c r="D87" s="288"/>
      <c r="E87" s="5300"/>
      <c r="F87" s="5300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98"/>
      <c r="CH87" s="3498"/>
      <c r="CI87" s="3498"/>
      <c r="CJ87" s="3498"/>
      <c r="CK87" s="3498"/>
      <c r="CL87" s="3498"/>
      <c r="CM87" s="3498"/>
      <c r="CN87" s="3498"/>
      <c r="CO87" s="3498"/>
    </row>
    <row r="88" spans="1:93" x14ac:dyDescent="0.25">
      <c r="A88" s="5304" t="s">
        <v>646</v>
      </c>
      <c r="B88" s="5305"/>
      <c r="C88" s="5306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98"/>
      <c r="CH88" s="3498"/>
      <c r="CI88" s="3498"/>
      <c r="CJ88" s="3498"/>
      <c r="CK88" s="3498"/>
      <c r="CL88" s="3498"/>
      <c r="CM88" s="3498"/>
      <c r="CN88" s="3498"/>
      <c r="CO88" s="3498"/>
    </row>
    <row r="89" spans="1:93" ht="32.1" customHeight="1" x14ac:dyDescent="0.25">
      <c r="A89" s="531" t="s">
        <v>647</v>
      </c>
      <c r="B89" s="531"/>
      <c r="C89" s="532"/>
      <c r="E89" s="534"/>
      <c r="CG89" s="3498"/>
      <c r="CH89" s="3498"/>
      <c r="CI89" s="3498"/>
      <c r="CJ89" s="3498"/>
      <c r="CK89" s="3498"/>
      <c r="CL89" s="3498"/>
      <c r="CM89" s="3498"/>
      <c r="CN89" s="3498"/>
      <c r="CO89" s="3498"/>
    </row>
    <row r="90" spans="1:93" x14ac:dyDescent="0.25">
      <c r="A90" s="5298" t="s">
        <v>648</v>
      </c>
      <c r="B90" s="5298"/>
      <c r="C90" s="5298"/>
      <c r="D90" s="5307" t="s">
        <v>649</v>
      </c>
      <c r="E90" s="4430" t="s">
        <v>836</v>
      </c>
      <c r="CG90" s="3498"/>
      <c r="CH90" s="3498"/>
      <c r="CI90" s="3498"/>
      <c r="CJ90" s="3498"/>
      <c r="CK90" s="3498"/>
      <c r="CL90" s="3498"/>
      <c r="CM90" s="3498"/>
      <c r="CN90" s="3498"/>
      <c r="CO90" s="3498"/>
    </row>
    <row r="91" spans="1:93" ht="18.75" customHeight="1" x14ac:dyDescent="0.25">
      <c r="A91" s="5298"/>
      <c r="B91" s="5298"/>
      <c r="C91" s="5298"/>
      <c r="D91" s="5307"/>
      <c r="E91" s="4430"/>
      <c r="CG91" s="3498"/>
      <c r="CH91" s="3498"/>
      <c r="CI91" s="3498"/>
      <c r="CJ91" s="3498"/>
      <c r="CK91" s="3498"/>
      <c r="CL91" s="3498"/>
      <c r="CM91" s="3498"/>
      <c r="CN91" s="3498"/>
      <c r="CO91" s="3498"/>
    </row>
    <row r="92" spans="1:93" x14ac:dyDescent="0.25">
      <c r="A92" s="5294" t="s">
        <v>651</v>
      </c>
      <c r="B92" s="5295"/>
      <c r="C92" s="5296"/>
      <c r="D92" s="535"/>
      <c r="E92" s="536"/>
      <c r="CG92" s="3498"/>
      <c r="CH92" s="3498"/>
      <c r="CI92" s="3498"/>
      <c r="CJ92" s="3498"/>
      <c r="CK92" s="3498"/>
      <c r="CL92" s="3498"/>
      <c r="CM92" s="3498"/>
      <c r="CN92" s="3498"/>
      <c r="CO92" s="3498"/>
    </row>
    <row r="93" spans="1:93" x14ac:dyDescent="0.25">
      <c r="A93" s="5279" t="s">
        <v>652</v>
      </c>
      <c r="B93" s="5280"/>
      <c r="C93" s="5281"/>
      <c r="D93" s="537"/>
      <c r="E93" s="538"/>
      <c r="CG93" s="3498"/>
      <c r="CH93" s="3498"/>
      <c r="CI93" s="3498"/>
      <c r="CJ93" s="3498"/>
      <c r="CK93" s="3498"/>
      <c r="CL93" s="3498"/>
      <c r="CM93" s="3498"/>
      <c r="CN93" s="3498"/>
      <c r="CO93" s="3498"/>
    </row>
    <row r="94" spans="1:93" x14ac:dyDescent="0.25">
      <c r="A94" s="4651" t="s">
        <v>653</v>
      </c>
      <c r="B94" s="5297"/>
      <c r="C94" s="4652"/>
      <c r="D94" s="539"/>
      <c r="E94" s="540"/>
      <c r="CG94" s="3498"/>
      <c r="CH94" s="3498"/>
      <c r="CI94" s="3498"/>
      <c r="CJ94" s="3498"/>
      <c r="CK94" s="3498"/>
      <c r="CL94" s="3498"/>
      <c r="CM94" s="3498"/>
      <c r="CN94" s="3498"/>
      <c r="CO94" s="3498"/>
    </row>
    <row r="95" spans="1:93" ht="32.1" customHeight="1" x14ac:dyDescent="0.25">
      <c r="A95" s="531" t="s">
        <v>654</v>
      </c>
      <c r="B95" s="531"/>
      <c r="C95" s="532"/>
      <c r="E95" s="534"/>
      <c r="CG95" s="3498"/>
      <c r="CH95" s="3498"/>
      <c r="CI95" s="3498"/>
      <c r="CJ95" s="3498"/>
      <c r="CK95" s="3498"/>
      <c r="CL95" s="3498"/>
      <c r="CM95" s="3498"/>
      <c r="CN95" s="3498"/>
      <c r="CO95" s="3498"/>
    </row>
    <row r="96" spans="1:93" ht="29.25" customHeight="1" x14ac:dyDescent="0.25">
      <c r="A96" s="5298" t="s">
        <v>648</v>
      </c>
      <c r="B96" s="5298"/>
      <c r="C96" s="5298"/>
      <c r="D96" s="5286" t="s">
        <v>649</v>
      </c>
      <c r="E96" s="4430" t="s">
        <v>650</v>
      </c>
      <c r="F96" s="5299" t="s">
        <v>588</v>
      </c>
      <c r="G96" s="4522"/>
      <c r="H96" s="5289" t="s">
        <v>2</v>
      </c>
      <c r="I96" s="5289"/>
      <c r="J96" s="5289"/>
      <c r="K96" s="5289"/>
      <c r="L96" s="5289"/>
      <c r="M96" s="5289"/>
      <c r="N96" s="5289"/>
      <c r="O96" s="5289"/>
      <c r="P96" s="5289"/>
      <c r="Q96" s="5289"/>
      <c r="R96" s="5289"/>
      <c r="S96" s="5289"/>
      <c r="T96" s="5289"/>
      <c r="U96" s="5290"/>
      <c r="V96" s="5288" t="s">
        <v>86</v>
      </c>
      <c r="W96" s="4426" t="s">
        <v>655</v>
      </c>
      <c r="BT96" s="2166"/>
      <c r="BU96" s="2166"/>
      <c r="BV96" s="2166"/>
      <c r="BW96" s="2166"/>
      <c r="CG96" s="3498"/>
      <c r="CH96" s="3498"/>
      <c r="CI96" s="3498"/>
      <c r="CJ96" s="3498"/>
      <c r="CK96" s="3498"/>
      <c r="CL96" s="3498"/>
      <c r="CM96" s="3498"/>
      <c r="CN96" s="3498"/>
      <c r="CO96" s="3498"/>
    </row>
    <row r="97" spans="1:93" ht="26.25" customHeight="1" x14ac:dyDescent="0.25">
      <c r="A97" s="5298"/>
      <c r="B97" s="5298"/>
      <c r="C97" s="5298"/>
      <c r="D97" s="5286"/>
      <c r="E97" s="4430"/>
      <c r="F97" s="676" t="s">
        <v>152</v>
      </c>
      <c r="G97" s="629" t="s">
        <v>593</v>
      </c>
      <c r="H97" s="3124" t="s">
        <v>656</v>
      </c>
      <c r="I97" s="3276" t="s">
        <v>657</v>
      </c>
      <c r="J97" s="439" t="s">
        <v>61</v>
      </c>
      <c r="K97" s="439" t="s">
        <v>596</v>
      </c>
      <c r="L97" s="439" t="s">
        <v>5</v>
      </c>
      <c r="M97" s="439" t="s">
        <v>597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5" t="s">
        <v>14</v>
      </c>
      <c r="V97" s="4288"/>
      <c r="W97" s="4409"/>
      <c r="BJ97" s="2166"/>
      <c r="BK97" s="2166"/>
      <c r="BV97" s="2166"/>
      <c r="BW97" s="2166"/>
      <c r="CG97" s="3498"/>
      <c r="CH97" s="3498"/>
      <c r="CI97" s="3498"/>
      <c r="CJ97" s="3498"/>
      <c r="CK97" s="3498"/>
      <c r="CL97" s="3498"/>
      <c r="CM97" s="3498"/>
      <c r="CN97" s="3498"/>
      <c r="CO97" s="3498"/>
    </row>
    <row r="98" spans="1:93" x14ac:dyDescent="0.25">
      <c r="A98" s="5291" t="s">
        <v>830</v>
      </c>
      <c r="B98" s="5292"/>
      <c r="C98" s="5293"/>
      <c r="D98" s="541"/>
      <c r="E98" s="2914">
        <f>+F98+G98+H98+I98+J98+K98+L98+M98+N98+O98+P98+Q98+R98+S98+T98+U98</f>
        <v>0</v>
      </c>
      <c r="F98" s="535"/>
      <c r="G98" s="769"/>
      <c r="H98" s="76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4" t="str">
        <f>CA98&amp;CB98</f>
        <v/>
      </c>
      <c r="BH98" s="2166"/>
      <c r="BI98" s="2166"/>
      <c r="BV98" s="2166"/>
      <c r="BW98" s="2166"/>
      <c r="CA98" s="3500" t="str">
        <f>IF(CG98=1," * No olvide agregar la columna Gestantes y/o Post Parto (Digite Cero si no tiene). ","")</f>
        <v/>
      </c>
      <c r="CB98" s="3506" t="str">
        <f>IF(CH98=1," * La suma de Gestantes y Post Parto debe ser menor o igual al total de participantes.","")</f>
        <v/>
      </c>
      <c r="CG98" s="3501">
        <f>IF(AND(E98&lt;&gt;0,OR(V98="",W98="")),1,0)</f>
        <v>0</v>
      </c>
      <c r="CH98" s="3507">
        <f>IF((V98+W98)&gt;E98,1,0)</f>
        <v>0</v>
      </c>
      <c r="CI98" s="3498"/>
      <c r="CJ98" s="3498"/>
      <c r="CK98" s="3498"/>
      <c r="CL98" s="3498"/>
      <c r="CM98" s="3498"/>
      <c r="CN98" s="3498"/>
      <c r="CO98" s="3498"/>
    </row>
    <row r="99" spans="1:93" x14ac:dyDescent="0.25">
      <c r="A99" s="5279" t="s">
        <v>658</v>
      </c>
      <c r="B99" s="5280"/>
      <c r="C99" s="5281"/>
      <c r="D99" s="545"/>
      <c r="E99" s="2915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4" t="str">
        <f t="shared" ref="X99:X100" si="13">CA99&amp;CB99</f>
        <v/>
      </c>
      <c r="BH99" s="2166"/>
      <c r="BI99" s="2166"/>
      <c r="BV99" s="2166"/>
      <c r="BW99" s="2166"/>
      <c r="CA99" s="3500" t="str">
        <f t="shared" ref="CA99:CA100" si="14">IF(CG99=1," * No olvide agregar la columna Gestantes y/o Post Parto (Digite Cero si no tiene). ","")</f>
        <v/>
      </c>
      <c r="CB99" s="3506" t="str">
        <f t="shared" ref="CB99:CB100" si="15">IF(CH99=1," * La suma de Gestantes y Post Parto debe ser menor o igual al total de participantes.","")</f>
        <v/>
      </c>
      <c r="CG99" s="3501">
        <f>IF(AND(E99&lt;&gt;0,OR(V99="",W99="")),1,0)</f>
        <v>0</v>
      </c>
      <c r="CH99" s="3507">
        <f t="shared" ref="CH99:CH100" si="16">IF((V99+W99)&gt;E99,1,0)</f>
        <v>0</v>
      </c>
      <c r="CI99" s="3498"/>
      <c r="CJ99" s="3498"/>
      <c r="CK99" s="3498"/>
      <c r="CL99" s="3498"/>
      <c r="CM99" s="3498"/>
      <c r="CN99" s="3498"/>
      <c r="CO99" s="3498"/>
    </row>
    <row r="100" spans="1:93" x14ac:dyDescent="0.25">
      <c r="A100" s="5279" t="s">
        <v>659</v>
      </c>
      <c r="B100" s="5280"/>
      <c r="C100" s="5281"/>
      <c r="D100" s="550"/>
      <c r="E100" s="2916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4" t="str">
        <f t="shared" si="13"/>
        <v/>
      </c>
      <c r="BH100" s="2166"/>
      <c r="BI100" s="2166"/>
      <c r="BV100" s="2166"/>
      <c r="BW100" s="2166"/>
      <c r="CA100" s="3500" t="str">
        <f t="shared" si="14"/>
        <v/>
      </c>
      <c r="CB100" s="3506" t="str">
        <f t="shared" si="15"/>
        <v/>
      </c>
      <c r="CG100" s="3501">
        <f>IF(AND(E100&lt;&gt;0,OR(V100="",W100="")),1,0)</f>
        <v>0</v>
      </c>
      <c r="CH100" s="3507">
        <f t="shared" si="16"/>
        <v>0</v>
      </c>
      <c r="CI100" s="3498"/>
      <c r="CJ100" s="3498"/>
      <c r="CK100" s="3498"/>
      <c r="CL100" s="3498"/>
      <c r="CM100" s="3498"/>
      <c r="CN100" s="3498"/>
      <c r="CO100" s="3498"/>
    </row>
    <row r="101" spans="1:93" ht="32.1" customHeight="1" x14ac:dyDescent="0.25">
      <c r="A101" s="531" t="s">
        <v>831</v>
      </c>
      <c r="B101" s="532"/>
      <c r="C101" s="532"/>
      <c r="D101" s="533"/>
      <c r="H101" s="285"/>
      <c r="CG101" s="3498"/>
      <c r="CH101" s="3498"/>
      <c r="CI101" s="3498"/>
      <c r="CJ101" s="3498"/>
      <c r="CK101" s="3498"/>
      <c r="CL101" s="3498"/>
      <c r="CM101" s="3498"/>
      <c r="CN101" s="3498"/>
      <c r="CO101" s="3498"/>
    </row>
    <row r="102" spans="1:93" ht="20.45" customHeight="1" x14ac:dyDescent="0.25">
      <c r="A102" s="5282" t="s">
        <v>660</v>
      </c>
      <c r="B102" s="5282"/>
      <c r="C102" s="5283"/>
      <c r="D102" s="5286" t="s">
        <v>832</v>
      </c>
      <c r="E102" s="5287" t="s">
        <v>2</v>
      </c>
      <c r="F102" s="5288"/>
      <c r="G102" s="5288"/>
      <c r="H102" s="5288"/>
      <c r="I102" s="5288"/>
      <c r="J102" s="5288"/>
      <c r="K102" s="4370" t="s">
        <v>25</v>
      </c>
      <c r="L102" s="4425"/>
      <c r="M102" s="2257"/>
      <c r="N102" s="2257"/>
      <c r="O102" s="2257"/>
      <c r="P102" s="2257"/>
      <c r="Q102" s="2257"/>
      <c r="R102" s="2257"/>
      <c r="S102" s="2257"/>
      <c r="T102" s="2257"/>
      <c r="U102" s="2257"/>
      <c r="V102" s="2257"/>
      <c r="W102" s="2257"/>
      <c r="X102" s="2257"/>
      <c r="Y102" s="2257"/>
      <c r="Z102" s="2257"/>
      <c r="CG102" s="3498"/>
      <c r="CH102" s="3498"/>
      <c r="CI102" s="3498"/>
      <c r="CJ102" s="3498"/>
      <c r="CK102" s="3498"/>
      <c r="CL102" s="3498"/>
      <c r="CM102" s="3498"/>
      <c r="CN102" s="3498"/>
      <c r="CO102" s="3498"/>
    </row>
    <row r="103" spans="1:93" ht="20.45" customHeight="1" x14ac:dyDescent="0.25">
      <c r="A103" s="5284"/>
      <c r="B103" s="5284"/>
      <c r="C103" s="5285"/>
      <c r="D103" s="5286"/>
      <c r="E103" s="3275" t="s">
        <v>53</v>
      </c>
      <c r="F103" s="468" t="s">
        <v>54</v>
      </c>
      <c r="G103" s="3276" t="s">
        <v>55</v>
      </c>
      <c r="H103" s="3276" t="s">
        <v>56</v>
      </c>
      <c r="I103" s="3132" t="s">
        <v>57</v>
      </c>
      <c r="J103" s="479" t="s">
        <v>58</v>
      </c>
      <c r="K103" s="3275" t="s">
        <v>20</v>
      </c>
      <c r="L103" s="3133" t="s">
        <v>21</v>
      </c>
      <c r="M103" s="2257"/>
      <c r="N103" s="2257"/>
      <c r="O103" s="2257"/>
      <c r="P103" s="2257"/>
      <c r="Q103" s="2257"/>
      <c r="R103" s="2257"/>
      <c r="S103" s="2257"/>
      <c r="T103" s="2257"/>
      <c r="U103" s="2257"/>
      <c r="V103" s="2257"/>
      <c r="W103" s="2257"/>
      <c r="X103" s="2257"/>
      <c r="Y103" s="2257"/>
      <c r="Z103" s="2257"/>
      <c r="CG103" s="3498"/>
      <c r="CH103" s="3498"/>
      <c r="CI103" s="3498"/>
      <c r="CJ103" s="3498"/>
      <c r="CK103" s="3498"/>
      <c r="CL103" s="3498"/>
      <c r="CM103" s="3498"/>
      <c r="CN103" s="3498"/>
      <c r="CO103" s="3498"/>
    </row>
    <row r="104" spans="1:93" x14ac:dyDescent="0.25">
      <c r="A104" s="4432" t="s">
        <v>661</v>
      </c>
      <c r="B104" s="5271"/>
      <c r="C104" s="270" t="s">
        <v>662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4" t="str">
        <f>CA104</f>
        <v/>
      </c>
      <c r="N104" s="3415"/>
      <c r="O104" s="3415"/>
      <c r="P104" s="3415"/>
      <c r="Q104" s="3415"/>
      <c r="R104" s="3415"/>
      <c r="S104" s="3415"/>
      <c r="T104" s="3415"/>
      <c r="U104" s="3415"/>
      <c r="V104" s="3415"/>
      <c r="W104" s="3415"/>
      <c r="X104" s="3415"/>
      <c r="Y104" s="2257"/>
      <c r="Z104" s="2257"/>
      <c r="CA104" s="3500" t="str">
        <f>IF(CG104=1,"* La Suma por edad NO DEBE ser distinto al total por Sexo. ","")</f>
        <v/>
      </c>
      <c r="CB104" s="3500"/>
      <c r="CC104" s="3500"/>
      <c r="CD104" s="3500"/>
      <c r="CE104" s="3500"/>
      <c r="CF104" s="3500"/>
      <c r="CG104" s="3501">
        <f>IF((K104+L104)&lt;&gt;(E104+F104+G104+H104+I104+J104),1,0)</f>
        <v>0</v>
      </c>
      <c r="CH104" s="3498"/>
      <c r="CI104" s="3498"/>
      <c r="CJ104" s="3498"/>
      <c r="CK104" s="3498"/>
      <c r="CL104" s="3498"/>
      <c r="CM104" s="3498"/>
      <c r="CN104" s="3498"/>
      <c r="CO104" s="3498"/>
    </row>
    <row r="105" spans="1:93" x14ac:dyDescent="0.25">
      <c r="A105" s="4301"/>
      <c r="B105" s="4250"/>
      <c r="C105" s="272" t="s">
        <v>663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4" t="str">
        <f t="shared" ref="M105:M112" si="18">CA105</f>
        <v/>
      </c>
      <c r="N105" s="3415"/>
      <c r="O105" s="3415"/>
      <c r="P105" s="3415"/>
      <c r="Q105" s="3415"/>
      <c r="R105" s="3415"/>
      <c r="S105" s="3415"/>
      <c r="T105" s="3415"/>
      <c r="U105" s="3415"/>
      <c r="V105" s="3415"/>
      <c r="W105" s="3415"/>
      <c r="X105" s="3415"/>
      <c r="Y105" s="2257"/>
      <c r="Z105" s="2257"/>
      <c r="CA105" s="3500" t="str">
        <f t="shared" ref="CA105:CA112" si="19">IF(CG105=1,"* La Suma por edad NO DEBE ser distinto al total por Sexo. ","")</f>
        <v/>
      </c>
      <c r="CB105" s="3500"/>
      <c r="CC105" s="3500"/>
      <c r="CD105" s="3500"/>
      <c r="CE105" s="3500"/>
      <c r="CF105" s="3500"/>
      <c r="CG105" s="3501">
        <f t="shared" ref="CG105:CG111" si="20">IF((K105+L105)&lt;&gt;(E105+F105+G105+H105+I105+J105),1,0)</f>
        <v>0</v>
      </c>
      <c r="CH105" s="3498"/>
      <c r="CI105" s="3498"/>
      <c r="CJ105" s="3498"/>
      <c r="CK105" s="3498"/>
      <c r="CL105" s="3498"/>
      <c r="CM105" s="3498"/>
      <c r="CN105" s="3498"/>
      <c r="CO105" s="3498"/>
    </row>
    <row r="106" spans="1:93" x14ac:dyDescent="0.25">
      <c r="A106" s="4301"/>
      <c r="B106" s="4250"/>
      <c r="C106" s="272" t="s">
        <v>664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4" t="str">
        <f t="shared" si="18"/>
        <v/>
      </c>
      <c r="N106" s="3415"/>
      <c r="O106" s="3415"/>
      <c r="P106" s="3415"/>
      <c r="Q106" s="3415"/>
      <c r="R106" s="3415"/>
      <c r="S106" s="3415"/>
      <c r="T106" s="3415"/>
      <c r="U106" s="3415"/>
      <c r="V106" s="3415"/>
      <c r="W106" s="3415"/>
      <c r="X106" s="3415"/>
      <c r="Y106" s="2257"/>
      <c r="Z106" s="2257"/>
      <c r="CA106" s="3500" t="str">
        <f t="shared" si="19"/>
        <v/>
      </c>
      <c r="CB106" s="3500"/>
      <c r="CC106" s="3500"/>
      <c r="CD106" s="3500"/>
      <c r="CE106" s="3500"/>
      <c r="CF106" s="3500"/>
      <c r="CG106" s="3501">
        <f t="shared" si="20"/>
        <v>0</v>
      </c>
      <c r="CH106" s="3498"/>
      <c r="CI106" s="3498"/>
      <c r="CJ106" s="3498"/>
      <c r="CK106" s="3498"/>
      <c r="CL106" s="3498"/>
      <c r="CM106" s="3498"/>
      <c r="CN106" s="3498"/>
      <c r="CO106" s="3498"/>
    </row>
    <row r="107" spans="1:93" x14ac:dyDescent="0.25">
      <c r="A107" s="4432" t="s">
        <v>665</v>
      </c>
      <c r="B107" s="5271"/>
      <c r="C107" s="270" t="s">
        <v>662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4" t="str">
        <f t="shared" si="18"/>
        <v/>
      </c>
      <c r="N107" s="3415"/>
      <c r="O107" s="3415"/>
      <c r="P107" s="3415"/>
      <c r="Q107" s="3415"/>
      <c r="R107" s="3415"/>
      <c r="S107" s="3415"/>
      <c r="T107" s="3415"/>
      <c r="U107" s="3415"/>
      <c r="V107" s="3415"/>
      <c r="W107" s="3415"/>
      <c r="X107" s="3415"/>
      <c r="Y107" s="2257"/>
      <c r="Z107" s="2257"/>
      <c r="CA107" s="3500" t="str">
        <f t="shared" si="19"/>
        <v/>
      </c>
      <c r="CB107" s="3500"/>
      <c r="CC107" s="3500"/>
      <c r="CD107" s="3500"/>
      <c r="CE107" s="3500"/>
      <c r="CF107" s="3500"/>
      <c r="CG107" s="3501">
        <f t="shared" si="20"/>
        <v>0</v>
      </c>
      <c r="CH107" s="3498"/>
      <c r="CI107" s="3498"/>
      <c r="CJ107" s="3498"/>
      <c r="CK107" s="3498"/>
      <c r="CL107" s="3498"/>
      <c r="CM107" s="3498"/>
      <c r="CN107" s="3498"/>
      <c r="CO107" s="3498"/>
    </row>
    <row r="108" spans="1:93" x14ac:dyDescent="0.25">
      <c r="A108" s="4301"/>
      <c r="B108" s="4250"/>
      <c r="C108" s="272" t="s">
        <v>663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4" t="str">
        <f t="shared" si="18"/>
        <v/>
      </c>
      <c r="N108" s="3415"/>
      <c r="O108" s="3415"/>
      <c r="P108" s="3415"/>
      <c r="Q108" s="3415"/>
      <c r="R108" s="3415"/>
      <c r="S108" s="3415"/>
      <c r="T108" s="3415"/>
      <c r="U108" s="3415"/>
      <c r="V108" s="3415"/>
      <c r="W108" s="3415"/>
      <c r="X108" s="3415"/>
      <c r="Y108" s="2257"/>
      <c r="Z108" s="2257"/>
      <c r="CA108" s="3500" t="str">
        <f t="shared" si="19"/>
        <v/>
      </c>
      <c r="CB108" s="3500"/>
      <c r="CC108" s="3500"/>
      <c r="CD108" s="3500"/>
      <c r="CE108" s="3500"/>
      <c r="CF108" s="3500"/>
      <c r="CG108" s="3501">
        <f t="shared" si="20"/>
        <v>0</v>
      </c>
      <c r="CH108" s="3498"/>
      <c r="CI108" s="3498"/>
      <c r="CJ108" s="3498"/>
      <c r="CK108" s="3498"/>
      <c r="CL108" s="3498"/>
      <c r="CM108" s="3498"/>
      <c r="CN108" s="3498"/>
      <c r="CO108" s="3498"/>
    </row>
    <row r="109" spans="1:93" x14ac:dyDescent="0.25">
      <c r="A109" s="4301"/>
      <c r="B109" s="4250"/>
      <c r="C109" s="272" t="s">
        <v>664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4" t="str">
        <f t="shared" si="18"/>
        <v/>
      </c>
      <c r="N109" s="3415"/>
      <c r="O109" s="3415"/>
      <c r="P109" s="3415"/>
      <c r="Q109" s="3415"/>
      <c r="R109" s="3415"/>
      <c r="S109" s="3415"/>
      <c r="T109" s="3415"/>
      <c r="U109" s="3415"/>
      <c r="V109" s="3415"/>
      <c r="W109" s="3415"/>
      <c r="X109" s="3415"/>
      <c r="Y109" s="2257"/>
      <c r="Z109" s="2257"/>
      <c r="CA109" s="3500" t="str">
        <f t="shared" si="19"/>
        <v/>
      </c>
      <c r="CB109" s="3500"/>
      <c r="CC109" s="3500"/>
      <c r="CD109" s="3500"/>
      <c r="CE109" s="3500"/>
      <c r="CF109" s="3500"/>
      <c r="CG109" s="3501">
        <f t="shared" si="20"/>
        <v>0</v>
      </c>
      <c r="CH109" s="3498"/>
      <c r="CI109" s="3498"/>
      <c r="CJ109" s="3498"/>
      <c r="CK109" s="3498"/>
      <c r="CL109" s="3498"/>
      <c r="CM109" s="3498"/>
      <c r="CN109" s="3498"/>
      <c r="CO109" s="3498"/>
    </row>
    <row r="110" spans="1:93" x14ac:dyDescent="0.25">
      <c r="A110" s="4432" t="s">
        <v>666</v>
      </c>
      <c r="B110" s="4434"/>
      <c r="C110" s="270" t="s">
        <v>662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4" t="str">
        <f t="shared" si="18"/>
        <v/>
      </c>
      <c r="N110" s="3415"/>
      <c r="O110" s="3415"/>
      <c r="P110" s="3415"/>
      <c r="Q110" s="3415"/>
      <c r="R110" s="3415"/>
      <c r="S110" s="3415"/>
      <c r="T110" s="3415"/>
      <c r="U110" s="3415"/>
      <c r="V110" s="3415"/>
      <c r="W110" s="3415"/>
      <c r="X110" s="3415"/>
      <c r="Y110" s="2257"/>
      <c r="Z110" s="2257"/>
      <c r="CA110" s="3500" t="str">
        <f t="shared" si="19"/>
        <v/>
      </c>
      <c r="CB110" s="3500"/>
      <c r="CC110" s="3500"/>
      <c r="CD110" s="3500"/>
      <c r="CE110" s="3500"/>
      <c r="CF110" s="3500"/>
      <c r="CG110" s="3501">
        <f t="shared" si="20"/>
        <v>0</v>
      </c>
      <c r="CH110" s="3498"/>
      <c r="CI110" s="3498"/>
      <c r="CJ110" s="3498"/>
      <c r="CK110" s="3498"/>
      <c r="CL110" s="3498"/>
      <c r="CM110" s="3498"/>
      <c r="CN110" s="3498"/>
      <c r="CO110" s="3498"/>
    </row>
    <row r="111" spans="1:93" x14ac:dyDescent="0.25">
      <c r="A111" s="4152"/>
      <c r="B111" s="4154"/>
      <c r="C111" s="272" t="s">
        <v>663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4" t="str">
        <f t="shared" si="18"/>
        <v/>
      </c>
      <c r="N111" s="3415"/>
      <c r="O111" s="3415"/>
      <c r="P111" s="3415"/>
      <c r="Q111" s="3415"/>
      <c r="R111" s="3415"/>
      <c r="S111" s="3415"/>
      <c r="T111" s="3415"/>
      <c r="U111" s="3415"/>
      <c r="V111" s="3415"/>
      <c r="W111" s="3415"/>
      <c r="X111" s="3415"/>
      <c r="Y111" s="2257"/>
      <c r="Z111" s="2257"/>
      <c r="CA111" s="3500" t="str">
        <f t="shared" si="19"/>
        <v/>
      </c>
      <c r="CB111" s="3500"/>
      <c r="CC111" s="3500"/>
      <c r="CD111" s="3500"/>
      <c r="CE111" s="3500"/>
      <c r="CF111" s="3500"/>
      <c r="CG111" s="3501">
        <f t="shared" si="20"/>
        <v>0</v>
      </c>
      <c r="CH111" s="3498"/>
      <c r="CI111" s="3498"/>
      <c r="CJ111" s="3498"/>
      <c r="CK111" s="3498"/>
      <c r="CL111" s="3498"/>
      <c r="CM111" s="3498"/>
      <c r="CN111" s="3498"/>
      <c r="CO111" s="3498"/>
    </row>
    <row r="112" spans="1:93" x14ac:dyDescent="0.25">
      <c r="A112" s="4381"/>
      <c r="B112" s="4163"/>
      <c r="C112" s="271" t="s">
        <v>664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4" t="str">
        <f t="shared" si="18"/>
        <v/>
      </c>
      <c r="N112" s="3415"/>
      <c r="O112" s="3415"/>
      <c r="P112" s="3415"/>
      <c r="Q112" s="3415"/>
      <c r="R112" s="3415"/>
      <c r="S112" s="3415"/>
      <c r="T112" s="3415"/>
      <c r="U112" s="3415"/>
      <c r="V112" s="3415"/>
      <c r="W112" s="3415"/>
      <c r="X112" s="3415"/>
      <c r="Y112" s="2257"/>
      <c r="Z112" s="2257"/>
      <c r="CA112" s="3500" t="str">
        <f t="shared" si="19"/>
        <v/>
      </c>
      <c r="CB112" s="3500"/>
      <c r="CC112" s="3500"/>
      <c r="CD112" s="3500"/>
      <c r="CE112" s="3500"/>
      <c r="CF112" s="3500"/>
      <c r="CG112" s="3501">
        <f>IF((K112+L112)&lt;&gt;(E112+F112+G112+H112+I112+J112),1,0)</f>
        <v>0</v>
      </c>
      <c r="CH112" s="3498"/>
      <c r="CI112" s="3498"/>
      <c r="CJ112" s="3498"/>
      <c r="CK112" s="3498"/>
      <c r="CL112" s="3498"/>
      <c r="CM112" s="3498"/>
      <c r="CN112" s="3498"/>
      <c r="CO112" s="3498"/>
    </row>
    <row r="113" spans="1:93" ht="27.75" customHeight="1" x14ac:dyDescent="0.25">
      <c r="A113" s="531" t="s">
        <v>667</v>
      </c>
      <c r="B113" s="531"/>
      <c r="C113" s="531"/>
      <c r="D113" s="531"/>
      <c r="E113" s="3508"/>
      <c r="F113" s="3508"/>
      <c r="M113" s="2257"/>
      <c r="N113" s="2257"/>
      <c r="O113" s="2257"/>
      <c r="P113" s="2257"/>
      <c r="Q113" s="2257"/>
      <c r="R113" s="2257"/>
      <c r="S113" s="2257"/>
      <c r="T113" s="2257"/>
      <c r="U113" s="2257"/>
      <c r="V113" s="2257"/>
      <c r="W113" s="2257"/>
      <c r="X113" s="2257"/>
      <c r="Y113" s="2257"/>
      <c r="Z113" s="2257"/>
      <c r="CG113" s="3498"/>
      <c r="CH113" s="3498"/>
      <c r="CI113" s="3498"/>
      <c r="CJ113" s="3498"/>
      <c r="CK113" s="3498"/>
      <c r="CL113" s="3498"/>
      <c r="CM113" s="3498"/>
      <c r="CN113" s="3498"/>
      <c r="CO113" s="3498"/>
    </row>
    <row r="114" spans="1:93" ht="29.25" customHeight="1" x14ac:dyDescent="0.25">
      <c r="A114" s="3129" t="s">
        <v>668</v>
      </c>
      <c r="B114" s="3509" t="s">
        <v>669</v>
      </c>
      <c r="C114" s="3066" t="s">
        <v>670</v>
      </c>
      <c r="D114" s="3128" t="s">
        <v>671</v>
      </c>
      <c r="M114" s="2257"/>
      <c r="N114" s="2257"/>
      <c r="O114" s="2257"/>
      <c r="P114" s="2257"/>
      <c r="Q114" s="2257"/>
      <c r="R114" s="2257"/>
      <c r="S114" s="2257"/>
      <c r="T114" s="2257"/>
      <c r="U114" s="2257"/>
      <c r="V114" s="2257"/>
      <c r="W114" s="2257"/>
      <c r="X114" s="2257"/>
      <c r="Y114" s="2257"/>
      <c r="Z114" s="2257"/>
      <c r="CG114" s="3498"/>
      <c r="CH114" s="3498"/>
      <c r="CI114" s="3498"/>
      <c r="CJ114" s="3498"/>
      <c r="CK114" s="3498"/>
      <c r="CL114" s="3498"/>
      <c r="CM114" s="3498"/>
      <c r="CN114" s="3498"/>
      <c r="CO114" s="3498"/>
    </row>
    <row r="115" spans="1:93" ht="23.25" customHeight="1" x14ac:dyDescent="0.25">
      <c r="A115" s="3510" t="s">
        <v>672</v>
      </c>
      <c r="B115" s="3511"/>
      <c r="C115" s="3512"/>
      <c r="D115" s="3513"/>
      <c r="E115" s="3514"/>
      <c r="M115" s="2257"/>
      <c r="N115" s="2257"/>
      <c r="O115" s="2257"/>
      <c r="P115" s="2257"/>
      <c r="Q115" s="2257"/>
      <c r="R115" s="2257"/>
      <c r="S115" s="2257"/>
      <c r="T115" s="2257"/>
      <c r="U115" s="2257"/>
      <c r="V115" s="2257"/>
      <c r="W115" s="2257"/>
      <c r="X115" s="2257"/>
      <c r="Y115" s="2257"/>
      <c r="Z115" s="2257"/>
      <c r="CG115" s="3498"/>
      <c r="CH115" s="3498"/>
      <c r="CI115" s="3498"/>
      <c r="CJ115" s="3498"/>
      <c r="CK115" s="3498"/>
      <c r="CL115" s="3498"/>
      <c r="CM115" s="3498"/>
      <c r="CN115" s="3498"/>
      <c r="CO115" s="3498"/>
    </row>
    <row r="116" spans="1:93" ht="27.75" customHeight="1" x14ac:dyDescent="0.25">
      <c r="A116" s="531" t="s">
        <v>673</v>
      </c>
      <c r="B116" s="531"/>
      <c r="C116" s="531"/>
      <c r="D116" s="531"/>
      <c r="E116" s="529"/>
      <c r="F116" s="529"/>
      <c r="G116" s="529"/>
      <c r="H116" s="529"/>
      <c r="I116" s="529"/>
      <c r="M116" s="2257"/>
      <c r="N116" s="2257"/>
      <c r="O116" s="2257"/>
      <c r="P116" s="2257"/>
      <c r="Q116" s="2257"/>
      <c r="R116" s="2257"/>
      <c r="S116" s="2257"/>
      <c r="T116" s="2257"/>
      <c r="U116" s="2257"/>
      <c r="V116" s="2257"/>
      <c r="W116" s="2257"/>
      <c r="X116" s="2257"/>
      <c r="Y116" s="2257"/>
      <c r="Z116" s="2257"/>
      <c r="CG116" s="3498"/>
      <c r="CH116" s="3498"/>
      <c r="CI116" s="3498"/>
      <c r="CJ116" s="3498"/>
      <c r="CK116" s="3498"/>
      <c r="CL116" s="3498"/>
      <c r="CM116" s="3498"/>
      <c r="CN116" s="3498"/>
      <c r="CO116" s="3498"/>
    </row>
    <row r="117" spans="1:93" ht="27" customHeight="1" x14ac:dyDescent="0.25">
      <c r="A117" s="5274" t="s">
        <v>668</v>
      </c>
      <c r="B117" s="4428" t="s">
        <v>674</v>
      </c>
      <c r="C117" s="4150"/>
      <c r="D117" s="4150"/>
      <c r="E117" s="4150"/>
      <c r="F117" s="4150"/>
      <c r="G117" s="4150"/>
      <c r="H117" s="4150"/>
      <c r="I117" s="4739"/>
      <c r="CG117" s="3498"/>
      <c r="CH117" s="3498"/>
      <c r="CI117" s="3498"/>
      <c r="CJ117" s="3498"/>
      <c r="CK117" s="3498"/>
      <c r="CL117" s="3498"/>
      <c r="CM117" s="3498"/>
      <c r="CN117" s="3498"/>
      <c r="CO117" s="3498"/>
    </row>
    <row r="118" spans="1:93" ht="42" x14ac:dyDescent="0.25">
      <c r="A118" s="5275"/>
      <c r="B118" s="3175" t="s">
        <v>675</v>
      </c>
      <c r="C118" s="3515" t="s">
        <v>676</v>
      </c>
      <c r="D118" s="3515" t="s">
        <v>677</v>
      </c>
      <c r="E118" s="3515" t="s">
        <v>678</v>
      </c>
      <c r="F118" s="3515" t="s">
        <v>679</v>
      </c>
      <c r="G118" s="3515" t="s">
        <v>680</v>
      </c>
      <c r="H118" s="3515" t="s">
        <v>681</v>
      </c>
      <c r="I118" s="3515" t="s">
        <v>682</v>
      </c>
      <c r="CG118" s="3498"/>
      <c r="CH118" s="3498"/>
      <c r="CI118" s="3498"/>
      <c r="CJ118" s="3498"/>
      <c r="CK118" s="3498"/>
      <c r="CL118" s="3498"/>
      <c r="CM118" s="3498"/>
      <c r="CN118" s="3498"/>
      <c r="CO118" s="3498"/>
    </row>
    <row r="119" spans="1:93" ht="44.25" customHeight="1" x14ac:dyDescent="0.25">
      <c r="A119" s="463" t="s">
        <v>683</v>
      </c>
      <c r="B119" s="3516">
        <f>SUM(C119:I119)</f>
        <v>0</v>
      </c>
      <c r="C119" s="1307"/>
      <c r="D119" s="1307"/>
      <c r="E119" s="1307"/>
      <c r="F119" s="1307"/>
      <c r="G119" s="1307"/>
      <c r="H119" s="1307"/>
      <c r="I119" s="1291"/>
      <c r="CG119" s="3498"/>
      <c r="CH119" s="3498"/>
      <c r="CI119" s="3498"/>
      <c r="CJ119" s="3498"/>
      <c r="CK119" s="3498"/>
      <c r="CL119" s="3498"/>
      <c r="CM119" s="3498"/>
      <c r="CN119" s="3498"/>
      <c r="CO119" s="3498"/>
    </row>
    <row r="120" spans="1:93" ht="45" customHeight="1" x14ac:dyDescent="0.25">
      <c r="A120" s="3517" t="s">
        <v>684</v>
      </c>
      <c r="B120" s="3518">
        <f>SUM(C120:I120)</f>
        <v>0</v>
      </c>
      <c r="C120" s="3519"/>
      <c r="D120" s="3519"/>
      <c r="E120" s="3519"/>
      <c r="F120" s="3519"/>
      <c r="G120" s="3519"/>
      <c r="H120" s="3519"/>
      <c r="I120" s="3520"/>
      <c r="CG120" s="3498"/>
      <c r="CH120" s="3498"/>
      <c r="CI120" s="3498"/>
      <c r="CJ120" s="3498"/>
      <c r="CK120" s="3498"/>
      <c r="CL120" s="3498"/>
      <c r="CM120" s="3498"/>
      <c r="CN120" s="3498"/>
      <c r="CO120" s="3498"/>
    </row>
    <row r="121" spans="1:93" ht="27.75" customHeight="1" x14ac:dyDescent="0.25">
      <c r="A121" s="531" t="s">
        <v>833</v>
      </c>
      <c r="CG121" s="3498"/>
      <c r="CH121" s="3498"/>
      <c r="CI121" s="3498"/>
      <c r="CJ121" s="3498"/>
      <c r="CK121" s="3498"/>
      <c r="CL121" s="3498"/>
      <c r="CM121" s="3498"/>
      <c r="CN121" s="3498"/>
      <c r="CO121" s="3498"/>
    </row>
    <row r="122" spans="1:93" ht="20.25" customHeight="1" x14ac:dyDescent="0.25">
      <c r="A122" s="5274" t="s">
        <v>668</v>
      </c>
      <c r="B122" s="5276" t="s">
        <v>685</v>
      </c>
      <c r="C122" s="5277"/>
      <c r="D122" s="5277"/>
      <c r="E122" s="5277"/>
      <c r="F122" s="5277"/>
      <c r="G122" s="5277"/>
      <c r="H122" s="5277"/>
      <c r="I122" s="5277"/>
      <c r="J122" s="5277"/>
      <c r="K122" s="5277"/>
      <c r="L122" s="5277"/>
      <c r="M122" s="5278"/>
      <c r="CG122" s="3498"/>
      <c r="CH122" s="3498"/>
      <c r="CI122" s="3498"/>
      <c r="CJ122" s="3498"/>
      <c r="CK122" s="3498"/>
      <c r="CL122" s="3498"/>
      <c r="CM122" s="3498"/>
      <c r="CN122" s="3498"/>
      <c r="CO122" s="3498"/>
    </row>
    <row r="123" spans="1:93" ht="42" customHeight="1" x14ac:dyDescent="0.25">
      <c r="A123" s="5275"/>
      <c r="B123" s="3275" t="s">
        <v>686</v>
      </c>
      <c r="C123" s="3275" t="s">
        <v>687</v>
      </c>
      <c r="D123" s="3276" t="s">
        <v>688</v>
      </c>
      <c r="E123" s="3276" t="s">
        <v>689</v>
      </c>
      <c r="F123" s="3276" t="s">
        <v>690</v>
      </c>
      <c r="G123" s="3276" t="s">
        <v>691</v>
      </c>
      <c r="H123" s="3276" t="s">
        <v>692</v>
      </c>
      <c r="I123" s="3276" t="s">
        <v>834</v>
      </c>
      <c r="J123" s="3276" t="s">
        <v>693</v>
      </c>
      <c r="K123" s="3276" t="s">
        <v>694</v>
      </c>
      <c r="L123" s="3276" t="s">
        <v>695</v>
      </c>
      <c r="M123" s="3133" t="s">
        <v>696</v>
      </c>
      <c r="CG123" s="3498"/>
      <c r="CH123" s="3498"/>
      <c r="CI123" s="3498"/>
      <c r="CJ123" s="3498"/>
      <c r="CK123" s="3498"/>
      <c r="CL123" s="3498"/>
      <c r="CM123" s="3498"/>
      <c r="CN123" s="3498"/>
      <c r="CO123" s="3498"/>
    </row>
    <row r="124" spans="1:93" ht="31.5" customHeight="1" x14ac:dyDescent="0.25">
      <c r="A124" s="463" t="s">
        <v>697</v>
      </c>
      <c r="B124" s="3516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498"/>
      <c r="CH124" s="3498"/>
      <c r="CI124" s="3498"/>
      <c r="CJ124" s="3498"/>
      <c r="CK124" s="3498"/>
      <c r="CL124" s="3498"/>
      <c r="CM124" s="3498"/>
      <c r="CN124" s="3498"/>
      <c r="CO124" s="3498"/>
    </row>
    <row r="125" spans="1:93" ht="43.5" customHeight="1" x14ac:dyDescent="0.25">
      <c r="A125" s="3517" t="s">
        <v>698</v>
      </c>
      <c r="B125" s="3518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498"/>
      <c r="CH125" s="3498"/>
      <c r="CI125" s="3498"/>
      <c r="CJ125" s="3498"/>
      <c r="CK125" s="3498"/>
      <c r="CL125" s="3498"/>
      <c r="CM125" s="3498"/>
      <c r="CN125" s="3498"/>
      <c r="CO125" s="3498"/>
    </row>
    <row r="126" spans="1:93" ht="24.75" customHeight="1" x14ac:dyDescent="0.25">
      <c r="A126" s="531" t="s">
        <v>699</v>
      </c>
      <c r="B126" s="3508"/>
      <c r="C126" s="3508"/>
      <c r="D126" s="3508"/>
      <c r="CG126" s="3498"/>
      <c r="CH126" s="3498"/>
      <c r="CI126" s="3498"/>
      <c r="CJ126" s="3498"/>
      <c r="CK126" s="3498"/>
      <c r="CL126" s="3498"/>
      <c r="CM126" s="3498"/>
      <c r="CN126" s="3498"/>
      <c r="CO126" s="3498"/>
    </row>
    <row r="127" spans="1:93" x14ac:dyDescent="0.25">
      <c r="A127" s="5271" t="s">
        <v>668</v>
      </c>
      <c r="B127" s="4438" t="s">
        <v>700</v>
      </c>
      <c r="C127" s="5272" t="s">
        <v>701</v>
      </c>
      <c r="D127" s="5272"/>
      <c r="E127" s="5272"/>
      <c r="F127" s="5272"/>
      <c r="G127" s="5272"/>
      <c r="H127" s="5272"/>
      <c r="I127" s="5272"/>
      <c r="J127" s="5272"/>
      <c r="K127" s="5272"/>
      <c r="L127" s="5272"/>
      <c r="M127" s="5273"/>
      <c r="CG127" s="3498"/>
      <c r="CH127" s="3498"/>
      <c r="CI127" s="3498"/>
      <c r="CJ127" s="3498"/>
      <c r="CK127" s="3498"/>
      <c r="CL127" s="3498"/>
      <c r="CM127" s="3498"/>
      <c r="CN127" s="3498"/>
      <c r="CO127" s="3498"/>
    </row>
    <row r="128" spans="1:93" ht="35.25" customHeight="1" x14ac:dyDescent="0.25">
      <c r="A128" s="4250"/>
      <c r="B128" s="4440"/>
      <c r="C128" s="3521" t="s">
        <v>37</v>
      </c>
      <c r="D128" s="3522" t="s">
        <v>38</v>
      </c>
      <c r="E128" s="3522" t="s">
        <v>45</v>
      </c>
      <c r="F128" s="3522" t="s">
        <v>130</v>
      </c>
      <c r="G128" s="3522" t="s">
        <v>131</v>
      </c>
      <c r="H128" s="3522" t="s">
        <v>132</v>
      </c>
      <c r="I128" s="3522" t="s">
        <v>133</v>
      </c>
      <c r="J128" s="3522" t="s">
        <v>134</v>
      </c>
      <c r="K128" s="3523" t="s">
        <v>135</v>
      </c>
      <c r="L128" s="3524" t="s">
        <v>3</v>
      </c>
      <c r="M128" s="3525" t="s">
        <v>19</v>
      </c>
      <c r="CG128" s="3498"/>
      <c r="CH128" s="3498"/>
      <c r="CI128" s="3498"/>
      <c r="CJ128" s="3498"/>
      <c r="CK128" s="3498"/>
      <c r="CL128" s="3498"/>
      <c r="CM128" s="3498"/>
      <c r="CN128" s="3498"/>
      <c r="CO128" s="3498"/>
    </row>
    <row r="129" spans="1:93" ht="27.75" customHeight="1" x14ac:dyDescent="0.25">
      <c r="A129" s="463" t="s">
        <v>702</v>
      </c>
      <c r="B129" s="3511"/>
      <c r="C129" s="3512"/>
      <c r="D129" s="3526"/>
      <c r="E129" s="3526"/>
      <c r="F129" s="3526"/>
      <c r="G129" s="3526"/>
      <c r="H129" s="3526"/>
      <c r="I129" s="3526"/>
      <c r="J129" s="3526"/>
      <c r="K129" s="3527"/>
      <c r="L129" s="3528"/>
      <c r="M129" s="3529"/>
      <c r="N129" s="3414" t="str">
        <f>CA129&amp;CB129&amp;CC129&amp;CD129</f>
        <v/>
      </c>
      <c r="CA129" s="3500" t="str">
        <f>IF(CG129=1,"* No olvide ingresar la columna Pueblos Originarios (Digite cero si no tiene). ","")</f>
        <v/>
      </c>
      <c r="CB129" s="3500" t="str">
        <f>IF(CH129=1,"* No olvide ingresar la columna Migrantes (Digite cero si no tiene). ","")</f>
        <v/>
      </c>
      <c r="CC129" s="3500" t="str">
        <f>IF(CI129=1,"* El total de Pueblos Originarios NO DEBE superar la suma por grupo de edad. ","")</f>
        <v/>
      </c>
      <c r="CD129" s="3500" t="str">
        <f>IF(CJ129=1,"* El total de Migrantes NO DEBE superar la suma por grupo de edad","")</f>
        <v/>
      </c>
      <c r="CE129" s="3500"/>
      <c r="CF129" s="3500"/>
      <c r="CG129" s="3501">
        <f>IF(AND(L129="",SUM(C129:K129)&lt;&gt;0),1,0)</f>
        <v>0</v>
      </c>
      <c r="CH129" s="3501">
        <f>IF(AND(M129="",SUM(C129:K129)&lt;&gt;0),1,0)</f>
        <v>0</v>
      </c>
      <c r="CI129" s="3501">
        <f>IF(SUM(C129:K129)&lt;L129,1,0)</f>
        <v>0</v>
      </c>
      <c r="CJ129" s="3501">
        <f>IF(SUM(C129:K129)&lt;M129,1,0)</f>
        <v>0</v>
      </c>
      <c r="CK129" s="3498"/>
      <c r="CL129" s="3498"/>
      <c r="CM129" s="3498"/>
      <c r="CN129" s="3498"/>
      <c r="CO129" s="3498"/>
    </row>
    <row r="130" spans="1:93" ht="24.75" customHeight="1" x14ac:dyDescent="0.25">
      <c r="A130" s="531" t="s">
        <v>703</v>
      </c>
      <c r="B130" s="82"/>
      <c r="CG130" s="3498"/>
      <c r="CH130" s="3498"/>
      <c r="CI130" s="3498"/>
      <c r="CJ130" s="3498"/>
      <c r="CK130" s="3498"/>
      <c r="CL130" s="3498"/>
      <c r="CM130" s="3498"/>
      <c r="CN130" s="3498"/>
      <c r="CO130" s="3498"/>
    </row>
    <row r="131" spans="1:93" ht="21" customHeight="1" x14ac:dyDescent="0.25">
      <c r="A131" s="5271" t="s">
        <v>668</v>
      </c>
      <c r="B131" s="4438" t="s">
        <v>700</v>
      </c>
      <c r="C131" s="5272" t="s">
        <v>395</v>
      </c>
      <c r="D131" s="5272"/>
      <c r="E131" s="5272"/>
      <c r="F131" s="5272"/>
      <c r="G131" s="5272"/>
      <c r="H131" s="5273"/>
      <c r="CG131" s="3498"/>
      <c r="CH131" s="3498"/>
      <c r="CI131" s="3498"/>
      <c r="CJ131" s="3498"/>
      <c r="CK131" s="3498"/>
      <c r="CL131" s="3498"/>
      <c r="CM131" s="3498"/>
      <c r="CN131" s="3498"/>
      <c r="CO131" s="3498"/>
    </row>
    <row r="132" spans="1:93" ht="39.75" customHeight="1" x14ac:dyDescent="0.25">
      <c r="A132" s="4250"/>
      <c r="B132" s="4440"/>
      <c r="C132" s="468" t="s">
        <v>393</v>
      </c>
      <c r="D132" s="3276" t="s">
        <v>392</v>
      </c>
      <c r="E132" s="3276" t="s">
        <v>391</v>
      </c>
      <c r="F132" s="441" t="s">
        <v>394</v>
      </c>
      <c r="G132" s="468" t="s">
        <v>3</v>
      </c>
      <c r="H132" s="3133" t="s">
        <v>19</v>
      </c>
      <c r="BV132" s="2166"/>
      <c r="BW132" s="2166"/>
      <c r="BY132" s="1571"/>
      <c r="BZ132" s="1571"/>
      <c r="CG132" s="3498"/>
      <c r="CH132" s="3498"/>
      <c r="CI132" s="3498"/>
      <c r="CJ132" s="3498"/>
      <c r="CK132" s="3498"/>
      <c r="CL132" s="3498"/>
      <c r="CM132" s="3498"/>
      <c r="CN132" s="3498"/>
      <c r="CO132" s="3498"/>
    </row>
    <row r="133" spans="1:93" ht="41.25" customHeight="1" x14ac:dyDescent="0.25">
      <c r="A133" s="3530" t="s">
        <v>835</v>
      </c>
      <c r="B133" s="3511"/>
      <c r="C133" s="3512"/>
      <c r="D133" s="3526"/>
      <c r="E133" s="3526"/>
      <c r="F133" s="3527"/>
      <c r="G133" s="3512"/>
      <c r="H133" s="3531"/>
      <c r="I133" s="3414" t="str">
        <f>CA133&amp;CB133&amp;CC133&amp;CD133</f>
        <v/>
      </c>
      <c r="CA133" s="3500" t="str">
        <f>IF(CG133=1,"* No olvide ingresar la columna Pueblos Originarios (Digite cero si no tiene). ","")</f>
        <v/>
      </c>
      <c r="CB133" s="3500" t="str">
        <f>IF(CH133=1,"* No olvide ingresar la columna Migrantes (Digite cero si no tiene). ","")</f>
        <v/>
      </c>
      <c r="CC133" s="3500" t="str">
        <f>IF(CI133=1,"* El total de Pueblos Originarios NO DEBE superar la suma por grupo de edad. ","")</f>
        <v/>
      </c>
      <c r="CD133" s="3500" t="str">
        <f>IF(CJ133=1,"* El total de Migrantes NO DEBE superar la suma por grupo de edad","")</f>
        <v/>
      </c>
      <c r="CE133" s="3500"/>
      <c r="CF133" s="3500"/>
      <c r="CG133" s="3501">
        <f>IF(AND(G133="",SUM(C133:F133)&lt;&gt;0),1,0)</f>
        <v>0</v>
      </c>
      <c r="CH133" s="3501">
        <f>IF(AND(H133="",SUM(C133:F133)&lt;&gt;0),1,0)</f>
        <v>0</v>
      </c>
      <c r="CI133" s="3501">
        <f>IF(SUM(C133:F133)&lt;G133,1,0)</f>
        <v>0</v>
      </c>
      <c r="CJ133" s="3501">
        <f>IF(SUM(C133:F133)&lt;H133,1,0)</f>
        <v>0</v>
      </c>
      <c r="CK133" s="3498"/>
      <c r="CL133" s="3498"/>
      <c r="CM133" s="3498"/>
      <c r="CN133" s="3498"/>
      <c r="CO133" s="3498"/>
    </row>
    <row r="197" spans="1:104" ht="14.25" customHeight="1" x14ac:dyDescent="0.25"/>
    <row r="198" spans="1:104" s="3532" customFormat="1" x14ac:dyDescent="0.25">
      <c r="A198" s="3532">
        <f>SUM(D42,D76,D83,D86:D88,D92:E94,D98:E100,D104:L112,B115:D115,B119:B120,B124:B125,B129:M129,B133:H133)</f>
        <v>0</v>
      </c>
      <c r="B198" s="3532">
        <f>SUM(CG8:CO133)</f>
        <v>0</v>
      </c>
      <c r="BY198" s="3533"/>
      <c r="BZ198" s="3533"/>
      <c r="CA198" s="3533"/>
      <c r="CB198" s="3533"/>
      <c r="CC198" s="3533"/>
      <c r="CD198" s="3533"/>
      <c r="CE198" s="3533"/>
      <c r="CF198" s="3533"/>
      <c r="CG198" s="3533"/>
      <c r="CH198" s="3533"/>
      <c r="CI198" s="3533"/>
      <c r="CJ198" s="3533"/>
      <c r="CK198" s="3533"/>
      <c r="CL198" s="3533"/>
      <c r="CM198" s="3533"/>
      <c r="CN198" s="3533"/>
      <c r="CO198" s="3533"/>
      <c r="CP198" s="3533"/>
      <c r="CQ198" s="3533"/>
      <c r="CR198" s="3533"/>
      <c r="CS198" s="3533"/>
      <c r="CT198" s="3533"/>
      <c r="CU198" s="3533"/>
      <c r="CV198" s="3533"/>
      <c r="CW198" s="3533"/>
      <c r="CX198" s="3533"/>
      <c r="CY198" s="3533"/>
      <c r="CZ198" s="3533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zoomScalePageLayoutView="90" workbookViewId="0"/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5" customWidth="1"/>
    <col min="78" max="78" width="13.28515625" style="3395" hidden="1" customWidth="1"/>
    <col min="79" max="102" width="13.28515625" style="3394" hidden="1" customWidth="1"/>
    <col min="103" max="104" width="13.28515625" style="3394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20" t="s">
        <v>155</v>
      </c>
      <c r="B6" s="4820"/>
      <c r="C6" s="4820"/>
      <c r="D6" s="4820"/>
      <c r="E6" s="4820"/>
      <c r="F6" s="4820"/>
      <c r="G6" s="4820"/>
      <c r="H6" s="4820"/>
      <c r="I6" s="4820"/>
      <c r="J6" s="4820"/>
      <c r="K6" s="4820"/>
      <c r="L6" s="4820"/>
      <c r="M6" s="4820"/>
      <c r="N6" s="4820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09"/>
      <c r="CH6" s="3409"/>
      <c r="CI6" s="3409"/>
      <c r="CJ6" s="3409"/>
      <c r="CK6" s="3409"/>
      <c r="CL6" s="3409"/>
      <c r="CM6" s="3409"/>
      <c r="CN6" s="3409"/>
      <c r="CO6" s="3409"/>
      <c r="CP6" s="3409"/>
      <c r="CQ6" s="3409"/>
      <c r="CR6" s="3409"/>
      <c r="CS6" s="3409"/>
      <c r="CT6" s="3409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09"/>
      <c r="CH7" s="3409"/>
      <c r="CI7" s="3409"/>
      <c r="CJ7" s="3409"/>
      <c r="CK7" s="3409"/>
      <c r="CL7" s="3409"/>
      <c r="CM7" s="3409"/>
      <c r="CN7" s="3409"/>
      <c r="CO7" s="3409"/>
      <c r="CP7" s="3409"/>
      <c r="CQ7" s="3409"/>
      <c r="CR7" s="3409"/>
      <c r="CS7" s="3409"/>
      <c r="CT7" s="3409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576</v>
      </c>
      <c r="B8" s="81"/>
      <c r="C8" s="81"/>
      <c r="D8" s="81"/>
      <c r="E8" s="81"/>
      <c r="CG8" s="3409"/>
      <c r="CH8" s="3409"/>
      <c r="CI8" s="3409"/>
      <c r="CJ8" s="3409"/>
      <c r="CK8" s="3409"/>
      <c r="CL8" s="3409"/>
      <c r="CM8" s="3409"/>
      <c r="CN8" s="3409"/>
      <c r="CO8" s="3409"/>
      <c r="CP8" s="3409"/>
      <c r="CQ8" s="3409"/>
      <c r="CR8" s="3409"/>
      <c r="CS8" s="3409"/>
      <c r="CT8" s="3409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09"/>
      <c r="CH9" s="3409"/>
      <c r="CI9" s="3409"/>
      <c r="CJ9" s="3409"/>
      <c r="CK9" s="3409"/>
      <c r="CL9" s="3409"/>
      <c r="CM9" s="3409"/>
      <c r="CN9" s="3409"/>
      <c r="CO9" s="3409"/>
      <c r="CP9" s="3409"/>
      <c r="CQ9" s="3409"/>
      <c r="CR9" s="3409"/>
      <c r="CS9" s="3409"/>
      <c r="CT9" s="3409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10" t="s">
        <v>157</v>
      </c>
      <c r="B10" s="4400" t="s">
        <v>27</v>
      </c>
      <c r="C10" s="4150"/>
      <c r="D10" s="4151"/>
      <c r="E10" s="4142" t="s">
        <v>110</v>
      </c>
      <c r="F10" s="4165"/>
      <c r="G10" s="4165"/>
      <c r="H10" s="4165"/>
      <c r="I10" s="4165"/>
      <c r="J10" s="4165"/>
      <c r="K10" s="4165"/>
      <c r="L10" s="4165"/>
      <c r="M10" s="4165"/>
      <c r="N10" s="4165"/>
      <c r="O10" s="4165"/>
      <c r="P10" s="4165"/>
      <c r="Q10" s="4165"/>
      <c r="R10" s="4165"/>
      <c r="S10" s="4165"/>
      <c r="T10" s="4165"/>
      <c r="U10" s="4165"/>
      <c r="V10" s="4165"/>
      <c r="W10" s="4165"/>
      <c r="X10" s="4165"/>
      <c r="Y10" s="4165"/>
      <c r="Z10" s="4165"/>
      <c r="AA10" s="4165"/>
      <c r="AB10" s="4165"/>
      <c r="AC10" s="4165"/>
      <c r="AD10" s="4165"/>
      <c r="AE10" s="4165"/>
      <c r="AF10" s="4165"/>
      <c r="AG10" s="4165"/>
      <c r="AH10" s="4165"/>
      <c r="AI10" s="4165"/>
      <c r="AJ10" s="4165"/>
      <c r="AK10" s="4165"/>
      <c r="AL10" s="4165"/>
      <c r="AM10" s="4165"/>
      <c r="AN10" s="4165"/>
      <c r="AO10" s="4165"/>
      <c r="AP10" s="4488"/>
      <c r="AQ10" s="5363" t="s">
        <v>159</v>
      </c>
      <c r="AR10" s="4165"/>
      <c r="AS10" s="4165"/>
      <c r="AT10" s="4165"/>
      <c r="AU10" s="4143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09"/>
      <c r="CH10" s="3409"/>
      <c r="CI10" s="3409"/>
      <c r="CJ10" s="3409"/>
      <c r="CK10" s="3409"/>
      <c r="CL10" s="3409"/>
      <c r="CM10" s="3409"/>
      <c r="CN10" s="3409"/>
      <c r="CO10" s="3409"/>
      <c r="CP10" s="3409"/>
      <c r="CQ10" s="3409"/>
      <c r="CR10" s="3409"/>
      <c r="CS10" s="3409"/>
      <c r="CT10" s="3409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40"/>
      <c r="B11" s="4152"/>
      <c r="C11" s="4153"/>
      <c r="D11" s="4154"/>
      <c r="E11" s="4144" t="s">
        <v>160</v>
      </c>
      <c r="F11" s="4145"/>
      <c r="G11" s="4144" t="s">
        <v>161</v>
      </c>
      <c r="H11" s="4145"/>
      <c r="I11" s="4144" t="s">
        <v>162</v>
      </c>
      <c r="J11" s="4145"/>
      <c r="K11" s="4144" t="s">
        <v>84</v>
      </c>
      <c r="L11" s="4145"/>
      <c r="M11" s="4144" t="s">
        <v>85</v>
      </c>
      <c r="N11" s="4145"/>
      <c r="O11" s="4144" t="s">
        <v>76</v>
      </c>
      <c r="P11" s="4145"/>
      <c r="Q11" s="4144" t="s">
        <v>163</v>
      </c>
      <c r="R11" s="4145"/>
      <c r="S11" s="4144" t="s">
        <v>164</v>
      </c>
      <c r="T11" s="4145"/>
      <c r="U11" s="4144" t="s">
        <v>165</v>
      </c>
      <c r="V11" s="4145"/>
      <c r="W11" s="4144" t="s">
        <v>9</v>
      </c>
      <c r="X11" s="4145"/>
      <c r="Y11" s="4144" t="s">
        <v>10</v>
      </c>
      <c r="Z11" s="4145"/>
      <c r="AA11" s="4144" t="s">
        <v>166</v>
      </c>
      <c r="AB11" s="4145"/>
      <c r="AC11" s="4144" t="s">
        <v>12</v>
      </c>
      <c r="AD11" s="4145"/>
      <c r="AE11" s="4144" t="s">
        <v>13</v>
      </c>
      <c r="AF11" s="4145"/>
      <c r="AG11" s="4144" t="s">
        <v>14</v>
      </c>
      <c r="AH11" s="4145"/>
      <c r="AI11" s="4144" t="s">
        <v>15</v>
      </c>
      <c r="AJ11" s="4145"/>
      <c r="AK11" s="4144" t="s">
        <v>16</v>
      </c>
      <c r="AL11" s="4145"/>
      <c r="AM11" s="4144" t="s">
        <v>17</v>
      </c>
      <c r="AN11" s="4145"/>
      <c r="AO11" s="4142" t="s">
        <v>18</v>
      </c>
      <c r="AP11" s="4488"/>
      <c r="AQ11" s="5372" t="s">
        <v>167</v>
      </c>
      <c r="AR11" s="5359" t="s">
        <v>168</v>
      </c>
      <c r="AS11" s="5365" t="s">
        <v>169</v>
      </c>
      <c r="AT11" s="4410" t="s">
        <v>150</v>
      </c>
      <c r="AU11" s="4410" t="s">
        <v>557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09"/>
      <c r="CH11" s="3409"/>
      <c r="CI11" s="3409"/>
      <c r="CJ11" s="3409"/>
      <c r="CK11" s="3409"/>
      <c r="CL11" s="3409"/>
      <c r="CM11" s="3409"/>
      <c r="CN11" s="3409"/>
      <c r="CO11" s="3409"/>
      <c r="CP11" s="3409"/>
      <c r="CQ11" s="3409"/>
      <c r="CR11" s="3409"/>
      <c r="CS11" s="3409"/>
      <c r="CT11" s="3409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41"/>
      <c r="B12" s="676" t="s">
        <v>47</v>
      </c>
      <c r="C12" s="684" t="s">
        <v>20</v>
      </c>
      <c r="D12" s="3053" t="s">
        <v>21</v>
      </c>
      <c r="E12" s="676" t="s">
        <v>20</v>
      </c>
      <c r="F12" s="3053" t="s">
        <v>21</v>
      </c>
      <c r="G12" s="676" t="s">
        <v>20</v>
      </c>
      <c r="H12" s="3053" t="s">
        <v>21</v>
      </c>
      <c r="I12" s="676" t="s">
        <v>20</v>
      </c>
      <c r="J12" s="3053" t="s">
        <v>21</v>
      </c>
      <c r="K12" s="676" t="s">
        <v>20</v>
      </c>
      <c r="L12" s="3053" t="s">
        <v>21</v>
      </c>
      <c r="M12" s="676" t="s">
        <v>20</v>
      </c>
      <c r="N12" s="3053" t="s">
        <v>21</v>
      </c>
      <c r="O12" s="676" t="s">
        <v>20</v>
      </c>
      <c r="P12" s="3053" t="s">
        <v>21</v>
      </c>
      <c r="Q12" s="676" t="s">
        <v>20</v>
      </c>
      <c r="R12" s="3053" t="s">
        <v>21</v>
      </c>
      <c r="S12" s="676" t="s">
        <v>20</v>
      </c>
      <c r="T12" s="3053" t="s">
        <v>21</v>
      </c>
      <c r="U12" s="676" t="s">
        <v>20</v>
      </c>
      <c r="V12" s="3053" t="s">
        <v>21</v>
      </c>
      <c r="W12" s="676" t="s">
        <v>20</v>
      </c>
      <c r="X12" s="3053" t="s">
        <v>21</v>
      </c>
      <c r="Y12" s="676" t="s">
        <v>20</v>
      </c>
      <c r="Z12" s="3053" t="s">
        <v>21</v>
      </c>
      <c r="AA12" s="676" t="s">
        <v>20</v>
      </c>
      <c r="AB12" s="3053" t="s">
        <v>21</v>
      </c>
      <c r="AC12" s="676" t="s">
        <v>20</v>
      </c>
      <c r="AD12" s="3053" t="s">
        <v>21</v>
      </c>
      <c r="AE12" s="676" t="s">
        <v>20</v>
      </c>
      <c r="AF12" s="3053" t="s">
        <v>21</v>
      </c>
      <c r="AG12" s="676" t="s">
        <v>20</v>
      </c>
      <c r="AH12" s="3053" t="s">
        <v>21</v>
      </c>
      <c r="AI12" s="676" t="s">
        <v>20</v>
      </c>
      <c r="AJ12" s="3053" t="s">
        <v>21</v>
      </c>
      <c r="AK12" s="676" t="s">
        <v>20</v>
      </c>
      <c r="AL12" s="3053" t="s">
        <v>21</v>
      </c>
      <c r="AM12" s="676" t="s">
        <v>20</v>
      </c>
      <c r="AN12" s="3053" t="s">
        <v>21</v>
      </c>
      <c r="AO12" s="676" t="s">
        <v>20</v>
      </c>
      <c r="AP12" s="3138" t="s">
        <v>21</v>
      </c>
      <c r="AQ12" s="5373"/>
      <c r="AR12" s="5360"/>
      <c r="AS12" s="5366"/>
      <c r="AT12" s="4141"/>
      <c r="AU12" s="4141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09"/>
      <c r="CH12" s="3409"/>
      <c r="CI12" s="3409"/>
      <c r="CJ12" s="3409"/>
      <c r="CK12" s="3409"/>
      <c r="CL12" s="3409"/>
      <c r="CM12" s="3409"/>
      <c r="CN12" s="3409"/>
      <c r="CO12" s="3409"/>
      <c r="CP12" s="3409"/>
      <c r="CQ12" s="3409"/>
      <c r="CR12" s="3409"/>
      <c r="CS12" s="3409"/>
      <c r="CT12" s="3409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0</v>
      </c>
      <c r="C13" s="755">
        <f>SUM(E13+G13+I13+K13+M13+O13+Q13+S13+U13+W13+Y13+AA13+AC13+AE13+AG13+AI13+AK13+AM13+AO13)</f>
        <v>0</v>
      </c>
      <c r="D13" s="3260">
        <f>SUM(F13+H13+J13+L13+N13+P13+R13+T13+V13+X13+Z13+AB13+AD13+AF13+AH13+AJ13+AL13+AN13+AP13)</f>
        <v>0</v>
      </c>
      <c r="E13" s="691"/>
      <c r="F13" s="693"/>
      <c r="G13" s="691"/>
      <c r="H13" s="175"/>
      <c r="I13" s="691"/>
      <c r="J13" s="175"/>
      <c r="K13" s="691"/>
      <c r="L13" s="175"/>
      <c r="M13" s="691"/>
      <c r="N13" s="175"/>
      <c r="O13" s="691"/>
      <c r="P13" s="175"/>
      <c r="Q13" s="691"/>
      <c r="R13" s="175"/>
      <c r="S13" s="691"/>
      <c r="T13" s="175"/>
      <c r="U13" s="691"/>
      <c r="V13" s="175"/>
      <c r="W13" s="691"/>
      <c r="X13" s="175"/>
      <c r="Y13" s="691"/>
      <c r="Z13" s="175"/>
      <c r="AA13" s="691"/>
      <c r="AB13" s="175"/>
      <c r="AC13" s="691"/>
      <c r="AD13" s="175"/>
      <c r="AE13" s="691"/>
      <c r="AF13" s="175"/>
      <c r="AG13" s="691"/>
      <c r="AH13" s="175"/>
      <c r="AI13" s="691"/>
      <c r="AJ13" s="175"/>
      <c r="AK13" s="691"/>
      <c r="AL13" s="175"/>
      <c r="AM13" s="691"/>
      <c r="AN13" s="175"/>
      <c r="AO13" s="716"/>
      <c r="AP13" s="334"/>
      <c r="AQ13" s="692"/>
      <c r="AR13" s="759"/>
      <c r="AS13" s="693"/>
      <c r="AT13" s="175"/>
      <c r="AU13" s="175"/>
      <c r="AV13" s="3561" t="str">
        <f t="shared" ref="AV13:AV20" si="0">CA13</f>
        <v/>
      </c>
      <c r="AW13" s="3415"/>
      <c r="AX13" s="3415"/>
      <c r="AY13" s="3415"/>
      <c r="AZ13" s="3415"/>
      <c r="BA13" s="3415"/>
      <c r="BB13" s="3415"/>
      <c r="BC13" s="3415"/>
      <c r="BD13" s="3415"/>
      <c r="BE13" s="3415"/>
      <c r="BF13" s="3415"/>
      <c r="BG13" s="402"/>
      <c r="BH13" s="402"/>
      <c r="CA13" s="3416" t="str">
        <f>IF(CG13=1,"* Total Ingresos debe ser igual a la suma de los Tipos de Estrategia. ","")</f>
        <v/>
      </c>
      <c r="CB13" s="3416"/>
      <c r="CC13" s="3416"/>
      <c r="CD13" s="3416"/>
      <c r="CE13" s="3416"/>
      <c r="CF13" s="3416"/>
      <c r="CG13" s="3417">
        <f t="shared" ref="CG13:CG20" si="1">IF(B13&lt;&gt;(AQ13+AR13+AS13+AT13+AU13),1,0)</f>
        <v>0</v>
      </c>
      <c r="CH13" s="3409"/>
      <c r="CI13" s="3409"/>
      <c r="CJ13" s="3409"/>
      <c r="CK13" s="3409"/>
      <c r="CL13" s="3409"/>
      <c r="CM13" s="3409"/>
      <c r="CN13" s="3409"/>
      <c r="CO13" s="3409"/>
      <c r="CP13" s="3409"/>
      <c r="CQ13" s="3409"/>
      <c r="CR13" s="3409"/>
      <c r="CS13" s="3409"/>
      <c r="CT13" s="3409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1" t="str">
        <f t="shared" si="0"/>
        <v/>
      </c>
      <c r="AW14" s="3415"/>
      <c r="AX14" s="3415"/>
      <c r="AY14" s="3415"/>
      <c r="AZ14" s="3415"/>
      <c r="BA14" s="3415"/>
      <c r="BB14" s="3415"/>
      <c r="BC14" s="3415"/>
      <c r="BD14" s="3415"/>
      <c r="BE14" s="3415"/>
      <c r="BF14" s="3415"/>
      <c r="BG14" s="402"/>
      <c r="BH14" s="402"/>
      <c r="CA14" s="3416" t="str">
        <f t="shared" ref="CA14:CA26" si="3">IF(CG14=1,"* Total Ingresos debe ser igual a la suma de los Tipos de Estrategia. ","")</f>
        <v/>
      </c>
      <c r="CB14" s="3416"/>
      <c r="CC14" s="3416"/>
      <c r="CD14" s="3416"/>
      <c r="CE14" s="3416"/>
      <c r="CF14" s="3416"/>
      <c r="CG14" s="3417">
        <f t="shared" si="1"/>
        <v>0</v>
      </c>
      <c r="CH14" s="3409"/>
      <c r="CI14" s="3409"/>
      <c r="CJ14" s="3409"/>
      <c r="CK14" s="3409"/>
      <c r="CL14" s="3409"/>
      <c r="CM14" s="3409"/>
      <c r="CN14" s="3409"/>
      <c r="CO14" s="3409"/>
      <c r="CP14" s="3409"/>
      <c r="CQ14" s="3409"/>
      <c r="CR14" s="3409"/>
      <c r="CS14" s="3409"/>
      <c r="CT14" s="3409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1" t="str">
        <f t="shared" si="0"/>
        <v/>
      </c>
      <c r="AW15" s="3415"/>
      <c r="AX15" s="3415"/>
      <c r="AY15" s="3415"/>
      <c r="AZ15" s="3415"/>
      <c r="BA15" s="3415"/>
      <c r="BB15" s="3415"/>
      <c r="BC15" s="3415"/>
      <c r="BD15" s="3415"/>
      <c r="BE15" s="3415"/>
      <c r="BF15" s="3415"/>
      <c r="BG15" s="402"/>
      <c r="BH15" s="402"/>
      <c r="CA15" s="3416" t="str">
        <f t="shared" si="3"/>
        <v/>
      </c>
      <c r="CB15" s="3416"/>
      <c r="CC15" s="3416"/>
      <c r="CD15" s="3416"/>
      <c r="CE15" s="3416"/>
      <c r="CF15" s="3416"/>
      <c r="CG15" s="3417">
        <f t="shared" si="1"/>
        <v>0</v>
      </c>
      <c r="CH15" s="3409"/>
      <c r="CI15" s="3409"/>
      <c r="CJ15" s="3409"/>
      <c r="CK15" s="3409"/>
      <c r="CL15" s="3409"/>
      <c r="CM15" s="3409"/>
      <c r="CN15" s="3409"/>
      <c r="CO15" s="3409"/>
      <c r="CP15" s="3409"/>
      <c r="CQ15" s="3409"/>
      <c r="CR15" s="3409"/>
      <c r="CS15" s="3409"/>
      <c r="CT15" s="3409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1" t="str">
        <f t="shared" si="0"/>
        <v/>
      </c>
      <c r="AW16" s="3415"/>
      <c r="AX16" s="3415"/>
      <c r="AY16" s="3415"/>
      <c r="AZ16" s="3415"/>
      <c r="BA16" s="3415"/>
      <c r="BB16" s="3415"/>
      <c r="BC16" s="3415"/>
      <c r="BD16" s="3415"/>
      <c r="BE16" s="3415"/>
      <c r="BF16" s="3415"/>
      <c r="BG16" s="402"/>
      <c r="BH16" s="402"/>
      <c r="CA16" s="3416" t="str">
        <f t="shared" si="3"/>
        <v/>
      </c>
      <c r="CB16" s="3416"/>
      <c r="CC16" s="3416"/>
      <c r="CD16" s="3416"/>
      <c r="CE16" s="3416"/>
      <c r="CF16" s="3416"/>
      <c r="CG16" s="3417">
        <f t="shared" si="1"/>
        <v>0</v>
      </c>
      <c r="CH16" s="3409"/>
      <c r="CI16" s="3409"/>
      <c r="CJ16" s="3409"/>
      <c r="CK16" s="3409"/>
      <c r="CL16" s="3409"/>
      <c r="CM16" s="3409"/>
      <c r="CN16" s="3409"/>
      <c r="CO16" s="3409"/>
      <c r="CP16" s="3409"/>
      <c r="CQ16" s="3409"/>
      <c r="CR16" s="3409"/>
      <c r="CS16" s="3409"/>
      <c r="CT16" s="3409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1" t="str">
        <f t="shared" si="0"/>
        <v/>
      </c>
      <c r="AW17" s="3415"/>
      <c r="AX17" s="3415"/>
      <c r="AY17" s="3415"/>
      <c r="AZ17" s="3415"/>
      <c r="BA17" s="3415"/>
      <c r="BB17" s="3415"/>
      <c r="BC17" s="3415"/>
      <c r="BD17" s="3415"/>
      <c r="BE17" s="3415"/>
      <c r="BF17" s="3415"/>
      <c r="BG17" s="402"/>
      <c r="BH17" s="402"/>
      <c r="CA17" s="3416" t="str">
        <f t="shared" si="3"/>
        <v/>
      </c>
      <c r="CB17" s="3416"/>
      <c r="CC17" s="3416"/>
      <c r="CD17" s="3416"/>
      <c r="CE17" s="3416"/>
      <c r="CF17" s="3416"/>
      <c r="CG17" s="3417">
        <f t="shared" si="1"/>
        <v>0</v>
      </c>
      <c r="CH17" s="3409"/>
      <c r="CI17" s="3409"/>
      <c r="CJ17" s="3409"/>
      <c r="CK17" s="3409"/>
      <c r="CL17" s="3409"/>
      <c r="CM17" s="3409"/>
      <c r="CN17" s="3409"/>
      <c r="CO17" s="3409"/>
      <c r="CP17" s="3409"/>
      <c r="CQ17" s="3409"/>
      <c r="CR17" s="3409"/>
      <c r="CS17" s="3409"/>
      <c r="CT17" s="3409"/>
      <c r="CV17" s="194"/>
      <c r="CW17" s="194"/>
      <c r="CX17" s="194"/>
      <c r="CY17" s="194"/>
      <c r="CZ17" s="194"/>
    </row>
    <row r="18" spans="1:104" ht="18" customHeight="1" x14ac:dyDescent="0.2">
      <c r="A18" s="464" t="s">
        <v>480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1" t="str">
        <f t="shared" si="0"/>
        <v/>
      </c>
      <c r="AW18" s="3415"/>
      <c r="AX18" s="3415"/>
      <c r="AY18" s="3415"/>
      <c r="AZ18" s="3415"/>
      <c r="BA18" s="3415"/>
      <c r="BB18" s="3415"/>
      <c r="BC18" s="3415"/>
      <c r="BD18" s="3415"/>
      <c r="BE18" s="3415"/>
      <c r="BF18" s="3415"/>
      <c r="BG18" s="402"/>
      <c r="BH18" s="402"/>
      <c r="CA18" s="3416" t="str">
        <f t="shared" si="3"/>
        <v/>
      </c>
      <c r="CB18" s="3416"/>
      <c r="CC18" s="3416"/>
      <c r="CD18" s="3416"/>
      <c r="CE18" s="3416"/>
      <c r="CF18" s="3416"/>
      <c r="CG18" s="3417">
        <f t="shared" si="1"/>
        <v>0</v>
      </c>
      <c r="CH18" s="3409"/>
      <c r="CI18" s="3409"/>
      <c r="CJ18" s="3409"/>
      <c r="CK18" s="3409"/>
      <c r="CL18" s="3409"/>
      <c r="CM18" s="3409"/>
      <c r="CN18" s="3409"/>
      <c r="CO18" s="3409"/>
      <c r="CP18" s="3409"/>
      <c r="CQ18" s="3409"/>
      <c r="CR18" s="3409"/>
      <c r="CS18" s="3409"/>
      <c r="CT18" s="3409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1" t="str">
        <f t="shared" si="0"/>
        <v/>
      </c>
      <c r="AW19" s="3415"/>
      <c r="AX19" s="3415"/>
      <c r="AY19" s="3415"/>
      <c r="AZ19" s="3415"/>
      <c r="BA19" s="3415"/>
      <c r="BB19" s="3415"/>
      <c r="BC19" s="3415"/>
      <c r="BD19" s="3415"/>
      <c r="BE19" s="3415"/>
      <c r="BF19" s="3415"/>
      <c r="BG19" s="402"/>
      <c r="BH19" s="402"/>
      <c r="CA19" s="3416" t="str">
        <f t="shared" si="3"/>
        <v/>
      </c>
      <c r="CB19" s="3416"/>
      <c r="CC19" s="3416"/>
      <c r="CD19" s="3416"/>
      <c r="CE19" s="3416"/>
      <c r="CF19" s="3416"/>
      <c r="CG19" s="3417">
        <f t="shared" si="1"/>
        <v>0</v>
      </c>
      <c r="CH19" s="3409"/>
      <c r="CI19" s="3409"/>
      <c r="CJ19" s="3409"/>
      <c r="CK19" s="3409"/>
      <c r="CL19" s="3409"/>
      <c r="CM19" s="3409"/>
      <c r="CN19" s="3409"/>
      <c r="CO19" s="3409"/>
      <c r="CP19" s="3409"/>
      <c r="CQ19" s="3409"/>
      <c r="CR19" s="3409"/>
      <c r="CS19" s="3409"/>
      <c r="CT19" s="3409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61" t="str">
        <f t="shared" si="0"/>
        <v/>
      </c>
      <c r="AW20" s="3415"/>
      <c r="AX20" s="3415"/>
      <c r="AY20" s="3415"/>
      <c r="AZ20" s="3415"/>
      <c r="BA20" s="3415"/>
      <c r="BB20" s="3415"/>
      <c r="BC20" s="3415"/>
      <c r="BD20" s="3415"/>
      <c r="BE20" s="3415"/>
      <c r="BF20" s="3415"/>
      <c r="BG20" s="402"/>
      <c r="BH20" s="402"/>
      <c r="CA20" s="3416" t="str">
        <f t="shared" si="3"/>
        <v/>
      </c>
      <c r="CB20" s="3416"/>
      <c r="CC20" s="3416"/>
      <c r="CD20" s="3416"/>
      <c r="CE20" s="3416"/>
      <c r="CF20" s="3416"/>
      <c r="CG20" s="3417">
        <f t="shared" si="1"/>
        <v>0</v>
      </c>
      <c r="CH20" s="3409"/>
      <c r="CI20" s="3409"/>
      <c r="CJ20" s="3409"/>
      <c r="CK20" s="3409"/>
      <c r="CL20" s="3409"/>
      <c r="CM20" s="3409"/>
      <c r="CN20" s="3409"/>
      <c r="CO20" s="3409"/>
      <c r="CP20" s="3409"/>
      <c r="CQ20" s="3409"/>
      <c r="CR20" s="3409"/>
      <c r="CS20" s="3409"/>
      <c r="CT20" s="3409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0</v>
      </c>
      <c r="C21" s="388">
        <f>SUM(C22+C23+C24+C25)</f>
        <v>0</v>
      </c>
      <c r="D21" s="3260">
        <f>SUM(D22+D23+D24+D25)</f>
        <v>0</v>
      </c>
      <c r="E21" s="707">
        <f t="shared" ref="E21:AU21" si="5">SUM(E22:E25)</f>
        <v>0</v>
      </c>
      <c r="F21" s="3260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0">
        <f t="shared" si="5"/>
        <v>0</v>
      </c>
      <c r="AT21" s="694">
        <f t="shared" si="5"/>
        <v>0</v>
      </c>
      <c r="AU21" s="694">
        <f t="shared" si="5"/>
        <v>0</v>
      </c>
      <c r="AV21" s="3561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6"/>
      <c r="CB21" s="3416"/>
      <c r="CC21" s="3416"/>
      <c r="CD21" s="3416"/>
      <c r="CE21" s="3416"/>
      <c r="CF21" s="3416"/>
      <c r="CG21" s="3417"/>
      <c r="CH21" s="3409"/>
      <c r="CI21" s="3409"/>
      <c r="CJ21" s="3409"/>
      <c r="CK21" s="3409"/>
      <c r="CL21" s="3409"/>
      <c r="CM21" s="3409"/>
      <c r="CN21" s="3409"/>
      <c r="CO21" s="3409"/>
      <c r="CP21" s="3409"/>
      <c r="CQ21" s="3409"/>
      <c r="CR21" s="3409"/>
      <c r="CS21" s="3409"/>
      <c r="CT21" s="3409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3"/>
      <c r="AU22" s="753"/>
      <c r="AV22" s="3561" t="str">
        <f>CA22</f>
        <v/>
      </c>
      <c r="AW22" s="3415"/>
      <c r="AX22" s="3415"/>
      <c r="AY22" s="3415"/>
      <c r="AZ22" s="3415"/>
      <c r="BA22" s="3415"/>
      <c r="BB22" s="3415"/>
      <c r="BC22" s="3415"/>
      <c r="BD22" s="3415"/>
      <c r="BE22" s="3415"/>
      <c r="BF22" s="3415"/>
      <c r="BG22" s="402"/>
      <c r="BH22" s="402"/>
      <c r="CA22" s="3416" t="str">
        <f t="shared" si="3"/>
        <v/>
      </c>
      <c r="CB22" s="3416"/>
      <c r="CC22" s="3416"/>
      <c r="CD22" s="3416"/>
      <c r="CE22" s="3416"/>
      <c r="CF22" s="3416"/>
      <c r="CG22" s="3417">
        <f>IF(B22&lt;&gt;(AQ22+AR22+AS22+AT22+AU22),1,0)</f>
        <v>0</v>
      </c>
      <c r="CH22" s="3409"/>
      <c r="CI22" s="3409"/>
      <c r="CJ22" s="3409"/>
      <c r="CK22" s="3409"/>
      <c r="CL22" s="3409"/>
      <c r="CM22" s="3409"/>
      <c r="CN22" s="3409"/>
      <c r="CO22" s="3409"/>
      <c r="CP22" s="3409"/>
      <c r="CQ22" s="3409"/>
      <c r="CR22" s="3409"/>
      <c r="CS22" s="3409"/>
      <c r="CT22" s="3409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1" t="str">
        <f>CA23</f>
        <v/>
      </c>
      <c r="AW23" s="3415"/>
      <c r="AX23" s="3415"/>
      <c r="AY23" s="3415"/>
      <c r="AZ23" s="3415"/>
      <c r="BA23" s="3415"/>
      <c r="BB23" s="3415"/>
      <c r="BC23" s="3415"/>
      <c r="BD23" s="3415"/>
      <c r="BE23" s="3415"/>
      <c r="BF23" s="3415"/>
      <c r="BG23" s="402"/>
      <c r="BH23" s="402"/>
      <c r="CA23" s="3416" t="str">
        <f t="shared" si="3"/>
        <v/>
      </c>
      <c r="CB23" s="3416"/>
      <c r="CC23" s="3416"/>
      <c r="CD23" s="3416"/>
      <c r="CE23" s="3416"/>
      <c r="CF23" s="3416"/>
      <c r="CG23" s="3417">
        <f>IF(B23&lt;&gt;(AQ23+AR23+AS23+AT23+AU23),1,0)</f>
        <v>0</v>
      </c>
      <c r="CH23" s="3409"/>
      <c r="CI23" s="3409"/>
      <c r="CJ23" s="3409"/>
      <c r="CK23" s="3409"/>
      <c r="CL23" s="3409"/>
      <c r="CM23" s="3409"/>
      <c r="CN23" s="3409"/>
      <c r="CO23" s="3409"/>
      <c r="CP23" s="3409"/>
      <c r="CQ23" s="3409"/>
      <c r="CR23" s="3409"/>
      <c r="CS23" s="3409"/>
      <c r="CT23" s="3409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1" t="str">
        <f>CA24</f>
        <v/>
      </c>
      <c r="AW24" s="3415"/>
      <c r="AX24" s="3415"/>
      <c r="AY24" s="3415"/>
      <c r="AZ24" s="3415"/>
      <c r="BA24" s="3415"/>
      <c r="BB24" s="3415"/>
      <c r="BC24" s="3415"/>
      <c r="BD24" s="3415"/>
      <c r="BE24" s="3415"/>
      <c r="BF24" s="3415"/>
      <c r="BG24" s="402"/>
      <c r="BH24" s="402"/>
      <c r="CA24" s="3416" t="str">
        <f t="shared" si="3"/>
        <v/>
      </c>
      <c r="CB24" s="3416"/>
      <c r="CC24" s="3416"/>
      <c r="CD24" s="3416"/>
      <c r="CE24" s="3416"/>
      <c r="CF24" s="3416"/>
      <c r="CG24" s="3417">
        <f>IF(B24&lt;&gt;(AQ24+AR24+AS24+AT24+AU24),1,0)</f>
        <v>0</v>
      </c>
      <c r="CH24" s="3409"/>
      <c r="CI24" s="3409"/>
      <c r="CJ24" s="3409"/>
      <c r="CK24" s="3409"/>
      <c r="CL24" s="3409"/>
      <c r="CM24" s="3409"/>
      <c r="CN24" s="3409"/>
      <c r="CO24" s="3409"/>
      <c r="CP24" s="3409"/>
      <c r="CQ24" s="3409"/>
      <c r="CR24" s="3409"/>
      <c r="CS24" s="3409"/>
      <c r="CT24" s="3409"/>
      <c r="CV24" s="194"/>
      <c r="CW24" s="194"/>
      <c r="CX24" s="194"/>
      <c r="CY24" s="194"/>
      <c r="CZ24" s="194"/>
    </row>
    <row r="25" spans="1:104" ht="18" customHeight="1" x14ac:dyDescent="0.2">
      <c r="A25" s="466" t="s">
        <v>424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1" t="str">
        <f>CA25</f>
        <v/>
      </c>
      <c r="AW25" s="3415"/>
      <c r="AX25" s="3415"/>
      <c r="AY25" s="3415"/>
      <c r="AZ25" s="3415"/>
      <c r="BA25" s="3415"/>
      <c r="BB25" s="3415"/>
      <c r="BC25" s="3415"/>
      <c r="BD25" s="3415"/>
      <c r="BE25" s="3415"/>
      <c r="BF25" s="3415"/>
      <c r="BG25" s="402"/>
      <c r="BH25" s="402"/>
      <c r="CA25" s="3416" t="str">
        <f t="shared" si="3"/>
        <v/>
      </c>
      <c r="CB25" s="3416"/>
      <c r="CC25" s="3416"/>
      <c r="CD25" s="3416"/>
      <c r="CE25" s="3416"/>
      <c r="CF25" s="3416"/>
      <c r="CG25" s="3417">
        <f>IF(B25&lt;&gt;(AQ25+AR25+AS25+AT25+AU25),1,0)</f>
        <v>0</v>
      </c>
      <c r="CH25" s="3409"/>
      <c r="CI25" s="3409"/>
      <c r="CJ25" s="3409"/>
      <c r="CK25" s="3409"/>
      <c r="CL25" s="3409"/>
      <c r="CM25" s="3409"/>
      <c r="CN25" s="3409"/>
      <c r="CO25" s="3409"/>
      <c r="CP25" s="3409"/>
      <c r="CQ25" s="3409"/>
      <c r="CR25" s="3409"/>
      <c r="CS25" s="3409"/>
      <c r="CT25" s="3409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61" t="str">
        <f>CA26</f>
        <v/>
      </c>
      <c r="AW26" s="3415"/>
      <c r="AX26" s="3415"/>
      <c r="AY26" s="3415"/>
      <c r="AZ26" s="3415"/>
      <c r="BA26" s="3415"/>
      <c r="BB26" s="3415"/>
      <c r="BC26" s="3415"/>
      <c r="BD26" s="3415"/>
      <c r="BE26" s="3415"/>
      <c r="BF26" s="3415"/>
      <c r="BG26" s="402"/>
      <c r="BH26" s="402"/>
      <c r="CA26" s="3416" t="str">
        <f t="shared" si="3"/>
        <v/>
      </c>
      <c r="CB26" s="3416"/>
      <c r="CC26" s="3416"/>
      <c r="CD26" s="3416"/>
      <c r="CE26" s="3416"/>
      <c r="CF26" s="3416"/>
      <c r="CG26" s="3417">
        <f>IF(B26&lt;&gt;(AQ26+AR26+AS26+AT26+AU26),1,0)</f>
        <v>0</v>
      </c>
      <c r="CH26" s="3409"/>
      <c r="CI26" s="3409"/>
      <c r="CJ26" s="3409"/>
      <c r="CK26" s="3409"/>
      <c r="CL26" s="3409"/>
      <c r="CM26" s="3409"/>
      <c r="CN26" s="3409"/>
      <c r="CO26" s="3409"/>
      <c r="CP26" s="3409"/>
      <c r="CQ26" s="3409"/>
      <c r="CR26" s="3409"/>
      <c r="CS26" s="3409"/>
      <c r="CT26" s="3409"/>
      <c r="CV26" s="194"/>
      <c r="CW26" s="194"/>
      <c r="CX26" s="194"/>
      <c r="CY26" s="194"/>
      <c r="CZ26" s="194"/>
    </row>
    <row r="27" spans="1:104" ht="32.1" customHeight="1" x14ac:dyDescent="0.2">
      <c r="A27" s="149" t="s">
        <v>857</v>
      </c>
      <c r="B27" s="404"/>
      <c r="C27" s="402"/>
      <c r="D27" s="404"/>
      <c r="E27" s="404"/>
      <c r="F27" s="402"/>
      <c r="G27" s="402"/>
      <c r="H27" s="402"/>
      <c r="I27" s="402"/>
      <c r="CG27" s="3409"/>
      <c r="CH27" s="3409"/>
      <c r="CI27" s="3409"/>
      <c r="CJ27" s="3409"/>
      <c r="CK27" s="3409"/>
      <c r="CL27" s="3409"/>
      <c r="CM27" s="3409"/>
      <c r="CN27" s="3409"/>
      <c r="CO27" s="3409"/>
      <c r="CP27" s="3409"/>
      <c r="CQ27" s="3409"/>
      <c r="CR27" s="3409"/>
      <c r="CS27" s="3409"/>
      <c r="CT27" s="3409"/>
      <c r="CV27" s="194"/>
      <c r="CW27" s="194"/>
      <c r="CX27" s="194"/>
      <c r="CY27" s="194"/>
      <c r="CZ27" s="194"/>
    </row>
    <row r="28" spans="1:104" x14ac:dyDescent="0.2">
      <c r="A28" s="4300" t="s">
        <v>178</v>
      </c>
      <c r="B28" s="4150" t="s">
        <v>36</v>
      </c>
      <c r="C28" s="4151"/>
      <c r="D28" s="4151" t="s">
        <v>27</v>
      </c>
      <c r="E28" s="4142" t="s">
        <v>110</v>
      </c>
      <c r="F28" s="4165"/>
      <c r="G28" s="4165"/>
      <c r="H28" s="4165"/>
      <c r="I28" s="4165"/>
      <c r="J28" s="4165"/>
      <c r="K28" s="4165"/>
      <c r="L28" s="4165"/>
      <c r="M28" s="4165"/>
      <c r="N28" s="4165"/>
      <c r="O28" s="4165"/>
      <c r="P28" s="4165"/>
      <c r="Q28" s="4165"/>
      <c r="R28" s="4165"/>
      <c r="S28" s="4165"/>
      <c r="T28" s="4165"/>
      <c r="U28" s="4165"/>
      <c r="V28" s="4165"/>
      <c r="W28" s="4165"/>
      <c r="X28" s="4165"/>
      <c r="Y28" s="4165"/>
      <c r="Z28" s="4165"/>
      <c r="AA28" s="4165"/>
      <c r="AB28" s="4165"/>
      <c r="AC28" s="4165"/>
      <c r="AD28" s="4165"/>
      <c r="AE28" s="4165"/>
      <c r="AF28" s="4165"/>
      <c r="AG28" s="4165"/>
      <c r="AH28" s="4165"/>
      <c r="AI28" s="4165"/>
      <c r="AJ28" s="4165"/>
      <c r="AK28" s="4165"/>
      <c r="AL28" s="4165"/>
      <c r="AM28" s="4165"/>
      <c r="AN28" s="4165"/>
      <c r="AO28" s="4165"/>
      <c r="AP28" s="4488"/>
      <c r="AQ28" s="5363" t="s">
        <v>159</v>
      </c>
      <c r="AR28" s="4165"/>
      <c r="AS28" s="4165"/>
      <c r="AT28" s="4165"/>
      <c r="AU28" s="4143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5"/>
      <c r="CG28" s="3409"/>
      <c r="CH28" s="3409"/>
      <c r="CI28" s="3409"/>
      <c r="CJ28" s="3409"/>
      <c r="CK28" s="3409"/>
      <c r="CL28" s="3409"/>
      <c r="CM28" s="3409"/>
      <c r="CN28" s="3409"/>
      <c r="CO28" s="3409"/>
      <c r="CP28" s="3409"/>
      <c r="CQ28" s="3409"/>
      <c r="CR28" s="3409"/>
      <c r="CS28" s="3409"/>
      <c r="CT28" s="3409"/>
      <c r="CV28" s="194"/>
      <c r="CW28" s="194"/>
      <c r="CX28" s="194"/>
      <c r="CY28" s="194"/>
      <c r="CZ28" s="194"/>
    </row>
    <row r="29" spans="1:104" ht="15" customHeight="1" x14ac:dyDescent="0.2">
      <c r="A29" s="4250"/>
      <c r="B29" s="4153"/>
      <c r="C29" s="4154"/>
      <c r="D29" s="4154"/>
      <c r="E29" s="4144" t="s">
        <v>160</v>
      </c>
      <c r="F29" s="4145"/>
      <c r="G29" s="4144" t="s">
        <v>161</v>
      </c>
      <c r="H29" s="4145"/>
      <c r="I29" s="4144" t="s">
        <v>162</v>
      </c>
      <c r="J29" s="4145"/>
      <c r="K29" s="4144" t="s">
        <v>84</v>
      </c>
      <c r="L29" s="4145"/>
      <c r="M29" s="4146" t="s">
        <v>85</v>
      </c>
      <c r="N29" s="4145"/>
      <c r="O29" s="4144" t="s">
        <v>76</v>
      </c>
      <c r="P29" s="4145"/>
      <c r="Q29" s="4144" t="s">
        <v>163</v>
      </c>
      <c r="R29" s="4145"/>
      <c r="S29" s="4144" t="s">
        <v>164</v>
      </c>
      <c r="T29" s="4145"/>
      <c r="U29" s="4144" t="s">
        <v>165</v>
      </c>
      <c r="V29" s="4145"/>
      <c r="W29" s="4144" t="s">
        <v>9</v>
      </c>
      <c r="X29" s="4145"/>
      <c r="Y29" s="4144" t="s">
        <v>10</v>
      </c>
      <c r="Z29" s="4145"/>
      <c r="AA29" s="4144" t="s">
        <v>166</v>
      </c>
      <c r="AB29" s="4145"/>
      <c r="AC29" s="4144" t="s">
        <v>12</v>
      </c>
      <c r="AD29" s="4145"/>
      <c r="AE29" s="4144" t="s">
        <v>13</v>
      </c>
      <c r="AF29" s="4145"/>
      <c r="AG29" s="4144" t="s">
        <v>14</v>
      </c>
      <c r="AH29" s="4145"/>
      <c r="AI29" s="4144" t="s">
        <v>15</v>
      </c>
      <c r="AJ29" s="4145"/>
      <c r="AK29" s="4144" t="s">
        <v>16</v>
      </c>
      <c r="AL29" s="4145"/>
      <c r="AM29" s="4144" t="s">
        <v>17</v>
      </c>
      <c r="AN29" s="4145"/>
      <c r="AO29" s="4142" t="s">
        <v>18</v>
      </c>
      <c r="AP29" s="4488"/>
      <c r="AQ29" s="5370" t="s">
        <v>167</v>
      </c>
      <c r="AR29" s="5359" t="s">
        <v>168</v>
      </c>
      <c r="AS29" s="5369" t="s">
        <v>169</v>
      </c>
      <c r="AT29" s="4410" t="s">
        <v>150</v>
      </c>
      <c r="AU29" s="4410" t="s">
        <v>557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5"/>
      <c r="CG29" s="3409"/>
      <c r="CH29" s="3409"/>
      <c r="CI29" s="3409"/>
      <c r="CJ29" s="3409"/>
      <c r="CK29" s="3409"/>
      <c r="CL29" s="3409"/>
      <c r="CM29" s="3409"/>
      <c r="CN29" s="3409"/>
      <c r="CO29" s="3409"/>
      <c r="CP29" s="3409"/>
      <c r="CQ29" s="3409"/>
      <c r="CR29" s="3409"/>
      <c r="CS29" s="3409"/>
      <c r="CT29" s="3409"/>
      <c r="CV29" s="194"/>
      <c r="CW29" s="194"/>
      <c r="CX29" s="194"/>
      <c r="CY29" s="194"/>
      <c r="CZ29" s="194"/>
    </row>
    <row r="30" spans="1:104" ht="29.25" customHeight="1" x14ac:dyDescent="0.2">
      <c r="A30" s="4366"/>
      <c r="B30" s="5382"/>
      <c r="C30" s="4163"/>
      <c r="D30" s="4163"/>
      <c r="E30" s="676" t="s">
        <v>20</v>
      </c>
      <c r="F30" s="3053" t="s">
        <v>21</v>
      </c>
      <c r="G30" s="676" t="s">
        <v>20</v>
      </c>
      <c r="H30" s="3053" t="s">
        <v>21</v>
      </c>
      <c r="I30" s="676" t="s">
        <v>20</v>
      </c>
      <c r="J30" s="3053" t="s">
        <v>21</v>
      </c>
      <c r="K30" s="676" t="s">
        <v>20</v>
      </c>
      <c r="L30" s="3053" t="s">
        <v>21</v>
      </c>
      <c r="M30" s="3124" t="s">
        <v>20</v>
      </c>
      <c r="N30" s="3053" t="s">
        <v>21</v>
      </c>
      <c r="O30" s="676" t="s">
        <v>20</v>
      </c>
      <c r="P30" s="3053" t="s">
        <v>21</v>
      </c>
      <c r="Q30" s="676" t="s">
        <v>20</v>
      </c>
      <c r="R30" s="3053" t="s">
        <v>21</v>
      </c>
      <c r="S30" s="676" t="s">
        <v>20</v>
      </c>
      <c r="T30" s="3053" t="s">
        <v>21</v>
      </c>
      <c r="U30" s="676" t="s">
        <v>20</v>
      </c>
      <c r="V30" s="3053" t="s">
        <v>21</v>
      </c>
      <c r="W30" s="676" t="s">
        <v>20</v>
      </c>
      <c r="X30" s="3053" t="s">
        <v>21</v>
      </c>
      <c r="Y30" s="676" t="s">
        <v>20</v>
      </c>
      <c r="Z30" s="3053" t="s">
        <v>21</v>
      </c>
      <c r="AA30" s="676" t="s">
        <v>20</v>
      </c>
      <c r="AB30" s="3053" t="s">
        <v>21</v>
      </c>
      <c r="AC30" s="676" t="s">
        <v>20</v>
      </c>
      <c r="AD30" s="3053" t="s">
        <v>21</v>
      </c>
      <c r="AE30" s="676" t="s">
        <v>20</v>
      </c>
      <c r="AF30" s="3053" t="s">
        <v>21</v>
      </c>
      <c r="AG30" s="676" t="s">
        <v>20</v>
      </c>
      <c r="AH30" s="3053" t="s">
        <v>21</v>
      </c>
      <c r="AI30" s="676" t="s">
        <v>20</v>
      </c>
      <c r="AJ30" s="3053" t="s">
        <v>21</v>
      </c>
      <c r="AK30" s="676" t="s">
        <v>20</v>
      </c>
      <c r="AL30" s="3053" t="s">
        <v>21</v>
      </c>
      <c r="AM30" s="676" t="s">
        <v>20</v>
      </c>
      <c r="AN30" s="3053" t="s">
        <v>21</v>
      </c>
      <c r="AO30" s="676" t="s">
        <v>20</v>
      </c>
      <c r="AP30" s="3138" t="s">
        <v>21</v>
      </c>
      <c r="AQ30" s="5371"/>
      <c r="AR30" s="5360"/>
      <c r="AS30" s="5362"/>
      <c r="AT30" s="4141"/>
      <c r="AU30" s="4141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5"/>
      <c r="CG30" s="3409"/>
      <c r="CH30" s="3409"/>
      <c r="CI30" s="3409"/>
      <c r="CJ30" s="3409"/>
      <c r="CK30" s="3409"/>
      <c r="CL30" s="3409"/>
      <c r="CM30" s="3409"/>
      <c r="CN30" s="3409"/>
      <c r="CO30" s="3409"/>
      <c r="CP30" s="3409"/>
      <c r="CQ30" s="3409"/>
      <c r="CR30" s="3409"/>
      <c r="CS30" s="3409"/>
      <c r="CT30" s="3409"/>
      <c r="CV30" s="194"/>
      <c r="CW30" s="194"/>
      <c r="CX30" s="194"/>
      <c r="CY30" s="194"/>
      <c r="CZ30" s="194"/>
    </row>
    <row r="31" spans="1:104" ht="18" customHeight="1" x14ac:dyDescent="0.2">
      <c r="A31" s="4455" t="s">
        <v>180</v>
      </c>
      <c r="B31" s="5387"/>
      <c r="C31" s="4456"/>
      <c r="D31" s="751">
        <f t="shared" ref="D31:D56" si="7">SUM(E31:AP31)</f>
        <v>0</v>
      </c>
      <c r="E31" s="750"/>
      <c r="F31" s="227"/>
      <c r="G31" s="750"/>
      <c r="H31" s="746"/>
      <c r="I31" s="750"/>
      <c r="J31" s="746"/>
      <c r="K31" s="750"/>
      <c r="L31" s="227"/>
      <c r="M31" s="747"/>
      <c r="N31" s="746"/>
      <c r="O31" s="747"/>
      <c r="P31" s="746"/>
      <c r="Q31" s="747"/>
      <c r="R31" s="746"/>
      <c r="S31" s="747"/>
      <c r="T31" s="746"/>
      <c r="U31" s="747"/>
      <c r="V31" s="746"/>
      <c r="W31" s="747"/>
      <c r="X31" s="746"/>
      <c r="Y31" s="747"/>
      <c r="Z31" s="746"/>
      <c r="AA31" s="747"/>
      <c r="AB31" s="746"/>
      <c r="AC31" s="747"/>
      <c r="AD31" s="746"/>
      <c r="AE31" s="747"/>
      <c r="AF31" s="746"/>
      <c r="AG31" s="747"/>
      <c r="AH31" s="746"/>
      <c r="AI31" s="747"/>
      <c r="AJ31" s="746"/>
      <c r="AK31" s="747"/>
      <c r="AL31" s="746"/>
      <c r="AM31" s="747"/>
      <c r="AN31" s="746"/>
      <c r="AO31" s="747"/>
      <c r="AP31" s="749"/>
      <c r="AQ31" s="748"/>
      <c r="AR31" s="747"/>
      <c r="AS31" s="746"/>
      <c r="AT31" s="746"/>
      <c r="AU31" s="746"/>
      <c r="AV31" s="3561" t="str">
        <f>CA31&amp;CB31&amp;CC31&amp;CD31&amp;CE31&amp;CF31&amp;CU31</f>
        <v/>
      </c>
      <c r="AW31" s="3415"/>
      <c r="AX31" s="3415"/>
      <c r="AY31" s="3415"/>
      <c r="AZ31" s="3415"/>
      <c r="BA31" s="3415"/>
      <c r="BB31" s="3415"/>
      <c r="BC31" s="3415"/>
      <c r="BD31" s="3415"/>
      <c r="BE31" s="3415"/>
      <c r="BF31" s="3415"/>
      <c r="BG31" s="402"/>
      <c r="BH31" s="402"/>
      <c r="BX31" s="3395"/>
      <c r="CA31" s="3416" t="str">
        <f>IF(CG31=1,"* Existen patologías que son mayores al Total de Ingresos-Persona. ","")</f>
        <v/>
      </c>
      <c r="CB31" s="3416" t="str">
        <f>IF(CH31=1,"* EN RBC Existen Patologías que son Mayores a los Ingresos-Personas. ","")</f>
        <v/>
      </c>
      <c r="CC31" s="3416" t="str">
        <f>IF(CI31=1,"* En RI existen Patologías que son mayores a los Ingresos-Personas. ","")</f>
        <v/>
      </c>
      <c r="CD31" s="3416" t="str">
        <f>IF(CJ31=1,"* En RR Existen Patologías que son mayores a los Ingresos-Personas. ","")</f>
        <v/>
      </c>
      <c r="CE31" s="3416" t="str">
        <f>IF(CK31=1,"* En Otros existen patologías que son mayores a los Ingresos-Persona. ","")</f>
        <v/>
      </c>
      <c r="CF31" s="3416" t="str">
        <f>IF(CL31=1,"* En UAPORRINO existen patologías que son mayores a los Ingresos-personas. ","")</f>
        <v/>
      </c>
      <c r="CG31" s="3417">
        <f>IF(D31&lt;MAX(D32:D54),1,0)</f>
        <v>0</v>
      </c>
      <c r="CH31" s="3417">
        <f>IF(AQ31&lt;MAX(AQ32:AQ54),1,0)</f>
        <v>0</v>
      </c>
      <c r="CI31" s="3417">
        <f>IF(AR31&lt;MAX(AR32:AR54),1,0)</f>
        <v>0</v>
      </c>
      <c r="CJ31" s="3417">
        <f>IF(AS31&lt;MAX(AS32:AS54),1,0)</f>
        <v>0</v>
      </c>
      <c r="CK31" s="3417">
        <f>IF(AT31&lt;MAX(AT32:AT54),1,0)</f>
        <v>0</v>
      </c>
      <c r="CL31" s="3417">
        <f>IF(AU31&lt;MAX(AU32:AU54),1,0)</f>
        <v>0</v>
      </c>
      <c r="CM31" s="3417">
        <f>IF(D31&lt;&gt;B13,1,0)</f>
        <v>0</v>
      </c>
      <c r="CN31" s="3417"/>
      <c r="CO31" s="3417"/>
      <c r="CP31" s="3417"/>
      <c r="CQ31" s="3417"/>
      <c r="CR31" s="3417"/>
      <c r="CS31" s="3417"/>
      <c r="CT31" s="3417"/>
      <c r="CU31" s="3416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08" t="s">
        <v>346</v>
      </c>
      <c r="B32" s="5367" t="s">
        <v>342</v>
      </c>
      <c r="C32" s="5368"/>
      <c r="D32" s="745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61" t="str">
        <f>CA32</f>
        <v/>
      </c>
      <c r="AW32" s="3415"/>
      <c r="AX32" s="3415"/>
      <c r="AY32" s="3415"/>
      <c r="AZ32" s="3415"/>
      <c r="BA32" s="3415"/>
      <c r="BB32" s="3415"/>
      <c r="BC32" s="3415"/>
      <c r="BD32" s="3415"/>
      <c r="BE32" s="3415"/>
      <c r="BF32" s="3415"/>
      <c r="BG32" s="402"/>
      <c r="BH32" s="402"/>
      <c r="BX32" s="3395"/>
      <c r="CA32" s="3469" t="str">
        <f>IF(CG32=1," * El total de Ingresos debe ser igual a la suma de los Tipos de Estrategia. ","")</f>
        <v/>
      </c>
      <c r="CG32" s="3470">
        <f>IF((AQ32+AR32+AS32+AT32+AU32)=D32,0,1)</f>
        <v>0</v>
      </c>
      <c r="CH32" s="3409"/>
      <c r="CI32" s="3409"/>
      <c r="CJ32" s="3409"/>
      <c r="CK32" s="3409"/>
      <c r="CL32" s="3409"/>
      <c r="CM32" s="3409"/>
      <c r="CN32" s="3409"/>
      <c r="CO32" s="3409"/>
      <c r="CP32" s="3409"/>
      <c r="CQ32" s="3409"/>
      <c r="CR32" s="3409"/>
      <c r="CS32" s="3409"/>
      <c r="CT32" s="3409"/>
      <c r="CV32" s="194"/>
      <c r="CW32" s="194"/>
      <c r="CX32" s="194"/>
      <c r="CY32" s="194"/>
      <c r="CZ32" s="194"/>
    </row>
    <row r="33" spans="1:104" ht="18.75" customHeight="1" x14ac:dyDescent="0.2">
      <c r="A33" s="4159"/>
      <c r="B33" s="4257" t="s">
        <v>181</v>
      </c>
      <c r="C33" s="4256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1" t="str">
        <f t="shared" ref="AV33:AV56" si="8">CA33</f>
        <v/>
      </c>
      <c r="AW33" s="3415"/>
      <c r="AX33" s="3415"/>
      <c r="AY33" s="3415"/>
      <c r="AZ33" s="3415"/>
      <c r="BA33" s="3415"/>
      <c r="BB33" s="3415"/>
      <c r="BC33" s="3415"/>
      <c r="BD33" s="3415"/>
      <c r="BE33" s="3415"/>
      <c r="BF33" s="3415"/>
      <c r="BG33" s="402"/>
      <c r="BH33" s="402"/>
      <c r="BX33" s="3395"/>
      <c r="CA33" s="3469" t="str">
        <f t="shared" ref="CA33:CA56" si="9">IF(CG33=1," * El total de Ingresos debe ser igual a la suma de los Tipos de Estrategia. ","")</f>
        <v/>
      </c>
      <c r="CG33" s="3470">
        <f t="shared" ref="CG33:CG56" si="10">IF((AQ33+AR33+AS33+AT33+AU33)=D33,0,1)</f>
        <v>0</v>
      </c>
      <c r="CH33" s="3409"/>
      <c r="CI33" s="3409"/>
      <c r="CJ33" s="3409"/>
      <c r="CK33" s="3409"/>
      <c r="CL33" s="3409"/>
      <c r="CM33" s="3409"/>
      <c r="CN33" s="3409"/>
      <c r="CO33" s="3409"/>
      <c r="CP33" s="3409"/>
      <c r="CQ33" s="3409"/>
      <c r="CR33" s="3409"/>
      <c r="CS33" s="3409"/>
      <c r="CT33" s="3409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59"/>
      <c r="B34" s="4348" t="s">
        <v>483</v>
      </c>
      <c r="C34" s="4349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1" t="str">
        <f t="shared" si="8"/>
        <v/>
      </c>
      <c r="AW34" s="3415"/>
      <c r="AX34" s="3415"/>
      <c r="AY34" s="3415"/>
      <c r="AZ34" s="3415"/>
      <c r="BA34" s="3415"/>
      <c r="BB34" s="3415"/>
      <c r="BC34" s="3415"/>
      <c r="BD34" s="3415"/>
      <c r="BE34" s="3415"/>
      <c r="BF34" s="3415"/>
      <c r="BG34" s="402"/>
      <c r="BH34" s="402"/>
      <c r="BX34" s="3395"/>
      <c r="CA34" s="3469" t="str">
        <f t="shared" si="9"/>
        <v/>
      </c>
      <c r="CG34" s="3470">
        <f t="shared" si="10"/>
        <v>0</v>
      </c>
      <c r="CH34" s="3409"/>
      <c r="CI34" s="3409"/>
      <c r="CJ34" s="3409"/>
      <c r="CK34" s="3409"/>
      <c r="CL34" s="3409"/>
      <c r="CM34" s="3409"/>
      <c r="CN34" s="3409"/>
      <c r="CO34" s="3409"/>
      <c r="CP34" s="3409"/>
      <c r="CQ34" s="3409"/>
      <c r="CR34" s="3409"/>
      <c r="CS34" s="3409"/>
      <c r="CT34" s="3409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59"/>
      <c r="B35" s="4348" t="s">
        <v>858</v>
      </c>
      <c r="C35" s="4349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1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5"/>
      <c r="CA35" s="3469" t="str">
        <f t="shared" si="9"/>
        <v/>
      </c>
      <c r="CG35" s="3470">
        <f t="shared" si="10"/>
        <v>0</v>
      </c>
      <c r="CH35" s="3409"/>
      <c r="CI35" s="3409"/>
      <c r="CJ35" s="3409"/>
      <c r="CK35" s="3409"/>
      <c r="CL35" s="3409"/>
      <c r="CM35" s="3409"/>
      <c r="CN35" s="3409"/>
      <c r="CO35" s="3409"/>
      <c r="CP35" s="3409"/>
      <c r="CQ35" s="3409"/>
      <c r="CR35" s="3409"/>
      <c r="CS35" s="3409"/>
      <c r="CT35" s="3409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59"/>
      <c r="B36" s="4348" t="s">
        <v>859</v>
      </c>
      <c r="C36" s="4349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1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69" t="str">
        <f t="shared" si="9"/>
        <v/>
      </c>
      <c r="CG36" s="3470">
        <f t="shared" si="10"/>
        <v>0</v>
      </c>
      <c r="CH36" s="3409"/>
      <c r="CI36" s="3409"/>
      <c r="CJ36" s="3409"/>
      <c r="CK36" s="3409"/>
      <c r="CL36" s="3409"/>
      <c r="CM36" s="3409"/>
      <c r="CN36" s="3409"/>
      <c r="CO36" s="3409"/>
      <c r="CP36" s="3409"/>
      <c r="CQ36" s="3409"/>
      <c r="CR36" s="3409"/>
      <c r="CS36" s="3409"/>
      <c r="CT36" s="3409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59"/>
      <c r="B37" s="4348" t="s">
        <v>582</v>
      </c>
      <c r="C37" s="4349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1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69" t="str">
        <f t="shared" si="9"/>
        <v/>
      </c>
      <c r="CG37" s="3470">
        <f t="shared" si="10"/>
        <v>0</v>
      </c>
      <c r="CH37" s="3409"/>
      <c r="CI37" s="3409"/>
      <c r="CJ37" s="3409"/>
      <c r="CK37" s="3409"/>
      <c r="CL37" s="3409"/>
      <c r="CM37" s="3409"/>
      <c r="CN37" s="3409"/>
      <c r="CO37" s="3409"/>
      <c r="CP37" s="3409"/>
      <c r="CQ37" s="3409"/>
      <c r="CR37" s="3409"/>
      <c r="CS37" s="3409"/>
      <c r="CT37" s="3409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59"/>
      <c r="B38" s="4348" t="s">
        <v>581</v>
      </c>
      <c r="C38" s="4349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1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69" t="str">
        <f t="shared" si="9"/>
        <v/>
      </c>
      <c r="CG38" s="3470">
        <f t="shared" si="10"/>
        <v>0</v>
      </c>
      <c r="CH38" s="3409"/>
      <c r="CI38" s="3409"/>
      <c r="CJ38" s="3409"/>
      <c r="CK38" s="3409"/>
      <c r="CL38" s="3409"/>
      <c r="CM38" s="3409"/>
      <c r="CN38" s="3409"/>
      <c r="CO38" s="3409"/>
      <c r="CP38" s="3409"/>
      <c r="CQ38" s="3409"/>
      <c r="CR38" s="3409"/>
      <c r="CS38" s="3409"/>
      <c r="CT38" s="3409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59"/>
      <c r="B39" s="4348" t="s">
        <v>182</v>
      </c>
      <c r="C39" s="4349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1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69" t="str">
        <f t="shared" si="9"/>
        <v/>
      </c>
      <c r="CG39" s="3470">
        <f t="shared" si="10"/>
        <v>0</v>
      </c>
      <c r="CH39" s="3409"/>
      <c r="CI39" s="3409"/>
      <c r="CJ39" s="3409"/>
      <c r="CK39" s="3409"/>
      <c r="CL39" s="3409"/>
      <c r="CM39" s="3409"/>
      <c r="CN39" s="3409"/>
      <c r="CO39" s="3409"/>
      <c r="CP39" s="3409"/>
      <c r="CQ39" s="3409"/>
      <c r="CR39" s="3409"/>
      <c r="CS39" s="3409"/>
      <c r="CT39" s="3409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59"/>
      <c r="B40" s="4348" t="s">
        <v>481</v>
      </c>
      <c r="C40" s="4349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1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69" t="str">
        <f t="shared" si="9"/>
        <v/>
      </c>
      <c r="CG40" s="3470">
        <f t="shared" si="10"/>
        <v>0</v>
      </c>
      <c r="CH40" s="3409"/>
      <c r="CI40" s="3409"/>
      <c r="CJ40" s="3409"/>
      <c r="CK40" s="3409"/>
      <c r="CL40" s="3409"/>
      <c r="CM40" s="3409"/>
      <c r="CN40" s="3409"/>
      <c r="CO40" s="3409"/>
      <c r="CP40" s="3409"/>
      <c r="CQ40" s="3409"/>
      <c r="CR40" s="3409"/>
      <c r="CS40" s="3409"/>
      <c r="CT40" s="3409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59"/>
      <c r="B41" s="4348" t="s">
        <v>343</v>
      </c>
      <c r="C41" s="4349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1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69" t="str">
        <f t="shared" si="9"/>
        <v/>
      </c>
      <c r="CG41" s="3470">
        <f t="shared" si="10"/>
        <v>0</v>
      </c>
      <c r="CH41" s="3409"/>
      <c r="CI41" s="3409"/>
      <c r="CJ41" s="3409"/>
      <c r="CK41" s="3409"/>
      <c r="CL41" s="3409"/>
      <c r="CM41" s="3409"/>
      <c r="CN41" s="3409"/>
      <c r="CO41" s="3409"/>
      <c r="CP41" s="3409"/>
      <c r="CQ41" s="3409"/>
      <c r="CR41" s="3409"/>
      <c r="CS41" s="3409"/>
      <c r="CT41" s="3409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59"/>
      <c r="B42" s="4348" t="s">
        <v>344</v>
      </c>
      <c r="C42" s="4349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1" t="str">
        <f t="shared" si="8"/>
        <v/>
      </c>
      <c r="CA42" s="3469" t="str">
        <f t="shared" si="9"/>
        <v/>
      </c>
      <c r="CG42" s="3470">
        <f t="shared" si="10"/>
        <v>0</v>
      </c>
      <c r="CH42" s="3409"/>
      <c r="CI42" s="3409"/>
      <c r="CJ42" s="3409"/>
      <c r="CK42" s="3409"/>
      <c r="CL42" s="3409"/>
      <c r="CM42" s="3409"/>
      <c r="CN42" s="3409"/>
      <c r="CO42" s="3409"/>
      <c r="CP42" s="3409"/>
      <c r="CQ42" s="3409"/>
      <c r="CR42" s="3409"/>
      <c r="CS42" s="3409"/>
      <c r="CT42" s="3409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59"/>
      <c r="B43" s="4348" t="s">
        <v>345</v>
      </c>
      <c r="C43" s="4349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1" t="str">
        <f t="shared" si="8"/>
        <v/>
      </c>
      <c r="CA43" s="3469" t="str">
        <f t="shared" si="9"/>
        <v/>
      </c>
      <c r="CG43" s="3470">
        <f t="shared" si="10"/>
        <v>0</v>
      </c>
      <c r="CH43" s="3409"/>
      <c r="CI43" s="3409"/>
      <c r="CJ43" s="3409"/>
      <c r="CK43" s="3409"/>
      <c r="CL43" s="3409"/>
      <c r="CM43" s="3409"/>
      <c r="CN43" s="3409"/>
      <c r="CO43" s="3409"/>
      <c r="CP43" s="3409"/>
      <c r="CQ43" s="3409"/>
      <c r="CR43" s="3409"/>
      <c r="CS43" s="3409"/>
      <c r="CT43" s="3409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59"/>
      <c r="B44" s="4348" t="s">
        <v>78</v>
      </c>
      <c r="C44" s="4349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1" t="str">
        <f t="shared" si="8"/>
        <v/>
      </c>
      <c r="CA44" s="3469" t="str">
        <f t="shared" si="9"/>
        <v/>
      </c>
      <c r="CG44" s="3470">
        <f t="shared" si="10"/>
        <v>0</v>
      </c>
      <c r="CH44" s="3409"/>
      <c r="CI44" s="3409"/>
      <c r="CJ44" s="3409"/>
      <c r="CK44" s="3409"/>
      <c r="CL44" s="3409"/>
      <c r="CM44" s="3409"/>
      <c r="CN44" s="3409"/>
      <c r="CO44" s="3409"/>
      <c r="CP44" s="3409"/>
      <c r="CQ44" s="3409"/>
      <c r="CR44" s="3409"/>
      <c r="CS44" s="3409"/>
      <c r="CT44" s="3409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301"/>
      <c r="B45" s="4348" t="s">
        <v>80</v>
      </c>
      <c r="C45" s="4349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1" t="str">
        <f t="shared" si="8"/>
        <v/>
      </c>
      <c r="CA45" s="3469" t="str">
        <f t="shared" si="9"/>
        <v/>
      </c>
      <c r="CG45" s="3470">
        <f t="shared" si="10"/>
        <v>0</v>
      </c>
      <c r="CH45" s="3409"/>
      <c r="CI45" s="3409"/>
      <c r="CJ45" s="3409"/>
      <c r="CK45" s="3409"/>
      <c r="CL45" s="3409"/>
      <c r="CM45" s="3409"/>
      <c r="CN45" s="3409"/>
      <c r="CO45" s="3409"/>
      <c r="CP45" s="3409"/>
      <c r="CQ45" s="3409"/>
      <c r="CR45" s="3409"/>
      <c r="CS45" s="3409"/>
      <c r="CT45" s="3409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301"/>
      <c r="B46" s="4348" t="s">
        <v>473</v>
      </c>
      <c r="C46" s="4349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1" t="str">
        <f t="shared" si="8"/>
        <v/>
      </c>
      <c r="CA46" s="3469" t="str">
        <f t="shared" si="9"/>
        <v/>
      </c>
      <c r="CG46" s="3470">
        <f t="shared" si="10"/>
        <v>0</v>
      </c>
      <c r="CH46" s="3409"/>
      <c r="CI46" s="3409"/>
      <c r="CJ46" s="3409"/>
      <c r="CK46" s="3409"/>
      <c r="CL46" s="3409"/>
      <c r="CM46" s="3409"/>
      <c r="CN46" s="3409"/>
      <c r="CO46" s="3409"/>
      <c r="CP46" s="3409"/>
      <c r="CQ46" s="3409"/>
      <c r="CR46" s="3409"/>
      <c r="CS46" s="3409"/>
      <c r="CT46" s="3409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301"/>
      <c r="B47" s="4348" t="s">
        <v>474</v>
      </c>
      <c r="C47" s="4349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1" t="str">
        <f t="shared" si="8"/>
        <v/>
      </c>
      <c r="CA47" s="3469" t="str">
        <f t="shared" si="9"/>
        <v/>
      </c>
      <c r="CG47" s="3470">
        <f t="shared" si="10"/>
        <v>0</v>
      </c>
      <c r="CH47" s="3409"/>
      <c r="CI47" s="3409"/>
      <c r="CJ47" s="3409"/>
      <c r="CK47" s="3409"/>
      <c r="CL47" s="3409"/>
      <c r="CM47" s="3409"/>
      <c r="CN47" s="3409"/>
      <c r="CO47" s="3409"/>
      <c r="CP47" s="3409"/>
      <c r="CQ47" s="3409"/>
      <c r="CR47" s="3409"/>
      <c r="CS47" s="3409"/>
      <c r="CT47" s="3409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301"/>
      <c r="B48" s="4348" t="s">
        <v>475</v>
      </c>
      <c r="C48" s="4349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1" t="str">
        <f t="shared" si="8"/>
        <v/>
      </c>
      <c r="CA48" s="3469" t="str">
        <f t="shared" si="9"/>
        <v/>
      </c>
      <c r="CG48" s="3470">
        <f t="shared" si="10"/>
        <v>0</v>
      </c>
      <c r="CH48" s="3409"/>
      <c r="CI48" s="3409"/>
      <c r="CJ48" s="3409"/>
      <c r="CK48" s="3409"/>
      <c r="CL48" s="3409"/>
      <c r="CM48" s="3409"/>
      <c r="CN48" s="3409"/>
      <c r="CO48" s="3409"/>
      <c r="CP48" s="3409"/>
      <c r="CQ48" s="3409"/>
      <c r="CR48" s="3409"/>
      <c r="CS48" s="3409"/>
      <c r="CT48" s="3409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301"/>
      <c r="B49" s="4348" t="s">
        <v>476</v>
      </c>
      <c r="C49" s="4349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1" t="str">
        <f t="shared" si="8"/>
        <v/>
      </c>
      <c r="CA49" s="3469" t="str">
        <f t="shared" si="9"/>
        <v/>
      </c>
      <c r="CG49" s="3470">
        <f t="shared" si="10"/>
        <v>0</v>
      </c>
      <c r="CH49" s="3409"/>
      <c r="CI49" s="3409"/>
      <c r="CJ49" s="3409"/>
      <c r="CK49" s="3409"/>
      <c r="CL49" s="3409"/>
      <c r="CM49" s="3409"/>
      <c r="CN49" s="3409"/>
      <c r="CO49" s="3409"/>
      <c r="CP49" s="3409"/>
      <c r="CQ49" s="3409"/>
      <c r="CR49" s="3409"/>
      <c r="CS49" s="3409"/>
      <c r="CT49" s="3409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301"/>
      <c r="B50" s="4348" t="s">
        <v>374</v>
      </c>
      <c r="C50" s="4349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1" t="str">
        <f t="shared" si="8"/>
        <v/>
      </c>
      <c r="CA50" s="3469" t="str">
        <f t="shared" si="9"/>
        <v/>
      </c>
      <c r="CG50" s="3470">
        <f t="shared" si="10"/>
        <v>0</v>
      </c>
      <c r="CH50" s="3409"/>
      <c r="CI50" s="3409"/>
      <c r="CJ50" s="3409"/>
      <c r="CK50" s="3409"/>
      <c r="CL50" s="3409"/>
      <c r="CM50" s="3409"/>
      <c r="CN50" s="3409"/>
      <c r="CO50" s="3409"/>
      <c r="CP50" s="3409"/>
      <c r="CQ50" s="3409"/>
      <c r="CR50" s="3409"/>
      <c r="CS50" s="3409"/>
      <c r="CT50" s="3409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301"/>
      <c r="B51" s="4348" t="s">
        <v>477</v>
      </c>
      <c r="C51" s="4349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1" t="str">
        <f t="shared" si="8"/>
        <v/>
      </c>
      <c r="CA51" s="3469" t="str">
        <f t="shared" si="9"/>
        <v/>
      </c>
      <c r="CG51" s="3470">
        <f t="shared" si="10"/>
        <v>0</v>
      </c>
      <c r="CH51" s="3409"/>
      <c r="CI51" s="3409"/>
      <c r="CJ51" s="3409"/>
      <c r="CK51" s="3409"/>
      <c r="CL51" s="3409"/>
      <c r="CM51" s="3409"/>
      <c r="CN51" s="3409"/>
      <c r="CO51" s="3409"/>
      <c r="CP51" s="3409"/>
      <c r="CQ51" s="3409"/>
      <c r="CR51" s="3409"/>
      <c r="CS51" s="3409"/>
      <c r="CT51" s="3409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301"/>
      <c r="B52" s="4348" t="s">
        <v>478</v>
      </c>
      <c r="C52" s="4349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1" t="str">
        <f t="shared" si="8"/>
        <v/>
      </c>
      <c r="CA52" s="3469" t="str">
        <f t="shared" si="9"/>
        <v/>
      </c>
      <c r="CG52" s="3470">
        <f t="shared" si="10"/>
        <v>0</v>
      </c>
      <c r="CH52" s="3409"/>
      <c r="CI52" s="3409"/>
      <c r="CJ52" s="3409"/>
      <c r="CK52" s="3409"/>
      <c r="CL52" s="3409"/>
      <c r="CM52" s="3409"/>
      <c r="CN52" s="3409"/>
      <c r="CO52" s="3409"/>
      <c r="CP52" s="3409"/>
      <c r="CQ52" s="3409"/>
      <c r="CR52" s="3409"/>
      <c r="CS52" s="3409"/>
      <c r="CT52" s="3409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6"/>
      <c r="B53" s="4348" t="s">
        <v>335</v>
      </c>
      <c r="C53" s="4349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1" t="str">
        <f t="shared" si="8"/>
        <v/>
      </c>
      <c r="CA53" s="3469" t="str">
        <f t="shared" si="9"/>
        <v/>
      </c>
      <c r="CG53" s="3470">
        <f t="shared" si="10"/>
        <v>0</v>
      </c>
      <c r="CH53" s="3409"/>
      <c r="CI53" s="3409"/>
      <c r="CJ53" s="3409"/>
      <c r="CK53" s="3409"/>
      <c r="CL53" s="3409"/>
      <c r="CM53" s="3409"/>
      <c r="CN53" s="3409"/>
      <c r="CO53" s="3409"/>
      <c r="CP53" s="3409"/>
      <c r="CQ53" s="3409"/>
      <c r="CR53" s="3409"/>
      <c r="CS53" s="3409"/>
      <c r="CT53" s="3409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6"/>
      <c r="B54" s="5376" t="s">
        <v>479</v>
      </c>
      <c r="C54" s="5377"/>
      <c r="D54" s="744">
        <f t="shared" si="7"/>
        <v>0</v>
      </c>
      <c r="E54" s="432"/>
      <c r="F54" s="433"/>
      <c r="G54" s="432"/>
      <c r="H54" s="653"/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/>
      <c r="V54" s="653"/>
      <c r="W54" s="431"/>
      <c r="X54" s="653"/>
      <c r="Y54" s="431"/>
      <c r="Z54" s="653"/>
      <c r="AA54" s="431"/>
      <c r="AB54" s="653"/>
      <c r="AC54" s="431"/>
      <c r="AD54" s="653"/>
      <c r="AE54" s="431"/>
      <c r="AF54" s="653"/>
      <c r="AG54" s="431"/>
      <c r="AH54" s="653"/>
      <c r="AI54" s="431"/>
      <c r="AJ54" s="653"/>
      <c r="AK54" s="431"/>
      <c r="AL54" s="653"/>
      <c r="AM54" s="431"/>
      <c r="AN54" s="653"/>
      <c r="AO54" s="431"/>
      <c r="AP54" s="453"/>
      <c r="AQ54" s="454"/>
      <c r="AR54" s="431"/>
      <c r="AS54" s="653"/>
      <c r="AT54" s="653"/>
      <c r="AU54" s="653"/>
      <c r="AV54" s="3561" t="str">
        <f t="shared" si="8"/>
        <v/>
      </c>
      <c r="CA54" s="3469" t="str">
        <f t="shared" si="9"/>
        <v/>
      </c>
      <c r="CG54" s="3470">
        <f t="shared" si="10"/>
        <v>0</v>
      </c>
      <c r="CH54" s="3409"/>
      <c r="CI54" s="3409"/>
      <c r="CJ54" s="3409"/>
      <c r="CK54" s="3409"/>
      <c r="CL54" s="3409"/>
      <c r="CM54" s="3409"/>
      <c r="CN54" s="3409"/>
      <c r="CO54" s="3409"/>
      <c r="CP54" s="3409"/>
      <c r="CQ54" s="3409"/>
      <c r="CR54" s="3409"/>
      <c r="CS54" s="3409"/>
      <c r="CT54" s="3409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78" t="s">
        <v>183</v>
      </c>
      <c r="B55" s="5379"/>
      <c r="C55" s="5380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1" t="str">
        <f t="shared" si="8"/>
        <v/>
      </c>
      <c r="CA55" s="3469" t="str">
        <f t="shared" si="9"/>
        <v/>
      </c>
      <c r="CG55" s="3470">
        <f t="shared" si="10"/>
        <v>0</v>
      </c>
      <c r="CH55" s="3409"/>
      <c r="CI55" s="3409"/>
      <c r="CJ55" s="3409"/>
      <c r="CK55" s="3409"/>
      <c r="CL55" s="3409"/>
      <c r="CM55" s="3409"/>
      <c r="CN55" s="3409"/>
      <c r="CO55" s="3409"/>
      <c r="CP55" s="3409"/>
      <c r="CQ55" s="3409"/>
      <c r="CR55" s="3409"/>
      <c r="CS55" s="3409"/>
      <c r="CT55" s="3409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51" t="s">
        <v>184</v>
      </c>
      <c r="B56" s="5297"/>
      <c r="C56" s="5381"/>
      <c r="D56" s="2942">
        <f t="shared" si="7"/>
        <v>0</v>
      </c>
      <c r="E56" s="2943"/>
      <c r="F56" s="2944"/>
      <c r="G56" s="2943"/>
      <c r="H56" s="2934"/>
      <c r="I56" s="2943"/>
      <c r="J56" s="2934"/>
      <c r="K56" s="2943"/>
      <c r="L56" s="2944"/>
      <c r="M56" s="1187"/>
      <c r="N56" s="2934"/>
      <c r="O56" s="1187"/>
      <c r="P56" s="2934"/>
      <c r="Q56" s="1187"/>
      <c r="R56" s="2934"/>
      <c r="S56" s="1187"/>
      <c r="T56" s="2934"/>
      <c r="U56" s="1187"/>
      <c r="V56" s="2934"/>
      <c r="W56" s="1187"/>
      <c r="X56" s="2934"/>
      <c r="Y56" s="1187"/>
      <c r="Z56" s="2934"/>
      <c r="AA56" s="1187"/>
      <c r="AB56" s="2934"/>
      <c r="AC56" s="1187"/>
      <c r="AD56" s="2934"/>
      <c r="AE56" s="1187"/>
      <c r="AF56" s="2934"/>
      <c r="AG56" s="1187"/>
      <c r="AH56" s="2934"/>
      <c r="AI56" s="1187"/>
      <c r="AJ56" s="2934"/>
      <c r="AK56" s="1187"/>
      <c r="AL56" s="2934"/>
      <c r="AM56" s="1187"/>
      <c r="AN56" s="2934"/>
      <c r="AO56" s="1187"/>
      <c r="AP56" s="2933"/>
      <c r="AQ56" s="2945"/>
      <c r="AR56" s="1187"/>
      <c r="AS56" s="2934"/>
      <c r="AT56" s="2934"/>
      <c r="AU56" s="2934"/>
      <c r="AV56" s="3561" t="str">
        <f t="shared" si="8"/>
        <v/>
      </c>
      <c r="CA56" s="3469" t="str">
        <f t="shared" si="9"/>
        <v/>
      </c>
      <c r="CG56" s="3470">
        <f t="shared" si="10"/>
        <v>0</v>
      </c>
      <c r="CH56" s="3409"/>
      <c r="CI56" s="3409"/>
      <c r="CJ56" s="3409"/>
      <c r="CK56" s="3409"/>
      <c r="CL56" s="3409"/>
      <c r="CM56" s="3409"/>
      <c r="CN56" s="3409"/>
      <c r="CO56" s="3409"/>
      <c r="CP56" s="3409"/>
      <c r="CQ56" s="3409"/>
      <c r="CR56" s="3409"/>
      <c r="CS56" s="3409"/>
      <c r="CT56" s="3409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09"/>
      <c r="CK57" s="3409"/>
      <c r="CL57" s="3409"/>
      <c r="CM57" s="3409"/>
      <c r="CN57" s="3409"/>
      <c r="CO57" s="3409"/>
      <c r="CP57" s="3409"/>
      <c r="CQ57" s="3409"/>
      <c r="CR57" s="3409"/>
      <c r="CS57" s="3409"/>
      <c r="CT57" s="3409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08" t="s">
        <v>0</v>
      </c>
      <c r="B58" s="4410" t="s">
        <v>1</v>
      </c>
      <c r="C58" s="4142" t="s">
        <v>159</v>
      </c>
      <c r="D58" s="4165"/>
      <c r="E58" s="4165"/>
      <c r="F58" s="4165"/>
      <c r="G58" s="4143"/>
      <c r="AJ58" s="3395"/>
      <c r="AK58" s="3395"/>
      <c r="BY58" s="194"/>
      <c r="BZ58" s="194"/>
      <c r="CJ58" s="3409"/>
      <c r="CK58" s="3409"/>
      <c r="CL58" s="3409"/>
      <c r="CM58" s="3409"/>
      <c r="CN58" s="3409"/>
      <c r="CO58" s="3409"/>
      <c r="CP58" s="3409"/>
      <c r="CQ58" s="3409"/>
      <c r="CR58" s="3409"/>
      <c r="CS58" s="3409"/>
      <c r="CT58" s="3409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59"/>
      <c r="B59" s="4140"/>
      <c r="C59" s="5374" t="s">
        <v>167</v>
      </c>
      <c r="D59" s="5359" t="s">
        <v>168</v>
      </c>
      <c r="E59" s="5361" t="s">
        <v>169</v>
      </c>
      <c r="F59" s="4410" t="s">
        <v>557</v>
      </c>
      <c r="G59" s="4410" t="s">
        <v>78</v>
      </c>
      <c r="AJ59" s="3395"/>
      <c r="AK59" s="3395"/>
      <c r="BY59" s="194"/>
      <c r="BZ59" s="194"/>
      <c r="CG59" s="3409"/>
      <c r="CH59" s="3409"/>
      <c r="CI59" s="3409"/>
      <c r="CJ59" s="3409"/>
      <c r="CK59" s="3409"/>
      <c r="CL59" s="3409"/>
      <c r="CM59" s="3409"/>
      <c r="CN59" s="3409"/>
      <c r="CO59" s="3409"/>
      <c r="CP59" s="3409"/>
      <c r="CQ59" s="3409"/>
      <c r="CR59" s="3409"/>
      <c r="CS59" s="3409"/>
      <c r="CT59" s="3409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60"/>
      <c r="B60" s="4141"/>
      <c r="C60" s="5375"/>
      <c r="D60" s="5360"/>
      <c r="E60" s="5362"/>
      <c r="F60" s="4141"/>
      <c r="G60" s="4141"/>
      <c r="AJ60" s="3395"/>
      <c r="AK60" s="3395"/>
      <c r="BY60" s="194"/>
      <c r="BZ60" s="194"/>
      <c r="CG60" s="3409"/>
      <c r="CH60" s="3409"/>
      <c r="CI60" s="3409"/>
      <c r="CJ60" s="3409"/>
      <c r="CK60" s="3409"/>
      <c r="CL60" s="3409"/>
      <c r="CM60" s="3409"/>
      <c r="CN60" s="3409"/>
      <c r="CO60" s="3409"/>
      <c r="CP60" s="3409"/>
      <c r="CQ60" s="3409"/>
      <c r="CR60" s="3409"/>
      <c r="CS60" s="3409"/>
      <c r="CT60" s="3409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4" t="s">
        <v>22</v>
      </c>
      <c r="B61" s="299">
        <f>SUM(C61:G61)</f>
        <v>0</v>
      </c>
      <c r="C61" s="263"/>
      <c r="D61" s="350"/>
      <c r="E61" s="217"/>
      <c r="F61" s="217"/>
      <c r="G61" s="217"/>
      <c r="AJ61" s="3395"/>
      <c r="AK61" s="3395"/>
      <c r="BY61" s="194"/>
      <c r="BZ61" s="194"/>
      <c r="CA61" s="3416"/>
      <c r="CB61" s="3416"/>
      <c r="CC61" s="3416"/>
      <c r="CD61" s="3416"/>
      <c r="CE61" s="3416"/>
      <c r="CF61" s="3416"/>
      <c r="CG61" s="3417"/>
      <c r="CH61" s="3417"/>
      <c r="CI61" s="3417"/>
      <c r="CJ61" s="3409"/>
      <c r="CK61" s="3409"/>
      <c r="CL61" s="3409"/>
      <c r="CM61" s="3409"/>
      <c r="CN61" s="3409"/>
      <c r="CO61" s="3409"/>
      <c r="CP61" s="3409"/>
      <c r="CQ61" s="3409"/>
      <c r="CR61" s="3409"/>
      <c r="CS61" s="3409"/>
      <c r="CT61" s="3409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5" t="s">
        <v>115</v>
      </c>
      <c r="B62" s="299">
        <f t="shared" ref="B62:B65" si="11">SUM(C62:G62)</f>
        <v>0</v>
      </c>
      <c r="C62" s="263"/>
      <c r="D62" s="350"/>
      <c r="E62" s="216"/>
      <c r="F62" s="216"/>
      <c r="G62" s="216"/>
      <c r="AJ62" s="3395"/>
      <c r="AK62" s="3395"/>
      <c r="BY62" s="194"/>
      <c r="BZ62" s="194"/>
      <c r="CA62" s="3416"/>
      <c r="CB62" s="3416"/>
      <c r="CC62" s="3416"/>
      <c r="CD62" s="3416"/>
      <c r="CE62" s="3416"/>
      <c r="CF62" s="3416"/>
      <c r="CG62" s="3417"/>
      <c r="CH62" s="3417"/>
      <c r="CI62" s="3417"/>
      <c r="CJ62" s="3409"/>
      <c r="CK62" s="3409"/>
      <c r="CL62" s="3409"/>
      <c r="CM62" s="3409"/>
      <c r="CN62" s="3409"/>
      <c r="CO62" s="3409"/>
      <c r="CP62" s="3409"/>
      <c r="CQ62" s="3409"/>
      <c r="CR62" s="3409"/>
      <c r="CS62" s="3409"/>
      <c r="CT62" s="3409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5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5"/>
      <c r="AK63" s="3395"/>
      <c r="BY63" s="194"/>
      <c r="BZ63" s="194"/>
      <c r="CA63" s="3416"/>
      <c r="CB63" s="3416"/>
      <c r="CC63" s="3416"/>
      <c r="CD63" s="3416"/>
      <c r="CE63" s="3416"/>
      <c r="CF63" s="3416"/>
      <c r="CG63" s="3417"/>
      <c r="CH63" s="3417"/>
      <c r="CI63" s="3417"/>
      <c r="CJ63" s="3409"/>
      <c r="CK63" s="3409"/>
      <c r="CL63" s="3409"/>
      <c r="CM63" s="3409"/>
      <c r="CN63" s="3409"/>
      <c r="CO63" s="3409"/>
      <c r="CP63" s="3409"/>
      <c r="CQ63" s="3409"/>
      <c r="CR63" s="3409"/>
      <c r="CS63" s="3409"/>
      <c r="CT63" s="3409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5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5"/>
      <c r="AK64" s="3395"/>
      <c r="BY64" s="194"/>
      <c r="BZ64" s="194"/>
      <c r="CA64" s="3416"/>
      <c r="CB64" s="3416"/>
      <c r="CC64" s="3416"/>
      <c r="CD64" s="3416"/>
      <c r="CE64" s="3416"/>
      <c r="CF64" s="3416"/>
      <c r="CG64" s="3417"/>
      <c r="CH64" s="3417"/>
      <c r="CI64" s="3417"/>
      <c r="CJ64" s="3409"/>
      <c r="CK64" s="3409"/>
      <c r="CL64" s="3409"/>
      <c r="CM64" s="3409"/>
      <c r="CN64" s="3409"/>
      <c r="CO64" s="3409"/>
      <c r="CP64" s="3409"/>
      <c r="CQ64" s="3409"/>
      <c r="CR64" s="3409"/>
      <c r="CS64" s="3409"/>
      <c r="CT64" s="3409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5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5"/>
      <c r="AK65" s="3395"/>
      <c r="BY65" s="194"/>
      <c r="BZ65" s="194"/>
      <c r="CA65" s="3416"/>
      <c r="CB65" s="3416"/>
      <c r="CC65" s="3416"/>
      <c r="CD65" s="3416"/>
      <c r="CE65" s="3416"/>
      <c r="CF65" s="3416"/>
      <c r="CG65" s="3417"/>
      <c r="CH65" s="3417"/>
      <c r="CI65" s="3417"/>
      <c r="CJ65" s="3409"/>
      <c r="CK65" s="3409"/>
      <c r="CL65" s="3409"/>
      <c r="CM65" s="3409"/>
      <c r="CN65" s="3409"/>
      <c r="CO65" s="3409"/>
      <c r="CP65" s="3409"/>
      <c r="CQ65" s="3409"/>
      <c r="CR65" s="3409"/>
      <c r="CS65" s="3409"/>
      <c r="CT65" s="3409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0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5"/>
      <c r="AK66" s="3395"/>
      <c r="BY66" s="194"/>
      <c r="BZ66" s="194"/>
      <c r="CG66" s="3409"/>
      <c r="CH66" s="3409"/>
      <c r="CI66" s="3409"/>
      <c r="CJ66" s="3409"/>
      <c r="CK66" s="3409"/>
      <c r="CL66" s="3409"/>
      <c r="CM66" s="3409"/>
      <c r="CN66" s="3409"/>
      <c r="CO66" s="3409"/>
      <c r="CP66" s="3409"/>
      <c r="CQ66" s="3409"/>
      <c r="CR66" s="3409"/>
      <c r="CS66" s="3409"/>
      <c r="CT66" s="3409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09"/>
      <c r="CH67" s="3409"/>
      <c r="CI67" s="3409"/>
      <c r="CJ67" s="3409"/>
      <c r="CK67" s="3409"/>
      <c r="CL67" s="3409"/>
      <c r="CM67" s="3409"/>
      <c r="CN67" s="3409"/>
      <c r="CO67" s="3409"/>
      <c r="CP67" s="3409"/>
      <c r="CQ67" s="3409"/>
      <c r="CR67" s="3409"/>
      <c r="CS67" s="3409"/>
      <c r="CT67" s="3409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1" t="s">
        <v>0</v>
      </c>
      <c r="B68" s="3195" t="s">
        <v>1</v>
      </c>
      <c r="C68" s="3195" t="s">
        <v>167</v>
      </c>
      <c r="D68" s="3195" t="s">
        <v>179</v>
      </c>
      <c r="E68" s="3195" t="s">
        <v>169</v>
      </c>
      <c r="F68" s="3195" t="s">
        <v>557</v>
      </c>
      <c r="G68" s="3195" t="s">
        <v>150</v>
      </c>
      <c r="I68" s="161"/>
      <c r="J68" s="161"/>
      <c r="K68" s="161"/>
      <c r="AU68" s="161"/>
      <c r="CG68" s="3409"/>
      <c r="CH68" s="3409"/>
      <c r="CI68" s="3409"/>
      <c r="CJ68" s="3409"/>
      <c r="CK68" s="3409"/>
      <c r="CL68" s="3409"/>
      <c r="CM68" s="3409"/>
      <c r="CN68" s="3409"/>
      <c r="CO68" s="3409"/>
      <c r="CP68" s="3409"/>
      <c r="CQ68" s="3409"/>
      <c r="CR68" s="3409"/>
      <c r="CS68" s="3409"/>
      <c r="CT68" s="3409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4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09"/>
      <c r="CH69" s="3409"/>
      <c r="CI69" s="3409"/>
      <c r="CJ69" s="3409"/>
      <c r="CK69" s="3409"/>
      <c r="CL69" s="3409"/>
      <c r="CM69" s="3409"/>
      <c r="CN69" s="3409"/>
      <c r="CO69" s="3409"/>
      <c r="CP69" s="3409"/>
      <c r="CQ69" s="3409"/>
      <c r="CR69" s="3409"/>
      <c r="CS69" s="3409"/>
      <c r="CT69" s="3409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5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09"/>
      <c r="CH70" s="3409"/>
      <c r="CI70" s="3409"/>
      <c r="CJ70" s="3409"/>
      <c r="CK70" s="3409"/>
      <c r="CL70" s="3409"/>
      <c r="CM70" s="3409"/>
      <c r="CN70" s="3409"/>
      <c r="CO70" s="3409"/>
      <c r="CP70" s="3409"/>
      <c r="CQ70" s="3409"/>
      <c r="CR70" s="3409"/>
      <c r="CS70" s="3409"/>
      <c r="CT70" s="3409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5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09"/>
      <c r="CH71" s="3409"/>
      <c r="CI71" s="3409"/>
      <c r="CJ71" s="3409"/>
      <c r="CK71" s="3409"/>
      <c r="CL71" s="3409"/>
      <c r="CM71" s="3409"/>
      <c r="CN71" s="3409"/>
      <c r="CO71" s="3409"/>
      <c r="CP71" s="3409"/>
      <c r="CQ71" s="3409"/>
      <c r="CR71" s="3409"/>
      <c r="CS71" s="3409"/>
      <c r="CT71" s="3409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5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09"/>
      <c r="CH72" s="3409"/>
      <c r="CI72" s="3409"/>
      <c r="CJ72" s="3409"/>
      <c r="CK72" s="3409"/>
      <c r="CL72" s="3409"/>
      <c r="CM72" s="3409"/>
      <c r="CN72" s="3409"/>
      <c r="CO72" s="3409"/>
      <c r="CP72" s="3409"/>
      <c r="CQ72" s="3409"/>
      <c r="CR72" s="3409"/>
      <c r="CS72" s="3409"/>
      <c r="CT72" s="3409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09"/>
      <c r="CH73" s="3409"/>
      <c r="CI73" s="3409"/>
      <c r="CJ73" s="3409"/>
      <c r="CK73" s="3409"/>
      <c r="CL73" s="3409"/>
      <c r="CM73" s="3409"/>
      <c r="CN73" s="3409"/>
      <c r="CO73" s="3409"/>
      <c r="CP73" s="3409"/>
      <c r="CQ73" s="3409"/>
      <c r="CR73" s="3409"/>
      <c r="CS73" s="3409"/>
      <c r="CT73" s="3409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09"/>
      <c r="CH74" s="3409"/>
      <c r="CI74" s="3409"/>
      <c r="CJ74" s="3409"/>
      <c r="CK74" s="3409"/>
      <c r="CL74" s="3409"/>
      <c r="CM74" s="3409"/>
      <c r="CN74" s="3409"/>
      <c r="CO74" s="3409"/>
      <c r="CP74" s="3409"/>
      <c r="CQ74" s="3409"/>
      <c r="CR74" s="3409"/>
      <c r="CS74" s="3409"/>
      <c r="CT74" s="3409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1" t="s">
        <v>0</v>
      </c>
      <c r="B75" s="3195" t="s">
        <v>1</v>
      </c>
      <c r="C75" s="3195" t="s">
        <v>167</v>
      </c>
      <c r="D75" s="3195" t="s">
        <v>179</v>
      </c>
      <c r="E75" s="3195" t="s">
        <v>169</v>
      </c>
      <c r="F75" s="3195" t="s">
        <v>557</v>
      </c>
      <c r="G75" s="3195" t="s">
        <v>150</v>
      </c>
      <c r="I75" s="161"/>
      <c r="J75" s="161"/>
      <c r="K75" s="161"/>
      <c r="AU75" s="161"/>
      <c r="CG75" s="3409"/>
      <c r="CH75" s="3409"/>
      <c r="CI75" s="3409"/>
      <c r="CJ75" s="3409"/>
      <c r="CK75" s="3409"/>
      <c r="CL75" s="3409"/>
      <c r="CM75" s="3409"/>
      <c r="CN75" s="3409"/>
      <c r="CO75" s="3409"/>
      <c r="CP75" s="3409"/>
      <c r="CQ75" s="3409"/>
      <c r="CR75" s="3409"/>
      <c r="CS75" s="3409"/>
      <c r="CT75" s="3409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4" t="s">
        <v>115</v>
      </c>
      <c r="B76" s="455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409"/>
      <c r="CH76" s="3409"/>
      <c r="CI76" s="3409"/>
      <c r="CJ76" s="3409"/>
      <c r="CK76" s="3409"/>
      <c r="CL76" s="3409"/>
      <c r="CM76" s="3409"/>
      <c r="CN76" s="3409"/>
      <c r="CO76" s="3409"/>
      <c r="CP76" s="3409"/>
      <c r="CQ76" s="3409"/>
      <c r="CR76" s="3409"/>
      <c r="CS76" s="3409"/>
      <c r="CT76" s="3409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5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09"/>
      <c r="CH77" s="3409"/>
      <c r="CI77" s="3409"/>
      <c r="CJ77" s="3409"/>
      <c r="CK77" s="3409"/>
      <c r="CL77" s="3409"/>
      <c r="CM77" s="3409"/>
      <c r="CN77" s="3409"/>
      <c r="CO77" s="3409"/>
      <c r="CP77" s="3409"/>
      <c r="CQ77" s="3409"/>
      <c r="CR77" s="3409"/>
      <c r="CS77" s="3409"/>
      <c r="CT77" s="3409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5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09"/>
      <c r="CH78" s="3409"/>
      <c r="CI78" s="3409"/>
      <c r="CJ78" s="3409"/>
      <c r="CK78" s="3409"/>
      <c r="CL78" s="3409"/>
      <c r="CM78" s="3409"/>
      <c r="CN78" s="3409"/>
      <c r="CO78" s="3409"/>
      <c r="CP78" s="3409"/>
      <c r="CQ78" s="3409"/>
      <c r="CR78" s="3409"/>
      <c r="CS78" s="3409"/>
      <c r="CT78" s="3409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5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09"/>
      <c r="CH79" s="3409"/>
      <c r="CI79" s="3409"/>
      <c r="CJ79" s="3409"/>
      <c r="CK79" s="3409"/>
      <c r="CL79" s="3409"/>
      <c r="CM79" s="3409"/>
      <c r="CN79" s="3409"/>
      <c r="CO79" s="3409"/>
      <c r="CP79" s="3409"/>
      <c r="CQ79" s="3409"/>
      <c r="CR79" s="3409"/>
      <c r="CS79" s="3409"/>
      <c r="CT79" s="3409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0</v>
      </c>
      <c r="C80" s="690">
        <f t="shared" si="14"/>
        <v>0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09"/>
      <c r="CH80" s="3409"/>
      <c r="CI80" s="3409"/>
      <c r="CJ80" s="3409"/>
      <c r="CK80" s="3409"/>
      <c r="CL80" s="3409"/>
      <c r="CM80" s="3409"/>
      <c r="CN80" s="3409"/>
      <c r="CO80" s="3409"/>
      <c r="CP80" s="3409"/>
      <c r="CQ80" s="3409"/>
      <c r="CR80" s="3409"/>
      <c r="CS80" s="3409"/>
      <c r="CT80" s="3409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556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09"/>
      <c r="CH81" s="3409"/>
      <c r="CI81" s="3409"/>
      <c r="CJ81" s="3409"/>
      <c r="CK81" s="3409"/>
      <c r="CL81" s="3409"/>
      <c r="CM81" s="3409"/>
      <c r="CN81" s="3409"/>
      <c r="CO81" s="3409"/>
      <c r="CP81" s="3409"/>
      <c r="CQ81" s="3409"/>
      <c r="CR81" s="3409"/>
      <c r="CS81" s="3409"/>
      <c r="CT81" s="3409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0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69" t="s">
        <v>557</v>
      </c>
      <c r="G82" s="161"/>
      <c r="I82" s="161"/>
      <c r="J82" s="161"/>
      <c r="K82" s="161"/>
      <c r="AU82" s="161"/>
      <c r="CG82" s="3409"/>
      <c r="CH82" s="3409"/>
      <c r="CI82" s="3409"/>
      <c r="CJ82" s="3409"/>
      <c r="CK82" s="3409"/>
      <c r="CL82" s="3409"/>
      <c r="CM82" s="3409"/>
      <c r="CN82" s="3409"/>
      <c r="CO82" s="3409"/>
      <c r="CP82" s="3409"/>
      <c r="CQ82" s="3409"/>
      <c r="CR82" s="3409"/>
      <c r="CS82" s="3409"/>
      <c r="CT82" s="3409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409"/>
      <c r="CH83" s="3409"/>
      <c r="CI83" s="3409"/>
      <c r="CJ83" s="3409"/>
      <c r="CK83" s="3409"/>
      <c r="CL83" s="3409"/>
      <c r="CM83" s="3409"/>
      <c r="CN83" s="3409"/>
      <c r="CO83" s="3409"/>
      <c r="CP83" s="3409"/>
      <c r="CQ83" s="3409"/>
      <c r="CR83" s="3409"/>
      <c r="CS83" s="3409"/>
      <c r="CT83" s="3409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840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409"/>
      <c r="CH84" s="3409"/>
      <c r="CI84" s="3409"/>
      <c r="CJ84" s="3409"/>
      <c r="CK84" s="3409"/>
      <c r="CL84" s="3409"/>
      <c r="CM84" s="3409"/>
      <c r="CN84" s="3409"/>
      <c r="CO84" s="3409"/>
      <c r="CP84" s="3409"/>
      <c r="CQ84" s="3409"/>
      <c r="CR84" s="3409"/>
      <c r="CS84" s="3409"/>
      <c r="CT84" s="3409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09"/>
      <c r="CH85" s="3409"/>
      <c r="CI85" s="3409"/>
      <c r="CJ85" s="3409"/>
      <c r="CK85" s="3409"/>
      <c r="CL85" s="3409"/>
      <c r="CM85" s="3409"/>
      <c r="CN85" s="3409"/>
      <c r="CO85" s="3409"/>
      <c r="CP85" s="3409"/>
      <c r="CQ85" s="3409"/>
      <c r="CR85" s="3409"/>
      <c r="CS85" s="3409"/>
      <c r="CT85" s="3409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09"/>
      <c r="CH86" s="3409"/>
      <c r="CI86" s="3409"/>
      <c r="CJ86" s="3409"/>
      <c r="CK86" s="3409"/>
      <c r="CL86" s="3409"/>
      <c r="CM86" s="3409"/>
      <c r="CN86" s="3409"/>
      <c r="CO86" s="3409"/>
      <c r="CP86" s="3409"/>
      <c r="CQ86" s="3409"/>
      <c r="CR86" s="3409"/>
      <c r="CS86" s="3409"/>
      <c r="CT86" s="3409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09"/>
      <c r="CH87" s="3409"/>
      <c r="CI87" s="3409"/>
      <c r="CJ87" s="3409"/>
      <c r="CK87" s="3409"/>
      <c r="CL87" s="3409"/>
      <c r="CM87" s="3409"/>
      <c r="CN87" s="3409"/>
      <c r="CO87" s="3409"/>
      <c r="CP87" s="3409"/>
      <c r="CQ87" s="3409"/>
      <c r="CR87" s="3409"/>
      <c r="CS87" s="3409"/>
      <c r="CT87" s="3409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/>
      <c r="E88" s="126"/>
      <c r="F88" s="165"/>
      <c r="G88" s="161"/>
      <c r="I88" s="161"/>
      <c r="J88" s="161"/>
      <c r="K88" s="161"/>
      <c r="AU88" s="161"/>
      <c r="CG88" s="3409"/>
      <c r="CH88" s="3409"/>
      <c r="CI88" s="3409"/>
      <c r="CJ88" s="3409"/>
      <c r="CK88" s="3409"/>
      <c r="CL88" s="3409"/>
      <c r="CM88" s="3409"/>
      <c r="CN88" s="3409"/>
      <c r="CO88" s="3409"/>
      <c r="CP88" s="3409"/>
      <c r="CQ88" s="3409"/>
      <c r="CR88" s="3409"/>
      <c r="CS88" s="3409"/>
      <c r="CT88" s="3409"/>
      <c r="CU88" s="194"/>
      <c r="CV88" s="194"/>
      <c r="CW88" s="194"/>
      <c r="CX88" s="194"/>
      <c r="CY88" s="194"/>
      <c r="CZ88" s="194"/>
    </row>
    <row r="89" spans="1:104" x14ac:dyDescent="0.2">
      <c r="A89" s="3148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09"/>
      <c r="CH89" s="3409"/>
      <c r="CI89" s="3409"/>
      <c r="CJ89" s="3409"/>
      <c r="CK89" s="3409"/>
      <c r="CL89" s="3409"/>
      <c r="CM89" s="3409"/>
      <c r="CN89" s="3409"/>
      <c r="CO89" s="3409"/>
      <c r="CP89" s="3409"/>
      <c r="CQ89" s="3409"/>
      <c r="CR89" s="3409"/>
      <c r="CS89" s="3409"/>
      <c r="CT89" s="3409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09"/>
      <c r="CH90" s="3409"/>
      <c r="CI90" s="3409"/>
      <c r="CJ90" s="3409"/>
      <c r="CK90" s="3409"/>
      <c r="CL90" s="3409"/>
      <c r="CM90" s="3409"/>
      <c r="CN90" s="3409"/>
      <c r="CO90" s="3409"/>
      <c r="CP90" s="3409"/>
      <c r="CQ90" s="3409"/>
      <c r="CR90" s="3409"/>
      <c r="CS90" s="3409"/>
      <c r="CT90" s="3409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09"/>
      <c r="CH91" s="3409"/>
      <c r="CI91" s="3409"/>
      <c r="CJ91" s="3409"/>
      <c r="CK91" s="3409"/>
      <c r="CL91" s="3409"/>
      <c r="CM91" s="3409"/>
      <c r="CN91" s="3409"/>
      <c r="CO91" s="3409"/>
      <c r="CP91" s="3409"/>
      <c r="CQ91" s="3409"/>
      <c r="CR91" s="3409"/>
      <c r="CS91" s="3409"/>
      <c r="CT91" s="3409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48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09"/>
      <c r="CH92" s="3409"/>
      <c r="CI92" s="3409"/>
      <c r="CJ92" s="3409"/>
      <c r="CK92" s="3409"/>
      <c r="CL92" s="3409"/>
      <c r="CM92" s="3409"/>
      <c r="CN92" s="3409"/>
      <c r="CO92" s="3409"/>
      <c r="CP92" s="3409"/>
      <c r="CQ92" s="3409"/>
      <c r="CR92" s="3409"/>
      <c r="CS92" s="3409"/>
      <c r="CT92" s="3409"/>
      <c r="CU92" s="194"/>
      <c r="CV92" s="194"/>
      <c r="CW92" s="194"/>
      <c r="CX92" s="194"/>
      <c r="CY92" s="194"/>
      <c r="CZ92" s="194"/>
    </row>
    <row r="93" spans="1:104" x14ac:dyDescent="0.2">
      <c r="A93" s="3471" t="s">
        <v>807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09"/>
      <c r="CH93" s="3409"/>
      <c r="CI93" s="3409"/>
      <c r="CJ93" s="3409"/>
      <c r="CK93" s="3409"/>
      <c r="CL93" s="3409"/>
      <c r="CM93" s="3409"/>
      <c r="CN93" s="3409"/>
      <c r="CO93" s="3409"/>
      <c r="CP93" s="3409"/>
      <c r="CQ93" s="3409"/>
      <c r="CR93" s="3409"/>
      <c r="CS93" s="3409"/>
      <c r="CT93" s="3409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09"/>
      <c r="CH94" s="3409"/>
      <c r="CI94" s="3409"/>
      <c r="CJ94" s="3409"/>
      <c r="CK94" s="3409"/>
      <c r="CL94" s="3409"/>
      <c r="CM94" s="3409"/>
      <c r="CN94" s="3409"/>
      <c r="CO94" s="3409"/>
      <c r="CP94" s="3409"/>
      <c r="CQ94" s="3409"/>
      <c r="CR94" s="3409"/>
      <c r="CS94" s="3409"/>
      <c r="CT94" s="3409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48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09"/>
      <c r="CH95" s="3409"/>
      <c r="CI95" s="3409"/>
      <c r="CJ95" s="3409"/>
      <c r="CK95" s="3409"/>
      <c r="CL95" s="3409"/>
      <c r="CM95" s="3409"/>
      <c r="CN95" s="3409"/>
      <c r="CO95" s="3409"/>
      <c r="CP95" s="3409"/>
      <c r="CQ95" s="3409"/>
      <c r="CR95" s="3409"/>
      <c r="CS95" s="3409"/>
      <c r="CT95" s="3409"/>
      <c r="CU95" s="194"/>
      <c r="CV95" s="194"/>
      <c r="CW95" s="194"/>
      <c r="CX95" s="194"/>
      <c r="CY95" s="194"/>
      <c r="CZ95" s="194"/>
    </row>
    <row r="96" spans="1:104" x14ac:dyDescent="0.2">
      <c r="A96" s="3148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09"/>
      <c r="CH96" s="3409"/>
      <c r="CI96" s="3409"/>
      <c r="CJ96" s="3409"/>
      <c r="CK96" s="3409"/>
      <c r="CL96" s="3409"/>
      <c r="CM96" s="3409"/>
      <c r="CN96" s="3409"/>
      <c r="CO96" s="3409"/>
      <c r="CP96" s="3409"/>
      <c r="CQ96" s="3409"/>
      <c r="CR96" s="3409"/>
      <c r="CS96" s="3409"/>
      <c r="CT96" s="3409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09"/>
      <c r="CH97" s="3409"/>
      <c r="CI97" s="3409"/>
      <c r="CJ97" s="3409"/>
      <c r="CK97" s="3409"/>
      <c r="CL97" s="3409"/>
      <c r="CM97" s="3409"/>
      <c r="CN97" s="3409"/>
      <c r="CO97" s="3409"/>
      <c r="CP97" s="3409"/>
      <c r="CQ97" s="3409"/>
      <c r="CR97" s="3409"/>
      <c r="CS97" s="3409"/>
      <c r="CT97" s="3409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09"/>
      <c r="CH98" s="3409"/>
      <c r="CI98" s="3409"/>
      <c r="CJ98" s="3409"/>
      <c r="CK98" s="3409"/>
      <c r="CL98" s="3409"/>
      <c r="CM98" s="3409"/>
      <c r="CN98" s="3409"/>
      <c r="CO98" s="3409"/>
      <c r="CP98" s="3409"/>
      <c r="CQ98" s="3409"/>
      <c r="CR98" s="3409"/>
      <c r="CS98" s="3409"/>
      <c r="CT98" s="3409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09"/>
      <c r="CH99" s="3409"/>
      <c r="CI99" s="3409"/>
      <c r="CJ99" s="3409"/>
      <c r="CK99" s="3409"/>
      <c r="CL99" s="3409"/>
      <c r="CM99" s="3409"/>
      <c r="CN99" s="3409"/>
      <c r="CO99" s="3409"/>
      <c r="CP99" s="3409"/>
      <c r="CQ99" s="3409"/>
      <c r="CR99" s="3409"/>
      <c r="CS99" s="3409"/>
      <c r="CT99" s="3409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518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09"/>
      <c r="CH100" s="3409"/>
      <c r="CI100" s="3409"/>
      <c r="CJ100" s="3409"/>
      <c r="CK100" s="3409"/>
      <c r="CL100" s="3409"/>
      <c r="CM100" s="3409"/>
      <c r="CN100" s="3409"/>
      <c r="CO100" s="3409"/>
      <c r="CP100" s="3409"/>
      <c r="CQ100" s="3409"/>
      <c r="CR100" s="3409"/>
      <c r="CS100" s="3409"/>
      <c r="CT100" s="3409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09"/>
      <c r="CH101" s="3409"/>
      <c r="CI101" s="3409"/>
      <c r="CJ101" s="3409"/>
      <c r="CK101" s="3409"/>
      <c r="CL101" s="3409"/>
      <c r="CM101" s="3409"/>
      <c r="CN101" s="3409"/>
      <c r="CO101" s="3409"/>
      <c r="CP101" s="3409"/>
      <c r="CQ101" s="3409"/>
      <c r="CR101" s="3409"/>
      <c r="CS101" s="3409"/>
      <c r="CT101" s="3409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09"/>
      <c r="CH102" s="3409"/>
      <c r="CI102" s="3409"/>
      <c r="CJ102" s="3409"/>
      <c r="CK102" s="3409"/>
      <c r="CL102" s="3409"/>
      <c r="CM102" s="3409"/>
      <c r="CN102" s="3409"/>
      <c r="CO102" s="3409"/>
      <c r="CP102" s="3409"/>
      <c r="CQ102" s="3409"/>
      <c r="CR102" s="3409"/>
      <c r="CS102" s="3409"/>
      <c r="CT102" s="3409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09"/>
      <c r="CH103" s="3409"/>
      <c r="CI103" s="3409"/>
      <c r="CJ103" s="3409"/>
      <c r="CK103" s="3409"/>
      <c r="CL103" s="3409"/>
      <c r="CM103" s="3409"/>
      <c r="CN103" s="3409"/>
      <c r="CO103" s="3409"/>
      <c r="CP103" s="3409"/>
      <c r="CQ103" s="3409"/>
      <c r="CR103" s="3409"/>
      <c r="CS103" s="3409"/>
      <c r="CT103" s="3409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09"/>
      <c r="CH104" s="3409"/>
      <c r="CI104" s="3409"/>
      <c r="CJ104" s="3409"/>
      <c r="CK104" s="3409"/>
      <c r="CL104" s="3409"/>
      <c r="CM104" s="3409"/>
      <c r="CN104" s="3409"/>
      <c r="CO104" s="3409"/>
      <c r="CP104" s="3409"/>
      <c r="CQ104" s="3409"/>
      <c r="CR104" s="3409"/>
      <c r="CS104" s="3409"/>
      <c r="CT104" s="3409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0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09"/>
      <c r="CH105" s="3409"/>
      <c r="CI105" s="3409"/>
      <c r="CJ105" s="3409"/>
      <c r="CK105" s="3409"/>
      <c r="CL105" s="3409"/>
      <c r="CM105" s="3409"/>
      <c r="CN105" s="3409"/>
      <c r="CO105" s="3409"/>
      <c r="CP105" s="3409"/>
      <c r="CQ105" s="3409"/>
      <c r="CR105" s="3409"/>
      <c r="CS105" s="3409"/>
      <c r="CT105" s="3409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09"/>
      <c r="CH106" s="3409"/>
      <c r="CI106" s="3409"/>
      <c r="CJ106" s="3409"/>
      <c r="CK106" s="3409"/>
      <c r="CL106" s="3409"/>
      <c r="CM106" s="3409"/>
      <c r="CN106" s="3409"/>
      <c r="CO106" s="3409"/>
      <c r="CP106" s="3409"/>
      <c r="CQ106" s="3409"/>
      <c r="CR106" s="3409"/>
      <c r="CS106" s="3409"/>
      <c r="CT106" s="3409"/>
      <c r="CU106" s="194"/>
      <c r="CV106" s="194"/>
      <c r="CW106" s="194"/>
      <c r="CX106" s="194"/>
      <c r="CY106" s="194"/>
      <c r="CZ106" s="194"/>
    </row>
    <row r="107" spans="1:104" x14ac:dyDescent="0.2">
      <c r="A107" s="3472" t="s">
        <v>524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09"/>
      <c r="CH107" s="3409"/>
      <c r="CI107" s="3409"/>
      <c r="CJ107" s="3409"/>
      <c r="CK107" s="3409"/>
      <c r="CL107" s="3409"/>
      <c r="CM107" s="3409"/>
      <c r="CN107" s="3409"/>
      <c r="CO107" s="3409"/>
      <c r="CP107" s="3409"/>
      <c r="CQ107" s="3409"/>
      <c r="CR107" s="3409"/>
      <c r="CS107" s="3409"/>
      <c r="CT107" s="3409"/>
      <c r="CU107" s="194"/>
      <c r="CV107" s="194"/>
      <c r="CW107" s="194"/>
      <c r="CX107" s="194"/>
      <c r="CY107" s="194"/>
      <c r="CZ107" s="194"/>
    </row>
    <row r="108" spans="1:104" x14ac:dyDescent="0.2">
      <c r="A108" s="3473" t="s">
        <v>525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09"/>
      <c r="CH108" s="3409"/>
      <c r="CI108" s="3409"/>
      <c r="CJ108" s="3409"/>
      <c r="CK108" s="3409"/>
      <c r="CL108" s="3409"/>
      <c r="CM108" s="3409"/>
      <c r="CN108" s="3409"/>
      <c r="CO108" s="3409"/>
      <c r="CP108" s="3409"/>
      <c r="CQ108" s="3409"/>
      <c r="CR108" s="3409"/>
      <c r="CS108" s="3409"/>
      <c r="CT108" s="3409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1" t="s">
        <v>27</v>
      </c>
      <c r="B109" s="739">
        <f>SUM(B83:B108)</f>
        <v>0</v>
      </c>
      <c r="C109" s="738">
        <f>SUM(C83:C108)</f>
        <v>0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09"/>
      <c r="CH109" s="3409"/>
      <c r="CI109" s="3409"/>
      <c r="CJ109" s="3409"/>
      <c r="CK109" s="3409"/>
      <c r="CL109" s="3409"/>
      <c r="CM109" s="3409"/>
      <c r="CN109" s="3409"/>
      <c r="CO109" s="3409"/>
      <c r="CP109" s="3409"/>
      <c r="CQ109" s="3409"/>
      <c r="CR109" s="3409"/>
      <c r="CS109" s="3409"/>
      <c r="CT109" s="3409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397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5"/>
      <c r="CG110" s="3409"/>
      <c r="CH110" s="3409"/>
      <c r="CI110" s="3409"/>
      <c r="CJ110" s="3409"/>
      <c r="CK110" s="3409"/>
      <c r="CL110" s="3409"/>
      <c r="CM110" s="3409"/>
      <c r="CN110" s="3409"/>
      <c r="CO110" s="3409"/>
      <c r="CP110" s="3409"/>
      <c r="CQ110" s="3409"/>
      <c r="CR110" s="3409"/>
      <c r="CS110" s="3409"/>
      <c r="CT110" s="3409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69" t="s">
        <v>150</v>
      </c>
      <c r="F111" s="3069" t="s">
        <v>557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09"/>
      <c r="CH111" s="3409"/>
      <c r="CI111" s="3409"/>
      <c r="CJ111" s="3409"/>
      <c r="CK111" s="3409"/>
      <c r="CL111" s="3409"/>
      <c r="CM111" s="3409"/>
      <c r="CN111" s="3409"/>
      <c r="CO111" s="3409"/>
      <c r="CP111" s="3409"/>
      <c r="CQ111" s="3409"/>
      <c r="CR111" s="3409"/>
      <c r="CS111" s="3409"/>
      <c r="CT111" s="3409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09"/>
      <c r="CH112" s="3409"/>
      <c r="CI112" s="3409"/>
      <c r="CJ112" s="3409"/>
      <c r="CK112" s="3409"/>
      <c r="CL112" s="3409"/>
      <c r="CM112" s="3409"/>
      <c r="CN112" s="3409"/>
      <c r="CO112" s="3409"/>
      <c r="CP112" s="3409"/>
      <c r="CQ112" s="3409"/>
      <c r="CR112" s="3409"/>
      <c r="CS112" s="3409"/>
      <c r="CT112" s="3409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09"/>
      <c r="CH113" s="3409"/>
      <c r="CI113" s="3409"/>
      <c r="CJ113" s="3409"/>
      <c r="CK113" s="3409"/>
      <c r="CL113" s="3409"/>
      <c r="CM113" s="3409"/>
      <c r="CN113" s="3409"/>
      <c r="CO113" s="3409"/>
      <c r="CP113" s="3409"/>
      <c r="CQ113" s="3409"/>
      <c r="CR113" s="3409"/>
      <c r="CS113" s="3409"/>
      <c r="CT113" s="3409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09"/>
      <c r="CH114" s="3409"/>
      <c r="CI114" s="3409"/>
      <c r="CJ114" s="3409"/>
      <c r="CK114" s="3409"/>
      <c r="CL114" s="3409"/>
      <c r="CM114" s="3409"/>
      <c r="CN114" s="3409"/>
      <c r="CO114" s="3409"/>
      <c r="CP114" s="3409"/>
      <c r="CQ114" s="3409"/>
      <c r="CR114" s="3409"/>
      <c r="CS114" s="3409"/>
      <c r="CT114" s="3409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09"/>
      <c r="CH115" s="3409"/>
      <c r="CI115" s="3409"/>
      <c r="CJ115" s="3409"/>
      <c r="CK115" s="3409"/>
      <c r="CL115" s="3409"/>
      <c r="CM115" s="3409"/>
      <c r="CN115" s="3409"/>
      <c r="CO115" s="3409"/>
      <c r="CP115" s="3409"/>
      <c r="CQ115" s="3409"/>
      <c r="CR115" s="3409"/>
      <c r="CS115" s="3409"/>
      <c r="CT115" s="3409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09"/>
      <c r="CH116" s="3409"/>
      <c r="CI116" s="3409"/>
      <c r="CJ116" s="3409"/>
      <c r="CK116" s="3409"/>
      <c r="CL116" s="3409"/>
      <c r="CM116" s="3409"/>
      <c r="CN116" s="3409"/>
      <c r="CO116" s="3409"/>
      <c r="CP116" s="3409"/>
      <c r="CQ116" s="3409"/>
      <c r="CR116" s="3409"/>
      <c r="CS116" s="3409"/>
      <c r="CT116" s="3409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0</v>
      </c>
      <c r="C117" s="738">
        <f>SUM(C112:C116)</f>
        <v>0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09"/>
      <c r="CH117" s="3409"/>
      <c r="CI117" s="3409"/>
      <c r="CJ117" s="3409"/>
      <c r="CK117" s="3409"/>
      <c r="CL117" s="3409"/>
      <c r="CM117" s="3409"/>
      <c r="CN117" s="3409"/>
      <c r="CO117" s="3409"/>
      <c r="CP117" s="3409"/>
      <c r="CQ117" s="3409"/>
      <c r="CR117" s="3409"/>
      <c r="CS117" s="3409"/>
      <c r="CT117" s="3409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397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09"/>
      <c r="CH118" s="3409"/>
      <c r="CI118" s="3409"/>
      <c r="CJ118" s="3409"/>
      <c r="CK118" s="3409"/>
      <c r="CL118" s="3409"/>
      <c r="CM118" s="3409"/>
      <c r="CN118" s="3409"/>
      <c r="CO118" s="3409"/>
      <c r="CP118" s="3409"/>
      <c r="CQ118" s="3409"/>
      <c r="CR118" s="3409"/>
      <c r="CS118" s="3409"/>
      <c r="CT118" s="3409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69" t="s">
        <v>150</v>
      </c>
      <c r="F119" s="3069" t="s">
        <v>557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09"/>
      <c r="CH119" s="3409"/>
      <c r="CI119" s="3409"/>
      <c r="CJ119" s="3409"/>
      <c r="CK119" s="3409"/>
      <c r="CL119" s="3409"/>
      <c r="CM119" s="3409"/>
      <c r="CN119" s="3409"/>
      <c r="CO119" s="3409"/>
      <c r="CP119" s="3409"/>
      <c r="CQ119" s="3409"/>
      <c r="CR119" s="3409"/>
      <c r="CS119" s="3409"/>
      <c r="CT119" s="3409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09"/>
      <c r="CH120" s="3409"/>
      <c r="CI120" s="3409"/>
      <c r="CJ120" s="3409"/>
      <c r="CK120" s="3409"/>
      <c r="CL120" s="3409"/>
      <c r="CM120" s="3409"/>
      <c r="CN120" s="3409"/>
      <c r="CO120" s="3409"/>
      <c r="CP120" s="3409"/>
      <c r="CQ120" s="3409"/>
      <c r="CR120" s="3409"/>
      <c r="CS120" s="3409"/>
      <c r="CT120" s="3409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09"/>
      <c r="CH121" s="3409"/>
      <c r="CI121" s="3409"/>
      <c r="CJ121" s="3409"/>
      <c r="CK121" s="3409"/>
      <c r="CL121" s="3409"/>
      <c r="CM121" s="3409"/>
      <c r="CN121" s="3409"/>
      <c r="CO121" s="3409"/>
      <c r="CP121" s="3409"/>
      <c r="CQ121" s="3409"/>
      <c r="CR121" s="3409"/>
      <c r="CS121" s="3409"/>
      <c r="CT121" s="3409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09"/>
      <c r="CH122" s="3409"/>
      <c r="CI122" s="3409"/>
      <c r="CJ122" s="3409"/>
      <c r="CK122" s="3409"/>
      <c r="CL122" s="3409"/>
      <c r="CM122" s="3409"/>
      <c r="CN122" s="3409"/>
      <c r="CO122" s="3409"/>
      <c r="CP122" s="3409"/>
      <c r="CQ122" s="3409"/>
      <c r="CR122" s="3409"/>
      <c r="CS122" s="3409"/>
      <c r="CT122" s="3409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09"/>
      <c r="CH123" s="3409"/>
      <c r="CI123" s="3409"/>
      <c r="CJ123" s="3409"/>
      <c r="CK123" s="3409"/>
      <c r="CL123" s="3409"/>
      <c r="CM123" s="3409"/>
      <c r="CN123" s="3409"/>
      <c r="CO123" s="3409"/>
      <c r="CP123" s="3409"/>
      <c r="CQ123" s="3409"/>
      <c r="CR123" s="3409"/>
      <c r="CS123" s="3409"/>
      <c r="CT123" s="3409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09"/>
      <c r="CH124" s="3409"/>
      <c r="CI124" s="3409"/>
      <c r="CJ124" s="3409"/>
      <c r="CK124" s="3409"/>
      <c r="CL124" s="3409"/>
      <c r="CM124" s="3409"/>
      <c r="CN124" s="3409"/>
      <c r="CO124" s="3409"/>
      <c r="CP124" s="3409"/>
      <c r="CQ124" s="3409"/>
      <c r="CR124" s="3409"/>
      <c r="CS124" s="3409"/>
      <c r="CT124" s="3409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09"/>
      <c r="CH125" s="3409"/>
      <c r="CI125" s="3409"/>
      <c r="CJ125" s="3409"/>
      <c r="CK125" s="3409"/>
      <c r="CL125" s="3409"/>
      <c r="CM125" s="3409"/>
      <c r="CN125" s="3409"/>
      <c r="CO125" s="3409"/>
      <c r="CP125" s="3409"/>
      <c r="CQ125" s="3409"/>
      <c r="CR125" s="3409"/>
      <c r="CS125" s="3409"/>
      <c r="CT125" s="3409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397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09"/>
      <c r="CH126" s="3409"/>
      <c r="CI126" s="3409"/>
      <c r="CJ126" s="3409"/>
      <c r="CK126" s="3409"/>
      <c r="CL126" s="3409"/>
      <c r="CM126" s="3409"/>
      <c r="CN126" s="3409"/>
      <c r="CO126" s="3409"/>
      <c r="CP126" s="3409"/>
      <c r="CQ126" s="3409"/>
      <c r="CR126" s="3409"/>
      <c r="CS126" s="3409"/>
      <c r="CT126" s="3409"/>
    </row>
    <row r="127" spans="1:104" ht="15.6" customHeight="1" x14ac:dyDescent="0.2">
      <c r="A127" s="5356" t="s">
        <v>136</v>
      </c>
      <c r="B127" s="4694"/>
      <c r="C127" s="5355" t="s">
        <v>27</v>
      </c>
      <c r="D127" s="4142" t="s">
        <v>159</v>
      </c>
      <c r="E127" s="4165"/>
      <c r="F127" s="4165"/>
      <c r="G127" s="4165"/>
      <c r="H127" s="4143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09"/>
      <c r="CH127" s="3409"/>
      <c r="CI127" s="3409"/>
      <c r="CJ127" s="3409"/>
      <c r="CK127" s="3409"/>
      <c r="CL127" s="3409"/>
      <c r="CM127" s="3409"/>
      <c r="CN127" s="3409"/>
      <c r="CO127" s="3409"/>
      <c r="CP127" s="3409"/>
      <c r="CQ127" s="3409"/>
      <c r="CR127" s="3409"/>
      <c r="CS127" s="3409"/>
      <c r="CT127" s="3409"/>
    </row>
    <row r="128" spans="1:104" ht="31.5" customHeight="1" x14ac:dyDescent="0.2">
      <c r="A128" s="4695"/>
      <c r="B128" s="4697"/>
      <c r="C128" s="4148"/>
      <c r="D128" s="676" t="s">
        <v>167</v>
      </c>
      <c r="E128" s="3124" t="s">
        <v>168</v>
      </c>
      <c r="F128" s="3053" t="s">
        <v>169</v>
      </c>
      <c r="G128" s="3130" t="s">
        <v>150</v>
      </c>
      <c r="H128" s="3130" t="s">
        <v>557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09"/>
      <c r="CH128" s="3409"/>
      <c r="CI128" s="3409"/>
      <c r="CJ128" s="3409"/>
      <c r="CK128" s="3409"/>
      <c r="CL128" s="3409"/>
      <c r="CM128" s="3409"/>
      <c r="CN128" s="3409"/>
      <c r="CO128" s="3409"/>
      <c r="CP128" s="3409"/>
      <c r="CQ128" s="3409"/>
      <c r="CR128" s="3409"/>
      <c r="CS128" s="3409"/>
      <c r="CT128" s="3409"/>
    </row>
    <row r="129" spans="1:104" ht="22.5" customHeight="1" x14ac:dyDescent="0.2">
      <c r="A129" s="736" t="s">
        <v>189</v>
      </c>
      <c r="B129" s="735"/>
      <c r="C129" s="688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09"/>
      <c r="CH129" s="3409"/>
      <c r="CI129" s="3409"/>
      <c r="CJ129" s="3409"/>
      <c r="CK129" s="3409"/>
      <c r="CL129" s="3409"/>
      <c r="CM129" s="3409"/>
      <c r="CN129" s="3409"/>
      <c r="CO129" s="3409"/>
      <c r="CP129" s="3409"/>
      <c r="CQ129" s="3409"/>
      <c r="CR129" s="3409"/>
      <c r="CS129" s="3409"/>
      <c r="CT129" s="3409"/>
    </row>
    <row r="130" spans="1:104" ht="22.5" customHeight="1" x14ac:dyDescent="0.2">
      <c r="A130" s="4258" t="s">
        <v>190</v>
      </c>
      <c r="B130" s="4259"/>
      <c r="C130" s="698">
        <f>SUM(D130:H130)</f>
        <v>0</v>
      </c>
      <c r="D130" s="430"/>
      <c r="E130" s="728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09"/>
      <c r="CH130" s="3409"/>
      <c r="CI130" s="3409"/>
      <c r="CJ130" s="3409"/>
      <c r="CK130" s="3409"/>
      <c r="CL130" s="3409"/>
      <c r="CM130" s="3409"/>
      <c r="CN130" s="3409"/>
      <c r="CO130" s="3409"/>
      <c r="CP130" s="3409"/>
      <c r="CQ130" s="3409"/>
      <c r="CR130" s="3409"/>
      <c r="CS130" s="3409"/>
      <c r="CT130" s="3409"/>
    </row>
    <row r="131" spans="1:104" ht="32.1" customHeight="1" x14ac:dyDescent="0.2">
      <c r="A131" s="282" t="s">
        <v>860</v>
      </c>
      <c r="D131" s="3067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09"/>
      <c r="CH131" s="3409"/>
      <c r="CI131" s="3409"/>
      <c r="CJ131" s="3409"/>
      <c r="CK131" s="3409"/>
      <c r="CL131" s="3409"/>
      <c r="CM131" s="3409"/>
      <c r="CN131" s="3409"/>
      <c r="CO131" s="3409"/>
      <c r="CP131" s="3409"/>
      <c r="CQ131" s="3409"/>
      <c r="CR131" s="3409"/>
      <c r="CS131" s="3409"/>
      <c r="CT131" s="3409"/>
    </row>
    <row r="132" spans="1:104" s="3476" customFormat="1" ht="32.1" customHeight="1" x14ac:dyDescent="0.2">
      <c r="A132" s="5356" t="s">
        <v>191</v>
      </c>
      <c r="B132" s="4693"/>
      <c r="C132" s="4694"/>
      <c r="D132" s="5355" t="s">
        <v>27</v>
      </c>
      <c r="E132" s="4142" t="s">
        <v>159</v>
      </c>
      <c r="F132" s="4165"/>
      <c r="G132" s="4165"/>
      <c r="H132" s="4165"/>
      <c r="I132" s="4143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4"/>
      <c r="CB132" s="3394"/>
      <c r="CC132" s="3394"/>
      <c r="CD132" s="3394"/>
      <c r="CE132" s="3394"/>
      <c r="CF132" s="3394"/>
      <c r="CG132" s="3409"/>
      <c r="CH132" s="3474"/>
      <c r="CI132" s="3474"/>
      <c r="CJ132" s="3474"/>
      <c r="CK132" s="3474"/>
      <c r="CL132" s="3474"/>
      <c r="CM132" s="3474"/>
      <c r="CN132" s="3474"/>
      <c r="CO132" s="3474"/>
      <c r="CP132" s="3474"/>
      <c r="CQ132" s="3474"/>
      <c r="CR132" s="3474"/>
      <c r="CS132" s="3474"/>
      <c r="CT132" s="3474"/>
      <c r="CU132" s="3475"/>
      <c r="CV132" s="3475"/>
      <c r="CW132" s="3475"/>
      <c r="CX132" s="3475"/>
      <c r="CY132" s="3475"/>
      <c r="CZ132" s="3475"/>
    </row>
    <row r="133" spans="1:104" ht="37.5" customHeight="1" x14ac:dyDescent="0.2">
      <c r="A133" s="4695"/>
      <c r="B133" s="4696"/>
      <c r="C133" s="4697"/>
      <c r="D133" s="4148"/>
      <c r="E133" s="676" t="s">
        <v>167</v>
      </c>
      <c r="F133" s="684" t="s">
        <v>168</v>
      </c>
      <c r="G133" s="3053" t="s">
        <v>169</v>
      </c>
      <c r="H133" s="3130" t="s">
        <v>150</v>
      </c>
      <c r="I133" s="3130" t="s">
        <v>557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09"/>
      <c r="CH133" s="3409"/>
      <c r="CI133" s="3409"/>
      <c r="CJ133" s="3409"/>
      <c r="CK133" s="3409"/>
      <c r="CL133" s="3409"/>
      <c r="CM133" s="3409"/>
      <c r="CN133" s="3409"/>
      <c r="CO133" s="3409"/>
      <c r="CP133" s="3409"/>
      <c r="CQ133" s="3409"/>
      <c r="CR133" s="3409"/>
      <c r="CS133" s="3409"/>
      <c r="CT133" s="3409"/>
    </row>
    <row r="134" spans="1:104" ht="19.5" customHeight="1" x14ac:dyDescent="0.2">
      <c r="A134" s="3477" t="s">
        <v>861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09"/>
      <c r="CH134" s="3409"/>
      <c r="CI134" s="3409"/>
      <c r="CJ134" s="3409"/>
      <c r="CK134" s="3409"/>
      <c r="CL134" s="3409"/>
      <c r="CM134" s="3409"/>
      <c r="CN134" s="3409"/>
      <c r="CO134" s="3409"/>
      <c r="CP134" s="3409"/>
      <c r="CQ134" s="3409"/>
      <c r="CR134" s="3409"/>
      <c r="CS134" s="3409"/>
      <c r="CT134" s="3409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09"/>
      <c r="CH135" s="3409"/>
      <c r="CI135" s="3409"/>
      <c r="CJ135" s="3409"/>
      <c r="CK135" s="3409"/>
      <c r="CL135" s="3409"/>
      <c r="CM135" s="3409"/>
      <c r="CN135" s="3409"/>
      <c r="CO135" s="3409"/>
      <c r="CP135" s="3409"/>
      <c r="CQ135" s="3409"/>
      <c r="CR135" s="3409"/>
      <c r="CS135" s="3409"/>
      <c r="CT135" s="3409"/>
    </row>
    <row r="136" spans="1:104" ht="28.5" customHeight="1" x14ac:dyDescent="0.2">
      <c r="A136" s="221" t="s">
        <v>862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5"/>
      <c r="AV136" s="3415"/>
      <c r="AW136" s="3415"/>
      <c r="AX136" s="3415"/>
      <c r="AY136" s="3415"/>
      <c r="AZ136" s="3415"/>
      <c r="BA136" s="3415"/>
      <c r="BB136" s="3415"/>
      <c r="BC136" s="3415"/>
      <c r="BD136" s="3415"/>
      <c r="BE136" s="3415"/>
      <c r="BF136" s="402"/>
      <c r="BG136" s="402"/>
      <c r="CG136" s="3409"/>
      <c r="CH136" s="3409"/>
      <c r="CI136" s="3409"/>
      <c r="CJ136" s="3409"/>
      <c r="CK136" s="3409"/>
      <c r="CL136" s="3409"/>
      <c r="CM136" s="3409"/>
      <c r="CN136" s="3409"/>
      <c r="CO136" s="3409"/>
      <c r="CP136" s="3409"/>
      <c r="CQ136" s="3409"/>
      <c r="CR136" s="3409"/>
      <c r="CS136" s="3409"/>
      <c r="CT136" s="3409"/>
    </row>
    <row r="137" spans="1:104" ht="15" customHeight="1" x14ac:dyDescent="0.2">
      <c r="A137" s="4158" t="s">
        <v>193</v>
      </c>
      <c r="B137" s="4139" t="s">
        <v>27</v>
      </c>
      <c r="C137" s="4144" t="s">
        <v>194</v>
      </c>
      <c r="D137" s="4146"/>
      <c r="E137" s="4145"/>
      <c r="F137" s="4661" t="s">
        <v>435</v>
      </c>
      <c r="G137" s="5386" t="s">
        <v>436</v>
      </c>
      <c r="H137" s="5363" t="s">
        <v>159</v>
      </c>
      <c r="I137" s="4165"/>
      <c r="J137" s="4165"/>
      <c r="K137" s="4165"/>
      <c r="L137" s="4143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5"/>
      <c r="AV137" s="3415"/>
      <c r="AW137" s="3415"/>
      <c r="AX137" s="3415"/>
      <c r="AY137" s="3415"/>
      <c r="AZ137" s="3415"/>
      <c r="BA137" s="3415"/>
      <c r="BB137" s="3415"/>
      <c r="BC137" s="3415"/>
      <c r="BD137" s="3415"/>
      <c r="BE137" s="3415"/>
      <c r="BF137" s="402"/>
      <c r="BG137" s="402"/>
      <c r="CG137" s="3409"/>
      <c r="CH137" s="3409"/>
      <c r="CI137" s="3409"/>
      <c r="CJ137" s="3409"/>
      <c r="CK137" s="3409"/>
      <c r="CL137" s="3409"/>
      <c r="CM137" s="3409"/>
      <c r="CN137" s="3409"/>
      <c r="CO137" s="3409"/>
      <c r="CP137" s="3409"/>
      <c r="CQ137" s="3409"/>
      <c r="CR137" s="3409"/>
      <c r="CS137" s="3409"/>
      <c r="CT137" s="3409"/>
    </row>
    <row r="138" spans="1:104" ht="49.5" customHeight="1" x14ac:dyDescent="0.2">
      <c r="A138" s="4160"/>
      <c r="B138" s="4141"/>
      <c r="C138" s="718" t="s">
        <v>360</v>
      </c>
      <c r="D138" s="697" t="s">
        <v>361</v>
      </c>
      <c r="E138" s="3053" t="s">
        <v>362</v>
      </c>
      <c r="F138" s="4661"/>
      <c r="G138" s="5386"/>
      <c r="H138" s="3053" t="s">
        <v>167</v>
      </c>
      <c r="I138" s="3195" t="s">
        <v>168</v>
      </c>
      <c r="J138" s="3195" t="s">
        <v>169</v>
      </c>
      <c r="K138" s="3047" t="s">
        <v>150</v>
      </c>
      <c r="L138" s="3047" t="s">
        <v>557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5"/>
      <c r="AV138" s="3415"/>
      <c r="AW138" s="3415"/>
      <c r="AX138" s="3415"/>
      <c r="AY138" s="3415"/>
      <c r="AZ138" s="3415"/>
      <c r="BA138" s="3415"/>
      <c r="BB138" s="3415"/>
      <c r="BC138" s="3415"/>
      <c r="BD138" s="3415"/>
      <c r="BE138" s="3415"/>
      <c r="BF138" s="402"/>
      <c r="BG138" s="402"/>
      <c r="CG138" s="3409"/>
      <c r="CH138" s="3409"/>
      <c r="CI138" s="3409"/>
      <c r="CJ138" s="3409"/>
      <c r="CK138" s="3409"/>
      <c r="CL138" s="3409"/>
      <c r="CM138" s="3409"/>
      <c r="CN138" s="3409"/>
      <c r="CO138" s="3409"/>
      <c r="CP138" s="3409"/>
      <c r="CQ138" s="3409"/>
      <c r="CR138" s="3409"/>
      <c r="CS138" s="3409"/>
      <c r="CT138" s="3409"/>
    </row>
    <row r="139" spans="1:104" ht="15" customHeight="1" x14ac:dyDescent="0.2">
      <c r="A139" s="3065" t="s">
        <v>346</v>
      </c>
      <c r="B139" s="681">
        <f>SUM(C139:G139)</f>
        <v>0</v>
      </c>
      <c r="C139" s="121"/>
      <c r="D139" s="679"/>
      <c r="E139" s="678"/>
      <c r="F139" s="679"/>
      <c r="G139" s="250"/>
      <c r="H139" s="678"/>
      <c r="I139" s="679"/>
      <c r="J139" s="679"/>
      <c r="K139" s="679"/>
      <c r="L139" s="679"/>
      <c r="M139" s="2269" t="str">
        <f>CA139</f>
        <v/>
      </c>
      <c r="N139" s="3415"/>
      <c r="O139" s="3415"/>
      <c r="P139" s="3415"/>
      <c r="Q139" s="3415"/>
      <c r="R139" s="3415"/>
      <c r="S139" s="3415"/>
      <c r="T139" s="3415"/>
      <c r="U139" s="3415"/>
      <c r="V139" s="3415"/>
      <c r="W139" s="3415"/>
      <c r="X139" s="402"/>
      <c r="Y139" s="402"/>
      <c r="Z139" s="402"/>
      <c r="AA139" s="402"/>
      <c r="AU139" s="3415"/>
      <c r="AV139" s="3415"/>
      <c r="AW139" s="3415"/>
      <c r="AX139" s="3415"/>
      <c r="AY139" s="3415"/>
      <c r="AZ139" s="3415"/>
      <c r="BA139" s="3415"/>
      <c r="BB139" s="3415"/>
      <c r="BC139" s="3415"/>
      <c r="BD139" s="3415"/>
      <c r="BE139" s="3415"/>
      <c r="BF139" s="402"/>
      <c r="BG139" s="402"/>
      <c r="CA139" s="3416" t="str">
        <f>IF(CG139=1,"* Total Personas debe ser igual que según Tipo estrategia + Otros + UAPORRINO. ","")</f>
        <v/>
      </c>
      <c r="CB139" s="3416"/>
      <c r="CC139" s="3416"/>
      <c r="CD139" s="3416"/>
      <c r="CE139" s="3416"/>
      <c r="CF139" s="3416"/>
      <c r="CG139" s="3417">
        <f>IF(B139&lt;&gt;SUM(H139:L139),1,0)</f>
        <v>0</v>
      </c>
      <c r="CH139" s="3409"/>
      <c r="CI139" s="3409"/>
      <c r="CJ139" s="3409"/>
      <c r="CK139" s="3409"/>
      <c r="CL139" s="3409"/>
      <c r="CM139" s="3409"/>
      <c r="CN139" s="3409"/>
      <c r="CO139" s="3409"/>
      <c r="CP139" s="3409"/>
      <c r="CQ139" s="3409"/>
      <c r="CR139" s="3409"/>
      <c r="CS139" s="3409"/>
      <c r="CT139" s="3409"/>
    </row>
    <row r="140" spans="1:104" ht="15" customHeight="1" x14ac:dyDescent="0.2">
      <c r="A140" s="3060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69" t="str">
        <f>CA140</f>
        <v/>
      </c>
      <c r="N140" s="3415"/>
      <c r="O140" s="3415"/>
      <c r="P140" s="3415"/>
      <c r="Q140" s="3415"/>
      <c r="R140" s="3415"/>
      <c r="S140" s="3415"/>
      <c r="T140" s="3415"/>
      <c r="U140" s="3415"/>
      <c r="V140" s="3415"/>
      <c r="W140" s="3415"/>
      <c r="X140" s="402"/>
      <c r="Y140" s="402"/>
      <c r="Z140" s="402"/>
      <c r="AA140" s="402"/>
      <c r="AU140" s="3415"/>
      <c r="AV140" s="3415"/>
      <c r="AW140" s="3415"/>
      <c r="AX140" s="3415"/>
      <c r="AY140" s="3415"/>
      <c r="AZ140" s="3415"/>
      <c r="BA140" s="3415"/>
      <c r="BB140" s="3415"/>
      <c r="BC140" s="3415"/>
      <c r="BD140" s="3415"/>
      <c r="BE140" s="3415"/>
      <c r="BF140" s="402"/>
      <c r="BG140" s="402"/>
      <c r="CA140" s="3416" t="str">
        <f>IF(CG140=1,"* Total Personas debe ser igual que según Tipo estrategia + Otros + UAPORRINO. ","")</f>
        <v/>
      </c>
      <c r="CB140" s="3416"/>
      <c r="CC140" s="3416"/>
      <c r="CD140" s="3416"/>
      <c r="CE140" s="3416"/>
      <c r="CF140" s="3416"/>
      <c r="CG140" s="3417">
        <f>IF(B140&lt;&gt;SUM(H140:L140),1,0)</f>
        <v>0</v>
      </c>
      <c r="CH140" s="3409"/>
      <c r="CI140" s="3409"/>
      <c r="CJ140" s="3409"/>
      <c r="CK140" s="3409"/>
      <c r="CL140" s="3409"/>
      <c r="CM140" s="3409"/>
      <c r="CN140" s="3409"/>
      <c r="CO140" s="3409"/>
      <c r="CP140" s="3409"/>
      <c r="CQ140" s="3409"/>
      <c r="CR140" s="3409"/>
      <c r="CS140" s="3409"/>
      <c r="CT140" s="3409"/>
    </row>
    <row r="141" spans="1:104" ht="15" customHeight="1" x14ac:dyDescent="0.2">
      <c r="A141" s="3160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69" t="str">
        <f>CA141</f>
        <v/>
      </c>
      <c r="N141" s="3415"/>
      <c r="O141" s="3415"/>
      <c r="P141" s="3415"/>
      <c r="Q141" s="3415"/>
      <c r="R141" s="3415"/>
      <c r="S141" s="3415"/>
      <c r="T141" s="3415"/>
      <c r="U141" s="3415"/>
      <c r="V141" s="3415"/>
      <c r="W141" s="3415"/>
      <c r="X141" s="402"/>
      <c r="Y141" s="402"/>
      <c r="Z141" s="402"/>
      <c r="AA141" s="402"/>
      <c r="AU141" s="3415"/>
      <c r="AV141" s="3415"/>
      <c r="AW141" s="3415"/>
      <c r="AX141" s="3415"/>
      <c r="AY141" s="3415"/>
      <c r="AZ141" s="3415"/>
      <c r="BA141" s="3415"/>
      <c r="BB141" s="3415"/>
      <c r="BC141" s="3415"/>
      <c r="BD141" s="3415"/>
      <c r="BE141" s="3415"/>
      <c r="BF141" s="402"/>
      <c r="BG141" s="402"/>
      <c r="CA141" s="3416" t="str">
        <f>IF(CG141=1,"* Total Personas debe ser igual que según Tipo estrategia + Otros + UAPORRINO. ","")</f>
        <v/>
      </c>
      <c r="CB141" s="3416"/>
      <c r="CC141" s="3416"/>
      <c r="CD141" s="3416"/>
      <c r="CE141" s="3416"/>
      <c r="CF141" s="3416"/>
      <c r="CG141" s="3417">
        <f>IF(B141&lt;&gt;SUM(H141:L141),1,0)</f>
        <v>0</v>
      </c>
      <c r="CH141" s="3409"/>
      <c r="CI141" s="3409"/>
      <c r="CJ141" s="3409"/>
      <c r="CK141" s="3409"/>
      <c r="CL141" s="3409"/>
      <c r="CM141" s="3409"/>
      <c r="CN141" s="3409"/>
      <c r="CO141" s="3409"/>
      <c r="CP141" s="3409"/>
      <c r="CQ141" s="3409"/>
      <c r="CR141" s="3409"/>
      <c r="CS141" s="3409"/>
      <c r="CT141" s="3409"/>
    </row>
    <row r="142" spans="1:104" ht="25.5" customHeight="1" x14ac:dyDescent="0.2">
      <c r="A142" s="1397" t="s">
        <v>863</v>
      </c>
      <c r="D142" s="3067"/>
      <c r="E142" s="3067"/>
      <c r="F142" s="3067"/>
      <c r="G142" s="3067"/>
      <c r="H142" s="3067"/>
      <c r="I142" s="3067"/>
      <c r="J142" s="3067"/>
      <c r="K142" s="3067"/>
      <c r="L142" s="3067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5"/>
      <c r="AV142" s="3415"/>
      <c r="AW142" s="3415"/>
      <c r="AX142" s="3415"/>
      <c r="AY142" s="3415"/>
      <c r="AZ142" s="3415"/>
      <c r="BA142" s="3415"/>
      <c r="BB142" s="3415"/>
      <c r="BC142" s="3415"/>
      <c r="BD142" s="3415"/>
      <c r="BE142" s="3415"/>
      <c r="BF142" s="402"/>
      <c r="BG142" s="402"/>
      <c r="CG142" s="3409"/>
      <c r="CH142" s="3409"/>
      <c r="CI142" s="3409"/>
      <c r="CJ142" s="3409"/>
      <c r="CK142" s="3409"/>
      <c r="CL142" s="3409"/>
      <c r="CM142" s="3409"/>
      <c r="CN142" s="3409"/>
      <c r="CO142" s="3409"/>
      <c r="CP142" s="3409"/>
      <c r="CQ142" s="3409"/>
      <c r="CR142" s="3409"/>
      <c r="CS142" s="3409"/>
      <c r="CT142" s="3409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8" t="s">
        <v>195</v>
      </c>
      <c r="B143" s="4139" t="s">
        <v>196</v>
      </c>
      <c r="C143" s="4144" t="s">
        <v>197</v>
      </c>
      <c r="D143" s="4145"/>
      <c r="E143" s="4146" t="s">
        <v>198</v>
      </c>
      <c r="F143" s="4145"/>
      <c r="G143" s="4146" t="s">
        <v>199</v>
      </c>
      <c r="H143" s="4145"/>
      <c r="I143" s="4144" t="s">
        <v>200</v>
      </c>
      <c r="J143" s="4145"/>
      <c r="K143" s="5351" t="s">
        <v>557</v>
      </c>
      <c r="L143" s="5351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5"/>
      <c r="AV143" s="3415"/>
      <c r="AW143" s="3415"/>
      <c r="AX143" s="3415"/>
      <c r="AY143" s="3415"/>
      <c r="AZ143" s="3415"/>
      <c r="BA143" s="3415"/>
      <c r="BB143" s="3415"/>
      <c r="BC143" s="3415"/>
      <c r="BD143" s="3415"/>
      <c r="BE143" s="3415"/>
      <c r="BF143" s="402"/>
      <c r="BG143" s="402"/>
      <c r="CG143" s="3409"/>
      <c r="CH143" s="3409"/>
      <c r="CI143" s="3409"/>
      <c r="CJ143" s="3409"/>
      <c r="CK143" s="3409"/>
      <c r="CL143" s="3409"/>
      <c r="CM143" s="3409"/>
      <c r="CN143" s="3409"/>
      <c r="CO143" s="3409"/>
      <c r="CP143" s="3409"/>
      <c r="CQ143" s="3409"/>
      <c r="CR143" s="3409"/>
      <c r="CS143" s="3409"/>
      <c r="CT143" s="3409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60"/>
      <c r="B144" s="4141"/>
      <c r="C144" s="676" t="s">
        <v>201</v>
      </c>
      <c r="D144" s="3053" t="s">
        <v>202</v>
      </c>
      <c r="E144" s="676" t="s">
        <v>201</v>
      </c>
      <c r="F144" s="3189" t="s">
        <v>202</v>
      </c>
      <c r="G144" s="676" t="s">
        <v>201</v>
      </c>
      <c r="H144" s="3053" t="s">
        <v>202</v>
      </c>
      <c r="I144" s="676" t="s">
        <v>201</v>
      </c>
      <c r="J144" s="3053" t="s">
        <v>202</v>
      </c>
      <c r="K144" s="3478" t="s">
        <v>2392</v>
      </c>
      <c r="L144" s="3478" t="s">
        <v>202</v>
      </c>
      <c r="M144" s="3067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5"/>
      <c r="AV144" s="3415"/>
      <c r="AW144" s="3415"/>
      <c r="AX144" s="3415"/>
      <c r="AY144" s="3415"/>
      <c r="AZ144" s="3415"/>
      <c r="BA144" s="3415"/>
      <c r="BB144" s="3415"/>
      <c r="BC144" s="3415"/>
      <c r="BD144" s="3415"/>
      <c r="BE144" s="3415"/>
      <c r="BF144" s="402"/>
      <c r="BG144" s="402"/>
      <c r="CG144" s="3409"/>
      <c r="CH144" s="3409"/>
      <c r="CI144" s="3409"/>
      <c r="CJ144" s="3409"/>
      <c r="CK144" s="3409"/>
      <c r="CL144" s="3409"/>
      <c r="CM144" s="3409"/>
      <c r="CN144" s="3409"/>
      <c r="CO144" s="3409"/>
      <c r="CP144" s="3409"/>
      <c r="CQ144" s="3409"/>
      <c r="CR144" s="3409"/>
      <c r="CS144" s="3409"/>
      <c r="CT144" s="3409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39" t="s">
        <v>363</v>
      </c>
      <c r="B145" s="3065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67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5"/>
      <c r="AV145" s="3415"/>
      <c r="AW145" s="3415"/>
      <c r="AX145" s="3415"/>
      <c r="AY145" s="3415"/>
      <c r="AZ145" s="3415"/>
      <c r="BA145" s="3415"/>
      <c r="BB145" s="3415"/>
      <c r="BC145" s="3415"/>
      <c r="BD145" s="3415"/>
      <c r="BE145" s="3415"/>
      <c r="BF145" s="402"/>
      <c r="BG145" s="402"/>
      <c r="CG145" s="3409"/>
      <c r="CH145" s="3409"/>
      <c r="CI145" s="3409"/>
      <c r="CJ145" s="3409"/>
      <c r="CK145" s="3409"/>
      <c r="CL145" s="3409"/>
      <c r="CM145" s="3409"/>
      <c r="CN145" s="3409"/>
      <c r="CO145" s="3409"/>
      <c r="CP145" s="3409"/>
      <c r="CQ145" s="3409"/>
      <c r="CR145" s="3409"/>
      <c r="CS145" s="3409"/>
      <c r="CT145" s="3409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40"/>
      <c r="B146" s="3060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67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5"/>
      <c r="AV146" s="3415"/>
      <c r="AW146" s="3415"/>
      <c r="AX146" s="3415"/>
      <c r="AY146" s="3415"/>
      <c r="AZ146" s="3415"/>
      <c r="BA146" s="3415"/>
      <c r="BB146" s="3415"/>
      <c r="BC146" s="3415"/>
      <c r="BD146" s="3415"/>
      <c r="BE146" s="3415"/>
      <c r="BF146" s="402"/>
      <c r="BG146" s="402"/>
      <c r="CG146" s="3409"/>
      <c r="CH146" s="3409"/>
      <c r="CI146" s="3409"/>
      <c r="CJ146" s="3409"/>
      <c r="CK146" s="3409"/>
      <c r="CL146" s="3409"/>
      <c r="CM146" s="3409"/>
      <c r="CN146" s="3409"/>
      <c r="CO146" s="3409"/>
      <c r="CP146" s="3409"/>
      <c r="CQ146" s="3409"/>
      <c r="CR146" s="3409"/>
      <c r="CS146" s="3409"/>
      <c r="CT146" s="3409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40"/>
      <c r="B147" s="3060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67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5"/>
      <c r="AV147" s="3415"/>
      <c r="AW147" s="3415"/>
      <c r="AX147" s="3415"/>
      <c r="AY147" s="3415"/>
      <c r="AZ147" s="3415"/>
      <c r="BA147" s="3415"/>
      <c r="BB147" s="3415"/>
      <c r="BC147" s="3415"/>
      <c r="BD147" s="3415"/>
      <c r="BE147" s="3415"/>
      <c r="BF147" s="402"/>
      <c r="BG147" s="402"/>
      <c r="CG147" s="3409"/>
      <c r="CH147" s="3409"/>
      <c r="CI147" s="3409"/>
      <c r="CJ147" s="3409"/>
      <c r="CK147" s="3409"/>
      <c r="CL147" s="3409"/>
      <c r="CM147" s="3409"/>
      <c r="CN147" s="3409"/>
      <c r="CO147" s="3409"/>
      <c r="CP147" s="3409"/>
      <c r="CQ147" s="3409"/>
      <c r="CR147" s="3409"/>
      <c r="CS147" s="3409"/>
      <c r="CT147" s="3409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41"/>
      <c r="B148" s="3060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67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5"/>
      <c r="AV148" s="3415"/>
      <c r="AW148" s="3415"/>
      <c r="AX148" s="3415"/>
      <c r="AY148" s="3415"/>
      <c r="AZ148" s="3415"/>
      <c r="BA148" s="3415"/>
      <c r="BB148" s="3415"/>
      <c r="BC148" s="3415"/>
      <c r="BD148" s="3415"/>
      <c r="BE148" s="3415"/>
      <c r="BF148" s="402"/>
      <c r="BG148" s="402"/>
      <c r="CG148" s="3409"/>
      <c r="CH148" s="3409"/>
      <c r="CI148" s="3409"/>
      <c r="CJ148" s="3409"/>
      <c r="CK148" s="3409"/>
      <c r="CL148" s="3409"/>
      <c r="CM148" s="3409"/>
      <c r="CN148" s="3409"/>
      <c r="CO148" s="3409"/>
      <c r="CP148" s="3409"/>
      <c r="CQ148" s="3409"/>
      <c r="CR148" s="3409"/>
      <c r="CS148" s="3409"/>
      <c r="CT148" s="3409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61" t="s">
        <v>206</v>
      </c>
      <c r="B149" s="3065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67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5"/>
      <c r="AV149" s="3415"/>
      <c r="AW149" s="3415"/>
      <c r="AX149" s="3415"/>
      <c r="AY149" s="3415"/>
      <c r="AZ149" s="3415"/>
      <c r="BA149" s="3415"/>
      <c r="BB149" s="3415"/>
      <c r="BC149" s="3415"/>
      <c r="BD149" s="3415"/>
      <c r="BE149" s="3415"/>
      <c r="BF149" s="402"/>
      <c r="BG149" s="402"/>
      <c r="CG149" s="3409"/>
      <c r="CH149" s="3409"/>
      <c r="CI149" s="3409"/>
      <c r="CJ149" s="3409"/>
      <c r="CK149" s="3409"/>
      <c r="CL149" s="3409"/>
      <c r="CM149" s="3409"/>
      <c r="CN149" s="3409"/>
      <c r="CO149" s="3409"/>
      <c r="CP149" s="3409"/>
      <c r="CQ149" s="3409"/>
      <c r="CR149" s="3409"/>
      <c r="CS149" s="3409"/>
      <c r="CT149" s="3409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85"/>
      <c r="B150" s="3060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67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5"/>
      <c r="AV150" s="3415"/>
      <c r="AW150" s="3415"/>
      <c r="AX150" s="3415"/>
      <c r="AY150" s="3415"/>
      <c r="AZ150" s="3415"/>
      <c r="BA150" s="3415"/>
      <c r="BB150" s="3415"/>
      <c r="BC150" s="3415"/>
      <c r="BD150" s="3415"/>
      <c r="BE150" s="3415"/>
      <c r="BF150" s="402"/>
      <c r="BG150" s="402"/>
      <c r="CG150" s="3409"/>
      <c r="CH150" s="3409"/>
      <c r="CI150" s="3409"/>
      <c r="CJ150" s="3409"/>
      <c r="CK150" s="3409"/>
      <c r="CL150" s="3409"/>
      <c r="CM150" s="3409"/>
      <c r="CN150" s="3409"/>
      <c r="CO150" s="3409"/>
      <c r="CP150" s="3409"/>
      <c r="CQ150" s="3409"/>
      <c r="CR150" s="3409"/>
      <c r="CS150" s="3409"/>
      <c r="CT150" s="3409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85"/>
      <c r="B151" s="3060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67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5"/>
      <c r="AV151" s="3415"/>
      <c r="AW151" s="3415"/>
      <c r="AX151" s="3415"/>
      <c r="AY151" s="3415"/>
      <c r="AZ151" s="3415"/>
      <c r="BA151" s="3415"/>
      <c r="BB151" s="3415"/>
      <c r="BC151" s="3415"/>
      <c r="BD151" s="3415"/>
      <c r="BE151" s="3415"/>
      <c r="BF151" s="402"/>
      <c r="BG151" s="402"/>
      <c r="CG151" s="3409"/>
      <c r="CH151" s="3409"/>
      <c r="CI151" s="3409"/>
      <c r="CJ151" s="3409"/>
      <c r="CK151" s="3409"/>
      <c r="CL151" s="3409"/>
      <c r="CM151" s="3409"/>
      <c r="CN151" s="3409"/>
      <c r="CO151" s="3409"/>
      <c r="CP151" s="3409"/>
      <c r="CQ151" s="3409"/>
      <c r="CR151" s="3409"/>
      <c r="CS151" s="3409"/>
      <c r="CT151" s="3409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85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67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5"/>
      <c r="AV152" s="3415"/>
      <c r="AW152" s="3415"/>
      <c r="AX152" s="3415"/>
      <c r="AY152" s="3415"/>
      <c r="AZ152" s="3415"/>
      <c r="BA152" s="3415"/>
      <c r="BB152" s="3415"/>
      <c r="BC152" s="3415"/>
      <c r="BD152" s="3415"/>
      <c r="BE152" s="3415"/>
      <c r="BF152" s="402"/>
      <c r="BG152" s="402"/>
      <c r="CG152" s="3409"/>
      <c r="CH152" s="3409"/>
      <c r="CI152" s="3409"/>
      <c r="CJ152" s="3409"/>
      <c r="CK152" s="3409"/>
      <c r="CL152" s="3409"/>
      <c r="CM152" s="3409"/>
      <c r="CN152" s="3409"/>
      <c r="CO152" s="3409"/>
      <c r="CP152" s="3409"/>
      <c r="CQ152" s="3409"/>
      <c r="CR152" s="3409"/>
      <c r="CS152" s="3409"/>
      <c r="CT152" s="3409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85"/>
      <c r="B153" s="3160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67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5"/>
      <c r="AV153" s="3415"/>
      <c r="AW153" s="3415"/>
      <c r="AX153" s="3415"/>
      <c r="AY153" s="3415"/>
      <c r="AZ153" s="3415"/>
      <c r="BA153" s="3415"/>
      <c r="BB153" s="3415"/>
      <c r="BC153" s="3415"/>
      <c r="BD153" s="3415"/>
      <c r="BE153" s="3415"/>
      <c r="BF153" s="402"/>
      <c r="BG153" s="402"/>
      <c r="CG153" s="3409"/>
      <c r="CH153" s="3409"/>
      <c r="CI153" s="3409"/>
      <c r="CJ153" s="3409"/>
      <c r="CK153" s="3409"/>
      <c r="CL153" s="3409"/>
      <c r="CM153" s="3409"/>
      <c r="CN153" s="3409"/>
      <c r="CO153" s="3409"/>
      <c r="CP153" s="3409"/>
      <c r="CQ153" s="3409"/>
      <c r="CR153" s="3409"/>
      <c r="CS153" s="3409"/>
      <c r="CT153" s="3409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39" t="s">
        <v>209</v>
      </c>
      <c r="B154" s="3065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67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5"/>
      <c r="AV154" s="3415"/>
      <c r="AW154" s="3415"/>
      <c r="AX154" s="3415"/>
      <c r="AY154" s="3415"/>
      <c r="AZ154" s="3415"/>
      <c r="BA154" s="3415"/>
      <c r="BB154" s="3415"/>
      <c r="BC154" s="3415"/>
      <c r="BD154" s="3415"/>
      <c r="BE154" s="3415"/>
      <c r="BF154" s="402"/>
      <c r="BG154" s="402"/>
      <c r="CG154" s="3409"/>
      <c r="CH154" s="3409"/>
      <c r="CI154" s="3409"/>
      <c r="CJ154" s="3409"/>
      <c r="CK154" s="3409"/>
      <c r="CL154" s="3409"/>
      <c r="CM154" s="3409"/>
      <c r="CN154" s="3409"/>
      <c r="CO154" s="3409"/>
      <c r="CP154" s="3409"/>
      <c r="CQ154" s="3409"/>
      <c r="CR154" s="3409"/>
      <c r="CS154" s="3409"/>
      <c r="CT154" s="3409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40"/>
      <c r="B155" s="3060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67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5"/>
      <c r="AV155" s="3415"/>
      <c r="AW155" s="3415"/>
      <c r="AX155" s="3415"/>
      <c r="AY155" s="3415"/>
      <c r="AZ155" s="3415"/>
      <c r="BA155" s="3415"/>
      <c r="BB155" s="3415"/>
      <c r="BC155" s="3415"/>
      <c r="BD155" s="3415"/>
      <c r="BE155" s="3415"/>
      <c r="BF155" s="402"/>
      <c r="BG155" s="402"/>
      <c r="CG155" s="3409"/>
      <c r="CH155" s="3409"/>
      <c r="CI155" s="3409"/>
      <c r="CJ155" s="3409"/>
      <c r="CK155" s="3409"/>
      <c r="CL155" s="3409"/>
      <c r="CM155" s="3409"/>
      <c r="CN155" s="3409"/>
      <c r="CO155" s="3409"/>
      <c r="CP155" s="3409"/>
      <c r="CQ155" s="3409"/>
      <c r="CR155" s="3409"/>
      <c r="CS155" s="3409"/>
      <c r="CT155" s="3409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40"/>
      <c r="B156" s="3060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5"/>
      <c r="AV156" s="3415"/>
      <c r="AW156" s="3415"/>
      <c r="AX156" s="3415"/>
      <c r="AY156" s="3415"/>
      <c r="AZ156" s="3415"/>
      <c r="BA156" s="3415"/>
      <c r="BB156" s="3415"/>
      <c r="BC156" s="3415"/>
      <c r="BD156" s="3415"/>
      <c r="BE156" s="3415"/>
      <c r="BF156" s="402"/>
      <c r="BG156" s="402"/>
      <c r="CG156" s="3409"/>
      <c r="CH156" s="3409"/>
      <c r="CI156" s="3409"/>
      <c r="CJ156" s="3409"/>
      <c r="CK156" s="3409"/>
      <c r="CL156" s="3409"/>
      <c r="CM156" s="3409"/>
      <c r="CN156" s="3409"/>
      <c r="CO156" s="3409"/>
      <c r="CP156" s="3409"/>
      <c r="CQ156" s="3409"/>
      <c r="CR156" s="3409"/>
      <c r="CS156" s="3409"/>
      <c r="CT156" s="3409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40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5"/>
      <c r="AV157" s="3415"/>
      <c r="AW157" s="3415"/>
      <c r="AX157" s="3415"/>
      <c r="AY157" s="3415"/>
      <c r="AZ157" s="3415"/>
      <c r="BA157" s="3415"/>
      <c r="BB157" s="3415"/>
      <c r="BC157" s="3415"/>
      <c r="BD157" s="3415"/>
      <c r="BE157" s="3415"/>
      <c r="BF157" s="402"/>
      <c r="BG157" s="402"/>
      <c r="CG157" s="3409"/>
      <c r="CH157" s="3409"/>
      <c r="CI157" s="3409"/>
      <c r="CJ157" s="3409"/>
      <c r="CK157" s="3409"/>
      <c r="CL157" s="3409"/>
      <c r="CM157" s="3409"/>
      <c r="CN157" s="3409"/>
      <c r="CO157" s="3409"/>
      <c r="CP157" s="3409"/>
      <c r="CQ157" s="3409"/>
      <c r="CR157" s="3409"/>
      <c r="CS157" s="3409"/>
      <c r="CT157" s="3409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40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5"/>
      <c r="AV158" s="3415"/>
      <c r="AW158" s="3415"/>
      <c r="AX158" s="3415"/>
      <c r="AY158" s="3415"/>
      <c r="AZ158" s="3415"/>
      <c r="BA158" s="3415"/>
      <c r="BB158" s="3415"/>
      <c r="BC158" s="3415"/>
      <c r="BD158" s="3415"/>
      <c r="BE158" s="3415"/>
      <c r="BF158" s="402"/>
      <c r="BG158" s="402"/>
      <c r="CG158" s="3409"/>
      <c r="CH158" s="3409"/>
      <c r="CI158" s="3409"/>
      <c r="CJ158" s="3409"/>
      <c r="CK158" s="3409"/>
      <c r="CL158" s="3409"/>
      <c r="CM158" s="3409"/>
      <c r="CN158" s="3409"/>
      <c r="CO158" s="3409"/>
      <c r="CP158" s="3409"/>
      <c r="CQ158" s="3409"/>
      <c r="CR158" s="3409"/>
      <c r="CS158" s="3409"/>
      <c r="CT158" s="3409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41"/>
      <c r="B159" s="3160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5"/>
      <c r="AV159" s="3415"/>
      <c r="AW159" s="3415"/>
      <c r="AX159" s="3415"/>
      <c r="AY159" s="3415"/>
      <c r="AZ159" s="3415"/>
      <c r="BA159" s="3415"/>
      <c r="BB159" s="3415"/>
      <c r="BC159" s="3415"/>
      <c r="BD159" s="3415"/>
      <c r="BE159" s="3415"/>
      <c r="BF159" s="402"/>
      <c r="BG159" s="402"/>
      <c r="CG159" s="3409"/>
      <c r="CH159" s="3409"/>
      <c r="CI159" s="3409"/>
      <c r="CJ159" s="3409"/>
      <c r="CK159" s="3409"/>
      <c r="CL159" s="3409"/>
      <c r="CM159" s="3409"/>
      <c r="CN159" s="3409"/>
      <c r="CO159" s="3409"/>
      <c r="CP159" s="3409"/>
      <c r="CQ159" s="3409"/>
      <c r="CR159" s="3409"/>
      <c r="CS159" s="3409"/>
      <c r="CT159" s="3409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79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5"/>
      <c r="AV160" s="3415"/>
      <c r="AW160" s="3415"/>
      <c r="AX160" s="3415"/>
      <c r="AY160" s="3415"/>
      <c r="AZ160" s="3415"/>
      <c r="BA160" s="3415"/>
      <c r="BB160" s="3415"/>
      <c r="BC160" s="3415"/>
      <c r="BD160" s="3415"/>
      <c r="BE160" s="3415"/>
      <c r="BF160" s="402"/>
      <c r="BG160" s="402"/>
      <c r="CG160" s="3409"/>
      <c r="CH160" s="3409"/>
      <c r="CI160" s="3409"/>
      <c r="CJ160" s="3409"/>
      <c r="CK160" s="3409"/>
      <c r="CL160" s="3409"/>
      <c r="CM160" s="3409"/>
      <c r="CN160" s="3409"/>
      <c r="CO160" s="3409"/>
      <c r="CP160" s="3409"/>
      <c r="CQ160" s="3409"/>
      <c r="CR160" s="3409"/>
      <c r="CS160" s="3409"/>
      <c r="CT160" s="3409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09"/>
      <c r="CH161" s="3409"/>
      <c r="CI161" s="3409"/>
      <c r="CJ161" s="3409"/>
      <c r="CK161" s="3409"/>
      <c r="CL161" s="3409"/>
      <c r="CM161" s="3409"/>
      <c r="CN161" s="3409"/>
      <c r="CO161" s="3409"/>
      <c r="CP161" s="3409"/>
      <c r="CQ161" s="3409"/>
      <c r="CR161" s="3409"/>
      <c r="CS161" s="3409"/>
      <c r="CT161" s="3409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09"/>
      <c r="CH162" s="3409"/>
      <c r="CI162" s="3409"/>
      <c r="CJ162" s="3409"/>
      <c r="CK162" s="3409"/>
      <c r="CL162" s="3409"/>
      <c r="CM162" s="3409"/>
      <c r="CN162" s="3409"/>
      <c r="CO162" s="3409"/>
      <c r="CP162" s="3409"/>
      <c r="CQ162" s="3409"/>
      <c r="CR162" s="3409"/>
      <c r="CS162" s="3409"/>
      <c r="CT162" s="3409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47" t="s">
        <v>34</v>
      </c>
      <c r="B163" s="4149" t="s">
        <v>27</v>
      </c>
      <c r="C163" s="4150"/>
      <c r="D163" s="4639"/>
      <c r="E163" s="4142" t="s">
        <v>60</v>
      </c>
      <c r="F163" s="4165"/>
      <c r="G163" s="4165"/>
      <c r="H163" s="4165"/>
      <c r="I163" s="4165"/>
      <c r="J163" s="4165"/>
      <c r="K163" s="4165"/>
      <c r="L163" s="4165"/>
      <c r="M163" s="4165"/>
      <c r="N163" s="4165"/>
      <c r="O163" s="4165"/>
      <c r="P163" s="4165"/>
      <c r="Q163" s="4165"/>
      <c r="R163" s="4165"/>
      <c r="S163" s="4165"/>
      <c r="T163" s="4165"/>
      <c r="U163" s="4165"/>
      <c r="V163" s="4165"/>
      <c r="W163" s="4165"/>
      <c r="X163" s="4165"/>
      <c r="Y163" s="4165"/>
      <c r="Z163" s="4165"/>
      <c r="AA163" s="4165"/>
      <c r="AB163" s="4165"/>
      <c r="AC163" s="4165"/>
      <c r="AD163" s="4165"/>
      <c r="AE163" s="4165"/>
      <c r="AF163" s="4165"/>
      <c r="AG163" s="4165"/>
      <c r="AH163" s="4165"/>
      <c r="AI163" s="4165"/>
      <c r="AJ163" s="4165"/>
      <c r="AK163" s="4165"/>
      <c r="AL163" s="4165"/>
      <c r="AM163" s="4165"/>
      <c r="AN163" s="4165"/>
      <c r="AO163" s="4165"/>
      <c r="AP163" s="4488"/>
      <c r="AQ163" s="4552" t="s">
        <v>864</v>
      </c>
      <c r="AR163" s="4552"/>
      <c r="AS163" s="4167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09"/>
      <c r="CH163" s="3409"/>
      <c r="CI163" s="3409"/>
      <c r="CJ163" s="3409"/>
      <c r="CK163" s="3409"/>
      <c r="CL163" s="3409"/>
      <c r="CM163" s="3409"/>
      <c r="CN163" s="3409"/>
      <c r="CO163" s="3409"/>
      <c r="CP163" s="3409"/>
      <c r="CQ163" s="3409"/>
      <c r="CR163" s="3409"/>
      <c r="CS163" s="3409"/>
      <c r="CT163" s="3409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54"/>
      <c r="B164" s="4162"/>
      <c r="C164" s="4181"/>
      <c r="D164" s="4163"/>
      <c r="E164" s="4144" t="s">
        <v>160</v>
      </c>
      <c r="F164" s="4145"/>
      <c r="G164" s="4144" t="s">
        <v>161</v>
      </c>
      <c r="H164" s="4145"/>
      <c r="I164" s="4144" t="s">
        <v>162</v>
      </c>
      <c r="J164" s="4145"/>
      <c r="K164" s="4144" t="s">
        <v>84</v>
      </c>
      <c r="L164" s="4145"/>
      <c r="M164" s="4144" t="s">
        <v>85</v>
      </c>
      <c r="N164" s="4145"/>
      <c r="O164" s="4144" t="s">
        <v>76</v>
      </c>
      <c r="P164" s="4145"/>
      <c r="Q164" s="4144" t="s">
        <v>163</v>
      </c>
      <c r="R164" s="4145"/>
      <c r="S164" s="4144" t="s">
        <v>164</v>
      </c>
      <c r="T164" s="4145"/>
      <c r="U164" s="4144" t="s">
        <v>165</v>
      </c>
      <c r="V164" s="4145"/>
      <c r="W164" s="4144" t="s">
        <v>9</v>
      </c>
      <c r="X164" s="4145"/>
      <c r="Y164" s="4144" t="s">
        <v>10</v>
      </c>
      <c r="Z164" s="4145"/>
      <c r="AA164" s="4144" t="s">
        <v>166</v>
      </c>
      <c r="AB164" s="4145"/>
      <c r="AC164" s="4144" t="s">
        <v>12</v>
      </c>
      <c r="AD164" s="4145"/>
      <c r="AE164" s="4144" t="s">
        <v>13</v>
      </c>
      <c r="AF164" s="4145"/>
      <c r="AG164" s="4144" t="s">
        <v>14</v>
      </c>
      <c r="AH164" s="4145"/>
      <c r="AI164" s="4144" t="s">
        <v>15</v>
      </c>
      <c r="AJ164" s="4145"/>
      <c r="AK164" s="4144" t="s">
        <v>16</v>
      </c>
      <c r="AL164" s="4145"/>
      <c r="AM164" s="4144" t="s">
        <v>17</v>
      </c>
      <c r="AN164" s="4145"/>
      <c r="AO164" s="4142" t="s">
        <v>18</v>
      </c>
      <c r="AP164" s="4488"/>
      <c r="AQ164" s="5364" t="s">
        <v>434</v>
      </c>
      <c r="AR164" s="4142" t="s">
        <v>375</v>
      </c>
      <c r="AS164" s="4165"/>
      <c r="AT164" s="3480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09"/>
      <c r="CH164" s="3409"/>
      <c r="CI164" s="3409"/>
      <c r="CJ164" s="3409"/>
      <c r="CK164" s="3409"/>
      <c r="CL164" s="3409"/>
      <c r="CM164" s="3409"/>
      <c r="CN164" s="3409"/>
      <c r="CO164" s="3409"/>
      <c r="CP164" s="3409"/>
      <c r="CQ164" s="3409"/>
      <c r="CR164" s="3409"/>
      <c r="CS164" s="3409"/>
      <c r="CT164" s="3409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48"/>
      <c r="B165" s="718" t="s">
        <v>47</v>
      </c>
      <c r="C165" s="717" t="s">
        <v>20</v>
      </c>
      <c r="D165" s="3059" t="s">
        <v>21</v>
      </c>
      <c r="E165" s="3156" t="s">
        <v>20</v>
      </c>
      <c r="F165" s="3057" t="s">
        <v>21</v>
      </c>
      <c r="G165" s="3156" t="s">
        <v>20</v>
      </c>
      <c r="H165" s="3057" t="s">
        <v>21</v>
      </c>
      <c r="I165" s="3156" t="s">
        <v>20</v>
      </c>
      <c r="J165" s="3057" t="s">
        <v>21</v>
      </c>
      <c r="K165" s="3156" t="s">
        <v>20</v>
      </c>
      <c r="L165" s="3057" t="s">
        <v>21</v>
      </c>
      <c r="M165" s="3156" t="s">
        <v>20</v>
      </c>
      <c r="N165" s="3057" t="s">
        <v>21</v>
      </c>
      <c r="O165" s="3156" t="s">
        <v>20</v>
      </c>
      <c r="P165" s="3057" t="s">
        <v>21</v>
      </c>
      <c r="Q165" s="3156" t="s">
        <v>20</v>
      </c>
      <c r="R165" s="3057" t="s">
        <v>21</v>
      </c>
      <c r="S165" s="3156" t="s">
        <v>20</v>
      </c>
      <c r="T165" s="3057" t="s">
        <v>21</v>
      </c>
      <c r="U165" s="3156" t="s">
        <v>20</v>
      </c>
      <c r="V165" s="3057" t="s">
        <v>21</v>
      </c>
      <c r="W165" s="3156" t="s">
        <v>20</v>
      </c>
      <c r="X165" s="3057" t="s">
        <v>21</v>
      </c>
      <c r="Y165" s="3156" t="s">
        <v>20</v>
      </c>
      <c r="Z165" s="3057" t="s">
        <v>21</v>
      </c>
      <c r="AA165" s="3156" t="s">
        <v>20</v>
      </c>
      <c r="AB165" s="3057" t="s">
        <v>21</v>
      </c>
      <c r="AC165" s="3156" t="s">
        <v>20</v>
      </c>
      <c r="AD165" s="3057" t="s">
        <v>21</v>
      </c>
      <c r="AE165" s="3156" t="s">
        <v>20</v>
      </c>
      <c r="AF165" s="3057" t="s">
        <v>21</v>
      </c>
      <c r="AG165" s="3156" t="s">
        <v>20</v>
      </c>
      <c r="AH165" s="3057" t="s">
        <v>21</v>
      </c>
      <c r="AI165" s="3156" t="s">
        <v>20</v>
      </c>
      <c r="AJ165" s="3057" t="s">
        <v>21</v>
      </c>
      <c r="AK165" s="3156" t="s">
        <v>20</v>
      </c>
      <c r="AL165" s="3057" t="s">
        <v>21</v>
      </c>
      <c r="AM165" s="3156" t="s">
        <v>20</v>
      </c>
      <c r="AN165" s="3057" t="s">
        <v>21</v>
      </c>
      <c r="AO165" s="3156" t="s">
        <v>20</v>
      </c>
      <c r="AP165" s="3267" t="s">
        <v>21</v>
      </c>
      <c r="AQ165" s="4288"/>
      <c r="AR165" s="3195" t="s">
        <v>214</v>
      </c>
      <c r="AS165" s="3053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09"/>
      <c r="CH165" s="3409"/>
      <c r="CI165" s="3409"/>
      <c r="CJ165" s="3409"/>
      <c r="CK165" s="3409"/>
      <c r="CL165" s="3409"/>
      <c r="CM165" s="3409"/>
      <c r="CN165" s="3409"/>
      <c r="CO165" s="3409"/>
      <c r="CP165" s="3409"/>
      <c r="CQ165" s="3409"/>
      <c r="CR165" s="3409"/>
      <c r="CS165" s="3409"/>
      <c r="CT165" s="3409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4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6" t="str">
        <f t="shared" ref="CA166:CA175" si="19">IF(CG166=1,"* El número de Consultas Según tipo de atención NO DEBE ser diferente al Total. ","")</f>
        <v/>
      </c>
      <c r="CB166" s="3416"/>
      <c r="CC166" s="3416"/>
      <c r="CD166" s="3416"/>
      <c r="CE166" s="3416"/>
      <c r="CF166" s="3416"/>
      <c r="CG166" s="3417">
        <f t="shared" ref="CG166:CG175" si="20">IF(B166&lt;&gt;SUM(AQ166:AS166),1,0)</f>
        <v>0</v>
      </c>
      <c r="CH166" s="3409"/>
      <c r="CI166" s="3409"/>
      <c r="CJ166" s="3409"/>
      <c r="CK166" s="3409"/>
      <c r="CL166" s="3409"/>
      <c r="CM166" s="3409"/>
      <c r="CN166" s="3409"/>
      <c r="CO166" s="3409"/>
      <c r="CP166" s="3409"/>
      <c r="CQ166" s="3409"/>
      <c r="CR166" s="3409"/>
      <c r="CS166" s="3409"/>
      <c r="CT166" s="3409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4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6" t="str">
        <f t="shared" si="19"/>
        <v/>
      </c>
      <c r="CB167" s="3416"/>
      <c r="CC167" s="3416"/>
      <c r="CD167" s="3416"/>
      <c r="CE167" s="3416"/>
      <c r="CF167" s="3416"/>
      <c r="CG167" s="3417">
        <f t="shared" si="20"/>
        <v>0</v>
      </c>
      <c r="CH167" s="3409"/>
      <c r="CI167" s="3409"/>
      <c r="CJ167" s="3409"/>
      <c r="CK167" s="3409"/>
      <c r="CL167" s="3409"/>
      <c r="CM167" s="3409"/>
      <c r="CN167" s="3409"/>
      <c r="CO167" s="3409"/>
      <c r="CP167" s="3409"/>
      <c r="CQ167" s="3409"/>
      <c r="CR167" s="3409"/>
      <c r="CS167" s="3409"/>
      <c r="CT167" s="3409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4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6" t="str">
        <f t="shared" si="19"/>
        <v/>
      </c>
      <c r="CB168" s="3416"/>
      <c r="CC168" s="3416"/>
      <c r="CD168" s="3416"/>
      <c r="CE168" s="3416"/>
      <c r="CF168" s="3416"/>
      <c r="CG168" s="3417">
        <f t="shared" si="20"/>
        <v>0</v>
      </c>
      <c r="CH168" s="3409"/>
      <c r="CI168" s="3409"/>
      <c r="CJ168" s="3409"/>
      <c r="CK168" s="3409"/>
      <c r="CL168" s="3409"/>
      <c r="CM168" s="3409"/>
      <c r="CN168" s="3409"/>
      <c r="CO168" s="3409"/>
      <c r="CP168" s="3409"/>
      <c r="CQ168" s="3409"/>
      <c r="CR168" s="3409"/>
      <c r="CS168" s="3409"/>
      <c r="CT168" s="3409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1" t="s">
        <v>482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4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6" t="str">
        <f t="shared" si="19"/>
        <v/>
      </c>
      <c r="CB169" s="3416"/>
      <c r="CC169" s="3416"/>
      <c r="CD169" s="3416"/>
      <c r="CE169" s="3416"/>
      <c r="CF169" s="3416"/>
      <c r="CG169" s="3417">
        <f t="shared" si="20"/>
        <v>0</v>
      </c>
      <c r="CH169" s="3409"/>
      <c r="CI169" s="3409"/>
      <c r="CJ169" s="3409"/>
      <c r="CK169" s="3409"/>
      <c r="CL169" s="3409"/>
      <c r="CM169" s="3409"/>
      <c r="CN169" s="3409"/>
      <c r="CO169" s="3409"/>
      <c r="CP169" s="3409"/>
      <c r="CQ169" s="3409"/>
      <c r="CR169" s="3409"/>
      <c r="CS169" s="3409"/>
      <c r="CT169" s="3409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1" t="s">
        <v>483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4" t="str">
        <f t="shared" si="18"/>
        <v/>
      </c>
      <c r="AU170" s="3415"/>
      <c r="AV170" s="3415"/>
      <c r="AW170" s="3415"/>
      <c r="AX170" s="3415"/>
      <c r="AY170" s="3415"/>
      <c r="AZ170" s="3415"/>
      <c r="BA170" s="3415"/>
      <c r="BB170" s="3415"/>
      <c r="BC170" s="3415"/>
      <c r="BD170" s="3415"/>
      <c r="BE170" s="402"/>
      <c r="CA170" s="3416" t="str">
        <f t="shared" si="19"/>
        <v/>
      </c>
      <c r="CB170" s="3416"/>
      <c r="CC170" s="3416"/>
      <c r="CD170" s="3416"/>
      <c r="CE170" s="3416"/>
      <c r="CF170" s="3416"/>
      <c r="CG170" s="3417">
        <f t="shared" si="20"/>
        <v>0</v>
      </c>
      <c r="CH170" s="3409"/>
      <c r="CI170" s="3409"/>
      <c r="CJ170" s="3409"/>
      <c r="CK170" s="3409"/>
      <c r="CL170" s="3409"/>
      <c r="CM170" s="3409"/>
      <c r="CN170" s="3409"/>
      <c r="CO170" s="3409"/>
      <c r="CP170" s="3409"/>
      <c r="CQ170" s="3409"/>
      <c r="CR170" s="3409"/>
      <c r="CS170" s="3409"/>
      <c r="CT170" s="3409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1" t="s">
        <v>481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4" t="str">
        <f t="shared" si="18"/>
        <v/>
      </c>
      <c r="AU171" s="3415"/>
      <c r="AV171" s="3415"/>
      <c r="AW171" s="3415"/>
      <c r="AX171" s="3415"/>
      <c r="AY171" s="3415"/>
      <c r="AZ171" s="3415"/>
      <c r="BA171" s="3415"/>
      <c r="BB171" s="3415"/>
      <c r="BC171" s="3415"/>
      <c r="BD171" s="3415"/>
      <c r="BE171" s="402"/>
      <c r="CA171" s="3416" t="str">
        <f t="shared" si="19"/>
        <v/>
      </c>
      <c r="CB171" s="3416"/>
      <c r="CC171" s="3416"/>
      <c r="CD171" s="3416"/>
      <c r="CE171" s="3416"/>
      <c r="CF171" s="3416"/>
      <c r="CG171" s="3417">
        <f t="shared" si="20"/>
        <v>0</v>
      </c>
      <c r="CH171" s="3409"/>
      <c r="CI171" s="3409"/>
      <c r="CJ171" s="3409"/>
      <c r="CK171" s="3409"/>
      <c r="CL171" s="3409"/>
      <c r="CM171" s="3409"/>
      <c r="CN171" s="3409"/>
      <c r="CO171" s="3409"/>
      <c r="CP171" s="3409"/>
      <c r="CQ171" s="3409"/>
      <c r="CR171" s="3409"/>
      <c r="CS171" s="3409"/>
      <c r="CT171" s="3409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1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4" t="str">
        <f t="shared" si="18"/>
        <v/>
      </c>
      <c r="AU172" s="3415"/>
      <c r="AV172" s="3415"/>
      <c r="AW172" s="3415"/>
      <c r="AX172" s="3415"/>
      <c r="AY172" s="3415"/>
      <c r="AZ172" s="3415"/>
      <c r="BA172" s="3415"/>
      <c r="BB172" s="3415"/>
      <c r="BC172" s="3415"/>
      <c r="BD172" s="3415"/>
      <c r="BE172" s="402"/>
      <c r="CA172" s="3416" t="str">
        <f t="shared" si="19"/>
        <v/>
      </c>
      <c r="CB172" s="3416"/>
      <c r="CC172" s="3416"/>
      <c r="CD172" s="3416"/>
      <c r="CE172" s="3416"/>
      <c r="CF172" s="3416"/>
      <c r="CG172" s="3417">
        <f t="shared" si="20"/>
        <v>0</v>
      </c>
      <c r="CH172" s="3409"/>
      <c r="CI172" s="3409"/>
      <c r="CJ172" s="3409"/>
      <c r="CK172" s="3409"/>
      <c r="CL172" s="3409"/>
      <c r="CM172" s="3409"/>
      <c r="CN172" s="3409"/>
      <c r="CO172" s="3409"/>
      <c r="CP172" s="3409"/>
      <c r="CQ172" s="3409"/>
      <c r="CR172" s="3409"/>
      <c r="CS172" s="3409"/>
      <c r="CT172" s="3409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1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4" t="str">
        <f t="shared" si="18"/>
        <v/>
      </c>
      <c r="AU173" s="3415"/>
      <c r="AV173" s="3415"/>
      <c r="AW173" s="3415"/>
      <c r="AX173" s="3415"/>
      <c r="AY173" s="3415"/>
      <c r="AZ173" s="3415"/>
      <c r="BA173" s="3415"/>
      <c r="BB173" s="3415"/>
      <c r="BC173" s="3415"/>
      <c r="BD173" s="3415"/>
      <c r="BE173" s="402"/>
      <c r="CA173" s="3416" t="str">
        <f t="shared" si="19"/>
        <v/>
      </c>
      <c r="CB173" s="3416"/>
      <c r="CC173" s="3416"/>
      <c r="CD173" s="3416"/>
      <c r="CE173" s="3416"/>
      <c r="CF173" s="3416"/>
      <c r="CG173" s="3417">
        <f t="shared" si="20"/>
        <v>0</v>
      </c>
      <c r="CH173" s="3409"/>
      <c r="CI173" s="3409"/>
      <c r="CJ173" s="3409"/>
      <c r="CK173" s="3409"/>
      <c r="CL173" s="3409"/>
      <c r="CM173" s="3409"/>
      <c r="CN173" s="3409"/>
      <c r="CO173" s="3409"/>
      <c r="CP173" s="3409"/>
      <c r="CQ173" s="3409"/>
      <c r="CR173" s="3409"/>
      <c r="CS173" s="3409"/>
      <c r="CT173" s="3409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1" t="s">
        <v>582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4" t="str">
        <f t="shared" si="18"/>
        <v/>
      </c>
      <c r="AU174" s="3415"/>
      <c r="AV174" s="3415"/>
      <c r="AW174" s="3415"/>
      <c r="AX174" s="3415"/>
      <c r="AY174" s="3415"/>
      <c r="AZ174" s="3415"/>
      <c r="BA174" s="3415"/>
      <c r="BB174" s="3415"/>
      <c r="BC174" s="3415"/>
      <c r="BD174" s="3415"/>
      <c r="BE174" s="402"/>
      <c r="CA174" s="3416" t="str">
        <f t="shared" si="19"/>
        <v/>
      </c>
      <c r="CB174" s="3416"/>
      <c r="CC174" s="3416"/>
      <c r="CD174" s="3416"/>
      <c r="CE174" s="3416"/>
      <c r="CF174" s="3416"/>
      <c r="CG174" s="3417">
        <f t="shared" si="20"/>
        <v>0</v>
      </c>
      <c r="CH174" s="3409"/>
      <c r="CI174" s="3409"/>
      <c r="CJ174" s="3409"/>
      <c r="CK174" s="3409"/>
      <c r="CL174" s="3409"/>
      <c r="CM174" s="3409"/>
      <c r="CN174" s="3409"/>
      <c r="CO174" s="3409"/>
      <c r="CP174" s="3409"/>
      <c r="CQ174" s="3409"/>
      <c r="CR174" s="3409"/>
      <c r="CS174" s="3409"/>
      <c r="CT174" s="3409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1" t="s">
        <v>581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4" t="str">
        <f t="shared" si="18"/>
        <v/>
      </c>
      <c r="AU175" s="3415"/>
      <c r="AV175" s="3415"/>
      <c r="AW175" s="3415"/>
      <c r="AX175" s="3415"/>
      <c r="AY175" s="3415"/>
      <c r="AZ175" s="3415"/>
      <c r="BA175" s="3415"/>
      <c r="BB175" s="3415"/>
      <c r="BC175" s="3415"/>
      <c r="BD175" s="3415"/>
      <c r="BE175" s="402"/>
      <c r="CA175" s="3416" t="str">
        <f t="shared" si="19"/>
        <v/>
      </c>
      <c r="CB175" s="3416"/>
      <c r="CC175" s="3416"/>
      <c r="CD175" s="3416"/>
      <c r="CE175" s="3416"/>
      <c r="CF175" s="3416"/>
      <c r="CG175" s="3417">
        <f t="shared" si="20"/>
        <v>0</v>
      </c>
      <c r="CH175" s="3409"/>
      <c r="CI175" s="3409"/>
      <c r="CJ175" s="3409"/>
      <c r="CK175" s="3409"/>
      <c r="CL175" s="3409"/>
      <c r="CM175" s="3409"/>
      <c r="CN175" s="3409"/>
      <c r="CO175" s="3409"/>
      <c r="CP175" s="3409"/>
      <c r="CQ175" s="3409"/>
      <c r="CR175" s="3409"/>
      <c r="CS175" s="3409"/>
      <c r="CT175" s="3409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1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4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6" t="str">
        <f t="shared" ref="CA176:CA192" si="23">IF(CG176=1,"* El número de Consultas Según tipo de atención NO DEBE ser diferente al Total. ","")</f>
        <v/>
      </c>
      <c r="CB176" s="3416"/>
      <c r="CC176" s="3416"/>
      <c r="CD176" s="3416"/>
      <c r="CE176" s="3416"/>
      <c r="CF176" s="3416"/>
      <c r="CG176" s="3417">
        <f t="shared" ref="CG176:CG192" si="24">IF(B176&lt;&gt;SUM(AQ176:AS176),1,0)</f>
        <v>0</v>
      </c>
      <c r="CH176" s="3409"/>
      <c r="CI176" s="3409"/>
      <c r="CJ176" s="3409"/>
      <c r="CK176" s="3409"/>
      <c r="CL176" s="3409"/>
      <c r="CM176" s="3409"/>
      <c r="CN176" s="3409"/>
      <c r="CO176" s="3409"/>
      <c r="CP176" s="3409"/>
      <c r="CQ176" s="3409"/>
      <c r="CR176" s="3409"/>
      <c r="CS176" s="3409"/>
      <c r="CT176" s="3409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1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4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6" t="str">
        <f t="shared" si="23"/>
        <v/>
      </c>
      <c r="CB177" s="3416"/>
      <c r="CC177" s="3416"/>
      <c r="CD177" s="3416"/>
      <c r="CE177" s="3416"/>
      <c r="CF177" s="3416"/>
      <c r="CG177" s="3417">
        <f t="shared" si="24"/>
        <v>0</v>
      </c>
      <c r="CH177" s="3409"/>
      <c r="CI177" s="3409"/>
      <c r="CJ177" s="3409"/>
      <c r="CK177" s="3409"/>
      <c r="CL177" s="3409"/>
      <c r="CM177" s="3409"/>
      <c r="CN177" s="3409"/>
      <c r="CO177" s="3409"/>
      <c r="CP177" s="3409"/>
      <c r="CQ177" s="3409"/>
      <c r="CR177" s="3409"/>
      <c r="CS177" s="3409"/>
      <c r="CT177" s="3409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1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4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6" t="str">
        <f t="shared" si="23"/>
        <v/>
      </c>
      <c r="CB178" s="3416"/>
      <c r="CC178" s="3416"/>
      <c r="CD178" s="3416"/>
      <c r="CE178" s="3416"/>
      <c r="CF178" s="3416"/>
      <c r="CG178" s="3417">
        <f t="shared" si="24"/>
        <v>0</v>
      </c>
      <c r="CH178" s="3409"/>
      <c r="CI178" s="3409"/>
      <c r="CJ178" s="3409"/>
      <c r="CK178" s="3409"/>
      <c r="CL178" s="3409"/>
      <c r="CM178" s="3409"/>
      <c r="CN178" s="3409"/>
      <c r="CO178" s="3409"/>
      <c r="CP178" s="3409"/>
      <c r="CQ178" s="3409"/>
      <c r="CR178" s="3409"/>
      <c r="CS178" s="3409"/>
      <c r="CT178" s="3409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1" t="s">
        <v>509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4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6" t="str">
        <f t="shared" si="23"/>
        <v/>
      </c>
      <c r="CB179" s="3416"/>
      <c r="CC179" s="3416"/>
      <c r="CD179" s="3416"/>
      <c r="CE179" s="3416"/>
      <c r="CF179" s="3416"/>
      <c r="CG179" s="3417">
        <f t="shared" si="24"/>
        <v>0</v>
      </c>
      <c r="CH179" s="3409"/>
      <c r="CI179" s="3409"/>
      <c r="CJ179" s="3409"/>
      <c r="CK179" s="3409"/>
      <c r="CL179" s="3409"/>
      <c r="CM179" s="3409"/>
      <c r="CN179" s="3409"/>
      <c r="CO179" s="3409"/>
      <c r="CP179" s="3409"/>
      <c r="CQ179" s="3409"/>
      <c r="CR179" s="3409"/>
      <c r="CS179" s="3409"/>
      <c r="CT179" s="3409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1" t="s">
        <v>510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4" t="str">
        <f t="shared" si="22"/>
        <v/>
      </c>
      <c r="CA180" s="3416" t="str">
        <f t="shared" si="23"/>
        <v/>
      </c>
      <c r="CB180" s="3416"/>
      <c r="CC180" s="3416"/>
      <c r="CD180" s="3416"/>
      <c r="CE180" s="3416"/>
      <c r="CF180" s="3416"/>
      <c r="CG180" s="3417">
        <f t="shared" si="24"/>
        <v>0</v>
      </c>
      <c r="CH180" s="3409"/>
      <c r="CI180" s="3409"/>
      <c r="CJ180" s="3409"/>
      <c r="CK180" s="3409"/>
      <c r="CL180" s="3409"/>
      <c r="CM180" s="3409"/>
      <c r="CN180" s="3409"/>
      <c r="CO180" s="3409"/>
      <c r="CP180" s="3409"/>
      <c r="CQ180" s="3409"/>
      <c r="CR180" s="3409"/>
      <c r="CS180" s="3409"/>
      <c r="CT180" s="3409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1" t="s">
        <v>804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4" t="str">
        <f t="shared" si="22"/>
        <v/>
      </c>
      <c r="CA181" s="3416" t="str">
        <f t="shared" si="23"/>
        <v/>
      </c>
      <c r="CB181" s="3416"/>
      <c r="CC181" s="3416"/>
      <c r="CD181" s="3416"/>
      <c r="CE181" s="3416"/>
      <c r="CF181" s="3416"/>
      <c r="CG181" s="3417">
        <f t="shared" si="24"/>
        <v>0</v>
      </c>
      <c r="CH181" s="3409"/>
      <c r="CI181" s="3409"/>
      <c r="CJ181" s="3409"/>
      <c r="CK181" s="3409"/>
      <c r="CL181" s="3409"/>
      <c r="CM181" s="3409"/>
      <c r="CN181" s="3409"/>
      <c r="CO181" s="3409"/>
      <c r="CP181" s="3409"/>
      <c r="CQ181" s="3409"/>
      <c r="CR181" s="3409"/>
      <c r="CS181" s="3409"/>
      <c r="CT181" s="3409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1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4" t="str">
        <f t="shared" si="22"/>
        <v/>
      </c>
      <c r="CA182" s="3416" t="str">
        <f t="shared" si="23"/>
        <v/>
      </c>
      <c r="CB182" s="3416"/>
      <c r="CC182" s="3416"/>
      <c r="CD182" s="3416"/>
      <c r="CE182" s="3416"/>
      <c r="CF182" s="3416"/>
      <c r="CG182" s="3417">
        <f t="shared" si="24"/>
        <v>0</v>
      </c>
      <c r="CH182" s="3409"/>
      <c r="CI182" s="3409"/>
      <c r="CJ182" s="3409"/>
      <c r="CK182" s="3409"/>
      <c r="CL182" s="3409"/>
      <c r="CM182" s="3409"/>
      <c r="CN182" s="3409"/>
      <c r="CO182" s="3409"/>
      <c r="CP182" s="3409"/>
      <c r="CQ182" s="3409"/>
      <c r="CR182" s="3409"/>
      <c r="CS182" s="3409"/>
      <c r="CT182" s="3409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1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4" t="str">
        <f t="shared" si="22"/>
        <v/>
      </c>
      <c r="CA183" s="3416" t="str">
        <f t="shared" si="23"/>
        <v/>
      </c>
      <c r="CB183" s="3416"/>
      <c r="CC183" s="3416"/>
      <c r="CD183" s="3416"/>
      <c r="CE183" s="3416"/>
      <c r="CF183" s="3416"/>
      <c r="CG183" s="3417">
        <f t="shared" si="24"/>
        <v>0</v>
      </c>
      <c r="CH183" s="3409"/>
      <c r="CI183" s="3409"/>
      <c r="CJ183" s="3409"/>
      <c r="CK183" s="3409"/>
      <c r="CL183" s="3409"/>
      <c r="CM183" s="3409"/>
      <c r="CN183" s="3409"/>
      <c r="CO183" s="3409"/>
      <c r="CP183" s="3409"/>
      <c r="CQ183" s="3409"/>
      <c r="CR183" s="3409"/>
      <c r="CS183" s="3409"/>
      <c r="CT183" s="3409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1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4" t="str">
        <f t="shared" si="22"/>
        <v/>
      </c>
      <c r="CA184" s="3416" t="str">
        <f t="shared" si="23"/>
        <v/>
      </c>
      <c r="CB184" s="3416"/>
      <c r="CC184" s="3416"/>
      <c r="CD184" s="3416"/>
      <c r="CE184" s="3416"/>
      <c r="CF184" s="3416"/>
      <c r="CG184" s="3417">
        <f t="shared" si="24"/>
        <v>0</v>
      </c>
      <c r="CH184" s="3409"/>
      <c r="CI184" s="3409"/>
      <c r="CJ184" s="3409"/>
      <c r="CK184" s="3409"/>
      <c r="CL184" s="3409"/>
      <c r="CM184" s="3409"/>
      <c r="CN184" s="3409"/>
      <c r="CO184" s="3409"/>
      <c r="CP184" s="3409"/>
      <c r="CQ184" s="3409"/>
      <c r="CR184" s="3409"/>
      <c r="CS184" s="3409"/>
      <c r="CT184" s="3409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1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4" t="str">
        <f t="shared" si="22"/>
        <v/>
      </c>
      <c r="CA185" s="3416" t="str">
        <f t="shared" si="23"/>
        <v/>
      </c>
      <c r="CB185" s="3416"/>
      <c r="CC185" s="3416"/>
      <c r="CD185" s="3416"/>
      <c r="CE185" s="3416"/>
      <c r="CF185" s="3416"/>
      <c r="CG185" s="3417">
        <f t="shared" si="24"/>
        <v>0</v>
      </c>
      <c r="CH185" s="3409"/>
      <c r="CI185" s="3409"/>
      <c r="CJ185" s="3409"/>
      <c r="CK185" s="3409"/>
      <c r="CL185" s="3409"/>
      <c r="CM185" s="3409"/>
      <c r="CN185" s="3409"/>
      <c r="CO185" s="3409"/>
      <c r="CP185" s="3409"/>
      <c r="CQ185" s="3409"/>
      <c r="CR185" s="3409"/>
      <c r="CS185" s="3409"/>
      <c r="CT185" s="3409"/>
      <c r="CU185" s="194"/>
      <c r="CV185" s="194"/>
      <c r="CW185" s="194"/>
      <c r="CX185" s="194"/>
      <c r="CY185" s="194"/>
      <c r="CZ185" s="194"/>
    </row>
    <row r="186" spans="1:104" ht="21.75" x14ac:dyDescent="0.2">
      <c r="A186" s="3481" t="s">
        <v>511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4" t="str">
        <f t="shared" si="22"/>
        <v/>
      </c>
      <c r="CA186" s="3416" t="str">
        <f t="shared" si="23"/>
        <v/>
      </c>
      <c r="CB186" s="3416"/>
      <c r="CC186" s="3416"/>
      <c r="CD186" s="3416"/>
      <c r="CE186" s="3416"/>
      <c r="CF186" s="3416"/>
      <c r="CG186" s="3417">
        <f t="shared" si="24"/>
        <v>0</v>
      </c>
      <c r="CH186" s="3409"/>
      <c r="CI186" s="3409"/>
      <c r="CJ186" s="3409"/>
      <c r="CK186" s="3409"/>
      <c r="CL186" s="3409"/>
      <c r="CM186" s="3409"/>
      <c r="CN186" s="3409"/>
      <c r="CO186" s="3409"/>
      <c r="CP186" s="3409"/>
      <c r="CQ186" s="3409"/>
      <c r="CR186" s="3409"/>
      <c r="CS186" s="3409"/>
      <c r="CT186" s="3409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484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4" t="str">
        <f t="shared" si="22"/>
        <v/>
      </c>
      <c r="CA187" s="3416" t="str">
        <f t="shared" si="23"/>
        <v/>
      </c>
      <c r="CB187" s="3416"/>
      <c r="CC187" s="3416"/>
      <c r="CD187" s="3416"/>
      <c r="CE187" s="3416"/>
      <c r="CF187" s="3416"/>
      <c r="CG187" s="3417">
        <f t="shared" si="24"/>
        <v>0</v>
      </c>
      <c r="CH187" s="3409"/>
      <c r="CI187" s="3409"/>
      <c r="CJ187" s="3409"/>
      <c r="CK187" s="3409"/>
      <c r="CL187" s="3409"/>
      <c r="CM187" s="3409"/>
      <c r="CN187" s="3409"/>
      <c r="CO187" s="3409"/>
      <c r="CP187" s="3409"/>
      <c r="CQ187" s="3409"/>
      <c r="CR187" s="3409"/>
      <c r="CS187" s="3409"/>
      <c r="CT187" s="3409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485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4" t="str">
        <f t="shared" si="22"/>
        <v/>
      </c>
      <c r="CA188" s="3416" t="str">
        <f t="shared" si="23"/>
        <v/>
      </c>
      <c r="CB188" s="3416"/>
      <c r="CC188" s="3416"/>
      <c r="CD188" s="3416"/>
      <c r="CE188" s="3416"/>
      <c r="CF188" s="3416"/>
      <c r="CG188" s="3417">
        <f t="shared" si="24"/>
        <v>0</v>
      </c>
      <c r="CH188" s="3409"/>
      <c r="CI188" s="3409"/>
      <c r="CJ188" s="3409"/>
      <c r="CK188" s="3409"/>
      <c r="CL188" s="3409"/>
      <c r="CM188" s="3409"/>
      <c r="CN188" s="3409"/>
      <c r="CO188" s="3409"/>
      <c r="CP188" s="3409"/>
      <c r="CQ188" s="3409"/>
      <c r="CR188" s="3409"/>
      <c r="CS188" s="3409"/>
      <c r="CT188" s="3409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486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4" t="str">
        <f t="shared" si="22"/>
        <v/>
      </c>
      <c r="CA189" s="3416" t="str">
        <f t="shared" si="23"/>
        <v/>
      </c>
      <c r="CB189" s="3416"/>
      <c r="CC189" s="3416"/>
      <c r="CD189" s="3416"/>
      <c r="CE189" s="3416"/>
      <c r="CF189" s="3416"/>
      <c r="CG189" s="3417">
        <f t="shared" si="24"/>
        <v>0</v>
      </c>
      <c r="CH189" s="3409"/>
      <c r="CI189" s="3409"/>
      <c r="CJ189" s="3409"/>
      <c r="CK189" s="3409"/>
      <c r="CL189" s="3409"/>
      <c r="CM189" s="3409"/>
      <c r="CN189" s="3409"/>
      <c r="CO189" s="3409"/>
      <c r="CP189" s="3409"/>
      <c r="CQ189" s="3409"/>
      <c r="CR189" s="3409"/>
      <c r="CS189" s="3409"/>
      <c r="CT189" s="3409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4" t="str">
        <f t="shared" si="22"/>
        <v/>
      </c>
      <c r="CA190" s="3416" t="str">
        <f t="shared" si="23"/>
        <v/>
      </c>
      <c r="CB190" s="3416"/>
      <c r="CC190" s="3416"/>
      <c r="CD190" s="3416"/>
      <c r="CE190" s="3416"/>
      <c r="CF190" s="3416"/>
      <c r="CG190" s="3417">
        <f t="shared" si="24"/>
        <v>0</v>
      </c>
      <c r="CH190" s="3409"/>
      <c r="CI190" s="3409"/>
      <c r="CJ190" s="3409"/>
      <c r="CK190" s="3409"/>
      <c r="CL190" s="3409"/>
      <c r="CM190" s="3409"/>
      <c r="CN190" s="3409"/>
      <c r="CO190" s="3409"/>
      <c r="CP190" s="3409"/>
      <c r="CQ190" s="3409"/>
      <c r="CR190" s="3409"/>
      <c r="CS190" s="3409"/>
      <c r="CT190" s="3409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2" t="s">
        <v>2391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4" t="str">
        <f t="shared" si="22"/>
        <v/>
      </c>
      <c r="CA191" s="3416" t="str">
        <f t="shared" si="23"/>
        <v/>
      </c>
      <c r="CB191" s="3416"/>
      <c r="CC191" s="3416"/>
      <c r="CD191" s="3416"/>
      <c r="CE191" s="3416"/>
      <c r="CF191" s="3416"/>
      <c r="CG191" s="3417">
        <f t="shared" si="24"/>
        <v>0</v>
      </c>
      <c r="CH191" s="3409"/>
      <c r="CI191" s="3409"/>
      <c r="CJ191" s="3409"/>
      <c r="CK191" s="3409"/>
      <c r="CL191" s="3409"/>
      <c r="CM191" s="3409"/>
      <c r="CN191" s="3409"/>
      <c r="CO191" s="3409"/>
      <c r="CP191" s="3409"/>
      <c r="CQ191" s="3409"/>
      <c r="CR191" s="3409"/>
      <c r="CS191" s="3409"/>
      <c r="CT191" s="3409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4" t="str">
        <f t="shared" si="22"/>
        <v/>
      </c>
      <c r="CA192" s="3416" t="str">
        <f t="shared" si="23"/>
        <v/>
      </c>
      <c r="CB192" s="3416"/>
      <c r="CC192" s="3416"/>
      <c r="CD192" s="3416"/>
      <c r="CE192" s="3416"/>
      <c r="CF192" s="3416"/>
      <c r="CG192" s="3417">
        <f t="shared" si="24"/>
        <v>0</v>
      </c>
      <c r="CH192" s="3409"/>
      <c r="CI192" s="3409"/>
      <c r="CJ192" s="3409"/>
      <c r="CK192" s="3409"/>
      <c r="CL192" s="3409"/>
      <c r="CM192" s="3409"/>
      <c r="CN192" s="3409"/>
      <c r="CO192" s="3409"/>
      <c r="CP192" s="3409"/>
      <c r="CQ192" s="3409"/>
      <c r="CR192" s="3409"/>
      <c r="CS192" s="3409"/>
      <c r="CT192" s="3409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0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0">
        <f t="shared" si="26"/>
        <v>0</v>
      </c>
      <c r="AT193" s="3414"/>
      <c r="CA193" s="3416"/>
      <c r="CG193" s="3417"/>
      <c r="CH193" s="3409"/>
      <c r="CI193" s="3409"/>
      <c r="CJ193" s="3409"/>
      <c r="CK193" s="3409"/>
      <c r="CL193" s="3409"/>
      <c r="CM193" s="3409"/>
      <c r="CN193" s="3409"/>
      <c r="CO193" s="3409"/>
      <c r="CP193" s="3409"/>
      <c r="CQ193" s="3409"/>
      <c r="CR193" s="3409"/>
      <c r="CS193" s="3409"/>
      <c r="CT193" s="3409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4" t="str">
        <f t="shared" si="22"/>
        <v/>
      </c>
      <c r="CA194" s="3416" t="str">
        <f>IF(CG194=1,"* El número de Egresos Según tipo de atención NO DEBE ser diferente al Total. ","")</f>
        <v/>
      </c>
      <c r="CG194" s="3417">
        <f t="shared" ref="CG194:CG197" si="28">IF(B194&lt;&gt;SUM(AQ194:AS194),1,0)</f>
        <v>0</v>
      </c>
      <c r="CH194" s="3409"/>
      <c r="CI194" s="3409"/>
      <c r="CJ194" s="3409"/>
      <c r="CK194" s="3409"/>
      <c r="CL194" s="3409"/>
      <c r="CM194" s="3409"/>
      <c r="CN194" s="3409"/>
      <c r="CO194" s="3409"/>
      <c r="CP194" s="3409"/>
      <c r="CQ194" s="3409"/>
      <c r="CR194" s="3409"/>
      <c r="CS194" s="3409"/>
      <c r="CT194" s="3409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4" t="str">
        <f t="shared" si="22"/>
        <v/>
      </c>
      <c r="CA195" s="3416" t="str">
        <f t="shared" ref="CA195:CA198" si="29">IF(CG195=1,"* El número de Egresos Según tipo de atención NO DEBE ser diferente al Total. ","")</f>
        <v/>
      </c>
      <c r="CG195" s="3417">
        <f t="shared" si="28"/>
        <v>0</v>
      </c>
      <c r="CH195" s="3409"/>
      <c r="CI195" s="3409"/>
      <c r="CJ195" s="3409"/>
      <c r="CK195" s="3409"/>
      <c r="CL195" s="3409"/>
      <c r="CM195" s="3409"/>
      <c r="CN195" s="3409"/>
      <c r="CO195" s="3409"/>
      <c r="CP195" s="3409"/>
      <c r="CQ195" s="3409"/>
      <c r="CR195" s="3409"/>
      <c r="CS195" s="3409"/>
      <c r="CT195" s="3409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4" t="str">
        <f t="shared" si="22"/>
        <v/>
      </c>
      <c r="CA196" s="3416" t="str">
        <f t="shared" si="29"/>
        <v/>
      </c>
      <c r="CG196" s="3417">
        <f t="shared" si="28"/>
        <v>0</v>
      </c>
      <c r="CH196" s="3409"/>
      <c r="CI196" s="3409"/>
      <c r="CJ196" s="3409"/>
      <c r="CK196" s="3409"/>
      <c r="CL196" s="3409"/>
      <c r="CM196" s="3409"/>
      <c r="CN196" s="3409"/>
      <c r="CO196" s="3409"/>
      <c r="CP196" s="3409"/>
      <c r="CQ196" s="3409"/>
      <c r="CR196" s="3409"/>
      <c r="CS196" s="3409"/>
      <c r="CT196" s="3409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4" t="str">
        <f t="shared" si="22"/>
        <v/>
      </c>
      <c r="CA197" s="3416" t="str">
        <f t="shared" si="29"/>
        <v/>
      </c>
      <c r="CG197" s="3417">
        <f t="shared" si="28"/>
        <v>0</v>
      </c>
      <c r="CH197" s="3409"/>
      <c r="CI197" s="3409"/>
      <c r="CJ197" s="3409"/>
      <c r="CK197" s="3409"/>
      <c r="CL197" s="3409"/>
      <c r="CM197" s="3409"/>
      <c r="CN197" s="3409"/>
      <c r="CO197" s="3409"/>
      <c r="CP197" s="3409"/>
      <c r="CQ197" s="3409"/>
      <c r="CR197" s="3409"/>
      <c r="CS197" s="3409"/>
      <c r="CT197" s="3409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1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4" t="str">
        <f t="shared" si="22"/>
        <v/>
      </c>
      <c r="CA198" s="3416" t="str">
        <f t="shared" si="29"/>
        <v/>
      </c>
      <c r="CG198" s="3417">
        <f>IF(B198&lt;&gt;SUM(AQ198:AS198),1,0)</f>
        <v>0</v>
      </c>
      <c r="CH198" s="3409"/>
      <c r="CI198" s="3409"/>
      <c r="CJ198" s="3409"/>
      <c r="CK198" s="3409"/>
      <c r="CL198" s="3409"/>
      <c r="CM198" s="3409"/>
      <c r="CN198" s="3409"/>
      <c r="CO198" s="3409"/>
      <c r="CP198" s="3409"/>
      <c r="CQ198" s="3409"/>
      <c r="CR198" s="3409"/>
      <c r="CS198" s="3409"/>
      <c r="CT198" s="3409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09"/>
      <c r="CH199" s="3409"/>
      <c r="CI199" s="3409"/>
      <c r="CJ199" s="3409"/>
      <c r="CK199" s="3409"/>
      <c r="CL199" s="3409"/>
      <c r="CM199" s="3409"/>
      <c r="CN199" s="3409"/>
      <c r="CO199" s="3409"/>
      <c r="CP199" s="3409"/>
      <c r="CQ199" s="3409"/>
      <c r="CR199" s="3409"/>
      <c r="CS199" s="3409"/>
      <c r="CT199" s="3409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8" t="s">
        <v>0</v>
      </c>
      <c r="B200" s="4149" t="s">
        <v>1</v>
      </c>
      <c r="C200" s="4150"/>
      <c r="D200" s="4151"/>
      <c r="E200" s="161"/>
      <c r="F200" s="398"/>
      <c r="AK200" s="3395"/>
      <c r="AL200" s="3395"/>
      <c r="BY200" s="194"/>
      <c r="BZ200" s="194"/>
      <c r="CG200" s="3409"/>
      <c r="CH200" s="3409"/>
      <c r="CI200" s="3409"/>
      <c r="CJ200" s="3409"/>
      <c r="CK200" s="3409"/>
      <c r="CL200" s="3409"/>
      <c r="CM200" s="3409"/>
      <c r="CN200" s="3409"/>
      <c r="CO200" s="3409"/>
      <c r="CP200" s="3409"/>
      <c r="CQ200" s="3409"/>
      <c r="CR200" s="3409"/>
      <c r="CS200" s="3409"/>
      <c r="CT200" s="3409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59"/>
      <c r="B201" s="4162"/>
      <c r="C201" s="4181"/>
      <c r="D201" s="4163"/>
      <c r="E201" s="398"/>
      <c r="F201" s="398"/>
      <c r="AK201" s="3395"/>
      <c r="AL201" s="3395"/>
      <c r="BY201" s="194"/>
      <c r="BZ201" s="194"/>
      <c r="CG201" s="3409"/>
      <c r="CH201" s="3409"/>
      <c r="CI201" s="3409"/>
      <c r="CJ201" s="3409"/>
      <c r="CK201" s="3409"/>
      <c r="CL201" s="3409"/>
      <c r="CM201" s="3409"/>
      <c r="CN201" s="3409"/>
      <c r="CO201" s="3409"/>
      <c r="CP201" s="3409"/>
      <c r="CQ201" s="3409"/>
      <c r="CR201" s="3409"/>
      <c r="CS201" s="3409"/>
      <c r="CT201" s="3409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60"/>
      <c r="B202" s="3913" t="s">
        <v>47</v>
      </c>
      <c r="C202" s="3917" t="s">
        <v>20</v>
      </c>
      <c r="D202" s="3053" t="s">
        <v>21</v>
      </c>
      <c r="E202" s="398"/>
      <c r="F202" s="398"/>
      <c r="AK202" s="3395"/>
      <c r="AL202" s="3395"/>
      <c r="BY202" s="194"/>
      <c r="BZ202" s="194"/>
      <c r="CG202" s="3409"/>
      <c r="CH202" s="3409"/>
      <c r="CI202" s="3409"/>
      <c r="CJ202" s="3409"/>
      <c r="CK202" s="3409"/>
      <c r="CL202" s="3409"/>
      <c r="CM202" s="3409"/>
      <c r="CN202" s="3409"/>
      <c r="CO202" s="3409"/>
      <c r="CP202" s="3409"/>
      <c r="CQ202" s="3409"/>
      <c r="CR202" s="3409"/>
      <c r="CS202" s="3409"/>
      <c r="CT202" s="3409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4" t="s">
        <v>115</v>
      </c>
      <c r="B203" s="390">
        <f t="shared" ref="B203:B208" si="30">SUM(C203+D203)</f>
        <v>0</v>
      </c>
      <c r="C203" s="125"/>
      <c r="D203" s="165"/>
      <c r="E203" s="3414"/>
      <c r="F203" s="3415"/>
      <c r="AK203" s="3395"/>
      <c r="AL203" s="3395"/>
      <c r="BY203" s="194"/>
      <c r="BZ203" s="194"/>
      <c r="CA203" s="3416"/>
      <c r="CB203" s="3416"/>
      <c r="CC203" s="3416"/>
      <c r="CD203" s="3416"/>
      <c r="CE203" s="3416"/>
      <c r="CF203" s="3416"/>
      <c r="CG203" s="3417"/>
      <c r="CH203" s="3417"/>
      <c r="CI203" s="3409"/>
      <c r="CJ203" s="3409"/>
      <c r="CK203" s="3409"/>
      <c r="CL203" s="3409"/>
      <c r="CM203" s="3409"/>
      <c r="CN203" s="3409"/>
      <c r="CO203" s="3409"/>
      <c r="CP203" s="3409"/>
      <c r="CQ203" s="3409"/>
      <c r="CR203" s="3409"/>
      <c r="CS203" s="3409"/>
      <c r="CT203" s="3409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5" t="s">
        <v>68</v>
      </c>
      <c r="B204" s="305">
        <f t="shared" si="30"/>
        <v>0</v>
      </c>
      <c r="C204" s="125"/>
      <c r="D204" s="165"/>
      <c r="E204" s="3414"/>
      <c r="F204" s="3415"/>
      <c r="AK204" s="3395"/>
      <c r="AL204" s="3395"/>
      <c r="BY204" s="194"/>
      <c r="BZ204" s="194"/>
      <c r="CA204" s="3416"/>
      <c r="CB204" s="3416"/>
      <c r="CC204" s="3416"/>
      <c r="CD204" s="3416"/>
      <c r="CE204" s="3416"/>
      <c r="CF204" s="3416"/>
      <c r="CG204" s="3417"/>
      <c r="CH204" s="3417"/>
      <c r="CI204" s="3409"/>
      <c r="CJ204" s="3409"/>
      <c r="CK204" s="3409"/>
      <c r="CL204" s="3409"/>
      <c r="CM204" s="3409"/>
      <c r="CN204" s="3409"/>
      <c r="CO204" s="3409"/>
      <c r="CP204" s="3409"/>
      <c r="CQ204" s="3409"/>
      <c r="CR204" s="3409"/>
      <c r="CS204" s="3409"/>
      <c r="CT204" s="3409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5" t="s">
        <v>67</v>
      </c>
      <c r="B205" s="305">
        <f t="shared" si="30"/>
        <v>0</v>
      </c>
      <c r="C205" s="125"/>
      <c r="D205" s="165"/>
      <c r="E205" s="3414"/>
      <c r="F205" s="3415"/>
      <c r="AK205" s="3395"/>
      <c r="AL205" s="3395"/>
      <c r="BY205" s="194"/>
      <c r="BZ205" s="194"/>
      <c r="CA205" s="3416"/>
      <c r="CB205" s="3416"/>
      <c r="CC205" s="3416"/>
      <c r="CD205" s="3416"/>
      <c r="CE205" s="3416"/>
      <c r="CF205" s="3416"/>
      <c r="CG205" s="3417"/>
      <c r="CH205" s="3417"/>
      <c r="CI205" s="3409"/>
      <c r="CJ205" s="3409"/>
      <c r="CK205" s="3409"/>
      <c r="CL205" s="3409"/>
      <c r="CM205" s="3409"/>
      <c r="CN205" s="3409"/>
      <c r="CO205" s="3409"/>
      <c r="CP205" s="3409"/>
      <c r="CQ205" s="3409"/>
      <c r="CR205" s="3409"/>
      <c r="CS205" s="3409"/>
      <c r="CT205" s="3409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18" t="s">
        <v>66</v>
      </c>
      <c r="B206" s="305">
        <f t="shared" si="30"/>
        <v>0</v>
      </c>
      <c r="C206" s="125"/>
      <c r="D206" s="165"/>
      <c r="E206" s="3414"/>
      <c r="F206" s="3415"/>
      <c r="AK206" s="3395"/>
      <c r="AL206" s="3395"/>
      <c r="BY206" s="194"/>
      <c r="BZ206" s="194"/>
      <c r="CA206" s="3416"/>
      <c r="CB206" s="3416"/>
      <c r="CC206" s="3416"/>
      <c r="CD206" s="3416"/>
      <c r="CE206" s="3416"/>
      <c r="CF206" s="3416"/>
      <c r="CG206" s="3417"/>
      <c r="CH206" s="3417"/>
      <c r="CI206" s="3409"/>
      <c r="CJ206" s="3409"/>
      <c r="CK206" s="3409"/>
      <c r="CL206" s="3409"/>
      <c r="CM206" s="3409"/>
      <c r="CN206" s="3409"/>
      <c r="CO206" s="3409"/>
      <c r="CP206" s="3409"/>
      <c r="CQ206" s="3409"/>
      <c r="CR206" s="3409"/>
      <c r="CS206" s="3409"/>
      <c r="CT206" s="3409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18" t="s">
        <v>69</v>
      </c>
      <c r="B207" s="362">
        <f t="shared" si="30"/>
        <v>0</v>
      </c>
      <c r="C207" s="125"/>
      <c r="D207" s="165"/>
      <c r="E207" s="3414"/>
      <c r="F207" s="3415"/>
      <c r="AK207" s="3395"/>
      <c r="AL207" s="3395"/>
      <c r="BY207" s="194"/>
      <c r="BZ207" s="194"/>
      <c r="CA207" s="3416"/>
      <c r="CB207" s="3416"/>
      <c r="CC207" s="3416"/>
      <c r="CD207" s="3416"/>
      <c r="CE207" s="3416"/>
      <c r="CF207" s="3416"/>
      <c r="CG207" s="3417"/>
      <c r="CH207" s="3417"/>
      <c r="CI207" s="3409"/>
      <c r="CJ207" s="3409"/>
      <c r="CK207" s="3409"/>
      <c r="CL207" s="3409"/>
      <c r="CM207" s="3409"/>
      <c r="CN207" s="3409"/>
      <c r="CO207" s="3409"/>
      <c r="CP207" s="3409"/>
      <c r="CQ207" s="3409"/>
      <c r="CR207" s="3409"/>
      <c r="CS207" s="3409"/>
      <c r="CT207" s="3409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487</v>
      </c>
      <c r="B208" s="300">
        <f t="shared" si="30"/>
        <v>0</v>
      </c>
      <c r="C208" s="2894"/>
      <c r="D208" s="2695"/>
      <c r="E208" s="3414"/>
      <c r="F208" s="398"/>
      <c r="AK208" s="3395"/>
      <c r="AL208" s="3395"/>
      <c r="BY208" s="194"/>
      <c r="BZ208" s="194"/>
      <c r="CA208" s="3416"/>
      <c r="CB208" s="3416"/>
      <c r="CC208" s="3416"/>
      <c r="CD208" s="3416"/>
      <c r="CE208" s="3416"/>
      <c r="CF208" s="3416"/>
      <c r="CG208" s="3417"/>
      <c r="CH208" s="3417"/>
      <c r="CI208" s="3409"/>
      <c r="CJ208" s="3409"/>
      <c r="CK208" s="3409"/>
      <c r="CL208" s="3409"/>
      <c r="CM208" s="3409"/>
      <c r="CN208" s="3409"/>
      <c r="CO208" s="3409"/>
      <c r="CP208" s="3409"/>
      <c r="CQ208" s="3409"/>
      <c r="CR208" s="3409"/>
      <c r="CS208" s="3409"/>
      <c r="CT208" s="3409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19">
        <f>SUM(B203:B208)</f>
        <v>0</v>
      </c>
      <c r="C209" s="3918">
        <f t="shared" ref="C209:D209" si="31">SUM(C203:C208)</f>
        <v>0</v>
      </c>
      <c r="D209" s="3916">
        <f t="shared" si="31"/>
        <v>0</v>
      </c>
      <c r="E209" s="398"/>
      <c r="F209" s="398"/>
      <c r="AK209" s="3395"/>
      <c r="AL209" s="3395"/>
      <c r="BY209" s="194"/>
      <c r="BZ209" s="194"/>
      <c r="CG209" s="3409"/>
      <c r="CH209" s="3409"/>
      <c r="CI209" s="3409"/>
      <c r="CJ209" s="3409"/>
      <c r="CK209" s="3409"/>
      <c r="CL209" s="3409"/>
      <c r="CM209" s="3409"/>
      <c r="CN209" s="3409"/>
      <c r="CO209" s="3409"/>
      <c r="CP209" s="3409"/>
      <c r="CQ209" s="3409"/>
      <c r="CR209" s="3409"/>
      <c r="CS209" s="3409"/>
      <c r="CT209" s="3409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837</v>
      </c>
      <c r="AS210" s="402"/>
      <c r="AT210" s="402"/>
      <c r="CG210" s="3409"/>
      <c r="CH210" s="3409"/>
      <c r="CI210" s="3409"/>
      <c r="CJ210" s="3409"/>
      <c r="CK210" s="3409"/>
      <c r="CL210" s="3409"/>
      <c r="CM210" s="3409"/>
      <c r="CN210" s="3409"/>
      <c r="CO210" s="3409"/>
      <c r="CP210" s="3409"/>
      <c r="CQ210" s="3409"/>
      <c r="CR210" s="3409"/>
      <c r="CS210" s="3409"/>
      <c r="CT210" s="3409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1" t="s">
        <v>0</v>
      </c>
      <c r="B211" s="3047" t="s">
        <v>1</v>
      </c>
      <c r="AS211" s="402"/>
      <c r="AT211" s="402"/>
      <c r="CG211" s="3409"/>
      <c r="CH211" s="3409"/>
      <c r="CI211" s="3409"/>
      <c r="CJ211" s="3409"/>
      <c r="CK211" s="3409"/>
      <c r="CL211" s="3409"/>
      <c r="CM211" s="3409"/>
      <c r="CN211" s="3409"/>
      <c r="CO211" s="3409"/>
      <c r="CP211" s="3409"/>
      <c r="CQ211" s="3409"/>
      <c r="CR211" s="3409"/>
      <c r="CS211" s="3409"/>
      <c r="CT211" s="3409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4" t="s">
        <v>115</v>
      </c>
      <c r="B212" s="679"/>
      <c r="CG212" s="3409"/>
      <c r="CH212" s="3409"/>
      <c r="CI212" s="3409"/>
      <c r="CJ212" s="3409"/>
      <c r="CK212" s="3409"/>
      <c r="CL212" s="3409"/>
      <c r="CM212" s="3409"/>
      <c r="CN212" s="3409"/>
      <c r="CO212" s="3409"/>
      <c r="CP212" s="3409"/>
      <c r="CQ212" s="3409"/>
      <c r="CR212" s="3409"/>
      <c r="CS212" s="3409"/>
      <c r="CT212" s="3409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5" t="s">
        <v>68</v>
      </c>
      <c r="B213" s="138"/>
      <c r="CG213" s="3409"/>
      <c r="CH213" s="3409"/>
      <c r="CI213" s="3409"/>
      <c r="CJ213" s="3409"/>
      <c r="CK213" s="3409"/>
      <c r="CL213" s="3409"/>
      <c r="CM213" s="3409"/>
      <c r="CN213" s="3409"/>
      <c r="CO213" s="3409"/>
      <c r="CP213" s="3409"/>
      <c r="CQ213" s="3409"/>
      <c r="CR213" s="3409"/>
      <c r="CS213" s="3409"/>
      <c r="CT213" s="3409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5" t="s">
        <v>67</v>
      </c>
      <c r="B214" s="138"/>
      <c r="CG214" s="3409"/>
      <c r="CH214" s="3409"/>
      <c r="CI214" s="3409"/>
      <c r="CJ214" s="3409"/>
      <c r="CK214" s="3409"/>
      <c r="CL214" s="3409"/>
      <c r="CM214" s="3409"/>
      <c r="CN214" s="3409"/>
      <c r="CO214" s="3409"/>
      <c r="CP214" s="3409"/>
      <c r="CQ214" s="3409"/>
      <c r="CR214" s="3409"/>
      <c r="CS214" s="3409"/>
      <c r="CT214" s="3409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18" t="s">
        <v>66</v>
      </c>
      <c r="B215" s="138"/>
      <c r="CG215" s="3409"/>
      <c r="CH215" s="3409"/>
      <c r="CI215" s="3409"/>
      <c r="CJ215" s="3409"/>
      <c r="CK215" s="3409"/>
      <c r="CL215" s="3409"/>
      <c r="CM215" s="3409"/>
      <c r="CN215" s="3409"/>
      <c r="CO215" s="3409"/>
      <c r="CP215" s="3409"/>
      <c r="CQ215" s="3409"/>
      <c r="CR215" s="3409"/>
      <c r="CS215" s="3409"/>
      <c r="CT215" s="3409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3" t="s">
        <v>487</v>
      </c>
      <c r="B216" s="685"/>
      <c r="CG216" s="3409"/>
      <c r="CH216" s="3409"/>
      <c r="CI216" s="3409"/>
      <c r="CJ216" s="3409"/>
      <c r="CK216" s="3409"/>
      <c r="CL216" s="3409"/>
      <c r="CM216" s="3409"/>
      <c r="CN216" s="3409"/>
      <c r="CO216" s="3409"/>
      <c r="CP216" s="3409"/>
      <c r="CQ216" s="3409"/>
      <c r="CR216" s="3409"/>
      <c r="CS216" s="3409"/>
      <c r="CT216" s="3409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0</v>
      </c>
      <c r="CG217" s="3409"/>
      <c r="CH217" s="3409"/>
      <c r="CI217" s="3409"/>
      <c r="CJ217" s="3409"/>
      <c r="CK217" s="3409"/>
      <c r="CL217" s="3409"/>
      <c r="CM217" s="3409"/>
      <c r="CN217" s="3409"/>
      <c r="CO217" s="3409"/>
      <c r="CP217" s="3409"/>
      <c r="CQ217" s="3409"/>
      <c r="CR217" s="3409"/>
      <c r="CS217" s="3409"/>
      <c r="CT217" s="3409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09"/>
      <c r="CH218" s="3409"/>
      <c r="CI218" s="3409"/>
      <c r="CJ218" s="3409"/>
      <c r="CK218" s="3409"/>
      <c r="CL218" s="3409"/>
      <c r="CM218" s="3409"/>
      <c r="CN218" s="3409"/>
      <c r="CO218" s="3409"/>
      <c r="CP218" s="3409"/>
      <c r="CQ218" s="3409"/>
      <c r="CR218" s="3409"/>
      <c r="CS218" s="3409"/>
      <c r="CT218" s="3409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1" t="s">
        <v>0</v>
      </c>
      <c r="B219" s="3195" t="s">
        <v>1</v>
      </c>
      <c r="CG219" s="3409"/>
      <c r="CH219" s="3409"/>
      <c r="CI219" s="3409"/>
      <c r="CJ219" s="3409"/>
      <c r="CK219" s="3409"/>
      <c r="CL219" s="3409"/>
      <c r="CM219" s="3409"/>
      <c r="CN219" s="3409"/>
      <c r="CO219" s="3409"/>
      <c r="CP219" s="3409"/>
      <c r="CQ219" s="3409"/>
      <c r="CR219" s="3409"/>
      <c r="CS219" s="3409"/>
      <c r="CT219" s="3409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4" t="s">
        <v>115</v>
      </c>
      <c r="B220" s="104"/>
      <c r="CG220" s="3409"/>
      <c r="CH220" s="3409"/>
      <c r="CI220" s="3409"/>
      <c r="CJ220" s="3409"/>
      <c r="CK220" s="3409"/>
      <c r="CL220" s="3409"/>
      <c r="CM220" s="3409"/>
      <c r="CN220" s="3409"/>
      <c r="CO220" s="3409"/>
      <c r="CP220" s="3409"/>
      <c r="CQ220" s="3409"/>
      <c r="CR220" s="3409"/>
      <c r="CS220" s="3409"/>
      <c r="CT220" s="3409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5" t="s">
        <v>68</v>
      </c>
      <c r="B221" s="138"/>
      <c r="CG221" s="3409"/>
      <c r="CH221" s="3409"/>
      <c r="CI221" s="3409"/>
      <c r="CJ221" s="3409"/>
      <c r="CK221" s="3409"/>
      <c r="CL221" s="3409"/>
      <c r="CM221" s="3409"/>
      <c r="CN221" s="3409"/>
      <c r="CO221" s="3409"/>
      <c r="CP221" s="3409"/>
      <c r="CQ221" s="3409"/>
      <c r="CR221" s="3409"/>
      <c r="CS221" s="3409"/>
      <c r="CT221" s="3409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5" t="s">
        <v>67</v>
      </c>
      <c r="B222" s="138"/>
      <c r="CG222" s="3409"/>
      <c r="CH222" s="3409"/>
      <c r="CI222" s="3409"/>
      <c r="CJ222" s="3409"/>
      <c r="CK222" s="3409"/>
      <c r="CL222" s="3409"/>
      <c r="CM222" s="3409"/>
      <c r="CN222" s="3409"/>
      <c r="CO222" s="3409"/>
      <c r="CP222" s="3409"/>
      <c r="CQ222" s="3409"/>
      <c r="CR222" s="3409"/>
      <c r="CS222" s="3409"/>
      <c r="CT222" s="3409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09"/>
      <c r="CH223" s="3409"/>
      <c r="CI223" s="3409"/>
      <c r="CJ223" s="3409"/>
      <c r="CK223" s="3409"/>
      <c r="CL223" s="3409"/>
      <c r="CM223" s="3409"/>
      <c r="CN223" s="3409"/>
      <c r="CO223" s="3409"/>
      <c r="CP223" s="3409"/>
      <c r="CQ223" s="3409"/>
      <c r="CR223" s="3409"/>
      <c r="CS223" s="3409"/>
      <c r="CT223" s="3409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0</v>
      </c>
      <c r="CG224" s="3409"/>
      <c r="CH224" s="3409"/>
      <c r="CI224" s="3409"/>
      <c r="CJ224" s="3409"/>
      <c r="CK224" s="3409"/>
      <c r="CL224" s="3409"/>
      <c r="CM224" s="3409"/>
      <c r="CN224" s="3409"/>
      <c r="CO224" s="3409"/>
      <c r="CP224" s="3409"/>
      <c r="CQ224" s="3409"/>
      <c r="CR224" s="3409"/>
      <c r="CS224" s="3409"/>
      <c r="CT224" s="3409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838</v>
      </c>
      <c r="CG225" s="3409"/>
      <c r="CH225" s="3409"/>
      <c r="CI225" s="3409"/>
      <c r="CJ225" s="3409"/>
      <c r="CK225" s="3409"/>
      <c r="CL225" s="3409"/>
      <c r="CM225" s="3409"/>
      <c r="CN225" s="3409"/>
      <c r="CO225" s="3409"/>
      <c r="CP225" s="3409"/>
      <c r="CQ225" s="3409"/>
      <c r="CR225" s="3409"/>
      <c r="CS225" s="3409"/>
      <c r="CT225" s="3409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1" t="s">
        <v>217</v>
      </c>
      <c r="B226" s="3195" t="s">
        <v>1</v>
      </c>
      <c r="CG226" s="3409"/>
      <c r="CH226" s="3409"/>
      <c r="CI226" s="3409"/>
      <c r="CJ226" s="3409"/>
      <c r="CK226" s="3409"/>
      <c r="CL226" s="3409"/>
      <c r="CM226" s="3409"/>
      <c r="CN226" s="3409"/>
      <c r="CO226" s="3409"/>
      <c r="CP226" s="3409"/>
      <c r="CQ226" s="3409"/>
      <c r="CR226" s="3409"/>
      <c r="CS226" s="3409"/>
      <c r="CT226" s="3409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09"/>
      <c r="CH227" s="3409"/>
      <c r="CI227" s="3409"/>
      <c r="CJ227" s="3409"/>
      <c r="CK227" s="3409"/>
      <c r="CL227" s="3409"/>
      <c r="CM227" s="3409"/>
      <c r="CN227" s="3409"/>
      <c r="CO227" s="3409"/>
      <c r="CP227" s="3409"/>
      <c r="CQ227" s="3409"/>
      <c r="CR227" s="3409"/>
      <c r="CS227" s="3409"/>
      <c r="CT227" s="3409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09"/>
      <c r="CH228" s="3409"/>
      <c r="CI228" s="3409"/>
      <c r="CJ228" s="3409"/>
      <c r="CK228" s="3409"/>
      <c r="CL228" s="3409"/>
      <c r="CM228" s="3409"/>
      <c r="CN228" s="3409"/>
      <c r="CO228" s="3409"/>
      <c r="CP228" s="3409"/>
      <c r="CQ228" s="3409"/>
      <c r="CR228" s="3409"/>
      <c r="CS228" s="3409"/>
      <c r="CT228" s="3409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09"/>
      <c r="CH229" s="3409"/>
      <c r="CI229" s="3409"/>
      <c r="CJ229" s="3409"/>
      <c r="CK229" s="3409"/>
      <c r="CL229" s="3409"/>
      <c r="CM229" s="3409"/>
      <c r="CN229" s="3409"/>
      <c r="CO229" s="3409"/>
      <c r="CP229" s="3409"/>
      <c r="CQ229" s="3409"/>
      <c r="CR229" s="3409"/>
      <c r="CS229" s="3409"/>
      <c r="CT229" s="3409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839</v>
      </c>
      <c r="CG230" s="3409"/>
      <c r="CH230" s="3409"/>
      <c r="CI230" s="3409"/>
      <c r="CJ230" s="3409"/>
      <c r="CK230" s="3409"/>
      <c r="CL230" s="3409"/>
      <c r="CM230" s="3409"/>
      <c r="CN230" s="3409"/>
      <c r="CO230" s="3409"/>
      <c r="CP230" s="3409"/>
      <c r="CQ230" s="3409"/>
      <c r="CR230" s="3409"/>
      <c r="CS230" s="3409"/>
      <c r="CT230" s="3409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2" t="s">
        <v>52</v>
      </c>
      <c r="B231" s="3195" t="s">
        <v>27</v>
      </c>
      <c r="CG231" s="3409"/>
      <c r="CH231" s="3409"/>
      <c r="CI231" s="3409"/>
      <c r="CJ231" s="3409"/>
      <c r="CK231" s="3409"/>
      <c r="CL231" s="3409"/>
      <c r="CM231" s="3409"/>
      <c r="CN231" s="3409"/>
      <c r="CO231" s="3409"/>
      <c r="CP231" s="3409"/>
      <c r="CQ231" s="3409"/>
      <c r="CR231" s="3409"/>
      <c r="CS231" s="3409"/>
      <c r="CT231" s="3409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/>
      <c r="CG232" s="3409"/>
      <c r="CH232" s="3409"/>
      <c r="CI232" s="3409"/>
      <c r="CJ232" s="3409"/>
      <c r="CK232" s="3409"/>
      <c r="CL232" s="3409"/>
      <c r="CM232" s="3409"/>
      <c r="CN232" s="3409"/>
      <c r="CO232" s="3409"/>
      <c r="CP232" s="3409"/>
      <c r="CQ232" s="3409"/>
      <c r="CR232" s="3409"/>
      <c r="CS232" s="3409"/>
      <c r="CT232" s="3409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840</v>
      </c>
      <c r="B233" s="104"/>
      <c r="CG233" s="3409"/>
      <c r="CH233" s="3409"/>
      <c r="CI233" s="3409"/>
      <c r="CJ233" s="3409"/>
      <c r="CK233" s="3409"/>
      <c r="CL233" s="3409"/>
      <c r="CM233" s="3409"/>
      <c r="CN233" s="3409"/>
      <c r="CO233" s="3409"/>
      <c r="CP233" s="3409"/>
      <c r="CQ233" s="3409"/>
      <c r="CR233" s="3409"/>
      <c r="CS233" s="3409"/>
      <c r="CT233" s="3409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09"/>
      <c r="CH234" s="3409"/>
      <c r="CI234" s="3409"/>
      <c r="CJ234" s="3409"/>
      <c r="CK234" s="3409"/>
      <c r="CL234" s="3409"/>
      <c r="CM234" s="3409"/>
      <c r="CN234" s="3409"/>
      <c r="CO234" s="3409"/>
      <c r="CP234" s="3409"/>
      <c r="CQ234" s="3409"/>
      <c r="CR234" s="3409"/>
      <c r="CS234" s="3409"/>
      <c r="CT234" s="3409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09"/>
      <c r="CH235" s="3409"/>
      <c r="CI235" s="3409"/>
      <c r="CJ235" s="3409"/>
      <c r="CK235" s="3409"/>
      <c r="CL235" s="3409"/>
      <c r="CM235" s="3409"/>
      <c r="CN235" s="3409"/>
      <c r="CO235" s="3409"/>
      <c r="CP235" s="3409"/>
      <c r="CQ235" s="3409"/>
      <c r="CR235" s="3409"/>
      <c r="CS235" s="3409"/>
      <c r="CT235" s="3409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09"/>
      <c r="CH236" s="3409"/>
      <c r="CI236" s="3409"/>
      <c r="CJ236" s="3409"/>
      <c r="CK236" s="3409"/>
      <c r="CL236" s="3409"/>
      <c r="CM236" s="3409"/>
      <c r="CN236" s="3409"/>
      <c r="CO236" s="3409"/>
      <c r="CP236" s="3409"/>
      <c r="CQ236" s="3409"/>
      <c r="CR236" s="3409"/>
      <c r="CS236" s="3409"/>
      <c r="CT236" s="3409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09"/>
      <c r="CH237" s="3409"/>
      <c r="CI237" s="3409"/>
      <c r="CJ237" s="3409"/>
      <c r="CK237" s="3409"/>
      <c r="CL237" s="3409"/>
      <c r="CM237" s="3409"/>
      <c r="CN237" s="3409"/>
      <c r="CO237" s="3409"/>
      <c r="CP237" s="3409"/>
      <c r="CQ237" s="3409"/>
      <c r="CR237" s="3409"/>
      <c r="CS237" s="3409"/>
      <c r="CT237" s="3409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87" t="s">
        <v>808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518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512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513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514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515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524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525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584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4" t="s">
        <v>583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841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842</v>
      </c>
      <c r="B268" s="282"/>
      <c r="BX268" s="3395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39" t="s">
        <v>489</v>
      </c>
      <c r="B269" s="5357" t="s">
        <v>27</v>
      </c>
      <c r="C269" s="4142" t="s">
        <v>60</v>
      </c>
      <c r="D269" s="4165"/>
      <c r="E269" s="4165"/>
      <c r="F269" s="4165"/>
      <c r="G269" s="4165"/>
      <c r="H269" s="4165"/>
      <c r="I269" s="4165"/>
      <c r="J269" s="4165"/>
      <c r="K269" s="4165"/>
      <c r="L269" s="4165"/>
      <c r="M269" s="4165"/>
      <c r="N269" s="4165"/>
      <c r="O269" s="4165"/>
      <c r="P269" s="4165"/>
      <c r="Q269" s="4165"/>
      <c r="R269" s="4165"/>
      <c r="S269" s="4165"/>
      <c r="T269" s="4165"/>
      <c r="U269" s="4143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41"/>
      <c r="B270" s="5358"/>
      <c r="C270" s="3357" t="s">
        <v>160</v>
      </c>
      <c r="D270" s="3357" t="s">
        <v>161</v>
      </c>
      <c r="E270" s="3485" t="s">
        <v>162</v>
      </c>
      <c r="F270" s="3485" t="s">
        <v>84</v>
      </c>
      <c r="G270" s="3485" t="s">
        <v>85</v>
      </c>
      <c r="H270" s="3357" t="s">
        <v>76</v>
      </c>
      <c r="I270" s="3357" t="s">
        <v>163</v>
      </c>
      <c r="J270" s="3357" t="s">
        <v>164</v>
      </c>
      <c r="K270" s="3357" t="s">
        <v>165</v>
      </c>
      <c r="L270" s="3357" t="s">
        <v>9</v>
      </c>
      <c r="M270" s="3357" t="s">
        <v>10</v>
      </c>
      <c r="N270" s="3357" t="s">
        <v>166</v>
      </c>
      <c r="O270" s="3357" t="s">
        <v>12</v>
      </c>
      <c r="P270" s="3357" t="s">
        <v>13</v>
      </c>
      <c r="Q270" s="3357" t="s">
        <v>14</v>
      </c>
      <c r="R270" s="3357" t="s">
        <v>15</v>
      </c>
      <c r="S270" s="3357" t="s">
        <v>16</v>
      </c>
      <c r="T270" s="3357" t="s">
        <v>17</v>
      </c>
      <c r="U270" s="3486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1" customFormat="1" ht="17.100000000000001" hidden="1" customHeight="1" x14ac:dyDescent="0.2">
      <c r="A271" s="3487" t="s">
        <v>488</v>
      </c>
      <c r="B271" s="3357"/>
      <c r="C271" s="3297"/>
      <c r="D271" s="3297"/>
      <c r="E271" s="3297"/>
      <c r="F271" s="3297"/>
      <c r="G271" s="3297"/>
      <c r="H271" s="3297"/>
      <c r="I271" s="3297"/>
      <c r="J271" s="3297"/>
      <c r="K271" s="3297"/>
      <c r="L271" s="3297"/>
      <c r="M271" s="3297"/>
      <c r="N271" s="3297"/>
      <c r="O271" s="3297"/>
      <c r="P271" s="3297"/>
      <c r="Q271" s="3297"/>
      <c r="R271" s="3297"/>
      <c r="S271" s="3297"/>
      <c r="T271" s="3297"/>
      <c r="U271" s="3297"/>
      <c r="V271" s="194"/>
      <c r="W271" s="194"/>
      <c r="X271" s="194"/>
      <c r="Y271" s="194"/>
      <c r="Z271" s="194"/>
      <c r="AA271" s="194"/>
      <c r="BE271" s="3372"/>
      <c r="BF271" s="3372"/>
      <c r="BG271" s="3372"/>
      <c r="BH271" s="3372"/>
      <c r="BI271" s="3372"/>
      <c r="BJ271" s="3372"/>
      <c r="BK271" s="3372"/>
      <c r="BL271" s="3372"/>
      <c r="BM271" s="3372"/>
      <c r="BN271" s="3372"/>
      <c r="BO271" s="3372"/>
      <c r="BP271" s="3372"/>
      <c r="BQ271" s="3372"/>
      <c r="BR271" s="3372"/>
      <c r="BS271" s="3372"/>
      <c r="BT271" s="3372"/>
      <c r="BU271" s="3372"/>
      <c r="BV271" s="3372"/>
      <c r="BW271" s="3372"/>
      <c r="BX271" s="3372"/>
      <c r="BY271" s="3372"/>
      <c r="BZ271" s="3372"/>
      <c r="CA271" s="3372"/>
      <c r="CB271" s="3372"/>
      <c r="CC271" s="3372"/>
      <c r="CD271" s="3372"/>
    </row>
    <row r="272" spans="1:104" s="3371" customFormat="1" ht="31.5" customHeight="1" x14ac:dyDescent="0.2">
      <c r="A272" s="3488" t="s">
        <v>498</v>
      </c>
      <c r="B272" s="3489">
        <f>SUM(C272:U272)</f>
        <v>0</v>
      </c>
      <c r="C272" s="714"/>
      <c r="D272" s="714"/>
      <c r="E272" s="714"/>
      <c r="F272" s="714"/>
      <c r="G272" s="714"/>
      <c r="H272" s="714"/>
      <c r="I272" s="714"/>
      <c r="J272" s="714"/>
      <c r="K272" s="714"/>
      <c r="L272" s="714"/>
      <c r="M272" s="714"/>
      <c r="N272" s="714"/>
      <c r="O272" s="714"/>
      <c r="P272" s="714"/>
      <c r="Q272" s="714"/>
      <c r="R272" s="714"/>
      <c r="S272" s="714"/>
      <c r="T272" s="714"/>
      <c r="U272" s="714"/>
      <c r="V272" s="194"/>
      <c r="W272" s="194"/>
      <c r="X272" s="194"/>
      <c r="Y272" s="194"/>
      <c r="Z272" s="194"/>
      <c r="AA272" s="194"/>
      <c r="AB272" s="3395"/>
      <c r="AC272" s="3395"/>
      <c r="AD272" s="3395"/>
      <c r="AE272" s="3395"/>
      <c r="AF272" s="3395"/>
      <c r="AG272" s="3395"/>
      <c r="AH272" s="3395"/>
      <c r="AI272" s="3395"/>
      <c r="AJ272" s="3395"/>
      <c r="AK272" s="3395"/>
      <c r="AL272" s="3395"/>
      <c r="AM272" s="3395"/>
      <c r="AN272" s="3395"/>
      <c r="AO272" s="3395"/>
      <c r="AP272" s="3395"/>
      <c r="AQ272" s="3395"/>
      <c r="AR272" s="3395"/>
      <c r="AS272" s="3395"/>
      <c r="AT272" s="3395"/>
      <c r="AU272" s="3395"/>
      <c r="AV272" s="3395"/>
      <c r="AW272" s="3395"/>
      <c r="AX272" s="3395"/>
      <c r="AY272" s="3395"/>
      <c r="AZ272" s="3395"/>
      <c r="BA272" s="3395"/>
      <c r="BB272" s="3395"/>
      <c r="BC272" s="3395"/>
      <c r="BD272" s="3395"/>
      <c r="BE272" s="3394"/>
      <c r="BF272" s="3394"/>
      <c r="BG272" s="3394"/>
      <c r="BH272" s="3394"/>
      <c r="BI272" s="3394"/>
      <c r="BJ272" s="3394"/>
      <c r="BK272" s="3394"/>
      <c r="BL272" s="3394"/>
      <c r="BM272" s="3394"/>
      <c r="BN272" s="3394"/>
      <c r="BO272" s="3394"/>
      <c r="BP272" s="3394"/>
      <c r="BQ272" s="3394"/>
      <c r="BR272" s="3394"/>
      <c r="BS272" s="3394"/>
      <c r="BT272" s="3394"/>
      <c r="BU272" s="3394"/>
      <c r="BV272" s="3394"/>
      <c r="BW272" s="3394"/>
      <c r="BX272" s="3394"/>
      <c r="BY272" s="3394"/>
      <c r="BZ272" s="3394"/>
      <c r="CA272" s="3394"/>
      <c r="CB272" s="3394"/>
      <c r="CC272" s="3394"/>
      <c r="CD272" s="3394"/>
    </row>
    <row r="273" spans="1:104" s="3371" customFormat="1" ht="31.5" customHeight="1" x14ac:dyDescent="0.2">
      <c r="A273" s="282" t="s">
        <v>843</v>
      </c>
      <c r="B273" s="3490"/>
      <c r="C273" s="194"/>
      <c r="D273" s="1487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5"/>
      <c r="AY273" s="3395"/>
      <c r="AZ273" s="3395"/>
      <c r="BA273" s="3395"/>
      <c r="BB273" s="3395"/>
      <c r="BC273" s="3395"/>
      <c r="BD273" s="3395"/>
      <c r="BE273" s="3395"/>
      <c r="BF273" s="3395"/>
      <c r="BG273" s="3395"/>
      <c r="BH273" s="3395"/>
      <c r="BI273" s="3395"/>
      <c r="BJ273" s="3395"/>
      <c r="BK273" s="3395"/>
      <c r="BL273" s="3395"/>
      <c r="BM273" s="3395"/>
      <c r="BN273" s="3395"/>
      <c r="BO273" s="3395"/>
      <c r="BP273" s="3395"/>
      <c r="BQ273" s="3395"/>
      <c r="BR273" s="3395"/>
      <c r="BS273" s="3395"/>
      <c r="BT273" s="3395"/>
      <c r="BU273" s="3395"/>
      <c r="BV273" s="3395"/>
      <c r="BW273" s="3395"/>
      <c r="BX273" s="3395"/>
      <c r="BY273" s="3395"/>
      <c r="BZ273" s="3395"/>
      <c r="CA273" s="3394"/>
      <c r="CB273" s="3394"/>
      <c r="CC273" s="3394"/>
      <c r="CD273" s="3394"/>
      <c r="CE273" s="3394"/>
      <c r="CF273" s="3394"/>
      <c r="CG273" s="3394"/>
      <c r="CH273" s="3394"/>
      <c r="CI273" s="3394"/>
      <c r="CJ273" s="3394"/>
      <c r="CK273" s="3394"/>
      <c r="CL273" s="3394"/>
      <c r="CM273" s="3394"/>
      <c r="CN273" s="3394"/>
      <c r="CO273" s="3394"/>
      <c r="CP273" s="3394"/>
      <c r="CQ273" s="3394"/>
      <c r="CR273" s="3394"/>
      <c r="CS273" s="3394"/>
      <c r="CT273" s="3394"/>
      <c r="CU273" s="3394"/>
      <c r="CV273" s="3394"/>
      <c r="CW273" s="3394"/>
      <c r="CX273" s="3394"/>
      <c r="CY273" s="3394"/>
      <c r="CZ273" s="3394"/>
    </row>
    <row r="274" spans="1:104" s="3371" customFormat="1" ht="24.75" customHeight="1" x14ac:dyDescent="0.2">
      <c r="A274" s="5349" t="s">
        <v>844</v>
      </c>
      <c r="B274" s="5383" t="s">
        <v>44</v>
      </c>
      <c r="C274" s="4142" t="s">
        <v>60</v>
      </c>
      <c r="D274" s="4165"/>
      <c r="E274" s="4165"/>
      <c r="F274" s="4165"/>
      <c r="G274" s="4165"/>
      <c r="H274" s="4165"/>
      <c r="I274" s="4165"/>
      <c r="J274" s="4165"/>
      <c r="K274" s="4165"/>
      <c r="L274" s="4165"/>
      <c r="M274" s="4165"/>
      <c r="N274" s="4165"/>
      <c r="O274" s="4165"/>
      <c r="P274" s="4165"/>
      <c r="Q274" s="4165"/>
      <c r="R274" s="4165"/>
      <c r="S274" s="4165"/>
      <c r="T274" s="4165"/>
      <c r="U274" s="4143"/>
      <c r="V274" s="194"/>
      <c r="W274" s="194"/>
      <c r="X274" s="194"/>
      <c r="Y274" s="194"/>
      <c r="Z274" s="194"/>
      <c r="AA274" s="194"/>
      <c r="AB274" s="194"/>
      <c r="AC274" s="3395"/>
      <c r="AD274" s="3395"/>
      <c r="AE274" s="3395"/>
      <c r="AF274" s="3395"/>
      <c r="AG274" s="3395"/>
      <c r="AH274" s="3395"/>
      <c r="AI274" s="3395"/>
      <c r="AJ274" s="3395"/>
      <c r="AK274" s="3395"/>
      <c r="AL274" s="3395"/>
      <c r="AM274" s="3395"/>
      <c r="AN274" s="3395"/>
      <c r="AO274" s="3395"/>
      <c r="AP274" s="3395"/>
      <c r="AQ274" s="3395"/>
      <c r="AR274" s="3395"/>
      <c r="AS274" s="3395"/>
      <c r="AT274" s="3395"/>
      <c r="AU274" s="3395"/>
      <c r="AV274" s="3395"/>
      <c r="AW274" s="3395"/>
      <c r="AX274" s="3395"/>
      <c r="AY274" s="3395"/>
      <c r="AZ274" s="3395"/>
      <c r="BA274" s="3395"/>
      <c r="BB274" s="3395"/>
      <c r="BC274" s="3395"/>
      <c r="BD274" s="3395"/>
      <c r="BE274" s="3395"/>
      <c r="BF274" s="3394"/>
      <c r="BG274" s="3394"/>
      <c r="BH274" s="3394"/>
      <c r="BI274" s="3394"/>
      <c r="BJ274" s="3394"/>
      <c r="BK274" s="3394"/>
      <c r="BL274" s="3394"/>
      <c r="BM274" s="3394"/>
      <c r="BN274" s="3394"/>
      <c r="BO274" s="3394"/>
      <c r="BP274" s="3394"/>
      <c r="BQ274" s="3394"/>
      <c r="BR274" s="3394"/>
      <c r="BS274" s="3394"/>
      <c r="BT274" s="3394"/>
      <c r="BU274" s="3394"/>
      <c r="BV274" s="3394"/>
      <c r="BW274" s="3394"/>
      <c r="BX274" s="3394"/>
      <c r="BY274" s="3394"/>
      <c r="BZ274" s="3394"/>
      <c r="CA274" s="3394"/>
      <c r="CB274" s="3394"/>
      <c r="CC274" s="3394"/>
      <c r="CD274" s="3394"/>
      <c r="CE274" s="3394"/>
    </row>
    <row r="275" spans="1:104" ht="21" customHeight="1" x14ac:dyDescent="0.2">
      <c r="A275" s="5350"/>
      <c r="B275" s="5384"/>
      <c r="C275" s="3491" t="s">
        <v>160</v>
      </c>
      <c r="D275" s="3491" t="s">
        <v>161</v>
      </c>
      <c r="E275" s="3492" t="s">
        <v>162</v>
      </c>
      <c r="F275" s="3492" t="s">
        <v>84</v>
      </c>
      <c r="G275" s="3492" t="s">
        <v>85</v>
      </c>
      <c r="H275" s="3491" t="s">
        <v>76</v>
      </c>
      <c r="I275" s="3491" t="s">
        <v>163</v>
      </c>
      <c r="J275" s="3491" t="s">
        <v>164</v>
      </c>
      <c r="K275" s="3491" t="s">
        <v>165</v>
      </c>
      <c r="L275" s="3491" t="s">
        <v>9</v>
      </c>
      <c r="M275" s="3491" t="s">
        <v>10</v>
      </c>
      <c r="N275" s="3491" t="s">
        <v>166</v>
      </c>
      <c r="O275" s="3491" t="s">
        <v>12</v>
      </c>
      <c r="P275" s="3491" t="s">
        <v>13</v>
      </c>
      <c r="Q275" s="3491" t="s">
        <v>14</v>
      </c>
      <c r="R275" s="3491" t="s">
        <v>15</v>
      </c>
      <c r="S275" s="3491" t="s">
        <v>16</v>
      </c>
      <c r="T275" s="3491" t="s">
        <v>17</v>
      </c>
      <c r="U275" s="3486" t="s">
        <v>18</v>
      </c>
      <c r="BF275" s="3394"/>
      <c r="BG275" s="3394"/>
      <c r="BH275" s="3394"/>
      <c r="BI275" s="3394"/>
      <c r="BJ275" s="3394"/>
      <c r="BK275" s="3394"/>
      <c r="BL275" s="3394"/>
      <c r="BM275" s="3394"/>
      <c r="BN275" s="3394"/>
      <c r="BO275" s="3394"/>
      <c r="BP275" s="3394"/>
      <c r="BQ275" s="3394"/>
      <c r="BR275" s="3394"/>
      <c r="BS275" s="3394"/>
      <c r="BT275" s="3394"/>
      <c r="BU275" s="3394"/>
      <c r="BV275" s="3394"/>
      <c r="BW275" s="3394"/>
      <c r="BX275" s="3394"/>
      <c r="BY275" s="3394"/>
      <c r="BZ275" s="3394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199" t="s">
        <v>845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9"/>
      <c r="BF276" s="3394"/>
      <c r="BG276" s="3394"/>
      <c r="BH276" s="3394"/>
      <c r="BI276" s="3394"/>
      <c r="BJ276" s="3394"/>
      <c r="BK276" s="3394"/>
      <c r="BL276" s="3394"/>
      <c r="BM276" s="3394"/>
      <c r="BN276" s="3394"/>
      <c r="BO276" s="3394"/>
      <c r="BP276" s="3394"/>
      <c r="BQ276" s="3394"/>
      <c r="BR276" s="3394"/>
      <c r="BS276" s="3394"/>
      <c r="BT276" s="3394"/>
      <c r="BU276" s="3394"/>
      <c r="BV276" s="3394"/>
      <c r="BW276" s="3394"/>
      <c r="BX276" s="3394"/>
      <c r="BY276" s="3394"/>
      <c r="BZ276" s="3394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846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4"/>
      <c r="BG277" s="3394"/>
      <c r="BH277" s="3394"/>
      <c r="BI277" s="3394"/>
      <c r="BJ277" s="3394"/>
      <c r="BK277" s="3394"/>
      <c r="BL277" s="3394"/>
      <c r="BM277" s="3394"/>
      <c r="BN277" s="3394"/>
      <c r="BO277" s="3394"/>
      <c r="BP277" s="3394"/>
      <c r="BQ277" s="3394"/>
      <c r="BR277" s="3394"/>
      <c r="BS277" s="3394"/>
      <c r="BT277" s="3394"/>
      <c r="BU277" s="3394"/>
      <c r="BV277" s="3394"/>
      <c r="BW277" s="3394"/>
      <c r="BX277" s="3394"/>
      <c r="BY277" s="3394"/>
      <c r="BZ277" s="3394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847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4"/>
      <c r="BG278" s="3394"/>
      <c r="BH278" s="3394"/>
      <c r="BI278" s="3394"/>
      <c r="BJ278" s="3394"/>
      <c r="BK278" s="3394"/>
      <c r="BL278" s="3394"/>
      <c r="BM278" s="3394"/>
      <c r="BN278" s="3394"/>
      <c r="BO278" s="3394"/>
      <c r="BP278" s="3394"/>
      <c r="BQ278" s="3394"/>
      <c r="BR278" s="3394"/>
      <c r="BS278" s="3394"/>
      <c r="BT278" s="3394"/>
      <c r="BU278" s="3394"/>
      <c r="BV278" s="3394"/>
      <c r="BW278" s="3394"/>
      <c r="BX278" s="3394"/>
      <c r="BY278" s="3394"/>
      <c r="BZ278" s="3394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490</v>
      </c>
      <c r="B279" s="124">
        <f t="shared" si="32"/>
        <v>0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/>
      <c r="BF279" s="3394"/>
      <c r="BG279" s="3394"/>
      <c r="BH279" s="3394"/>
      <c r="BI279" s="3394"/>
      <c r="BJ279" s="3394"/>
      <c r="BK279" s="3394"/>
      <c r="BL279" s="3394"/>
      <c r="BM279" s="3394"/>
      <c r="BN279" s="3394"/>
      <c r="BO279" s="3394"/>
      <c r="BP279" s="3394"/>
      <c r="BQ279" s="3394"/>
      <c r="BR279" s="3394"/>
      <c r="BS279" s="3394"/>
      <c r="BT279" s="3394"/>
      <c r="BU279" s="3394"/>
      <c r="BV279" s="3394"/>
      <c r="BW279" s="3394"/>
      <c r="BX279" s="3394"/>
      <c r="BY279" s="3394"/>
      <c r="BZ279" s="3394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491</v>
      </c>
      <c r="B280" s="124">
        <f t="shared" si="32"/>
        <v>0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38"/>
      <c r="BF280" s="3394"/>
      <c r="BG280" s="3394"/>
      <c r="BH280" s="3394"/>
      <c r="BI280" s="3394"/>
      <c r="BJ280" s="3394"/>
      <c r="BK280" s="3394"/>
      <c r="BL280" s="3394"/>
      <c r="BM280" s="3394"/>
      <c r="BN280" s="3394"/>
      <c r="BO280" s="3394"/>
      <c r="BP280" s="3394"/>
      <c r="BQ280" s="3394"/>
      <c r="BR280" s="3394"/>
      <c r="BS280" s="3394"/>
      <c r="BT280" s="3394"/>
      <c r="BU280" s="3394"/>
      <c r="BV280" s="3394"/>
      <c r="BW280" s="3394"/>
      <c r="BX280" s="3394"/>
      <c r="BY280" s="3394"/>
      <c r="BZ280" s="3394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492</v>
      </c>
      <c r="B281" s="124">
        <f t="shared" si="32"/>
        <v>0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/>
      <c r="BF281" s="3394"/>
      <c r="BG281" s="3394"/>
      <c r="BH281" s="3394"/>
      <c r="BI281" s="3394"/>
      <c r="BJ281" s="3394"/>
      <c r="BK281" s="3394"/>
      <c r="BL281" s="3394"/>
      <c r="BM281" s="3394"/>
      <c r="BN281" s="3394"/>
      <c r="BO281" s="3394"/>
      <c r="BP281" s="3394"/>
      <c r="BQ281" s="3394"/>
      <c r="BR281" s="3394"/>
      <c r="BS281" s="3394"/>
      <c r="BT281" s="3394"/>
      <c r="BU281" s="3394"/>
      <c r="BV281" s="3394"/>
      <c r="BW281" s="3394"/>
      <c r="BX281" s="3394"/>
      <c r="BY281" s="3394"/>
      <c r="BZ281" s="3394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493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4"/>
      <c r="BG282" s="3394"/>
      <c r="BH282" s="3394"/>
      <c r="BI282" s="3394"/>
      <c r="BJ282" s="3394"/>
      <c r="BK282" s="3394"/>
      <c r="BL282" s="3394"/>
      <c r="BM282" s="3394"/>
      <c r="BN282" s="3394"/>
      <c r="BO282" s="3394"/>
      <c r="BP282" s="3394"/>
      <c r="BQ282" s="3394"/>
      <c r="BR282" s="3394"/>
      <c r="BS282" s="3394"/>
      <c r="BT282" s="3394"/>
      <c r="BU282" s="3394"/>
      <c r="BV282" s="3394"/>
      <c r="BW282" s="3394"/>
      <c r="BX282" s="3394"/>
      <c r="BY282" s="3394"/>
      <c r="BZ282" s="3394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0" t="s">
        <v>496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4"/>
      <c r="BG283" s="3394"/>
      <c r="BH283" s="3394"/>
      <c r="BI283" s="3394"/>
      <c r="BJ283" s="3394"/>
      <c r="BK283" s="3394"/>
      <c r="BL283" s="3394"/>
      <c r="BM283" s="3394"/>
      <c r="BN283" s="3394"/>
      <c r="BO283" s="3394"/>
      <c r="BP283" s="3394"/>
      <c r="BQ283" s="3394"/>
      <c r="BR283" s="3394"/>
      <c r="BS283" s="3394"/>
      <c r="BT283" s="3394"/>
      <c r="BU283" s="3394"/>
      <c r="BV283" s="3394"/>
      <c r="BW283" s="3394"/>
      <c r="BX283" s="3394"/>
      <c r="BY283" s="3394"/>
      <c r="BZ283" s="3394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0" t="s">
        <v>497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4"/>
      <c r="BG284" s="3394"/>
      <c r="BH284" s="3394"/>
      <c r="BI284" s="3394"/>
      <c r="BJ284" s="3394"/>
      <c r="BK284" s="3394"/>
      <c r="BL284" s="3394"/>
      <c r="BM284" s="3394"/>
      <c r="BN284" s="3394"/>
      <c r="BO284" s="3394"/>
      <c r="BP284" s="3394"/>
      <c r="BQ284" s="3394"/>
      <c r="BR284" s="3394"/>
      <c r="BS284" s="3394"/>
      <c r="BT284" s="3394"/>
      <c r="BU284" s="3394"/>
      <c r="BV284" s="3394"/>
      <c r="BW284" s="3394"/>
      <c r="BX284" s="3394"/>
      <c r="BY284" s="3394"/>
      <c r="BZ284" s="3394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495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4"/>
      <c r="BG285" s="3394"/>
      <c r="BH285" s="3394"/>
      <c r="BI285" s="3394"/>
      <c r="BJ285" s="3394"/>
      <c r="BK285" s="3394"/>
      <c r="BL285" s="3394"/>
      <c r="BM285" s="3394"/>
      <c r="BN285" s="3394"/>
      <c r="BO285" s="3394"/>
      <c r="BP285" s="3394"/>
      <c r="BQ285" s="3394"/>
      <c r="BR285" s="3394"/>
      <c r="BS285" s="3394"/>
      <c r="BT285" s="3394"/>
      <c r="BU285" s="3394"/>
      <c r="BV285" s="3394"/>
      <c r="BW285" s="3394"/>
      <c r="BX285" s="3394"/>
      <c r="BY285" s="3394"/>
      <c r="BZ285" s="3394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848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4"/>
      <c r="BG286" s="3394"/>
      <c r="BH286" s="3394"/>
      <c r="BI286" s="3394"/>
      <c r="BJ286" s="3394"/>
      <c r="BK286" s="3394"/>
      <c r="BL286" s="3394"/>
      <c r="BM286" s="3394"/>
      <c r="BN286" s="3394"/>
      <c r="BO286" s="3394"/>
      <c r="BP286" s="3394"/>
      <c r="BQ286" s="3394"/>
      <c r="BR286" s="3394"/>
      <c r="BS286" s="3394"/>
      <c r="BT286" s="3394"/>
      <c r="BU286" s="3394"/>
      <c r="BV286" s="3394"/>
      <c r="BW286" s="3394"/>
      <c r="BX286" s="3394"/>
      <c r="BY286" s="3394"/>
      <c r="BZ286" s="3394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849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4"/>
      <c r="BG287" s="3394"/>
      <c r="BH287" s="3394"/>
      <c r="BI287" s="3394"/>
      <c r="BJ287" s="3394"/>
      <c r="BK287" s="3394"/>
      <c r="BL287" s="3394"/>
      <c r="BM287" s="3394"/>
      <c r="BN287" s="3394"/>
      <c r="BO287" s="3394"/>
      <c r="BP287" s="3394"/>
      <c r="BQ287" s="3394"/>
      <c r="BR287" s="3394"/>
      <c r="BS287" s="3394"/>
      <c r="BT287" s="3394"/>
      <c r="BU287" s="3394"/>
      <c r="BV287" s="3394"/>
      <c r="BW287" s="3394"/>
      <c r="BX287" s="3394"/>
      <c r="BY287" s="3394"/>
      <c r="BZ287" s="3394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850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4"/>
      <c r="BG288" s="3394"/>
      <c r="BH288" s="3394"/>
      <c r="BI288" s="3394"/>
      <c r="BJ288" s="3394"/>
      <c r="BK288" s="3394"/>
      <c r="BL288" s="3394"/>
      <c r="BM288" s="3394"/>
      <c r="BN288" s="3394"/>
      <c r="BO288" s="3394"/>
      <c r="BP288" s="3394"/>
      <c r="BQ288" s="3394"/>
      <c r="BR288" s="3394"/>
      <c r="BS288" s="3394"/>
      <c r="BT288" s="3394"/>
      <c r="BU288" s="3394"/>
      <c r="BV288" s="3394"/>
      <c r="BW288" s="3394"/>
      <c r="BX288" s="3394"/>
      <c r="BY288" s="3394"/>
      <c r="BZ288" s="3394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494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851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852</v>
      </c>
      <c r="B291" s="124">
        <f t="shared" si="32"/>
        <v>0</v>
      </c>
      <c r="C291" s="2890"/>
      <c r="D291" s="2890"/>
      <c r="E291" s="2890"/>
      <c r="F291" s="2890"/>
      <c r="G291" s="2890"/>
      <c r="H291" s="2890"/>
      <c r="I291" s="2890"/>
      <c r="J291" s="2890"/>
      <c r="K291" s="2890"/>
      <c r="L291" s="2890"/>
      <c r="M291" s="2890"/>
      <c r="N291" s="2890"/>
      <c r="O291" s="2890"/>
      <c r="P291" s="2890"/>
      <c r="Q291" s="2890"/>
      <c r="R291" s="2890"/>
      <c r="S291" s="2890"/>
      <c r="T291" s="2890"/>
      <c r="U291" s="2889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577</v>
      </c>
      <c r="B292" s="124">
        <f t="shared" si="32"/>
        <v>0</v>
      </c>
      <c r="C292" s="2693"/>
      <c r="D292" s="2693"/>
      <c r="E292" s="2693"/>
      <c r="F292" s="2693"/>
      <c r="G292" s="2693"/>
      <c r="H292" s="2693"/>
      <c r="I292" s="2693"/>
      <c r="J292" s="2693"/>
      <c r="K292" s="2693"/>
      <c r="L292" s="2693"/>
      <c r="M292" s="2693"/>
      <c r="N292" s="2693"/>
      <c r="O292" s="2693"/>
      <c r="P292" s="2693"/>
      <c r="Q292" s="2693"/>
      <c r="R292" s="2693"/>
      <c r="S292" s="2693"/>
      <c r="T292" s="2693"/>
      <c r="U292" s="2489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578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2" t="s">
        <v>853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579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580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4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854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52" t="s">
        <v>2393</v>
      </c>
      <c r="B299" s="5383" t="s">
        <v>27</v>
      </c>
      <c r="C299" s="4142" t="s">
        <v>60</v>
      </c>
      <c r="D299" s="4165"/>
      <c r="E299" s="4165"/>
      <c r="F299" s="4165"/>
      <c r="G299" s="4165"/>
      <c r="H299" s="4165"/>
      <c r="I299" s="4165"/>
      <c r="J299" s="4165"/>
      <c r="K299" s="4165"/>
      <c r="L299" s="4165"/>
      <c r="M299" s="4165"/>
      <c r="N299" s="4165"/>
      <c r="O299" s="4165"/>
      <c r="P299" s="4165"/>
      <c r="Q299" s="4165"/>
      <c r="R299" s="4165"/>
      <c r="S299" s="4165"/>
      <c r="T299" s="4165"/>
      <c r="U299" s="4143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53"/>
      <c r="B300" s="5384"/>
      <c r="C300" s="3357" t="s">
        <v>160</v>
      </c>
      <c r="D300" s="3357" t="s">
        <v>161</v>
      </c>
      <c r="E300" s="3485" t="s">
        <v>162</v>
      </c>
      <c r="F300" s="3485" t="s">
        <v>84</v>
      </c>
      <c r="G300" s="3485" t="s">
        <v>85</v>
      </c>
      <c r="H300" s="3357" t="s">
        <v>76</v>
      </c>
      <c r="I300" s="3357" t="s">
        <v>163</v>
      </c>
      <c r="J300" s="3357" t="s">
        <v>164</v>
      </c>
      <c r="K300" s="3357" t="s">
        <v>165</v>
      </c>
      <c r="L300" s="3357" t="s">
        <v>9</v>
      </c>
      <c r="M300" s="3357" t="s">
        <v>10</v>
      </c>
      <c r="N300" s="3357" t="s">
        <v>166</v>
      </c>
      <c r="O300" s="3357" t="s">
        <v>12</v>
      </c>
      <c r="P300" s="3357" t="s">
        <v>13</v>
      </c>
      <c r="Q300" s="3357" t="s">
        <v>14</v>
      </c>
      <c r="R300" s="3357" t="s">
        <v>15</v>
      </c>
      <c r="S300" s="3357" t="s">
        <v>16</v>
      </c>
      <c r="T300" s="3357" t="s">
        <v>17</v>
      </c>
      <c r="U300" s="3486" t="s">
        <v>18</v>
      </c>
      <c r="BD300" s="3395"/>
      <c r="BE300" s="3395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523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5"/>
      <c r="BE301" s="3395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481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5"/>
      <c r="BE302" s="3395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499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5"/>
      <c r="BE303" s="3395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0" t="s">
        <v>855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5"/>
      <c r="BE304" s="3395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0" t="s">
        <v>522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5"/>
      <c r="BE305" s="3395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500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5"/>
      <c r="BE306" s="3395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856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501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521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502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503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504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505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473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474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582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581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506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507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508</v>
      </c>
      <c r="B323" s="687">
        <f>SUM(C323:U323)</f>
        <v>0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5"/>
      <c r="BZ324" s="3394"/>
      <c r="CZ324" s="194"/>
    </row>
    <row r="400" spans="1:104" s="3493" customFormat="1" ht="15" hidden="1" x14ac:dyDescent="0.25">
      <c r="A400" s="3493">
        <f>SUM(B13:B26,D31:D56,B61:B65,B69:B72,B76:B79,B109:F109,B117:F117,B125:F125,C129:C130,D134:D135,B139:B141,C145:J160,B166:B198,B203:B208,B217,B224,B227:B229,B266,B272,B275,B300)</f>
        <v>0</v>
      </c>
      <c r="B400" s="3493">
        <f>SUM(CG6:CT395)</f>
        <v>0</v>
      </c>
      <c r="BY400" s="3494"/>
      <c r="BZ400" s="3494"/>
      <c r="CA400" s="3494"/>
      <c r="CB400" s="3494"/>
      <c r="CC400" s="3494"/>
      <c r="CD400" s="3494"/>
      <c r="CE400" s="3494"/>
      <c r="CF400" s="3494"/>
      <c r="CG400" s="3494"/>
      <c r="CH400" s="3494"/>
      <c r="CI400" s="3494"/>
      <c r="CJ400" s="3494"/>
      <c r="CK400" s="3494"/>
      <c r="CL400" s="3494"/>
      <c r="CM400" s="3494"/>
      <c r="CN400" s="3494"/>
      <c r="CO400" s="3494"/>
      <c r="CP400" s="3494"/>
      <c r="CQ400" s="3494"/>
      <c r="CR400" s="3494"/>
      <c r="CS400" s="3494"/>
      <c r="CT400" s="3494"/>
      <c r="CU400" s="3494"/>
      <c r="CV400" s="3494"/>
      <c r="CW400" s="3494"/>
      <c r="CX400" s="3494"/>
      <c r="CY400" s="3494"/>
      <c r="CZ400" s="3494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workbookViewId="0"/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5" hidden="1" customWidth="1"/>
    <col min="79" max="104" width="12" style="3394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64" t="s">
        <v>1902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1901</v>
      </c>
      <c r="C8" s="233"/>
      <c r="BZ8" s="194"/>
    </row>
    <row r="9" spans="1:78" ht="82.5" customHeight="1" x14ac:dyDescent="0.2">
      <c r="A9" s="4463" t="s">
        <v>1392</v>
      </c>
      <c r="B9" s="4300"/>
      <c r="C9" s="4142" t="s">
        <v>27</v>
      </c>
      <c r="D9" s="4165"/>
      <c r="E9" s="4143"/>
      <c r="F9" s="4452" t="s">
        <v>1900</v>
      </c>
      <c r="G9" s="4452"/>
      <c r="H9" s="4452" t="s">
        <v>79</v>
      </c>
      <c r="I9" s="4452"/>
      <c r="J9" s="4452" t="s">
        <v>1899</v>
      </c>
      <c r="K9" s="4452"/>
      <c r="L9" s="4452" t="s">
        <v>153</v>
      </c>
      <c r="M9" s="4142"/>
      <c r="N9" s="5399" t="s">
        <v>2818</v>
      </c>
      <c r="O9" s="5399"/>
      <c r="P9" s="5399" t="s">
        <v>2819</v>
      </c>
      <c r="Q9" s="5399"/>
    </row>
    <row r="10" spans="1:78" ht="24" customHeight="1" x14ac:dyDescent="0.2">
      <c r="A10" s="4302"/>
      <c r="B10" s="4290"/>
      <c r="C10" s="3103" t="s">
        <v>47</v>
      </c>
      <c r="D10" s="1545" t="s">
        <v>20</v>
      </c>
      <c r="E10" s="1545" t="s">
        <v>21</v>
      </c>
      <c r="F10" s="3121" t="s">
        <v>20</v>
      </c>
      <c r="G10" s="3111" t="s">
        <v>21</v>
      </c>
      <c r="H10" s="3121" t="s">
        <v>20</v>
      </c>
      <c r="I10" s="3111" t="s">
        <v>21</v>
      </c>
      <c r="J10" s="3121" t="s">
        <v>20</v>
      </c>
      <c r="K10" s="3111" t="s">
        <v>21</v>
      </c>
      <c r="L10" s="3121" t="s">
        <v>20</v>
      </c>
      <c r="M10" s="3068" t="s">
        <v>21</v>
      </c>
      <c r="N10" s="3396" t="s">
        <v>102</v>
      </c>
      <c r="O10" s="3396" t="s">
        <v>109</v>
      </c>
      <c r="P10" s="3396" t="s">
        <v>102</v>
      </c>
      <c r="Q10" s="3396" t="s">
        <v>109</v>
      </c>
    </row>
    <row r="11" spans="1:78" x14ac:dyDescent="0.2">
      <c r="A11" s="4667" t="s">
        <v>1898</v>
      </c>
      <c r="B11" s="5195"/>
      <c r="C11" s="1544"/>
      <c r="D11" s="1544"/>
      <c r="E11" s="1001"/>
      <c r="F11" s="1000"/>
      <c r="G11" s="1001"/>
      <c r="H11" s="1000"/>
      <c r="I11" s="1001"/>
      <c r="J11" s="1000"/>
      <c r="K11" s="1001"/>
      <c r="L11" s="1000"/>
      <c r="M11" s="1543"/>
      <c r="N11" s="3397"/>
      <c r="O11" s="3397"/>
      <c r="P11" s="3398"/>
      <c r="Q11" s="3398"/>
    </row>
    <row r="12" spans="1:78" x14ac:dyDescent="0.2">
      <c r="A12" s="4350" t="s">
        <v>2820</v>
      </c>
      <c r="B12" s="4351"/>
      <c r="C12" s="1533">
        <f>SUM(D12+E12)</f>
        <v>0</v>
      </c>
      <c r="D12" s="1533">
        <f>SUM(F12+H12+J12+L12)</f>
        <v>0</v>
      </c>
      <c r="E12" s="1533">
        <f>SUM(G12+I12+K12+M12)</f>
        <v>0</v>
      </c>
      <c r="F12" s="1338"/>
      <c r="G12" s="1534"/>
      <c r="H12" s="1338"/>
      <c r="I12" s="1534"/>
      <c r="J12" s="1338"/>
      <c r="K12" s="1534"/>
      <c r="L12" s="1338"/>
      <c r="M12" s="1534"/>
      <c r="N12" s="104"/>
      <c r="O12" s="104"/>
      <c r="P12" s="104"/>
      <c r="Q12" s="104"/>
    </row>
    <row r="13" spans="1:78" x14ac:dyDescent="0.2">
      <c r="A13" s="4282" t="s">
        <v>1897</v>
      </c>
      <c r="B13" s="4648"/>
      <c r="C13" s="1490">
        <f>SUM(D13+E13)</f>
        <v>0</v>
      </c>
      <c r="D13" s="1490">
        <f>SUM(F13+H13+J13+L13)</f>
        <v>0</v>
      </c>
      <c r="E13" s="1490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67" t="s">
        <v>1896</v>
      </c>
      <c r="B14" s="5195"/>
      <c r="C14" s="1000"/>
      <c r="D14" s="1542"/>
      <c r="E14" s="1541"/>
      <c r="F14" s="1000"/>
      <c r="G14" s="1001"/>
      <c r="H14" s="1000"/>
      <c r="I14" s="1001"/>
      <c r="J14" s="1000"/>
      <c r="K14" s="1001"/>
      <c r="L14" s="1000"/>
      <c r="M14" s="1001"/>
      <c r="N14" s="1540"/>
      <c r="O14" s="1540"/>
      <c r="P14" s="1540"/>
      <c r="Q14" s="1539"/>
    </row>
    <row r="15" spans="1:78" x14ac:dyDescent="0.2">
      <c r="A15" s="4339" t="s">
        <v>1895</v>
      </c>
      <c r="B15" s="5400"/>
      <c r="C15" s="1533">
        <f t="shared" ref="C15:C20" si="0">SUM(D15+E15)</f>
        <v>0</v>
      </c>
      <c r="D15" s="1533">
        <f t="shared" ref="D15:E20" si="1">SUM(F15+H15+J15+L15)</f>
        <v>0</v>
      </c>
      <c r="E15" s="1533">
        <f t="shared" si="1"/>
        <v>0</v>
      </c>
      <c r="F15" s="1338"/>
      <c r="G15" s="1534"/>
      <c r="H15" s="1338"/>
      <c r="I15" s="1534"/>
      <c r="J15" s="1338"/>
      <c r="K15" s="1534"/>
      <c r="L15" s="1338"/>
      <c r="M15" s="1534"/>
      <c r="N15" s="1343"/>
      <c r="O15" s="1343"/>
      <c r="P15" s="1343"/>
      <c r="Q15" s="1422"/>
    </row>
    <row r="16" spans="1:78" x14ac:dyDescent="0.2">
      <c r="A16" s="3399" t="s">
        <v>2817</v>
      </c>
      <c r="B16" s="229"/>
      <c r="C16" s="1490">
        <f t="shared" si="0"/>
        <v>0</v>
      </c>
      <c r="D16" s="1490">
        <f t="shared" si="1"/>
        <v>0</v>
      </c>
      <c r="E16" s="1490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38"/>
      <c r="O16" s="1343"/>
      <c r="P16" s="1343"/>
      <c r="Q16" s="1422"/>
    </row>
    <row r="17" spans="1:83" x14ac:dyDescent="0.2">
      <c r="A17" s="3399" t="s">
        <v>1894</v>
      </c>
      <c r="B17" s="229"/>
      <c r="C17" s="3148">
        <f t="shared" si="0"/>
        <v>0</v>
      </c>
      <c r="D17" s="3148">
        <f t="shared" si="1"/>
        <v>0</v>
      </c>
      <c r="E17" s="3148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3"/>
      <c r="O17" s="1343"/>
      <c r="P17" s="1343"/>
      <c r="Q17" s="1422"/>
    </row>
    <row r="18" spans="1:83" x14ac:dyDescent="0.2">
      <c r="A18" s="3399" t="s">
        <v>1893</v>
      </c>
      <c r="B18" s="229"/>
      <c r="C18" s="1490">
        <f t="shared" si="0"/>
        <v>0</v>
      </c>
      <c r="D18" s="1490">
        <f t="shared" si="1"/>
        <v>0</v>
      </c>
      <c r="E18" s="1490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3"/>
      <c r="O18" s="1343"/>
      <c r="P18" s="1343"/>
      <c r="Q18" s="1422"/>
    </row>
    <row r="19" spans="1:83" x14ac:dyDescent="0.2">
      <c r="A19" s="3543" t="s">
        <v>1892</v>
      </c>
      <c r="B19" s="229"/>
      <c r="C19" s="1490">
        <f t="shared" si="0"/>
        <v>0</v>
      </c>
      <c r="D19" s="1490">
        <f t="shared" si="1"/>
        <v>0</v>
      </c>
      <c r="E19" s="1490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3"/>
      <c r="O19" s="1343"/>
      <c r="P19" s="1343"/>
      <c r="Q19" s="1422"/>
    </row>
    <row r="20" spans="1:83" x14ac:dyDescent="0.2">
      <c r="A20" s="3544" t="s">
        <v>1891</v>
      </c>
      <c r="B20" s="675"/>
      <c r="C20" s="1490">
        <f t="shared" si="0"/>
        <v>0</v>
      </c>
      <c r="D20" s="1490">
        <f t="shared" si="1"/>
        <v>0</v>
      </c>
      <c r="E20" s="1490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3"/>
      <c r="O20" s="1343"/>
      <c r="P20" s="1343"/>
      <c r="Q20" s="1422"/>
    </row>
    <row r="21" spans="1:83" x14ac:dyDescent="0.2">
      <c r="A21" s="5401" t="s">
        <v>1890</v>
      </c>
      <c r="B21" s="5402"/>
      <c r="C21" s="1000"/>
      <c r="D21" s="1000"/>
      <c r="E21" s="1000"/>
      <c r="F21" s="1000"/>
      <c r="G21" s="1537"/>
      <c r="H21" s="1000"/>
      <c r="I21" s="1537"/>
      <c r="J21" s="1000"/>
      <c r="K21" s="1537"/>
      <c r="L21" s="1000"/>
      <c r="M21" s="1001"/>
      <c r="N21" s="1343"/>
      <c r="O21" s="1343"/>
      <c r="P21" s="1343"/>
      <c r="Q21" s="1422"/>
    </row>
    <row r="22" spans="1:83" x14ac:dyDescent="0.2">
      <c r="A22" s="3400" t="s">
        <v>1889</v>
      </c>
      <c r="B22" s="3401"/>
      <c r="C22" s="1536">
        <f>SUM(D22+E22)</f>
        <v>0</v>
      </c>
      <c r="D22" s="1536">
        <f>SUM(F22+H22+J22+L22)</f>
        <v>0</v>
      </c>
      <c r="E22" s="1536">
        <f>SUM(G22+I22+K22+M22)</f>
        <v>0</v>
      </c>
      <c r="F22" s="829"/>
      <c r="G22" s="827"/>
      <c r="H22" s="829"/>
      <c r="I22" s="827"/>
      <c r="J22" s="829"/>
      <c r="K22" s="827"/>
      <c r="L22" s="829"/>
      <c r="M22" s="827"/>
      <c r="N22" s="1343"/>
      <c r="O22" s="1343"/>
      <c r="P22" s="1343"/>
      <c r="Q22" s="1422"/>
    </row>
    <row r="23" spans="1:83" x14ac:dyDescent="0.2">
      <c r="A23" s="161" t="s">
        <v>1888</v>
      </c>
      <c r="B23" s="161"/>
      <c r="C23" s="1311">
        <f>SUM(D23+E23)</f>
        <v>0</v>
      </c>
      <c r="D23" s="1311">
        <f>SUM(F23+H23+J23+L23)</f>
        <v>0</v>
      </c>
      <c r="E23" s="1311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3"/>
      <c r="O23" s="1343"/>
      <c r="P23" s="1343"/>
      <c r="Q23" s="1422"/>
    </row>
    <row r="24" spans="1:83" x14ac:dyDescent="0.2">
      <c r="A24" s="5403" t="s">
        <v>1887</v>
      </c>
      <c r="B24" s="5404"/>
      <c r="C24" s="1000"/>
      <c r="D24" s="1000"/>
      <c r="E24" s="1000"/>
      <c r="F24" s="1000"/>
      <c r="G24" s="1537"/>
      <c r="H24" s="1000"/>
      <c r="I24" s="1537"/>
      <c r="J24" s="1000"/>
      <c r="K24" s="1537"/>
      <c r="L24" s="1000"/>
      <c r="M24" s="1001"/>
      <c r="N24" s="1343"/>
      <c r="O24" s="1343"/>
      <c r="P24" s="1343"/>
      <c r="Q24" s="1422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405" t="s">
        <v>1886</v>
      </c>
      <c r="B25" s="5405"/>
      <c r="C25" s="1533">
        <f>SUM(D25+E25)</f>
        <v>0</v>
      </c>
      <c r="D25" s="1536">
        <f>SUM(F25+H25+J25+L25)</f>
        <v>0</v>
      </c>
      <c r="E25" s="1536">
        <f>SUM(G25+I25+K25+M25)</f>
        <v>0</v>
      </c>
      <c r="F25" s="1338"/>
      <c r="G25" s="1534"/>
      <c r="H25" s="1535"/>
      <c r="I25" s="1534"/>
      <c r="J25" s="1338"/>
      <c r="K25" s="1534"/>
      <c r="L25" s="1338"/>
      <c r="M25" s="1534"/>
      <c r="N25" s="1343"/>
      <c r="O25" s="1343"/>
      <c r="P25" s="1343"/>
      <c r="Q25" s="1422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406" t="s">
        <v>1885</v>
      </c>
      <c r="B26" s="5406"/>
      <c r="C26" s="915">
        <f>SUM(D26+E26)</f>
        <v>0</v>
      </c>
      <c r="D26" s="1311">
        <f>SUM(F26+H26+J26+L26)</f>
        <v>0</v>
      </c>
      <c r="E26" s="1311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6"/>
      <c r="O26" s="1446"/>
      <c r="P26" s="1446"/>
      <c r="Q26" s="1483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1884</v>
      </c>
      <c r="B27" s="3402"/>
      <c r="C27" s="233"/>
      <c r="D27" s="402"/>
      <c r="E27" s="402"/>
      <c r="F27" s="3403"/>
      <c r="G27" s="3403"/>
      <c r="H27" s="3403"/>
      <c r="I27" s="3403"/>
      <c r="J27" s="3403"/>
      <c r="K27" s="3403"/>
      <c r="L27" s="3403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63" t="s">
        <v>1883</v>
      </c>
      <c r="B28" s="4300"/>
      <c r="C28" s="4463" t="s">
        <v>27</v>
      </c>
      <c r="D28" s="4142" t="s">
        <v>1882</v>
      </c>
      <c r="E28" s="4165"/>
      <c r="F28" s="4165"/>
      <c r="G28" s="4165"/>
      <c r="H28" s="4165"/>
      <c r="I28" s="4165"/>
      <c r="J28" s="4165"/>
      <c r="K28" s="4165"/>
      <c r="L28" s="4143"/>
      <c r="M28" s="5396" t="s">
        <v>1881</v>
      </c>
      <c r="N28" s="5397"/>
      <c r="O28" s="5398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301"/>
      <c r="B29" s="4250"/>
      <c r="C29" s="4302"/>
      <c r="D29" s="3121" t="s">
        <v>1880</v>
      </c>
      <c r="E29" s="3122" t="s">
        <v>1879</v>
      </c>
      <c r="F29" s="923" t="s">
        <v>948</v>
      </c>
      <c r="G29" s="923" t="s">
        <v>947</v>
      </c>
      <c r="H29" s="923" t="s">
        <v>946</v>
      </c>
      <c r="I29" s="923" t="s">
        <v>945</v>
      </c>
      <c r="J29" s="923" t="s">
        <v>944</v>
      </c>
      <c r="K29" s="923" t="s">
        <v>943</v>
      </c>
      <c r="L29" s="3057" t="s">
        <v>942</v>
      </c>
      <c r="M29" s="3404" t="s">
        <v>1878</v>
      </c>
      <c r="N29" s="3404" t="s">
        <v>1877</v>
      </c>
      <c r="O29" s="3404" t="s">
        <v>1876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8" t="s">
        <v>1875</v>
      </c>
      <c r="B30" s="706" t="s">
        <v>221</v>
      </c>
      <c r="C30" s="915">
        <f t="shared" ref="C30:C53" si="2">SUM(D30:L30)</f>
        <v>0</v>
      </c>
      <c r="D30" s="3405"/>
      <c r="E30" s="3406"/>
      <c r="F30" s="3406"/>
      <c r="G30" s="3406"/>
      <c r="H30" s="3406"/>
      <c r="I30" s="3406"/>
      <c r="J30" s="3406"/>
      <c r="K30" s="3406"/>
      <c r="L30" s="3407"/>
      <c r="M30" s="3408"/>
      <c r="N30" s="3408"/>
      <c r="O30" s="3408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09"/>
      <c r="CE30" s="3409"/>
    </row>
    <row r="31" spans="1:83" x14ac:dyDescent="0.2">
      <c r="A31" s="4159"/>
      <c r="B31" s="1082" t="s">
        <v>1853</v>
      </c>
      <c r="C31" s="1082">
        <f t="shared" si="2"/>
        <v>0</v>
      </c>
      <c r="D31" s="3410">
        <f t="shared" ref="D31:L31" si="3">SUM(D32:D36)</f>
        <v>0</v>
      </c>
      <c r="E31" s="3411">
        <f t="shared" si="3"/>
        <v>0</v>
      </c>
      <c r="F31" s="3411">
        <f t="shared" si="3"/>
        <v>0</v>
      </c>
      <c r="G31" s="3411">
        <f t="shared" si="3"/>
        <v>0</v>
      </c>
      <c r="H31" s="3411">
        <f t="shared" si="3"/>
        <v>0</v>
      </c>
      <c r="I31" s="3411">
        <f t="shared" si="3"/>
        <v>0</v>
      </c>
      <c r="J31" s="3411">
        <f t="shared" si="3"/>
        <v>0</v>
      </c>
      <c r="K31" s="3411">
        <f t="shared" si="3"/>
        <v>0</v>
      </c>
      <c r="L31" s="3412">
        <f t="shared" si="3"/>
        <v>0</v>
      </c>
      <c r="M31" s="3413"/>
      <c r="N31" s="3413"/>
      <c r="O31" s="3413"/>
      <c r="P31" s="3414" t="str">
        <f>CA31</f>
        <v/>
      </c>
      <c r="Q31" s="3415"/>
      <c r="R31" s="3415"/>
      <c r="S31" s="3415"/>
      <c r="T31" s="3415"/>
      <c r="U31" s="3415"/>
      <c r="V31" s="3415"/>
      <c r="W31" s="3415"/>
      <c r="X31" s="3415"/>
      <c r="Y31" s="3415"/>
      <c r="Z31" s="3415"/>
      <c r="AA31" s="3415"/>
      <c r="AB31" s="402"/>
      <c r="AC31" s="402"/>
      <c r="BZ31" s="194"/>
      <c r="CA31" s="3416" t="str">
        <f>IF(CD31=1,"* La Suma de Institucional, Compra al Sistema y Compra Extrasistema NO DEBE ser mayor al Total. ","")</f>
        <v/>
      </c>
      <c r="CD31" s="3417">
        <f>IF(C31&lt;SUM(M31:O31),1,0)</f>
        <v>0</v>
      </c>
      <c r="CE31" s="3409"/>
    </row>
    <row r="32" spans="1:83" x14ac:dyDescent="0.2">
      <c r="A32" s="4159"/>
      <c r="B32" s="99" t="s">
        <v>1874</v>
      </c>
      <c r="C32" s="1162">
        <f t="shared" si="2"/>
        <v>0</v>
      </c>
      <c r="D32" s="3418"/>
      <c r="E32" s="3419"/>
      <c r="F32" s="3419"/>
      <c r="G32" s="3419"/>
      <c r="H32" s="3419"/>
      <c r="I32" s="3419"/>
      <c r="J32" s="3419"/>
      <c r="K32" s="3419"/>
      <c r="L32" s="3420"/>
      <c r="M32" s="3421"/>
      <c r="N32" s="3421"/>
      <c r="O32" s="3421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6"/>
      <c r="CD32" s="3409"/>
      <c r="CE32" s="3409"/>
    </row>
    <row r="33" spans="1:83" x14ac:dyDescent="0.2">
      <c r="A33" s="4159"/>
      <c r="B33" s="124" t="s">
        <v>1873</v>
      </c>
      <c r="C33" s="1490">
        <f t="shared" si="2"/>
        <v>0</v>
      </c>
      <c r="D33" s="3422"/>
      <c r="E33" s="3423"/>
      <c r="F33" s="3423"/>
      <c r="G33" s="3423"/>
      <c r="H33" s="3423"/>
      <c r="I33" s="3423"/>
      <c r="J33" s="3423"/>
      <c r="K33" s="3423"/>
      <c r="L33" s="3424"/>
      <c r="M33" s="3425"/>
      <c r="N33" s="3425"/>
      <c r="O33" s="3425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6"/>
      <c r="CD33" s="3409"/>
      <c r="CE33" s="3409"/>
    </row>
    <row r="34" spans="1:83" x14ac:dyDescent="0.2">
      <c r="A34" s="4159"/>
      <c r="B34" s="124" t="s">
        <v>1872</v>
      </c>
      <c r="C34" s="1490">
        <f t="shared" si="2"/>
        <v>0</v>
      </c>
      <c r="D34" s="3426"/>
      <c r="E34" s="3427"/>
      <c r="F34" s="3427"/>
      <c r="G34" s="3427"/>
      <c r="H34" s="3427"/>
      <c r="I34" s="3427"/>
      <c r="J34" s="3427"/>
      <c r="K34" s="3427"/>
      <c r="L34" s="3428"/>
      <c r="M34" s="3429"/>
      <c r="N34" s="3429"/>
      <c r="O34" s="3429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6"/>
      <c r="CD34" s="3409"/>
      <c r="CE34" s="3409"/>
    </row>
    <row r="35" spans="1:83" x14ac:dyDescent="0.2">
      <c r="A35" s="4159"/>
      <c r="B35" s="124" t="s">
        <v>1871</v>
      </c>
      <c r="C35" s="1490">
        <f t="shared" si="2"/>
        <v>0</v>
      </c>
      <c r="D35" s="3430"/>
      <c r="E35" s="3431"/>
      <c r="F35" s="3431"/>
      <c r="G35" s="3431"/>
      <c r="H35" s="3431"/>
      <c r="I35" s="3431"/>
      <c r="J35" s="3431"/>
      <c r="K35" s="3431"/>
      <c r="L35" s="3432"/>
      <c r="M35" s="3433"/>
      <c r="N35" s="3433"/>
      <c r="O35" s="3433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6"/>
      <c r="CD35" s="3409"/>
      <c r="CE35" s="3409"/>
    </row>
    <row r="36" spans="1:83" x14ac:dyDescent="0.2">
      <c r="A36" s="4159"/>
      <c r="B36" s="124" t="s">
        <v>1870</v>
      </c>
      <c r="C36" s="1490">
        <f t="shared" si="2"/>
        <v>0</v>
      </c>
      <c r="D36" s="3422"/>
      <c r="E36" s="3423"/>
      <c r="F36" s="3423"/>
      <c r="G36" s="3423"/>
      <c r="H36" s="3423"/>
      <c r="I36" s="3423"/>
      <c r="J36" s="3423"/>
      <c r="K36" s="3423"/>
      <c r="L36" s="3424"/>
      <c r="M36" s="3425"/>
      <c r="N36" s="3425"/>
      <c r="O36" s="3425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6"/>
      <c r="CD36" s="3409"/>
      <c r="CE36" s="3409"/>
    </row>
    <row r="37" spans="1:83" x14ac:dyDescent="0.2">
      <c r="A37" s="5004"/>
      <c r="B37" s="124" t="s">
        <v>1869</v>
      </c>
      <c r="C37" s="1490">
        <f t="shared" si="2"/>
        <v>0</v>
      </c>
      <c r="D37" s="3434"/>
      <c r="E37" s="3435"/>
      <c r="F37" s="3435"/>
      <c r="G37" s="3435"/>
      <c r="H37" s="3435"/>
      <c r="I37" s="3435"/>
      <c r="J37" s="3435"/>
      <c r="K37" s="3435"/>
      <c r="L37" s="3436"/>
      <c r="M37" s="3437"/>
      <c r="N37" s="3437"/>
      <c r="O37" s="3437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6"/>
      <c r="CD37" s="3409"/>
      <c r="CE37" s="3409"/>
    </row>
    <row r="38" spans="1:83" x14ac:dyDescent="0.2">
      <c r="A38" s="4139" t="s">
        <v>1868</v>
      </c>
      <c r="B38" s="3438" t="s">
        <v>221</v>
      </c>
      <c r="C38" s="1313">
        <f t="shared" si="2"/>
        <v>0</v>
      </c>
      <c r="D38" s="3418"/>
      <c r="E38" s="3439"/>
      <c r="F38" s="3439"/>
      <c r="G38" s="3439"/>
      <c r="H38" s="3439"/>
      <c r="I38" s="3439"/>
      <c r="J38" s="3439"/>
      <c r="K38" s="3439"/>
      <c r="L38" s="3440"/>
      <c r="M38" s="3441"/>
      <c r="N38" s="3441"/>
      <c r="O38" s="3441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6"/>
      <c r="CD38" s="3409"/>
      <c r="CE38" s="3409"/>
    </row>
    <row r="39" spans="1:83" x14ac:dyDescent="0.2">
      <c r="A39" s="4140"/>
      <c r="B39" s="99" t="s">
        <v>1853</v>
      </c>
      <c r="C39" s="1162">
        <f t="shared" si="2"/>
        <v>0</v>
      </c>
      <c r="D39" s="3422"/>
      <c r="E39" s="3423"/>
      <c r="F39" s="3423"/>
      <c r="G39" s="3423"/>
      <c r="H39" s="3423"/>
      <c r="I39" s="3423"/>
      <c r="J39" s="3423"/>
      <c r="K39" s="3423"/>
      <c r="L39" s="3424"/>
      <c r="M39" s="3413"/>
      <c r="N39" s="3413"/>
      <c r="O39" s="3413"/>
      <c r="P39" s="3414" t="str">
        <f>CA39</f>
        <v/>
      </c>
      <c r="Q39" s="3415"/>
      <c r="R39" s="3415"/>
      <c r="S39" s="3415"/>
      <c r="T39" s="3415"/>
      <c r="U39" s="3415"/>
      <c r="V39" s="3415"/>
      <c r="W39" s="3415"/>
      <c r="X39" s="3415"/>
      <c r="Y39" s="3415"/>
      <c r="Z39" s="3415"/>
      <c r="AA39" s="3415"/>
      <c r="AB39" s="402"/>
      <c r="AC39" s="402"/>
      <c r="BZ39" s="194"/>
      <c r="CA39" s="3416" t="str">
        <f>IF(CD39=1,"* La Suma de Institucional, Compra al Sistema y Compra Extrasistema NO DEBE ser mayor al Total. ","")</f>
        <v/>
      </c>
      <c r="CD39" s="3417">
        <f>IF(C39&lt;SUM(M39:O39),1,0)</f>
        <v>0</v>
      </c>
      <c r="CE39" s="3409"/>
    </row>
    <row r="40" spans="1:83" x14ac:dyDescent="0.2">
      <c r="A40" s="4230"/>
      <c r="B40" s="3442" t="s">
        <v>1864</v>
      </c>
      <c r="C40" s="1311">
        <f t="shared" si="2"/>
        <v>0</v>
      </c>
      <c r="D40" s="3443"/>
      <c r="E40" s="3444"/>
      <c r="F40" s="3444"/>
      <c r="G40" s="3444"/>
      <c r="H40" s="3444"/>
      <c r="I40" s="3444"/>
      <c r="J40" s="3444"/>
      <c r="K40" s="3444"/>
      <c r="L40" s="3445"/>
      <c r="M40" s="3446"/>
      <c r="N40" s="3446"/>
      <c r="O40" s="3446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6"/>
      <c r="CD40" s="3409"/>
      <c r="CE40" s="3409"/>
    </row>
    <row r="41" spans="1:83" x14ac:dyDescent="0.2">
      <c r="A41" s="4139" t="s">
        <v>1867</v>
      </c>
      <c r="B41" s="3438" t="s">
        <v>221</v>
      </c>
      <c r="C41" s="1162">
        <f t="shared" si="2"/>
        <v>0</v>
      </c>
      <c r="D41" s="3447"/>
      <c r="E41" s="3439"/>
      <c r="F41" s="3439"/>
      <c r="G41" s="3439"/>
      <c r="H41" s="3439"/>
      <c r="I41" s="3439"/>
      <c r="J41" s="3439"/>
      <c r="K41" s="3439"/>
      <c r="L41" s="3440"/>
      <c r="M41" s="3441"/>
      <c r="N41" s="3441"/>
      <c r="O41" s="3441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6"/>
      <c r="CD41" s="3409"/>
      <c r="CE41" s="3409"/>
    </row>
    <row r="42" spans="1:83" x14ac:dyDescent="0.2">
      <c r="A42" s="4140"/>
      <c r="B42" s="105" t="s">
        <v>1853</v>
      </c>
      <c r="C42" s="1490">
        <f t="shared" si="2"/>
        <v>0</v>
      </c>
      <c r="D42" s="3422"/>
      <c r="E42" s="3423"/>
      <c r="F42" s="3423"/>
      <c r="G42" s="3423"/>
      <c r="H42" s="3423"/>
      <c r="I42" s="3423"/>
      <c r="J42" s="3423"/>
      <c r="K42" s="3423"/>
      <c r="L42" s="3424"/>
      <c r="M42" s="3413"/>
      <c r="N42" s="3413"/>
      <c r="O42" s="3413"/>
      <c r="P42" s="3414" t="str">
        <f>CA42</f>
        <v/>
      </c>
      <c r="Q42" s="3415"/>
      <c r="R42" s="3415"/>
      <c r="S42" s="3415"/>
      <c r="T42" s="3415"/>
      <c r="U42" s="3415"/>
      <c r="V42" s="3415"/>
      <c r="W42" s="3415"/>
      <c r="X42" s="3415"/>
      <c r="Y42" s="3415"/>
      <c r="Z42" s="3415"/>
      <c r="AA42" s="3415"/>
      <c r="AB42" s="402"/>
      <c r="AC42" s="402"/>
      <c r="BZ42" s="194"/>
      <c r="CA42" s="3416" t="str">
        <f>IF(CD42=1,"* La Suma de Institucional, Compra al Sistema y Compra Extrasistema NO DEBE ser mayor al Total. ","")</f>
        <v/>
      </c>
      <c r="CD42" s="3417">
        <f>IF(C42&lt;SUM(M42:O42),1,0)</f>
        <v>0</v>
      </c>
      <c r="CE42" s="3409"/>
    </row>
    <row r="43" spans="1:83" x14ac:dyDescent="0.2">
      <c r="A43" s="4230"/>
      <c r="B43" s="93" t="s">
        <v>1866</v>
      </c>
      <c r="C43" s="1476">
        <f t="shared" si="2"/>
        <v>0</v>
      </c>
      <c r="D43" s="3443"/>
      <c r="E43" s="3444"/>
      <c r="F43" s="3444"/>
      <c r="G43" s="3444"/>
      <c r="H43" s="3444"/>
      <c r="I43" s="3444"/>
      <c r="J43" s="3444"/>
      <c r="K43" s="3444"/>
      <c r="L43" s="3445"/>
      <c r="M43" s="3446"/>
      <c r="N43" s="3446"/>
      <c r="O43" s="3446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6"/>
      <c r="CD43" s="3409"/>
      <c r="CE43" s="3409"/>
    </row>
    <row r="44" spans="1:83" x14ac:dyDescent="0.2">
      <c r="A44" s="4139" t="s">
        <v>1865</v>
      </c>
      <c r="B44" s="3438" t="s">
        <v>221</v>
      </c>
      <c r="C44" s="1533">
        <f t="shared" si="2"/>
        <v>0</v>
      </c>
      <c r="D44" s="3448"/>
      <c r="E44" s="3449"/>
      <c r="F44" s="3449"/>
      <c r="G44" s="3449"/>
      <c r="H44" s="3449"/>
      <c r="I44" s="3449"/>
      <c r="J44" s="3449"/>
      <c r="K44" s="3449"/>
      <c r="L44" s="3450"/>
      <c r="M44" s="3451"/>
      <c r="N44" s="3451"/>
      <c r="O44" s="3451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6"/>
      <c r="CD44" s="3409"/>
      <c r="CE44" s="3409"/>
    </row>
    <row r="45" spans="1:83" x14ac:dyDescent="0.2">
      <c r="A45" s="4140"/>
      <c r="B45" s="99" t="s">
        <v>1853</v>
      </c>
      <c r="C45" s="1162">
        <f t="shared" si="2"/>
        <v>0</v>
      </c>
      <c r="D45" s="3430"/>
      <c r="E45" s="3431"/>
      <c r="F45" s="3431"/>
      <c r="G45" s="3431"/>
      <c r="H45" s="3431"/>
      <c r="I45" s="3431"/>
      <c r="J45" s="3431"/>
      <c r="K45" s="3431"/>
      <c r="L45" s="3432"/>
      <c r="M45" s="3452"/>
      <c r="N45" s="3452"/>
      <c r="O45" s="3452"/>
      <c r="P45" s="3414" t="str">
        <f>CA45</f>
        <v/>
      </c>
      <c r="Q45" s="3415"/>
      <c r="R45" s="3415"/>
      <c r="S45" s="3415"/>
      <c r="T45" s="3415"/>
      <c r="U45" s="3415"/>
      <c r="V45" s="3415"/>
      <c r="W45" s="3415"/>
      <c r="X45" s="3415"/>
      <c r="Y45" s="3415"/>
      <c r="Z45" s="3415"/>
      <c r="AA45" s="3415"/>
      <c r="AB45" s="402"/>
      <c r="AC45" s="402"/>
      <c r="BZ45" s="194"/>
      <c r="CA45" s="3416" t="str">
        <f>IF(CD45=1,"* La Suma de Institucional, Compra al Sistema y Compra Extrasistema NO DEBE ser mayor al Total. ","")</f>
        <v/>
      </c>
      <c r="CD45" s="3417">
        <f>IF(C45&lt;SUM(M45:O45),1,0)</f>
        <v>0</v>
      </c>
      <c r="CE45" s="3409"/>
    </row>
    <row r="46" spans="1:83" x14ac:dyDescent="0.2">
      <c r="A46" s="4140"/>
      <c r="B46" s="105" t="s">
        <v>1520</v>
      </c>
      <c r="C46" s="1490">
        <f t="shared" si="2"/>
        <v>0</v>
      </c>
      <c r="D46" s="3422"/>
      <c r="E46" s="3423"/>
      <c r="F46" s="3423"/>
      <c r="G46" s="3423"/>
      <c r="H46" s="3423"/>
      <c r="I46" s="3423"/>
      <c r="J46" s="3423"/>
      <c r="K46" s="3423"/>
      <c r="L46" s="3424"/>
      <c r="M46" s="3425"/>
      <c r="N46" s="3425"/>
      <c r="O46" s="3425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6"/>
      <c r="CD46" s="3409"/>
      <c r="CE46" s="3409"/>
    </row>
    <row r="47" spans="1:83" x14ac:dyDescent="0.2">
      <c r="A47" s="4140"/>
      <c r="B47" s="3060" t="s">
        <v>1864</v>
      </c>
      <c r="C47" s="1490">
        <f t="shared" si="2"/>
        <v>0</v>
      </c>
      <c r="D47" s="3422"/>
      <c r="E47" s="3423"/>
      <c r="F47" s="3423"/>
      <c r="G47" s="3423"/>
      <c r="H47" s="3423"/>
      <c r="I47" s="3423"/>
      <c r="J47" s="3423"/>
      <c r="K47" s="3423"/>
      <c r="L47" s="3424"/>
      <c r="M47" s="3425"/>
      <c r="N47" s="3425"/>
      <c r="O47" s="3425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6"/>
      <c r="CD47" s="3409"/>
      <c r="CE47" s="3409"/>
    </row>
    <row r="48" spans="1:83" x14ac:dyDescent="0.2">
      <c r="A48" s="4140"/>
      <c r="B48" s="180" t="s">
        <v>1863</v>
      </c>
      <c r="C48" s="1162">
        <f t="shared" si="2"/>
        <v>0</v>
      </c>
      <c r="D48" s="3418"/>
      <c r="E48" s="3419"/>
      <c r="F48" s="3419"/>
      <c r="G48" s="3419"/>
      <c r="H48" s="3419"/>
      <c r="I48" s="3419"/>
      <c r="J48" s="3419"/>
      <c r="K48" s="3419"/>
      <c r="L48" s="3420"/>
      <c r="M48" s="3421"/>
      <c r="N48" s="3421"/>
      <c r="O48" s="3421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6"/>
      <c r="CD48" s="3409"/>
      <c r="CE48" s="3409"/>
    </row>
    <row r="49" spans="1:83" x14ac:dyDescent="0.2">
      <c r="A49" s="4230"/>
      <c r="B49" s="93" t="s">
        <v>1862</v>
      </c>
      <c r="C49" s="1311">
        <f t="shared" si="2"/>
        <v>0</v>
      </c>
      <c r="D49" s="3443"/>
      <c r="E49" s="3444"/>
      <c r="F49" s="3444"/>
      <c r="G49" s="3444"/>
      <c r="H49" s="3444"/>
      <c r="I49" s="3444"/>
      <c r="J49" s="3444"/>
      <c r="K49" s="3444"/>
      <c r="L49" s="3445"/>
      <c r="M49" s="3446"/>
      <c r="N49" s="3446"/>
      <c r="O49" s="3446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6"/>
      <c r="CD49" s="3409"/>
      <c r="CE49" s="3409"/>
    </row>
    <row r="50" spans="1:83" x14ac:dyDescent="0.2">
      <c r="A50" s="4139" t="s">
        <v>1861</v>
      </c>
      <c r="B50" s="1024" t="s">
        <v>221</v>
      </c>
      <c r="C50" s="1532">
        <f t="shared" si="2"/>
        <v>0</v>
      </c>
      <c r="D50" s="3453"/>
      <c r="E50" s="3454"/>
      <c r="F50" s="3454"/>
      <c r="G50" s="3454"/>
      <c r="H50" s="3454"/>
      <c r="I50" s="3454"/>
      <c r="J50" s="3454"/>
      <c r="K50" s="3454"/>
      <c r="L50" s="3440"/>
      <c r="M50" s="3455"/>
      <c r="N50" s="3455"/>
      <c r="O50" s="3455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6"/>
      <c r="CD50" s="3409"/>
      <c r="CE50" s="3409"/>
    </row>
    <row r="51" spans="1:83" x14ac:dyDescent="0.2">
      <c r="A51" s="4140"/>
      <c r="B51" s="105" t="s">
        <v>1857</v>
      </c>
      <c r="C51" s="1490">
        <f t="shared" si="2"/>
        <v>0</v>
      </c>
      <c r="D51" s="3422"/>
      <c r="E51" s="3423"/>
      <c r="F51" s="3423"/>
      <c r="G51" s="3423"/>
      <c r="H51" s="3423"/>
      <c r="I51" s="3423"/>
      <c r="J51" s="3423"/>
      <c r="K51" s="3423"/>
      <c r="L51" s="3424"/>
      <c r="M51" s="3413"/>
      <c r="N51" s="3413"/>
      <c r="O51" s="3413"/>
      <c r="P51" s="3414" t="str">
        <f>CA51</f>
        <v/>
      </c>
      <c r="Q51" s="3415"/>
      <c r="R51" s="3415"/>
      <c r="S51" s="3415"/>
      <c r="T51" s="3415"/>
      <c r="U51" s="3415"/>
      <c r="V51" s="3415"/>
      <c r="W51" s="3415"/>
      <c r="X51" s="3415"/>
      <c r="Y51" s="3415"/>
      <c r="Z51" s="3415"/>
      <c r="AA51" s="3415"/>
      <c r="AB51" s="402"/>
      <c r="AC51" s="402"/>
      <c r="BZ51" s="194"/>
      <c r="CA51" s="3416" t="str">
        <f>IF(CD51=1,"* La Suma de Institucional, Compra al Sistema y Compra Extrasistema NO DEBE ser mayor al Total. ","")</f>
        <v/>
      </c>
      <c r="CD51" s="3417">
        <f>IF(C51&lt;SUM(M51:O51),1,0)</f>
        <v>0</v>
      </c>
      <c r="CE51" s="3409"/>
    </row>
    <row r="52" spans="1:83" ht="21" x14ac:dyDescent="0.2">
      <c r="A52" s="4140"/>
      <c r="B52" s="464" t="s">
        <v>1860</v>
      </c>
      <c r="C52" s="1490">
        <f t="shared" si="2"/>
        <v>0</v>
      </c>
      <c r="D52" s="3418"/>
      <c r="E52" s="3419"/>
      <c r="F52" s="3419"/>
      <c r="G52" s="3419"/>
      <c r="H52" s="3419"/>
      <c r="I52" s="3419"/>
      <c r="J52" s="3419"/>
      <c r="K52" s="3419"/>
      <c r="L52" s="3420"/>
      <c r="M52" s="3421"/>
      <c r="N52" s="3421"/>
      <c r="O52" s="3421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6"/>
      <c r="CD52" s="3409"/>
      <c r="CE52" s="3409"/>
    </row>
    <row r="53" spans="1:83" ht="21.75" x14ac:dyDescent="0.2">
      <c r="A53" s="4230"/>
      <c r="B53" s="332" t="s">
        <v>1859</v>
      </c>
      <c r="C53" s="1476">
        <f t="shared" si="2"/>
        <v>0</v>
      </c>
      <c r="D53" s="3456"/>
      <c r="E53" s="3435"/>
      <c r="F53" s="3435"/>
      <c r="G53" s="3435"/>
      <c r="H53" s="3435"/>
      <c r="I53" s="3435"/>
      <c r="J53" s="3435"/>
      <c r="K53" s="3435"/>
      <c r="L53" s="3436"/>
      <c r="M53" s="3437"/>
      <c r="N53" s="3437"/>
      <c r="O53" s="3437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6"/>
      <c r="CD53" s="3409"/>
      <c r="CE53" s="3409"/>
    </row>
    <row r="54" spans="1:83" ht="14.25" customHeight="1" x14ac:dyDescent="0.2">
      <c r="A54" s="4139" t="s">
        <v>1858</v>
      </c>
      <c r="B54" s="1024" t="s">
        <v>221</v>
      </c>
      <c r="C54" s="3422"/>
      <c r="D54" s="3457"/>
      <c r="E54" s="3458"/>
      <c r="F54" s="3458"/>
      <c r="G54" s="3458"/>
      <c r="H54" s="3458"/>
      <c r="I54" s="3458"/>
      <c r="J54" s="3458"/>
      <c r="K54" s="3458"/>
      <c r="L54" s="3459"/>
      <c r="M54" s="3455"/>
      <c r="N54" s="3455"/>
      <c r="O54" s="3455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6"/>
      <c r="CD54" s="3409"/>
      <c r="CE54" s="3409"/>
    </row>
    <row r="55" spans="1:83" x14ac:dyDescent="0.2">
      <c r="A55" s="4140"/>
      <c r="B55" s="105" t="s">
        <v>1857</v>
      </c>
      <c r="C55" s="166">
        <f>SUM(D55:L55)</f>
        <v>0</v>
      </c>
      <c r="D55" s="3410">
        <f t="shared" ref="D55:L55" si="4">SUM(D56:D57)</f>
        <v>0</v>
      </c>
      <c r="E55" s="3411">
        <f t="shared" si="4"/>
        <v>0</v>
      </c>
      <c r="F55" s="3411">
        <f t="shared" si="4"/>
        <v>0</v>
      </c>
      <c r="G55" s="3411">
        <f t="shared" si="4"/>
        <v>0</v>
      </c>
      <c r="H55" s="3411">
        <f t="shared" si="4"/>
        <v>0</v>
      </c>
      <c r="I55" s="3411">
        <f t="shared" si="4"/>
        <v>0</v>
      </c>
      <c r="J55" s="3411">
        <f t="shared" si="4"/>
        <v>0</v>
      </c>
      <c r="K55" s="3411">
        <f t="shared" si="4"/>
        <v>0</v>
      </c>
      <c r="L55" s="3412">
        <f t="shared" si="4"/>
        <v>0</v>
      </c>
      <c r="M55" s="3460"/>
      <c r="N55" s="3460"/>
      <c r="O55" s="3460"/>
      <c r="P55" s="3414" t="str">
        <f>CA55</f>
        <v/>
      </c>
      <c r="Q55" s="3415"/>
      <c r="R55" s="3415"/>
      <c r="S55" s="3415"/>
      <c r="T55" s="3415"/>
      <c r="U55" s="3415"/>
      <c r="V55" s="3415"/>
      <c r="W55" s="3415"/>
      <c r="X55" s="3415"/>
      <c r="Y55" s="3415"/>
      <c r="Z55" s="3415"/>
      <c r="AA55" s="3415"/>
      <c r="AB55" s="402"/>
      <c r="AC55" s="402"/>
      <c r="CA55" s="3416" t="str">
        <f>IF(CD55=1,"* La Suma de Institucional, Compra al Sistema y Compra Extrasistema NO DEBE ser mayor al Total. ","")</f>
        <v/>
      </c>
      <c r="CD55" s="3417">
        <f>IF(C55&lt;SUM(M55:O55),1,0)</f>
        <v>0</v>
      </c>
      <c r="CE55" s="3409"/>
    </row>
    <row r="56" spans="1:83" ht="18.75" customHeight="1" x14ac:dyDescent="0.2">
      <c r="A56" s="4140"/>
      <c r="B56" s="464" t="s">
        <v>1856</v>
      </c>
      <c r="C56" s="166">
        <f>SUM(D56:L56)</f>
        <v>0</v>
      </c>
      <c r="D56" s="3422"/>
      <c r="E56" s="3423"/>
      <c r="F56" s="3423"/>
      <c r="G56" s="3423"/>
      <c r="H56" s="3423"/>
      <c r="I56" s="3423"/>
      <c r="J56" s="3423"/>
      <c r="K56" s="3423"/>
      <c r="L56" s="3424"/>
      <c r="M56" s="3425"/>
      <c r="N56" s="3425"/>
      <c r="O56" s="3425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6"/>
      <c r="CD56" s="3409"/>
      <c r="CE56" s="3409"/>
    </row>
    <row r="57" spans="1:83" ht="16.5" customHeight="1" x14ac:dyDescent="0.2">
      <c r="A57" s="4230"/>
      <c r="B57" s="206" t="s">
        <v>1855</v>
      </c>
      <c r="C57" s="163">
        <f>SUM(D57:L57)</f>
        <v>0</v>
      </c>
      <c r="D57" s="3443"/>
      <c r="E57" s="3444"/>
      <c r="F57" s="3444"/>
      <c r="G57" s="3444"/>
      <c r="H57" s="3444"/>
      <c r="I57" s="3444"/>
      <c r="J57" s="3444"/>
      <c r="K57" s="3444"/>
      <c r="L57" s="3445"/>
      <c r="M57" s="3446"/>
      <c r="N57" s="3446"/>
      <c r="O57" s="3446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6"/>
      <c r="CD57" s="3409"/>
      <c r="CE57" s="3409"/>
    </row>
    <row r="58" spans="1:83" ht="15" customHeight="1" x14ac:dyDescent="0.2">
      <c r="A58" s="4139" t="s">
        <v>1854</v>
      </c>
      <c r="B58" s="1024" t="s">
        <v>221</v>
      </c>
      <c r="C58" s="3422"/>
      <c r="D58" s="3457"/>
      <c r="E58" s="3458"/>
      <c r="F58" s="3458"/>
      <c r="G58" s="3458"/>
      <c r="H58" s="3458"/>
      <c r="I58" s="3458"/>
      <c r="J58" s="3458"/>
      <c r="K58" s="3458"/>
      <c r="L58" s="3459"/>
      <c r="M58" s="3455"/>
      <c r="N58" s="3455"/>
      <c r="O58" s="3455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6"/>
      <c r="CD58" s="3409"/>
      <c r="CE58" s="3409"/>
    </row>
    <row r="59" spans="1:83" ht="14.25" customHeight="1" x14ac:dyDescent="0.2">
      <c r="A59" s="4230"/>
      <c r="B59" s="93" t="s">
        <v>1853</v>
      </c>
      <c r="C59" s="3443"/>
      <c r="D59" s="3461"/>
      <c r="E59" s="3462"/>
      <c r="F59" s="3462"/>
      <c r="G59" s="3462"/>
      <c r="H59" s="3462"/>
      <c r="I59" s="3462"/>
      <c r="J59" s="3462"/>
      <c r="K59" s="3462"/>
      <c r="L59" s="3463"/>
      <c r="M59" s="3464"/>
      <c r="N59" s="3464"/>
      <c r="O59" s="3464"/>
      <c r="P59" s="3414" t="str">
        <f>CA59</f>
        <v/>
      </c>
      <c r="Q59" s="3415"/>
      <c r="R59" s="3415"/>
      <c r="S59" s="3415"/>
      <c r="T59" s="3415"/>
      <c r="U59" s="3415"/>
      <c r="V59" s="3415"/>
      <c r="W59" s="3415"/>
      <c r="X59" s="3415"/>
      <c r="Y59" s="3415"/>
      <c r="Z59" s="3415"/>
      <c r="AA59" s="3415"/>
      <c r="AB59" s="402"/>
      <c r="AC59" s="402"/>
      <c r="CA59" s="3416" t="str">
        <f>IF(CD59=1,"* La Suma de Institucional, Compra al Sistema y Compra Extrasistema NO DEBE ser mayor al Total. ","")</f>
        <v/>
      </c>
      <c r="CD59" s="3417">
        <f>IF(C59&lt;SUM(M59:O59),1,0)</f>
        <v>0</v>
      </c>
      <c r="CE59" s="3409"/>
    </row>
    <row r="60" spans="1:83" ht="32.1" customHeight="1" x14ac:dyDescent="0.2">
      <c r="A60" s="82" t="s">
        <v>1852</v>
      </c>
    </row>
    <row r="61" spans="1:83" ht="21.75" customHeight="1" x14ac:dyDescent="0.2">
      <c r="A61" s="4452" t="s">
        <v>1563</v>
      </c>
      <c r="B61" s="4208" t="s">
        <v>1851</v>
      </c>
      <c r="C61" s="4208"/>
      <c r="D61" s="4139" t="s">
        <v>27</v>
      </c>
    </row>
    <row r="62" spans="1:83" ht="15.75" customHeight="1" x14ac:dyDescent="0.2">
      <c r="A62" s="4452"/>
      <c r="B62" s="4208"/>
      <c r="C62" s="4208"/>
      <c r="D62" s="4230"/>
    </row>
    <row r="63" spans="1:83" ht="24" customHeight="1" x14ac:dyDescent="0.2">
      <c r="A63" s="4158" t="s">
        <v>43</v>
      </c>
      <c r="B63" s="5394" t="s">
        <v>1850</v>
      </c>
      <c r="C63" s="5395"/>
      <c r="D63" s="1531"/>
    </row>
    <row r="64" spans="1:83" ht="16.350000000000001" customHeight="1" x14ac:dyDescent="0.2">
      <c r="A64" s="4159"/>
      <c r="B64" s="4348" t="s">
        <v>1849</v>
      </c>
      <c r="C64" s="4349"/>
      <c r="D64" s="1529"/>
      <c r="BZ64" s="194"/>
    </row>
    <row r="65" spans="1:78" ht="16.350000000000001" customHeight="1" x14ac:dyDescent="0.2">
      <c r="A65" s="4159"/>
      <c r="B65" s="4257" t="s">
        <v>1848</v>
      </c>
      <c r="C65" s="4256"/>
      <c r="D65" s="1529"/>
      <c r="BZ65" s="194"/>
    </row>
    <row r="66" spans="1:78" ht="24" customHeight="1" x14ac:dyDescent="0.2">
      <c r="A66" s="4159"/>
      <c r="B66" s="4348" t="s">
        <v>1847</v>
      </c>
      <c r="C66" s="4349"/>
      <c r="D66" s="1529"/>
      <c r="BZ66" s="194"/>
    </row>
    <row r="67" spans="1:78" ht="16.350000000000001" customHeight="1" x14ac:dyDescent="0.2">
      <c r="A67" s="4159"/>
      <c r="B67" s="4348" t="s">
        <v>1846</v>
      </c>
      <c r="C67" s="4349"/>
      <c r="D67" s="1529"/>
      <c r="BZ67" s="194"/>
    </row>
    <row r="68" spans="1:78" ht="16.350000000000001" customHeight="1" x14ac:dyDescent="0.2">
      <c r="A68" s="4159"/>
      <c r="B68" s="4348" t="s">
        <v>1845</v>
      </c>
      <c r="C68" s="4349"/>
      <c r="D68" s="1529"/>
      <c r="BZ68" s="194"/>
    </row>
    <row r="69" spans="1:78" ht="24" customHeight="1" x14ac:dyDescent="0.2">
      <c r="A69" s="4159"/>
      <c r="B69" s="4348" t="s">
        <v>1844</v>
      </c>
      <c r="C69" s="4349"/>
      <c r="D69" s="1529"/>
      <c r="BZ69" s="194"/>
    </row>
    <row r="70" spans="1:78" ht="16.350000000000001" customHeight="1" x14ac:dyDescent="0.2">
      <c r="A70" s="4159"/>
      <c r="B70" s="4348" t="s">
        <v>1843</v>
      </c>
      <c r="C70" s="4349"/>
      <c r="D70" s="1529"/>
      <c r="BZ70" s="194"/>
    </row>
    <row r="71" spans="1:78" ht="16.350000000000001" customHeight="1" x14ac:dyDescent="0.2">
      <c r="A71" s="4159"/>
      <c r="B71" s="4348" t="s">
        <v>1842</v>
      </c>
      <c r="C71" s="4349"/>
      <c r="D71" s="1529"/>
      <c r="BZ71" s="194"/>
    </row>
    <row r="72" spans="1:78" ht="16.350000000000001" customHeight="1" x14ac:dyDescent="0.2">
      <c r="A72" s="4159"/>
      <c r="B72" s="4348" t="s">
        <v>1841</v>
      </c>
      <c r="C72" s="4349"/>
      <c r="D72" s="1529"/>
      <c r="BZ72" s="194"/>
    </row>
    <row r="73" spans="1:78" ht="16.350000000000001" customHeight="1" x14ac:dyDescent="0.2">
      <c r="A73" s="4159"/>
      <c r="B73" s="4348" t="s">
        <v>1840</v>
      </c>
      <c r="C73" s="4349"/>
      <c r="D73" s="1528"/>
      <c r="BZ73" s="194"/>
    </row>
    <row r="74" spans="1:78" ht="16.350000000000001" customHeight="1" x14ac:dyDescent="0.2">
      <c r="A74" s="4159"/>
      <c r="B74" s="4348" t="s">
        <v>1839</v>
      </c>
      <c r="C74" s="4349"/>
      <c r="D74" s="1528"/>
      <c r="BZ74" s="194"/>
    </row>
    <row r="75" spans="1:78" ht="16.350000000000001" customHeight="1" x14ac:dyDescent="0.2">
      <c r="A75" s="4159"/>
      <c r="B75" s="4348" t="s">
        <v>1838</v>
      </c>
      <c r="C75" s="4349"/>
      <c r="D75" s="1528"/>
      <c r="BZ75" s="194"/>
    </row>
    <row r="76" spans="1:78" ht="16.350000000000001" customHeight="1" x14ac:dyDescent="0.2">
      <c r="A76" s="4159"/>
      <c r="B76" s="4348" t="s">
        <v>1837</v>
      </c>
      <c r="C76" s="4349"/>
      <c r="D76" s="1528"/>
      <c r="BZ76" s="194"/>
    </row>
    <row r="77" spans="1:78" ht="16.350000000000001" customHeight="1" x14ac:dyDescent="0.2">
      <c r="A77" s="4159"/>
      <c r="B77" s="4348" t="s">
        <v>1836</v>
      </c>
      <c r="C77" s="4349"/>
      <c r="D77" s="1528"/>
      <c r="BZ77" s="194"/>
    </row>
    <row r="78" spans="1:78" ht="16.350000000000001" customHeight="1" x14ac:dyDescent="0.2">
      <c r="A78" s="4159"/>
      <c r="B78" s="4348" t="s">
        <v>1835</v>
      </c>
      <c r="C78" s="4349"/>
      <c r="D78" s="1528"/>
      <c r="BZ78" s="194"/>
    </row>
    <row r="79" spans="1:78" ht="15" customHeight="1" x14ac:dyDescent="0.2">
      <c r="A79" s="4159"/>
      <c r="B79" s="4348" t="s">
        <v>1834</v>
      </c>
      <c r="C79" s="4349"/>
      <c r="D79" s="1528"/>
      <c r="BZ79" s="194"/>
    </row>
    <row r="80" spans="1:78" ht="22.5" customHeight="1" x14ac:dyDescent="0.2">
      <c r="A80" s="4159"/>
      <c r="B80" s="4348" t="s">
        <v>1833</v>
      </c>
      <c r="C80" s="4349"/>
      <c r="D80" s="1528"/>
      <c r="BZ80" s="194"/>
    </row>
    <row r="81" spans="1:104" ht="16.350000000000001" customHeight="1" x14ac:dyDescent="0.2">
      <c r="A81" s="4159"/>
      <c r="B81" s="4348" t="s">
        <v>1832</v>
      </c>
      <c r="C81" s="4349"/>
      <c r="D81" s="1528"/>
      <c r="BZ81" s="194"/>
    </row>
    <row r="82" spans="1:104" ht="16.350000000000001" customHeight="1" x14ac:dyDescent="0.2">
      <c r="A82" s="4159"/>
      <c r="B82" s="4348" t="s">
        <v>1831</v>
      </c>
      <c r="C82" s="4349"/>
      <c r="D82" s="1528"/>
      <c r="BZ82" s="194"/>
    </row>
    <row r="83" spans="1:104" ht="16.350000000000001" customHeight="1" x14ac:dyDescent="0.2">
      <c r="A83" s="5004"/>
      <c r="B83" s="4465" t="s">
        <v>1830</v>
      </c>
      <c r="C83" s="4466"/>
      <c r="D83" s="1527"/>
      <c r="BZ83" s="194"/>
    </row>
    <row r="84" spans="1:104" x14ac:dyDescent="0.2">
      <c r="A84" s="4158" t="s">
        <v>1829</v>
      </c>
      <c r="B84" s="5394" t="s">
        <v>1828</v>
      </c>
      <c r="C84" s="5395"/>
      <c r="D84" s="1530"/>
      <c r="BZ84" s="194"/>
    </row>
    <row r="85" spans="1:104" x14ac:dyDescent="0.2">
      <c r="A85" s="4159"/>
      <c r="B85" s="4348" t="s">
        <v>1827</v>
      </c>
      <c r="C85" s="4349"/>
      <c r="D85" s="1529"/>
      <c r="BZ85" s="194"/>
    </row>
    <row r="86" spans="1:104" x14ac:dyDescent="0.2">
      <c r="A86" s="4159"/>
      <c r="B86" s="4348" t="s">
        <v>1826</v>
      </c>
      <c r="C86" s="4349"/>
      <c r="D86" s="1528"/>
      <c r="BZ86" s="194"/>
    </row>
    <row r="87" spans="1:104" x14ac:dyDescent="0.2">
      <c r="A87" s="4159"/>
      <c r="B87" s="4348" t="s">
        <v>1825</v>
      </c>
      <c r="C87" s="4349"/>
      <c r="D87" s="1528"/>
      <c r="BZ87" s="194"/>
    </row>
    <row r="88" spans="1:104" x14ac:dyDescent="0.2">
      <c r="A88" s="5393"/>
      <c r="B88" s="4465" t="s">
        <v>1824</v>
      </c>
      <c r="C88" s="4466"/>
      <c r="D88" s="1527"/>
      <c r="BZ88" s="194"/>
    </row>
    <row r="89" spans="1:104" s="402" customFormat="1" ht="27.75" customHeight="1" x14ac:dyDescent="0.2">
      <c r="A89" s="598" t="s">
        <v>1823</v>
      </c>
      <c r="B89" s="3465"/>
      <c r="C89" s="598"/>
      <c r="D89" s="3465"/>
      <c r="E89" s="598"/>
      <c r="F89" s="3465"/>
      <c r="G89" s="3465"/>
      <c r="BZ89" s="3466"/>
      <c r="CA89" s="3394"/>
      <c r="CB89" s="3394"/>
      <c r="CC89" s="3394"/>
      <c r="CD89" s="3394"/>
      <c r="CE89" s="3394"/>
      <c r="CF89" s="3394"/>
      <c r="CG89" s="3394"/>
      <c r="CH89" s="3394"/>
      <c r="CI89" s="3394"/>
      <c r="CJ89" s="3394"/>
      <c r="CK89" s="3394"/>
      <c r="CL89" s="3394"/>
      <c r="CM89" s="3394"/>
      <c r="CN89" s="3394"/>
      <c r="CO89" s="3394"/>
      <c r="CP89" s="3394"/>
      <c r="CQ89" s="3394"/>
      <c r="CR89" s="3394"/>
      <c r="CS89" s="3394"/>
      <c r="CT89" s="3394"/>
      <c r="CU89" s="3394"/>
      <c r="CV89" s="3394"/>
      <c r="CW89" s="3394"/>
      <c r="CX89" s="3394"/>
      <c r="CY89" s="3394"/>
      <c r="CZ89" s="3394"/>
    </row>
    <row r="90" spans="1:104" s="402" customFormat="1" x14ac:dyDescent="0.2">
      <c r="A90" s="4463" t="s">
        <v>36</v>
      </c>
      <c r="B90" s="4300"/>
      <c r="C90" s="4158" t="s">
        <v>47</v>
      </c>
      <c r="D90" s="4463" t="s">
        <v>1822</v>
      </c>
      <c r="E90" s="4300"/>
      <c r="F90" s="4463" t="s">
        <v>1821</v>
      </c>
      <c r="G90" s="4300"/>
      <c r="BY90" s="3466"/>
      <c r="BZ90" s="3466"/>
      <c r="CA90" s="3394"/>
      <c r="CB90" s="3394"/>
      <c r="CC90" s="3394"/>
      <c r="CD90" s="3394"/>
      <c r="CE90" s="3394"/>
      <c r="CF90" s="3394"/>
      <c r="CG90" s="3394"/>
      <c r="CH90" s="3394"/>
      <c r="CI90" s="3394"/>
      <c r="CJ90" s="3394"/>
      <c r="CK90" s="3394"/>
      <c r="CL90" s="3394"/>
      <c r="CM90" s="3394"/>
      <c r="CN90" s="3394"/>
      <c r="CO90" s="3394"/>
      <c r="CP90" s="3394"/>
      <c r="CQ90" s="3394"/>
      <c r="CR90" s="3394"/>
      <c r="CS90" s="3394"/>
      <c r="CT90" s="3394"/>
      <c r="CU90" s="3394"/>
      <c r="CV90" s="3394"/>
      <c r="CW90" s="3394"/>
      <c r="CX90" s="3394"/>
      <c r="CY90" s="3394"/>
      <c r="CZ90" s="3394"/>
    </row>
    <row r="91" spans="1:104" s="402" customFormat="1" x14ac:dyDescent="0.2">
      <c r="A91" s="4301"/>
      <c r="B91" s="4250"/>
      <c r="C91" s="4159"/>
      <c r="D91" s="5388"/>
      <c r="E91" s="4252"/>
      <c r="F91" s="5388"/>
      <c r="G91" s="4252"/>
      <c r="BY91" s="3466"/>
      <c r="BZ91" s="3466"/>
      <c r="CA91" s="3394"/>
      <c r="CB91" s="3394"/>
      <c r="CC91" s="3394"/>
      <c r="CD91" s="3394"/>
      <c r="CE91" s="3394"/>
      <c r="CF91" s="3394"/>
      <c r="CG91" s="3394"/>
      <c r="CH91" s="3394"/>
      <c r="CI91" s="3394"/>
      <c r="CJ91" s="3394"/>
      <c r="CK91" s="3394"/>
      <c r="CL91" s="3394"/>
      <c r="CM91" s="3394"/>
      <c r="CN91" s="3394"/>
      <c r="CO91" s="3394"/>
      <c r="CP91" s="3394"/>
      <c r="CQ91" s="3394"/>
      <c r="CR91" s="3394"/>
      <c r="CS91" s="3394"/>
      <c r="CT91" s="3394"/>
      <c r="CU91" s="3394"/>
      <c r="CV91" s="3394"/>
      <c r="CW91" s="3394"/>
      <c r="CX91" s="3394"/>
      <c r="CY91" s="3394"/>
      <c r="CZ91" s="3394"/>
    </row>
    <row r="92" spans="1:104" s="402" customFormat="1" x14ac:dyDescent="0.2">
      <c r="A92" s="4301"/>
      <c r="B92" s="4250"/>
      <c r="C92" s="5393"/>
      <c r="D92" s="3051" t="s">
        <v>20</v>
      </c>
      <c r="E92" s="3096" t="s">
        <v>21</v>
      </c>
      <c r="F92" s="3051" t="s">
        <v>20</v>
      </c>
      <c r="G92" s="3096" t="s">
        <v>21</v>
      </c>
      <c r="BZ92" s="3466"/>
      <c r="CA92" s="3394"/>
      <c r="CB92" s="3394"/>
      <c r="CC92" s="3394"/>
      <c r="CD92" s="3394"/>
      <c r="CE92" s="3394"/>
      <c r="CF92" s="3394"/>
      <c r="CG92" s="3394"/>
      <c r="CH92" s="3394"/>
      <c r="CI92" s="3394"/>
      <c r="CJ92" s="3394"/>
      <c r="CK92" s="3394"/>
      <c r="CL92" s="3394"/>
      <c r="CM92" s="3394"/>
      <c r="CN92" s="3394"/>
      <c r="CO92" s="3394"/>
      <c r="CP92" s="3394"/>
      <c r="CQ92" s="3394"/>
      <c r="CR92" s="3394"/>
      <c r="CS92" s="3394"/>
      <c r="CT92" s="3394"/>
      <c r="CU92" s="3394"/>
      <c r="CV92" s="3394"/>
      <c r="CW92" s="3394"/>
      <c r="CX92" s="3394"/>
      <c r="CY92" s="3394"/>
      <c r="CZ92" s="3394"/>
    </row>
    <row r="93" spans="1:104" s="402" customFormat="1" x14ac:dyDescent="0.2">
      <c r="A93" s="5389" t="s">
        <v>1820</v>
      </c>
      <c r="B93" s="5390"/>
      <c r="C93" s="1313">
        <f>+D93+E93+F93+G93</f>
        <v>0</v>
      </c>
      <c r="D93" s="1526"/>
      <c r="E93" s="1526"/>
      <c r="F93" s="1526"/>
      <c r="G93" s="1526"/>
      <c r="BZ93" s="3466"/>
      <c r="CA93" s="3394"/>
      <c r="CB93" s="3394"/>
      <c r="CC93" s="3394"/>
      <c r="CD93" s="3394"/>
      <c r="CE93" s="3394"/>
      <c r="CF93" s="3394"/>
      <c r="CG93" s="3394"/>
      <c r="CH93" s="3394"/>
      <c r="CI93" s="3394"/>
      <c r="CJ93" s="3394"/>
      <c r="CK93" s="3394"/>
      <c r="CL93" s="3394"/>
      <c r="CM93" s="3394"/>
      <c r="CN93" s="3394"/>
      <c r="CO93" s="3394"/>
      <c r="CP93" s="3394"/>
      <c r="CQ93" s="3394"/>
      <c r="CR93" s="3394"/>
      <c r="CS93" s="3394"/>
      <c r="CT93" s="3394"/>
      <c r="CU93" s="3394"/>
      <c r="CV93" s="3394"/>
      <c r="CW93" s="3394"/>
      <c r="CX93" s="3394"/>
      <c r="CY93" s="3394"/>
      <c r="CZ93" s="3394"/>
    </row>
    <row r="94" spans="1:104" x14ac:dyDescent="0.2">
      <c r="A94" s="5391" t="s">
        <v>1819</v>
      </c>
      <c r="B94" s="5392"/>
      <c r="C94" s="1311">
        <f>+D94+E94+F94+G94</f>
        <v>0</v>
      </c>
      <c r="D94" s="1525"/>
      <c r="E94" s="1525"/>
      <c r="F94" s="1525"/>
      <c r="G94" s="1525"/>
    </row>
    <row r="226" spans="1:104" x14ac:dyDescent="0.2">
      <c r="BZ226" s="194"/>
    </row>
    <row r="227" spans="1:104" x14ac:dyDescent="0.2">
      <c r="BZ227" s="194"/>
    </row>
    <row r="228" spans="1:104" s="3467" customFormat="1" hidden="1" x14ac:dyDescent="0.2">
      <c r="A228" s="3467">
        <f>SUM(C12:C13,C15:C18,C22:C23,C25,C30:C59,D63:D88)</f>
        <v>0</v>
      </c>
      <c r="B228" s="3467">
        <f>SUM(CD30:CE59)</f>
        <v>0</v>
      </c>
      <c r="CA228" s="3468"/>
      <c r="CB228" s="3468"/>
      <c r="CC228" s="3468"/>
      <c r="CD228" s="3468"/>
      <c r="CE228" s="3468"/>
      <c r="CF228" s="3468"/>
      <c r="CG228" s="3468"/>
      <c r="CH228" s="3468"/>
      <c r="CI228" s="3468"/>
      <c r="CJ228" s="3468"/>
      <c r="CK228" s="3468"/>
      <c r="CL228" s="3468"/>
      <c r="CM228" s="3468"/>
      <c r="CN228" s="3468"/>
      <c r="CO228" s="3468"/>
      <c r="CP228" s="3468"/>
      <c r="CQ228" s="3468"/>
      <c r="CR228" s="3468"/>
      <c r="CS228" s="3468"/>
      <c r="CT228" s="3468"/>
      <c r="CU228" s="3468"/>
      <c r="CV228" s="3468"/>
      <c r="CW228" s="3468"/>
      <c r="CX228" s="3468"/>
      <c r="CY228" s="3468"/>
      <c r="CZ228" s="3468"/>
    </row>
    <row r="291" spans="78:104" s="402" customFormat="1" x14ac:dyDescent="0.2">
      <c r="BZ291" s="3466"/>
      <c r="CA291" s="3394"/>
      <c r="CB291" s="3394"/>
      <c r="CC291" s="3394"/>
      <c r="CD291" s="3394"/>
      <c r="CE291" s="3394"/>
      <c r="CF291" s="3394"/>
      <c r="CG291" s="3394"/>
      <c r="CH291" s="3394"/>
      <c r="CI291" s="3394"/>
      <c r="CJ291" s="3394"/>
      <c r="CK291" s="3394"/>
      <c r="CL291" s="3394"/>
      <c r="CM291" s="3394"/>
      <c r="CN291" s="3394"/>
      <c r="CO291" s="3394"/>
      <c r="CP291" s="3394"/>
      <c r="CQ291" s="3394"/>
      <c r="CR291" s="3394"/>
      <c r="CS291" s="3394"/>
      <c r="CT291" s="3394"/>
      <c r="CU291" s="3394"/>
      <c r="CV291" s="3394"/>
      <c r="CW291" s="3394"/>
      <c r="CX291" s="3394"/>
      <c r="CY291" s="3394"/>
      <c r="CZ291" s="3394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workbookViewId="0"/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D2" s="3373"/>
      <c r="E2" s="3373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  <c r="E3" s="3374"/>
      <c r="F3" s="3375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5" t="s">
        <v>2388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5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5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47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397" t="s">
        <v>2387</v>
      </c>
      <c r="B10" s="1397"/>
      <c r="C10" s="1397"/>
      <c r="D10" s="1397"/>
      <c r="E10" s="1397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47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47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47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591" t="s">
        <v>2386</v>
      </c>
      <c r="B14" s="5413" t="s">
        <v>2358</v>
      </c>
      <c r="C14" s="4483"/>
      <c r="D14" s="4483"/>
      <c r="E14" s="4580"/>
      <c r="F14" s="4579" t="s">
        <v>2357</v>
      </c>
      <c r="G14" s="4483"/>
      <c r="H14" s="4483"/>
      <c r="I14" s="4580"/>
      <c r="J14" s="4483" t="s">
        <v>2356</v>
      </c>
      <c r="K14" s="4483"/>
      <c r="L14" s="4483"/>
      <c r="M14" s="4483"/>
      <c r="N14" s="4578" t="s">
        <v>1881</v>
      </c>
      <c r="O14" s="4190"/>
      <c r="P14" s="4592"/>
      <c r="Q14" s="5408" t="s">
        <v>2385</v>
      </c>
      <c r="R14" s="4483"/>
      <c r="S14" s="4483"/>
      <c r="T14" s="4593"/>
      <c r="U14" s="5407" t="s">
        <v>1881</v>
      </c>
      <c r="V14" s="4190"/>
      <c r="W14" s="4592"/>
      <c r="X14" s="5408" t="s">
        <v>2355</v>
      </c>
      <c r="Y14" s="4190"/>
      <c r="Z14" s="4190"/>
      <c r="AA14" s="4194"/>
    </row>
    <row r="15" spans="1:31" ht="14.25" customHeight="1" x14ac:dyDescent="0.2">
      <c r="A15" s="4406"/>
      <c r="B15" s="5409" t="s">
        <v>2349</v>
      </c>
      <c r="C15" s="4194"/>
      <c r="D15" s="4578" t="s">
        <v>2348</v>
      </c>
      <c r="E15" s="4194"/>
      <c r="F15" s="4578" t="s">
        <v>2349</v>
      </c>
      <c r="G15" s="4194"/>
      <c r="H15" s="4578" t="s">
        <v>2348</v>
      </c>
      <c r="I15" s="4194"/>
      <c r="J15" s="4190" t="s">
        <v>2349</v>
      </c>
      <c r="K15" s="4194"/>
      <c r="L15" s="4578" t="s">
        <v>2348</v>
      </c>
      <c r="M15" s="4190"/>
      <c r="N15" s="5410" t="s">
        <v>2341</v>
      </c>
      <c r="O15" s="5412" t="s">
        <v>2340</v>
      </c>
      <c r="P15" s="4593"/>
      <c r="Q15" s="5407" t="s">
        <v>2349</v>
      </c>
      <c r="R15" s="4194"/>
      <c r="S15" s="4578" t="s">
        <v>2348</v>
      </c>
      <c r="T15" s="4592"/>
      <c r="U15" s="5410" t="s">
        <v>2341</v>
      </c>
      <c r="V15" s="5412" t="s">
        <v>2340</v>
      </c>
      <c r="W15" s="4593"/>
      <c r="X15" s="5407" t="s">
        <v>2349</v>
      </c>
      <c r="Y15" s="4194"/>
      <c r="Z15" s="4578" t="s">
        <v>2348</v>
      </c>
      <c r="AA15" s="4194"/>
    </row>
    <row r="16" spans="1:31" ht="14.25" customHeight="1" x14ac:dyDescent="0.2">
      <c r="A16" s="4841"/>
      <c r="B16" s="3911" t="s">
        <v>20</v>
      </c>
      <c r="C16" s="2084" t="s">
        <v>21</v>
      </c>
      <c r="D16" s="1775" t="s">
        <v>20</v>
      </c>
      <c r="E16" s="2084" t="s">
        <v>21</v>
      </c>
      <c r="F16" s="1775" t="s">
        <v>20</v>
      </c>
      <c r="G16" s="2084" t="s">
        <v>21</v>
      </c>
      <c r="H16" s="1775" t="s">
        <v>20</v>
      </c>
      <c r="I16" s="2084" t="s">
        <v>21</v>
      </c>
      <c r="J16" s="2087" t="s">
        <v>20</v>
      </c>
      <c r="K16" s="2084" t="s">
        <v>21</v>
      </c>
      <c r="L16" s="1775" t="s">
        <v>20</v>
      </c>
      <c r="M16" s="2096" t="s">
        <v>21</v>
      </c>
      <c r="N16" s="5411"/>
      <c r="O16" s="1873" t="s">
        <v>2338</v>
      </c>
      <c r="P16" s="3376" t="s">
        <v>2337</v>
      </c>
      <c r="Q16" s="2085" t="s">
        <v>20</v>
      </c>
      <c r="R16" s="2084" t="s">
        <v>21</v>
      </c>
      <c r="S16" s="1775" t="s">
        <v>20</v>
      </c>
      <c r="T16" s="2086" t="s">
        <v>21</v>
      </c>
      <c r="U16" s="5411"/>
      <c r="V16" s="1873" t="s">
        <v>2338</v>
      </c>
      <c r="W16" s="3376" t="s">
        <v>2337</v>
      </c>
      <c r="X16" s="2085" t="s">
        <v>20</v>
      </c>
      <c r="Y16" s="2084" t="s">
        <v>21</v>
      </c>
      <c r="Z16" s="1775" t="s">
        <v>20</v>
      </c>
      <c r="AA16" s="2084" t="s">
        <v>21</v>
      </c>
    </row>
    <row r="17" spans="1:31" x14ac:dyDescent="0.2">
      <c r="A17" s="3913" t="s">
        <v>27</v>
      </c>
      <c r="B17" s="1570">
        <f t="shared" ref="B17:AA17" si="0">SUM(B18:B77)</f>
        <v>0</v>
      </c>
      <c r="C17" s="3252">
        <f t="shared" si="0"/>
        <v>0</v>
      </c>
      <c r="D17" s="3250">
        <f t="shared" si="0"/>
        <v>0</v>
      </c>
      <c r="E17" s="3252">
        <f t="shared" si="0"/>
        <v>0</v>
      </c>
      <c r="F17" s="3250">
        <f t="shared" si="0"/>
        <v>0</v>
      </c>
      <c r="G17" s="3252">
        <f t="shared" si="0"/>
        <v>0</v>
      </c>
      <c r="H17" s="3250">
        <f t="shared" si="0"/>
        <v>0</v>
      </c>
      <c r="I17" s="3252">
        <f t="shared" si="0"/>
        <v>0</v>
      </c>
      <c r="J17" s="1570">
        <f t="shared" si="0"/>
        <v>0</v>
      </c>
      <c r="K17" s="3252">
        <f t="shared" si="0"/>
        <v>0</v>
      </c>
      <c r="L17" s="3250">
        <f t="shared" si="0"/>
        <v>0</v>
      </c>
      <c r="M17" s="2100">
        <f t="shared" si="0"/>
        <v>0</v>
      </c>
      <c r="N17" s="2083">
        <f t="shared" si="0"/>
        <v>0</v>
      </c>
      <c r="O17" s="1570">
        <f t="shared" si="0"/>
        <v>0</v>
      </c>
      <c r="P17" s="2116">
        <f t="shared" si="0"/>
        <v>0</v>
      </c>
      <c r="Q17" s="2078">
        <f t="shared" si="0"/>
        <v>0</v>
      </c>
      <c r="R17" s="3252">
        <f t="shared" si="0"/>
        <v>0</v>
      </c>
      <c r="S17" s="3250">
        <f t="shared" si="0"/>
        <v>0</v>
      </c>
      <c r="T17" s="2077">
        <f t="shared" si="0"/>
        <v>0</v>
      </c>
      <c r="U17" s="2083">
        <f t="shared" si="0"/>
        <v>0</v>
      </c>
      <c r="V17" s="1570">
        <f t="shared" si="0"/>
        <v>0</v>
      </c>
      <c r="W17" s="2116">
        <f t="shared" si="0"/>
        <v>0</v>
      </c>
      <c r="X17" s="2078">
        <f t="shared" si="0"/>
        <v>0</v>
      </c>
      <c r="Y17" s="3252">
        <f t="shared" si="0"/>
        <v>0</v>
      </c>
      <c r="Z17" s="3250">
        <f t="shared" si="0"/>
        <v>0</v>
      </c>
      <c r="AA17" s="3252">
        <f t="shared" si="0"/>
        <v>0</v>
      </c>
    </row>
    <row r="18" spans="1:31" x14ac:dyDescent="0.2">
      <c r="A18" s="3914" t="s">
        <v>125</v>
      </c>
      <c r="B18" s="3912"/>
      <c r="C18" s="1829"/>
      <c r="D18" s="1794"/>
      <c r="E18" s="1829"/>
      <c r="F18" s="1794"/>
      <c r="G18" s="1829"/>
      <c r="H18" s="1794"/>
      <c r="I18" s="1829"/>
      <c r="J18" s="2115">
        <f t="shared" ref="J18:J49" si="1">SUM(B18+F18)</f>
        <v>0</v>
      </c>
      <c r="K18" s="2114">
        <f t="shared" ref="K18:K49" si="2">SUM(C18+G18)</f>
        <v>0</v>
      </c>
      <c r="L18" s="1893">
        <f t="shared" ref="L18:L49" si="3">SUM(D18+H18)</f>
        <v>0</v>
      </c>
      <c r="M18" s="2113">
        <f t="shared" ref="M18:M49" si="4">SUM(E18+I18)</f>
        <v>0</v>
      </c>
      <c r="N18" s="2112"/>
      <c r="O18" s="1892"/>
      <c r="P18" s="1829"/>
      <c r="Q18" s="2112"/>
      <c r="R18" s="1829"/>
      <c r="S18" s="1794"/>
      <c r="T18" s="1888"/>
      <c r="U18" s="2112"/>
      <c r="V18" s="1892"/>
      <c r="W18" s="1829"/>
      <c r="X18" s="2111"/>
      <c r="Y18" s="2109"/>
      <c r="Z18" s="2110"/>
      <c r="AA18" s="2109"/>
    </row>
    <row r="19" spans="1:31" x14ac:dyDescent="0.2">
      <c r="A19" s="2905" t="s">
        <v>124</v>
      </c>
      <c r="B19" s="128"/>
      <c r="C19" s="154"/>
      <c r="D19" s="153"/>
      <c r="E19" s="154"/>
      <c r="F19" s="153"/>
      <c r="G19" s="154"/>
      <c r="H19" s="153"/>
      <c r="I19" s="154"/>
      <c r="J19" s="1657">
        <f t="shared" si="1"/>
        <v>0</v>
      </c>
      <c r="K19" s="1618">
        <f t="shared" si="2"/>
        <v>0</v>
      </c>
      <c r="L19" s="1053">
        <f t="shared" si="3"/>
        <v>0</v>
      </c>
      <c r="M19" s="2108">
        <f t="shared" si="4"/>
        <v>0</v>
      </c>
      <c r="N19" s="323"/>
      <c r="O19" s="945"/>
      <c r="P19" s="154"/>
      <c r="Q19" s="323"/>
      <c r="R19" s="154"/>
      <c r="S19" s="153"/>
      <c r="T19" s="321"/>
      <c r="U19" s="323"/>
      <c r="V19" s="945"/>
      <c r="W19" s="154"/>
      <c r="X19" s="2107"/>
      <c r="Y19" s="2105"/>
      <c r="Z19" s="2106"/>
      <c r="AA19" s="2105"/>
    </row>
    <row r="20" spans="1:31" x14ac:dyDescent="0.2">
      <c r="A20" s="2905" t="s">
        <v>149</v>
      </c>
      <c r="B20" s="128"/>
      <c r="C20" s="154"/>
      <c r="D20" s="153"/>
      <c r="E20" s="154"/>
      <c r="F20" s="153"/>
      <c r="G20" s="154"/>
      <c r="H20" s="153"/>
      <c r="I20" s="154"/>
      <c r="J20" s="1657">
        <f t="shared" si="1"/>
        <v>0</v>
      </c>
      <c r="K20" s="1618">
        <f t="shared" si="2"/>
        <v>0</v>
      </c>
      <c r="L20" s="1053">
        <f t="shared" si="3"/>
        <v>0</v>
      </c>
      <c r="M20" s="2108">
        <f t="shared" si="4"/>
        <v>0</v>
      </c>
      <c r="N20" s="323"/>
      <c r="O20" s="945"/>
      <c r="P20" s="154"/>
      <c r="Q20" s="323"/>
      <c r="R20" s="154"/>
      <c r="S20" s="153"/>
      <c r="T20" s="321"/>
      <c r="U20" s="323"/>
      <c r="V20" s="945"/>
      <c r="W20" s="154"/>
      <c r="X20" s="2107"/>
      <c r="Y20" s="2105"/>
      <c r="Z20" s="2106"/>
      <c r="AA20" s="2105"/>
    </row>
    <row r="21" spans="1:31" x14ac:dyDescent="0.2">
      <c r="A21" s="2905" t="s">
        <v>293</v>
      </c>
      <c r="B21" s="128"/>
      <c r="C21" s="154"/>
      <c r="D21" s="153"/>
      <c r="E21" s="154"/>
      <c r="F21" s="153"/>
      <c r="G21" s="154"/>
      <c r="H21" s="153"/>
      <c r="I21" s="154"/>
      <c r="J21" s="1657">
        <f t="shared" si="1"/>
        <v>0</v>
      </c>
      <c r="K21" s="1618">
        <f t="shared" si="2"/>
        <v>0</v>
      </c>
      <c r="L21" s="1053">
        <f t="shared" si="3"/>
        <v>0</v>
      </c>
      <c r="M21" s="2108">
        <f t="shared" si="4"/>
        <v>0</v>
      </c>
      <c r="N21" s="323"/>
      <c r="O21" s="945"/>
      <c r="P21" s="154"/>
      <c r="Q21" s="323"/>
      <c r="R21" s="154"/>
      <c r="S21" s="153"/>
      <c r="T21" s="321"/>
      <c r="U21" s="323"/>
      <c r="V21" s="945"/>
      <c r="W21" s="154"/>
      <c r="X21" s="2107"/>
      <c r="Y21" s="2105"/>
      <c r="Z21" s="2106"/>
      <c r="AA21" s="2105"/>
    </row>
    <row r="22" spans="1:31" x14ac:dyDescent="0.2">
      <c r="A22" s="2905" t="s">
        <v>294</v>
      </c>
      <c r="B22" s="128"/>
      <c r="C22" s="154"/>
      <c r="D22" s="153"/>
      <c r="E22" s="154"/>
      <c r="F22" s="153"/>
      <c r="G22" s="154"/>
      <c r="H22" s="153"/>
      <c r="I22" s="154"/>
      <c r="J22" s="1657">
        <f t="shared" si="1"/>
        <v>0</v>
      </c>
      <c r="K22" s="1618">
        <f t="shared" si="2"/>
        <v>0</v>
      </c>
      <c r="L22" s="1053">
        <f t="shared" si="3"/>
        <v>0</v>
      </c>
      <c r="M22" s="2108">
        <f t="shared" si="4"/>
        <v>0</v>
      </c>
      <c r="N22" s="323"/>
      <c r="O22" s="945"/>
      <c r="P22" s="154"/>
      <c r="Q22" s="323"/>
      <c r="R22" s="154"/>
      <c r="S22" s="153"/>
      <c r="T22" s="321"/>
      <c r="U22" s="323"/>
      <c r="V22" s="945"/>
      <c r="W22" s="154"/>
      <c r="X22" s="2107"/>
      <c r="Y22" s="2105"/>
      <c r="Z22" s="2106"/>
      <c r="AA22" s="2105"/>
    </row>
    <row r="23" spans="1:31" x14ac:dyDescent="0.2">
      <c r="A23" s="2905" t="s">
        <v>295</v>
      </c>
      <c r="B23" s="128"/>
      <c r="C23" s="154"/>
      <c r="D23" s="153"/>
      <c r="E23" s="154"/>
      <c r="F23" s="153"/>
      <c r="G23" s="154"/>
      <c r="H23" s="153"/>
      <c r="I23" s="154"/>
      <c r="J23" s="1657">
        <f t="shared" si="1"/>
        <v>0</v>
      </c>
      <c r="K23" s="1618">
        <f t="shared" si="2"/>
        <v>0</v>
      </c>
      <c r="L23" s="1053">
        <f t="shared" si="3"/>
        <v>0</v>
      </c>
      <c r="M23" s="2108">
        <f t="shared" si="4"/>
        <v>0</v>
      </c>
      <c r="N23" s="323"/>
      <c r="O23" s="945"/>
      <c r="P23" s="154"/>
      <c r="Q23" s="323"/>
      <c r="R23" s="154"/>
      <c r="S23" s="153"/>
      <c r="T23" s="321"/>
      <c r="U23" s="323"/>
      <c r="V23" s="945"/>
      <c r="W23" s="154"/>
      <c r="X23" s="2107"/>
      <c r="Y23" s="2105"/>
      <c r="Z23" s="2106"/>
      <c r="AA23" s="2105"/>
    </row>
    <row r="24" spans="1:31" x14ac:dyDescent="0.2">
      <c r="A24" s="2905" t="s">
        <v>561</v>
      </c>
      <c r="B24" s="128"/>
      <c r="C24" s="154"/>
      <c r="D24" s="153"/>
      <c r="E24" s="154"/>
      <c r="F24" s="153"/>
      <c r="G24" s="154"/>
      <c r="H24" s="153"/>
      <c r="I24" s="154"/>
      <c r="J24" s="1657">
        <f t="shared" si="1"/>
        <v>0</v>
      </c>
      <c r="K24" s="1618">
        <f t="shared" si="2"/>
        <v>0</v>
      </c>
      <c r="L24" s="1053">
        <f t="shared" si="3"/>
        <v>0</v>
      </c>
      <c r="M24" s="2108">
        <f t="shared" si="4"/>
        <v>0</v>
      </c>
      <c r="N24" s="323"/>
      <c r="O24" s="945"/>
      <c r="P24" s="154"/>
      <c r="Q24" s="323"/>
      <c r="R24" s="154"/>
      <c r="S24" s="153"/>
      <c r="T24" s="321"/>
      <c r="U24" s="323"/>
      <c r="V24" s="945"/>
      <c r="W24" s="154"/>
      <c r="X24" s="2107"/>
      <c r="Y24" s="2105"/>
      <c r="Z24" s="2106"/>
      <c r="AA24" s="2105"/>
    </row>
    <row r="25" spans="1:31" x14ac:dyDescent="0.2">
      <c r="A25" s="2905" t="s">
        <v>296</v>
      </c>
      <c r="B25" s="128"/>
      <c r="C25" s="154"/>
      <c r="D25" s="153"/>
      <c r="E25" s="154"/>
      <c r="F25" s="153"/>
      <c r="G25" s="154"/>
      <c r="H25" s="153"/>
      <c r="I25" s="154"/>
      <c r="J25" s="1657">
        <f t="shared" si="1"/>
        <v>0</v>
      </c>
      <c r="K25" s="1618">
        <f t="shared" si="2"/>
        <v>0</v>
      </c>
      <c r="L25" s="1053">
        <f t="shared" si="3"/>
        <v>0</v>
      </c>
      <c r="M25" s="2108">
        <f t="shared" si="4"/>
        <v>0</v>
      </c>
      <c r="N25" s="323"/>
      <c r="O25" s="945"/>
      <c r="P25" s="154"/>
      <c r="Q25" s="323"/>
      <c r="R25" s="154"/>
      <c r="S25" s="153"/>
      <c r="T25" s="321"/>
      <c r="U25" s="323"/>
      <c r="V25" s="945"/>
      <c r="W25" s="154"/>
      <c r="X25" s="2107"/>
      <c r="Y25" s="2105"/>
      <c r="Z25" s="2106"/>
      <c r="AA25" s="2105"/>
    </row>
    <row r="26" spans="1:31" x14ac:dyDescent="0.2">
      <c r="A26" s="2905" t="s">
        <v>297</v>
      </c>
      <c r="B26" s="128"/>
      <c r="C26" s="154"/>
      <c r="D26" s="153"/>
      <c r="E26" s="154"/>
      <c r="F26" s="153"/>
      <c r="G26" s="154"/>
      <c r="H26" s="153"/>
      <c r="I26" s="154"/>
      <c r="J26" s="1657">
        <f t="shared" si="1"/>
        <v>0</v>
      </c>
      <c r="K26" s="1618">
        <f t="shared" si="2"/>
        <v>0</v>
      </c>
      <c r="L26" s="1053">
        <f t="shared" si="3"/>
        <v>0</v>
      </c>
      <c r="M26" s="2108">
        <f t="shared" si="4"/>
        <v>0</v>
      </c>
      <c r="N26" s="323"/>
      <c r="O26" s="945"/>
      <c r="P26" s="154"/>
      <c r="Q26" s="323"/>
      <c r="R26" s="154"/>
      <c r="S26" s="153"/>
      <c r="T26" s="321"/>
      <c r="U26" s="323"/>
      <c r="V26" s="945"/>
      <c r="W26" s="154"/>
      <c r="X26" s="2107"/>
      <c r="Y26" s="2105"/>
      <c r="Z26" s="2106"/>
      <c r="AA26" s="2105"/>
      <c r="AB26" s="252"/>
      <c r="AC26" s="252"/>
      <c r="AD26" s="252"/>
      <c r="AE26" s="252"/>
    </row>
    <row r="27" spans="1:31" x14ac:dyDescent="0.2">
      <c r="A27" s="2905" t="s">
        <v>298</v>
      </c>
      <c r="B27" s="128"/>
      <c r="C27" s="154"/>
      <c r="D27" s="153"/>
      <c r="E27" s="154"/>
      <c r="F27" s="153"/>
      <c r="G27" s="154"/>
      <c r="H27" s="153"/>
      <c r="I27" s="154"/>
      <c r="J27" s="1657">
        <f t="shared" si="1"/>
        <v>0</v>
      </c>
      <c r="K27" s="1618">
        <f t="shared" si="2"/>
        <v>0</v>
      </c>
      <c r="L27" s="1053">
        <f t="shared" si="3"/>
        <v>0</v>
      </c>
      <c r="M27" s="2108">
        <f t="shared" si="4"/>
        <v>0</v>
      </c>
      <c r="N27" s="323"/>
      <c r="O27" s="945"/>
      <c r="P27" s="154"/>
      <c r="Q27" s="323"/>
      <c r="R27" s="154"/>
      <c r="S27" s="153"/>
      <c r="T27" s="321"/>
      <c r="U27" s="323"/>
      <c r="V27" s="945"/>
      <c r="W27" s="154"/>
      <c r="X27" s="2107"/>
      <c r="Y27" s="2105"/>
      <c r="Z27" s="2106"/>
      <c r="AA27" s="2105"/>
      <c r="AB27" s="252"/>
      <c r="AC27" s="252"/>
      <c r="AD27" s="252"/>
      <c r="AE27" s="252"/>
    </row>
    <row r="28" spans="1:31" x14ac:dyDescent="0.2">
      <c r="A28" s="2905" t="s">
        <v>299</v>
      </c>
      <c r="B28" s="128"/>
      <c r="C28" s="154"/>
      <c r="D28" s="153"/>
      <c r="E28" s="154"/>
      <c r="F28" s="153"/>
      <c r="G28" s="154"/>
      <c r="H28" s="153"/>
      <c r="I28" s="154"/>
      <c r="J28" s="1657">
        <f t="shared" si="1"/>
        <v>0</v>
      </c>
      <c r="K28" s="1618">
        <f t="shared" si="2"/>
        <v>0</v>
      </c>
      <c r="L28" s="1053">
        <f t="shared" si="3"/>
        <v>0</v>
      </c>
      <c r="M28" s="2108">
        <f t="shared" si="4"/>
        <v>0</v>
      </c>
      <c r="N28" s="323"/>
      <c r="O28" s="945"/>
      <c r="P28" s="154"/>
      <c r="Q28" s="323"/>
      <c r="R28" s="154"/>
      <c r="S28" s="153"/>
      <c r="T28" s="321"/>
      <c r="U28" s="323"/>
      <c r="V28" s="945"/>
      <c r="W28" s="154"/>
      <c r="X28" s="2107"/>
      <c r="Y28" s="2105"/>
      <c r="Z28" s="2106"/>
      <c r="AA28" s="2105"/>
      <c r="AB28" s="252"/>
      <c r="AC28" s="252"/>
      <c r="AD28" s="252"/>
      <c r="AE28" s="252"/>
    </row>
    <row r="29" spans="1:31" x14ac:dyDescent="0.2">
      <c r="A29" s="2905" t="s">
        <v>300</v>
      </c>
      <c r="B29" s="128"/>
      <c r="C29" s="154"/>
      <c r="D29" s="153"/>
      <c r="E29" s="154"/>
      <c r="F29" s="153"/>
      <c r="G29" s="154"/>
      <c r="H29" s="153"/>
      <c r="I29" s="154"/>
      <c r="J29" s="1657">
        <f t="shared" si="1"/>
        <v>0</v>
      </c>
      <c r="K29" s="1618">
        <f t="shared" si="2"/>
        <v>0</v>
      </c>
      <c r="L29" s="1053">
        <f t="shared" si="3"/>
        <v>0</v>
      </c>
      <c r="M29" s="2108">
        <f t="shared" si="4"/>
        <v>0</v>
      </c>
      <c r="N29" s="323"/>
      <c r="O29" s="945"/>
      <c r="P29" s="154"/>
      <c r="Q29" s="323"/>
      <c r="R29" s="154"/>
      <c r="S29" s="153"/>
      <c r="T29" s="321"/>
      <c r="U29" s="323"/>
      <c r="V29" s="945"/>
      <c r="W29" s="154"/>
      <c r="X29" s="2107"/>
      <c r="Y29" s="2105"/>
      <c r="Z29" s="2106"/>
      <c r="AA29" s="2105"/>
      <c r="AB29" s="252"/>
      <c r="AC29" s="252"/>
      <c r="AD29" s="252"/>
      <c r="AE29" s="252"/>
    </row>
    <row r="30" spans="1:31" x14ac:dyDescent="0.2">
      <c r="A30" s="2905" t="s">
        <v>301</v>
      </c>
      <c r="B30" s="128"/>
      <c r="C30" s="154"/>
      <c r="D30" s="153"/>
      <c r="E30" s="154"/>
      <c r="F30" s="153"/>
      <c r="G30" s="154"/>
      <c r="H30" s="153"/>
      <c r="I30" s="154"/>
      <c r="J30" s="1657">
        <f t="shared" si="1"/>
        <v>0</v>
      </c>
      <c r="K30" s="1618">
        <f t="shared" si="2"/>
        <v>0</v>
      </c>
      <c r="L30" s="1053">
        <f t="shared" si="3"/>
        <v>0</v>
      </c>
      <c r="M30" s="2108">
        <f t="shared" si="4"/>
        <v>0</v>
      </c>
      <c r="N30" s="323"/>
      <c r="O30" s="945"/>
      <c r="P30" s="154"/>
      <c r="Q30" s="323"/>
      <c r="R30" s="154"/>
      <c r="S30" s="153"/>
      <c r="T30" s="321"/>
      <c r="U30" s="323"/>
      <c r="V30" s="945"/>
      <c r="W30" s="154"/>
      <c r="X30" s="2107"/>
      <c r="Y30" s="2105"/>
      <c r="Z30" s="2106"/>
      <c r="AA30" s="2105"/>
      <c r="AB30" s="252"/>
      <c r="AC30" s="252"/>
      <c r="AD30" s="252"/>
      <c r="AE30" s="252"/>
    </row>
    <row r="31" spans="1:31" x14ac:dyDescent="0.2">
      <c r="A31" s="2905" t="s">
        <v>562</v>
      </c>
      <c r="B31" s="128"/>
      <c r="C31" s="154"/>
      <c r="D31" s="153"/>
      <c r="E31" s="154"/>
      <c r="F31" s="153"/>
      <c r="G31" s="154"/>
      <c r="H31" s="153"/>
      <c r="I31" s="154"/>
      <c r="J31" s="1657">
        <f t="shared" si="1"/>
        <v>0</v>
      </c>
      <c r="K31" s="1618">
        <f t="shared" si="2"/>
        <v>0</v>
      </c>
      <c r="L31" s="1053">
        <f t="shared" si="3"/>
        <v>0</v>
      </c>
      <c r="M31" s="2108">
        <f t="shared" si="4"/>
        <v>0</v>
      </c>
      <c r="N31" s="323"/>
      <c r="O31" s="945"/>
      <c r="P31" s="154"/>
      <c r="Q31" s="323"/>
      <c r="R31" s="154"/>
      <c r="S31" s="153"/>
      <c r="T31" s="321"/>
      <c r="U31" s="323"/>
      <c r="V31" s="945"/>
      <c r="W31" s="154"/>
      <c r="X31" s="2107"/>
      <c r="Y31" s="2105"/>
      <c r="Z31" s="2106"/>
      <c r="AA31" s="2105"/>
      <c r="AB31" s="252"/>
      <c r="AC31" s="252"/>
      <c r="AD31" s="252"/>
      <c r="AE31" s="252"/>
    </row>
    <row r="32" spans="1:31" x14ac:dyDescent="0.2">
      <c r="A32" s="2905" t="s">
        <v>302</v>
      </c>
      <c r="B32" s="128"/>
      <c r="C32" s="154"/>
      <c r="D32" s="153"/>
      <c r="E32" s="154"/>
      <c r="F32" s="153"/>
      <c r="G32" s="154"/>
      <c r="H32" s="153"/>
      <c r="I32" s="154"/>
      <c r="J32" s="1657">
        <f t="shared" si="1"/>
        <v>0</v>
      </c>
      <c r="K32" s="1618">
        <f t="shared" si="2"/>
        <v>0</v>
      </c>
      <c r="L32" s="1053">
        <f t="shared" si="3"/>
        <v>0</v>
      </c>
      <c r="M32" s="2108">
        <f t="shared" si="4"/>
        <v>0</v>
      </c>
      <c r="N32" s="323"/>
      <c r="O32" s="945"/>
      <c r="P32" s="154"/>
      <c r="Q32" s="323"/>
      <c r="R32" s="154"/>
      <c r="S32" s="153"/>
      <c r="T32" s="321"/>
      <c r="U32" s="323"/>
      <c r="V32" s="945"/>
      <c r="W32" s="154"/>
      <c r="X32" s="2107"/>
      <c r="Y32" s="2105"/>
      <c r="Z32" s="2106"/>
      <c r="AA32" s="2105"/>
      <c r="AB32" s="252"/>
      <c r="AC32" s="252"/>
      <c r="AD32" s="252"/>
      <c r="AE32" s="252"/>
    </row>
    <row r="33" spans="1:31" x14ac:dyDescent="0.2">
      <c r="A33" s="2905" t="s">
        <v>303</v>
      </c>
      <c r="B33" s="128"/>
      <c r="C33" s="154"/>
      <c r="D33" s="153"/>
      <c r="E33" s="154"/>
      <c r="F33" s="153"/>
      <c r="G33" s="154"/>
      <c r="H33" s="153"/>
      <c r="I33" s="154"/>
      <c r="J33" s="1657">
        <f t="shared" si="1"/>
        <v>0</v>
      </c>
      <c r="K33" s="1618">
        <f t="shared" si="2"/>
        <v>0</v>
      </c>
      <c r="L33" s="1053">
        <f t="shared" si="3"/>
        <v>0</v>
      </c>
      <c r="M33" s="2108">
        <f t="shared" si="4"/>
        <v>0</v>
      </c>
      <c r="N33" s="323"/>
      <c r="O33" s="945"/>
      <c r="P33" s="154"/>
      <c r="Q33" s="323"/>
      <c r="R33" s="154"/>
      <c r="S33" s="153"/>
      <c r="T33" s="321"/>
      <c r="U33" s="323"/>
      <c r="V33" s="945"/>
      <c r="W33" s="154"/>
      <c r="X33" s="2107"/>
      <c r="Y33" s="2105"/>
      <c r="Z33" s="2106"/>
      <c r="AA33" s="2105"/>
      <c r="AB33" s="252"/>
      <c r="AC33" s="252"/>
      <c r="AD33" s="252"/>
      <c r="AE33" s="252"/>
    </row>
    <row r="34" spans="1:31" x14ac:dyDescent="0.2">
      <c r="A34" s="2905" t="s">
        <v>304</v>
      </c>
      <c r="B34" s="128"/>
      <c r="C34" s="154"/>
      <c r="D34" s="153"/>
      <c r="E34" s="154"/>
      <c r="F34" s="153"/>
      <c r="G34" s="154"/>
      <c r="H34" s="153"/>
      <c r="I34" s="154"/>
      <c r="J34" s="1657">
        <f t="shared" si="1"/>
        <v>0</v>
      </c>
      <c r="K34" s="1618">
        <f t="shared" si="2"/>
        <v>0</v>
      </c>
      <c r="L34" s="1053">
        <f t="shared" si="3"/>
        <v>0</v>
      </c>
      <c r="M34" s="2108">
        <f t="shared" si="4"/>
        <v>0</v>
      </c>
      <c r="N34" s="323"/>
      <c r="O34" s="945"/>
      <c r="P34" s="154"/>
      <c r="Q34" s="323"/>
      <c r="R34" s="154"/>
      <c r="S34" s="153"/>
      <c r="T34" s="321"/>
      <c r="U34" s="323"/>
      <c r="V34" s="945"/>
      <c r="W34" s="154"/>
      <c r="X34" s="2107"/>
      <c r="Y34" s="2105"/>
      <c r="Z34" s="2106"/>
      <c r="AA34" s="2105"/>
      <c r="AB34" s="252"/>
      <c r="AC34" s="252"/>
      <c r="AD34" s="252"/>
      <c r="AE34" s="252"/>
    </row>
    <row r="35" spans="1:31" x14ac:dyDescent="0.2">
      <c r="A35" s="2905" t="s">
        <v>563</v>
      </c>
      <c r="B35" s="128"/>
      <c r="C35" s="154"/>
      <c r="D35" s="153"/>
      <c r="E35" s="154"/>
      <c r="F35" s="153"/>
      <c r="G35" s="154"/>
      <c r="H35" s="153"/>
      <c r="I35" s="154"/>
      <c r="J35" s="1657">
        <f t="shared" si="1"/>
        <v>0</v>
      </c>
      <c r="K35" s="1618">
        <f t="shared" si="2"/>
        <v>0</v>
      </c>
      <c r="L35" s="1053">
        <f t="shared" si="3"/>
        <v>0</v>
      </c>
      <c r="M35" s="2108">
        <f t="shared" si="4"/>
        <v>0</v>
      </c>
      <c r="N35" s="323"/>
      <c r="O35" s="945"/>
      <c r="P35" s="154"/>
      <c r="Q35" s="323"/>
      <c r="R35" s="154"/>
      <c r="S35" s="153"/>
      <c r="T35" s="321"/>
      <c r="U35" s="323"/>
      <c r="V35" s="945"/>
      <c r="W35" s="154"/>
      <c r="X35" s="2107"/>
      <c r="Y35" s="2105"/>
      <c r="Z35" s="2106"/>
      <c r="AA35" s="2105"/>
      <c r="AB35" s="252"/>
      <c r="AC35" s="252"/>
      <c r="AD35" s="252"/>
      <c r="AE35" s="252"/>
    </row>
    <row r="36" spans="1:31" x14ac:dyDescent="0.2">
      <c r="A36" s="2905" t="s">
        <v>305</v>
      </c>
      <c r="B36" s="128"/>
      <c r="C36" s="154"/>
      <c r="D36" s="153"/>
      <c r="E36" s="154"/>
      <c r="F36" s="153"/>
      <c r="G36" s="154"/>
      <c r="H36" s="153"/>
      <c r="I36" s="154"/>
      <c r="J36" s="1657">
        <f t="shared" si="1"/>
        <v>0</v>
      </c>
      <c r="K36" s="1618">
        <f t="shared" si="2"/>
        <v>0</v>
      </c>
      <c r="L36" s="1053">
        <f t="shared" si="3"/>
        <v>0</v>
      </c>
      <c r="M36" s="2108">
        <f t="shared" si="4"/>
        <v>0</v>
      </c>
      <c r="N36" s="323"/>
      <c r="O36" s="945"/>
      <c r="P36" s="154"/>
      <c r="Q36" s="323"/>
      <c r="R36" s="154"/>
      <c r="S36" s="153"/>
      <c r="T36" s="321"/>
      <c r="U36" s="323"/>
      <c r="V36" s="945"/>
      <c r="W36" s="154"/>
      <c r="X36" s="2107"/>
      <c r="Y36" s="2105"/>
      <c r="Z36" s="2106"/>
      <c r="AA36" s="2105"/>
      <c r="AB36" s="252"/>
      <c r="AC36" s="252"/>
      <c r="AD36" s="252"/>
      <c r="AE36" s="252"/>
    </row>
    <row r="37" spans="1:31" x14ac:dyDescent="0.2">
      <c r="A37" s="2905" t="s">
        <v>564</v>
      </c>
      <c r="B37" s="128"/>
      <c r="C37" s="154"/>
      <c r="D37" s="153"/>
      <c r="E37" s="154"/>
      <c r="F37" s="153"/>
      <c r="G37" s="154"/>
      <c r="H37" s="153"/>
      <c r="I37" s="154"/>
      <c r="J37" s="1657">
        <f t="shared" si="1"/>
        <v>0</v>
      </c>
      <c r="K37" s="1618">
        <f t="shared" si="2"/>
        <v>0</v>
      </c>
      <c r="L37" s="1053">
        <f t="shared" si="3"/>
        <v>0</v>
      </c>
      <c r="M37" s="2108">
        <f t="shared" si="4"/>
        <v>0</v>
      </c>
      <c r="N37" s="323"/>
      <c r="O37" s="945"/>
      <c r="P37" s="154"/>
      <c r="Q37" s="323"/>
      <c r="R37" s="154"/>
      <c r="S37" s="153"/>
      <c r="T37" s="321"/>
      <c r="U37" s="323"/>
      <c r="V37" s="945"/>
      <c r="W37" s="154"/>
      <c r="X37" s="2107"/>
      <c r="Y37" s="2105"/>
      <c r="Z37" s="2106"/>
      <c r="AA37" s="2105"/>
      <c r="AB37" s="252"/>
      <c r="AC37" s="252"/>
      <c r="AD37" s="252"/>
      <c r="AE37" s="252"/>
    </row>
    <row r="38" spans="1:31" x14ac:dyDescent="0.2">
      <c r="A38" s="2905" t="s">
        <v>306</v>
      </c>
      <c r="B38" s="128"/>
      <c r="C38" s="154"/>
      <c r="D38" s="153"/>
      <c r="E38" s="154"/>
      <c r="F38" s="153"/>
      <c r="G38" s="154"/>
      <c r="H38" s="153"/>
      <c r="I38" s="154"/>
      <c r="J38" s="1657">
        <f t="shared" si="1"/>
        <v>0</v>
      </c>
      <c r="K38" s="1618">
        <f t="shared" si="2"/>
        <v>0</v>
      </c>
      <c r="L38" s="1053">
        <f t="shared" si="3"/>
        <v>0</v>
      </c>
      <c r="M38" s="2108">
        <f t="shared" si="4"/>
        <v>0</v>
      </c>
      <c r="N38" s="323"/>
      <c r="O38" s="945"/>
      <c r="P38" s="154"/>
      <c r="Q38" s="323"/>
      <c r="R38" s="154"/>
      <c r="S38" s="153"/>
      <c r="T38" s="321"/>
      <c r="U38" s="323"/>
      <c r="V38" s="945"/>
      <c r="W38" s="154"/>
      <c r="X38" s="2107"/>
      <c r="Y38" s="2105"/>
      <c r="Z38" s="2106"/>
      <c r="AA38" s="2105"/>
      <c r="AB38" s="252"/>
      <c r="AC38" s="252"/>
      <c r="AD38" s="252"/>
      <c r="AE38" s="252"/>
    </row>
    <row r="39" spans="1:31" x14ac:dyDescent="0.2">
      <c r="A39" s="2905" t="s">
        <v>307</v>
      </c>
      <c r="B39" s="128"/>
      <c r="C39" s="154"/>
      <c r="D39" s="153"/>
      <c r="E39" s="154"/>
      <c r="F39" s="153"/>
      <c r="G39" s="154"/>
      <c r="H39" s="153"/>
      <c r="I39" s="154"/>
      <c r="J39" s="1657">
        <f t="shared" si="1"/>
        <v>0</v>
      </c>
      <c r="K39" s="1618">
        <f t="shared" si="2"/>
        <v>0</v>
      </c>
      <c r="L39" s="1053">
        <f t="shared" si="3"/>
        <v>0</v>
      </c>
      <c r="M39" s="2108">
        <f t="shared" si="4"/>
        <v>0</v>
      </c>
      <c r="N39" s="323"/>
      <c r="O39" s="945"/>
      <c r="P39" s="154"/>
      <c r="Q39" s="323"/>
      <c r="R39" s="154"/>
      <c r="S39" s="153"/>
      <c r="T39" s="321"/>
      <c r="U39" s="323"/>
      <c r="V39" s="945"/>
      <c r="W39" s="154"/>
      <c r="X39" s="2107"/>
      <c r="Y39" s="2105"/>
      <c r="Z39" s="2106"/>
      <c r="AA39" s="2105"/>
      <c r="AB39" s="252"/>
      <c r="AC39" s="252"/>
      <c r="AD39" s="252"/>
      <c r="AE39" s="252"/>
    </row>
    <row r="40" spans="1:31" x14ac:dyDescent="0.2">
      <c r="A40" s="2905" t="s">
        <v>565</v>
      </c>
      <c r="B40" s="128"/>
      <c r="C40" s="154"/>
      <c r="D40" s="153"/>
      <c r="E40" s="154"/>
      <c r="F40" s="153"/>
      <c r="G40" s="154"/>
      <c r="H40" s="153"/>
      <c r="I40" s="154"/>
      <c r="J40" s="1657">
        <f t="shared" si="1"/>
        <v>0</v>
      </c>
      <c r="K40" s="1618">
        <f t="shared" si="2"/>
        <v>0</v>
      </c>
      <c r="L40" s="1053">
        <f t="shared" si="3"/>
        <v>0</v>
      </c>
      <c r="M40" s="2108">
        <f t="shared" si="4"/>
        <v>0</v>
      </c>
      <c r="N40" s="323"/>
      <c r="O40" s="945"/>
      <c r="P40" s="154"/>
      <c r="Q40" s="323"/>
      <c r="R40" s="154"/>
      <c r="S40" s="153"/>
      <c r="T40" s="321"/>
      <c r="U40" s="323"/>
      <c r="V40" s="945"/>
      <c r="W40" s="154"/>
      <c r="X40" s="2107"/>
      <c r="Y40" s="2105"/>
      <c r="Z40" s="2106"/>
      <c r="AA40" s="2105"/>
      <c r="AB40" s="252"/>
      <c r="AC40" s="252"/>
      <c r="AD40" s="252"/>
      <c r="AE40" s="252"/>
    </row>
    <row r="41" spans="1:31" x14ac:dyDescent="0.2">
      <c r="A41" s="2905" t="s">
        <v>308</v>
      </c>
      <c r="B41" s="128"/>
      <c r="C41" s="154"/>
      <c r="D41" s="153"/>
      <c r="E41" s="154"/>
      <c r="F41" s="153"/>
      <c r="G41" s="154"/>
      <c r="H41" s="153"/>
      <c r="I41" s="154"/>
      <c r="J41" s="1657">
        <f t="shared" si="1"/>
        <v>0</v>
      </c>
      <c r="K41" s="1618">
        <f t="shared" si="2"/>
        <v>0</v>
      </c>
      <c r="L41" s="1053">
        <f t="shared" si="3"/>
        <v>0</v>
      </c>
      <c r="M41" s="2108">
        <f t="shared" si="4"/>
        <v>0</v>
      </c>
      <c r="N41" s="323"/>
      <c r="O41" s="945"/>
      <c r="P41" s="154"/>
      <c r="Q41" s="323"/>
      <c r="R41" s="154"/>
      <c r="S41" s="153"/>
      <c r="T41" s="321"/>
      <c r="U41" s="323"/>
      <c r="V41" s="945"/>
      <c r="W41" s="154"/>
      <c r="X41" s="2107"/>
      <c r="Y41" s="2105"/>
      <c r="Z41" s="2106"/>
      <c r="AA41" s="2105"/>
      <c r="AB41" s="252"/>
      <c r="AC41" s="252"/>
      <c r="AD41" s="252"/>
      <c r="AE41" s="252"/>
    </row>
    <row r="42" spans="1:31" x14ac:dyDescent="0.2">
      <c r="A42" s="2905" t="s">
        <v>309</v>
      </c>
      <c r="B42" s="128"/>
      <c r="C42" s="154"/>
      <c r="D42" s="153"/>
      <c r="E42" s="154"/>
      <c r="F42" s="153"/>
      <c r="G42" s="154"/>
      <c r="H42" s="153"/>
      <c r="I42" s="154"/>
      <c r="J42" s="1657">
        <f t="shared" si="1"/>
        <v>0</v>
      </c>
      <c r="K42" s="1618">
        <f t="shared" si="2"/>
        <v>0</v>
      </c>
      <c r="L42" s="1053">
        <f t="shared" si="3"/>
        <v>0</v>
      </c>
      <c r="M42" s="2108">
        <f t="shared" si="4"/>
        <v>0</v>
      </c>
      <c r="N42" s="323"/>
      <c r="O42" s="945"/>
      <c r="P42" s="154"/>
      <c r="Q42" s="323"/>
      <c r="R42" s="154"/>
      <c r="S42" s="153"/>
      <c r="T42" s="321"/>
      <c r="U42" s="323"/>
      <c r="V42" s="945"/>
      <c r="W42" s="154"/>
      <c r="X42" s="2107"/>
      <c r="Y42" s="2105"/>
      <c r="Z42" s="2106"/>
      <c r="AA42" s="2105"/>
      <c r="AB42" s="252"/>
      <c r="AC42" s="252"/>
      <c r="AD42" s="252"/>
      <c r="AE42" s="252"/>
    </row>
    <row r="43" spans="1:31" x14ac:dyDescent="0.2">
      <c r="A43" s="2905" t="s">
        <v>310</v>
      </c>
      <c r="B43" s="128"/>
      <c r="C43" s="154"/>
      <c r="D43" s="153"/>
      <c r="E43" s="154"/>
      <c r="F43" s="153"/>
      <c r="G43" s="154"/>
      <c r="H43" s="153"/>
      <c r="I43" s="154"/>
      <c r="J43" s="1657">
        <f t="shared" si="1"/>
        <v>0</v>
      </c>
      <c r="K43" s="1618">
        <f t="shared" si="2"/>
        <v>0</v>
      </c>
      <c r="L43" s="1053">
        <f t="shared" si="3"/>
        <v>0</v>
      </c>
      <c r="M43" s="2108">
        <f t="shared" si="4"/>
        <v>0</v>
      </c>
      <c r="N43" s="323"/>
      <c r="O43" s="945"/>
      <c r="P43" s="154"/>
      <c r="Q43" s="323"/>
      <c r="R43" s="154"/>
      <c r="S43" s="153"/>
      <c r="T43" s="321"/>
      <c r="U43" s="323"/>
      <c r="V43" s="945"/>
      <c r="W43" s="154"/>
      <c r="X43" s="2107"/>
      <c r="Y43" s="2105"/>
      <c r="Z43" s="2106"/>
      <c r="AA43" s="2105"/>
      <c r="AB43" s="252"/>
      <c r="AC43" s="252"/>
      <c r="AD43" s="252"/>
      <c r="AE43" s="252"/>
    </row>
    <row r="44" spans="1:31" x14ac:dyDescent="0.2">
      <c r="A44" s="2905" t="s">
        <v>311</v>
      </c>
      <c r="B44" s="128"/>
      <c r="C44" s="154"/>
      <c r="D44" s="153"/>
      <c r="E44" s="154"/>
      <c r="F44" s="153"/>
      <c r="G44" s="154"/>
      <c r="H44" s="153"/>
      <c r="I44" s="154"/>
      <c r="J44" s="1657">
        <f t="shared" si="1"/>
        <v>0</v>
      </c>
      <c r="K44" s="1618">
        <f t="shared" si="2"/>
        <v>0</v>
      </c>
      <c r="L44" s="1053">
        <f t="shared" si="3"/>
        <v>0</v>
      </c>
      <c r="M44" s="2108">
        <f t="shared" si="4"/>
        <v>0</v>
      </c>
      <c r="N44" s="323"/>
      <c r="O44" s="945"/>
      <c r="P44" s="154"/>
      <c r="Q44" s="323"/>
      <c r="R44" s="154"/>
      <c r="S44" s="153"/>
      <c r="T44" s="321"/>
      <c r="U44" s="323"/>
      <c r="V44" s="945"/>
      <c r="W44" s="154"/>
      <c r="X44" s="2107"/>
      <c r="Y44" s="2105"/>
      <c r="Z44" s="2106"/>
      <c r="AA44" s="2105"/>
      <c r="AB44" s="252"/>
      <c r="AC44" s="252"/>
      <c r="AD44" s="252"/>
      <c r="AE44" s="252"/>
    </row>
    <row r="45" spans="1:31" x14ac:dyDescent="0.2">
      <c r="A45" s="2905" t="s">
        <v>312</v>
      </c>
      <c r="B45" s="128"/>
      <c r="C45" s="154"/>
      <c r="D45" s="153"/>
      <c r="E45" s="154"/>
      <c r="F45" s="153"/>
      <c r="G45" s="154"/>
      <c r="H45" s="153"/>
      <c r="I45" s="154"/>
      <c r="J45" s="1657">
        <f t="shared" si="1"/>
        <v>0</v>
      </c>
      <c r="K45" s="1618">
        <f t="shared" si="2"/>
        <v>0</v>
      </c>
      <c r="L45" s="1053">
        <f t="shared" si="3"/>
        <v>0</v>
      </c>
      <c r="M45" s="2108">
        <f t="shared" si="4"/>
        <v>0</v>
      </c>
      <c r="N45" s="323"/>
      <c r="O45" s="945"/>
      <c r="P45" s="154"/>
      <c r="Q45" s="323"/>
      <c r="R45" s="154"/>
      <c r="S45" s="153"/>
      <c r="T45" s="321"/>
      <c r="U45" s="323"/>
      <c r="V45" s="945"/>
      <c r="W45" s="154"/>
      <c r="X45" s="2107"/>
      <c r="Y45" s="2105"/>
      <c r="Z45" s="2106"/>
      <c r="AA45" s="2105"/>
      <c r="AB45" s="252"/>
      <c r="AC45" s="252"/>
      <c r="AD45" s="252"/>
      <c r="AE45" s="252"/>
    </row>
    <row r="46" spans="1:31" x14ac:dyDescent="0.2">
      <c r="A46" s="2905" t="s">
        <v>566</v>
      </c>
      <c r="B46" s="128"/>
      <c r="C46" s="154"/>
      <c r="D46" s="153"/>
      <c r="E46" s="154"/>
      <c r="F46" s="153"/>
      <c r="G46" s="154"/>
      <c r="H46" s="153"/>
      <c r="I46" s="154"/>
      <c r="J46" s="1657">
        <f t="shared" si="1"/>
        <v>0</v>
      </c>
      <c r="K46" s="1618">
        <f t="shared" si="2"/>
        <v>0</v>
      </c>
      <c r="L46" s="1053">
        <f t="shared" si="3"/>
        <v>0</v>
      </c>
      <c r="M46" s="2108">
        <f t="shared" si="4"/>
        <v>0</v>
      </c>
      <c r="N46" s="323"/>
      <c r="O46" s="945"/>
      <c r="P46" s="154"/>
      <c r="Q46" s="323"/>
      <c r="R46" s="154"/>
      <c r="S46" s="153"/>
      <c r="T46" s="321"/>
      <c r="U46" s="323"/>
      <c r="V46" s="945"/>
      <c r="W46" s="154"/>
      <c r="X46" s="2107"/>
      <c r="Y46" s="2105"/>
      <c r="Z46" s="2106"/>
      <c r="AA46" s="2105"/>
      <c r="AB46" s="252"/>
      <c r="AC46" s="252"/>
      <c r="AD46" s="252"/>
      <c r="AE46" s="252"/>
    </row>
    <row r="47" spans="1:31" x14ac:dyDescent="0.2">
      <c r="A47" s="2905" t="s">
        <v>313</v>
      </c>
      <c r="B47" s="128"/>
      <c r="C47" s="154"/>
      <c r="D47" s="153"/>
      <c r="E47" s="154"/>
      <c r="F47" s="153"/>
      <c r="G47" s="154"/>
      <c r="H47" s="153"/>
      <c r="I47" s="154"/>
      <c r="J47" s="1657">
        <f t="shared" si="1"/>
        <v>0</v>
      </c>
      <c r="K47" s="1618">
        <f t="shared" si="2"/>
        <v>0</v>
      </c>
      <c r="L47" s="1053">
        <f t="shared" si="3"/>
        <v>0</v>
      </c>
      <c r="M47" s="2108">
        <f t="shared" si="4"/>
        <v>0</v>
      </c>
      <c r="N47" s="323"/>
      <c r="O47" s="945"/>
      <c r="P47" s="154"/>
      <c r="Q47" s="323"/>
      <c r="R47" s="154"/>
      <c r="S47" s="153"/>
      <c r="T47" s="321"/>
      <c r="U47" s="323"/>
      <c r="V47" s="945"/>
      <c r="W47" s="154"/>
      <c r="X47" s="2107"/>
      <c r="Y47" s="2105"/>
      <c r="Z47" s="2106"/>
      <c r="AA47" s="2105"/>
      <c r="AB47" s="252"/>
      <c r="AC47" s="252"/>
      <c r="AD47" s="252"/>
      <c r="AE47" s="252"/>
    </row>
    <row r="48" spans="1:31" x14ac:dyDescent="0.2">
      <c r="A48" s="2905" t="s">
        <v>314</v>
      </c>
      <c r="B48" s="128"/>
      <c r="C48" s="154"/>
      <c r="D48" s="153"/>
      <c r="E48" s="154"/>
      <c r="F48" s="153"/>
      <c r="G48" s="154"/>
      <c r="H48" s="153"/>
      <c r="I48" s="154"/>
      <c r="J48" s="1657">
        <f t="shared" si="1"/>
        <v>0</v>
      </c>
      <c r="K48" s="1618">
        <f t="shared" si="2"/>
        <v>0</v>
      </c>
      <c r="L48" s="1053">
        <f t="shared" si="3"/>
        <v>0</v>
      </c>
      <c r="M48" s="2108">
        <f t="shared" si="4"/>
        <v>0</v>
      </c>
      <c r="N48" s="323"/>
      <c r="O48" s="945"/>
      <c r="P48" s="154"/>
      <c r="Q48" s="323"/>
      <c r="R48" s="154"/>
      <c r="S48" s="153"/>
      <c r="T48" s="321"/>
      <c r="U48" s="323"/>
      <c r="V48" s="945"/>
      <c r="W48" s="154"/>
      <c r="X48" s="2107"/>
      <c r="Y48" s="2105"/>
      <c r="Z48" s="2106"/>
      <c r="AA48" s="2105"/>
      <c r="AB48" s="252"/>
      <c r="AC48" s="252"/>
      <c r="AD48" s="252"/>
      <c r="AE48" s="252"/>
    </row>
    <row r="49" spans="1:31" x14ac:dyDescent="0.2">
      <c r="A49" s="2905" t="s">
        <v>567</v>
      </c>
      <c r="B49" s="128"/>
      <c r="C49" s="154"/>
      <c r="D49" s="153"/>
      <c r="E49" s="154"/>
      <c r="F49" s="153"/>
      <c r="G49" s="154"/>
      <c r="H49" s="153"/>
      <c r="I49" s="154"/>
      <c r="J49" s="1657">
        <f t="shared" si="1"/>
        <v>0</v>
      </c>
      <c r="K49" s="1618">
        <f t="shared" si="2"/>
        <v>0</v>
      </c>
      <c r="L49" s="1053">
        <f t="shared" si="3"/>
        <v>0</v>
      </c>
      <c r="M49" s="2108">
        <f t="shared" si="4"/>
        <v>0</v>
      </c>
      <c r="N49" s="323"/>
      <c r="O49" s="945"/>
      <c r="P49" s="154"/>
      <c r="Q49" s="323"/>
      <c r="R49" s="154"/>
      <c r="S49" s="153"/>
      <c r="T49" s="321"/>
      <c r="U49" s="323"/>
      <c r="V49" s="945"/>
      <c r="W49" s="154"/>
      <c r="X49" s="2107"/>
      <c r="Y49" s="2105"/>
      <c r="Z49" s="2106"/>
      <c r="AA49" s="2105"/>
      <c r="AB49" s="252"/>
      <c r="AC49" s="252"/>
      <c r="AD49" s="252"/>
      <c r="AE49" s="252"/>
    </row>
    <row r="50" spans="1:31" x14ac:dyDescent="0.2">
      <c r="A50" s="2905" t="s">
        <v>315</v>
      </c>
      <c r="B50" s="128"/>
      <c r="C50" s="154"/>
      <c r="D50" s="153"/>
      <c r="E50" s="154"/>
      <c r="F50" s="153"/>
      <c r="G50" s="154"/>
      <c r="H50" s="153"/>
      <c r="I50" s="154"/>
      <c r="J50" s="1657">
        <f t="shared" ref="J50:J77" si="5">SUM(B50+F50)</f>
        <v>0</v>
      </c>
      <c r="K50" s="1618">
        <f t="shared" ref="K50:K77" si="6">SUM(C50+G50)</f>
        <v>0</v>
      </c>
      <c r="L50" s="1053">
        <f t="shared" ref="L50:L77" si="7">SUM(D50+H50)</f>
        <v>0</v>
      </c>
      <c r="M50" s="2108">
        <f t="shared" ref="M50:M77" si="8">SUM(E50+I50)</f>
        <v>0</v>
      </c>
      <c r="N50" s="323"/>
      <c r="O50" s="945"/>
      <c r="P50" s="154"/>
      <c r="Q50" s="323"/>
      <c r="R50" s="154"/>
      <c r="S50" s="153"/>
      <c r="T50" s="321"/>
      <c r="U50" s="323"/>
      <c r="V50" s="945"/>
      <c r="W50" s="154"/>
      <c r="X50" s="2107"/>
      <c r="Y50" s="2105"/>
      <c r="Z50" s="2106"/>
      <c r="AA50" s="2105"/>
      <c r="AB50" s="252"/>
      <c r="AC50" s="252"/>
      <c r="AD50" s="252"/>
      <c r="AE50" s="252"/>
    </row>
    <row r="51" spans="1:31" x14ac:dyDescent="0.2">
      <c r="A51" s="2905" t="s">
        <v>568</v>
      </c>
      <c r="B51" s="128"/>
      <c r="C51" s="154"/>
      <c r="D51" s="153"/>
      <c r="E51" s="154"/>
      <c r="F51" s="153"/>
      <c r="G51" s="154"/>
      <c r="H51" s="153"/>
      <c r="I51" s="154"/>
      <c r="J51" s="1657">
        <f t="shared" si="5"/>
        <v>0</v>
      </c>
      <c r="K51" s="1618">
        <f t="shared" si="6"/>
        <v>0</v>
      </c>
      <c r="L51" s="1053">
        <f t="shared" si="7"/>
        <v>0</v>
      </c>
      <c r="M51" s="2108">
        <f t="shared" si="8"/>
        <v>0</v>
      </c>
      <c r="N51" s="323"/>
      <c r="O51" s="945"/>
      <c r="P51" s="154"/>
      <c r="Q51" s="323"/>
      <c r="R51" s="154"/>
      <c r="S51" s="153"/>
      <c r="T51" s="321"/>
      <c r="U51" s="323"/>
      <c r="V51" s="945"/>
      <c r="W51" s="154"/>
      <c r="X51" s="2107"/>
      <c r="Y51" s="2105"/>
      <c r="Z51" s="2106"/>
      <c r="AA51" s="2105"/>
      <c r="AB51" s="252"/>
      <c r="AC51" s="252"/>
      <c r="AD51" s="252"/>
      <c r="AE51" s="252"/>
    </row>
    <row r="52" spans="1:31" x14ac:dyDescent="0.2">
      <c r="A52" s="2187" t="s">
        <v>569</v>
      </c>
      <c r="B52" s="128"/>
      <c r="C52" s="154"/>
      <c r="D52" s="153"/>
      <c r="E52" s="154"/>
      <c r="F52" s="153"/>
      <c r="G52" s="154"/>
      <c r="H52" s="153"/>
      <c r="I52" s="154"/>
      <c r="J52" s="1657">
        <f t="shared" si="5"/>
        <v>0</v>
      </c>
      <c r="K52" s="1618">
        <f t="shared" si="6"/>
        <v>0</v>
      </c>
      <c r="L52" s="1053">
        <f t="shared" si="7"/>
        <v>0</v>
      </c>
      <c r="M52" s="2108">
        <f t="shared" si="8"/>
        <v>0</v>
      </c>
      <c r="N52" s="323"/>
      <c r="O52" s="945"/>
      <c r="P52" s="154"/>
      <c r="Q52" s="323"/>
      <c r="R52" s="154"/>
      <c r="S52" s="153"/>
      <c r="T52" s="321"/>
      <c r="U52" s="323"/>
      <c r="V52" s="945"/>
      <c r="W52" s="154"/>
      <c r="X52" s="2107"/>
      <c r="Y52" s="2105"/>
      <c r="Z52" s="2106"/>
      <c r="AA52" s="2105"/>
      <c r="AB52" s="252"/>
      <c r="AC52" s="252"/>
      <c r="AD52" s="252"/>
      <c r="AE52" s="252"/>
    </row>
    <row r="53" spans="1:31" x14ac:dyDescent="0.2">
      <c r="A53" s="3915" t="s">
        <v>316</v>
      </c>
      <c r="B53" s="128"/>
      <c r="C53" s="154"/>
      <c r="D53" s="153"/>
      <c r="E53" s="154"/>
      <c r="F53" s="153"/>
      <c r="G53" s="154"/>
      <c r="H53" s="153"/>
      <c r="I53" s="154"/>
      <c r="J53" s="1657">
        <f t="shared" si="5"/>
        <v>0</v>
      </c>
      <c r="K53" s="1618">
        <f t="shared" si="6"/>
        <v>0</v>
      </c>
      <c r="L53" s="1053">
        <f t="shared" si="7"/>
        <v>0</v>
      </c>
      <c r="M53" s="2108">
        <f t="shared" si="8"/>
        <v>0</v>
      </c>
      <c r="N53" s="323"/>
      <c r="O53" s="945"/>
      <c r="P53" s="154"/>
      <c r="Q53" s="323"/>
      <c r="R53" s="154"/>
      <c r="S53" s="153"/>
      <c r="T53" s="321"/>
      <c r="U53" s="323"/>
      <c r="V53" s="945"/>
      <c r="W53" s="154"/>
      <c r="X53" s="2107"/>
      <c r="Y53" s="2105"/>
      <c r="Z53" s="2106"/>
      <c r="AA53" s="2105"/>
      <c r="AB53" s="252"/>
      <c r="AC53" s="252"/>
      <c r="AD53" s="252"/>
      <c r="AE53" s="252"/>
    </row>
    <row r="54" spans="1:31" x14ac:dyDescent="0.2">
      <c r="A54" s="2905" t="s">
        <v>317</v>
      </c>
      <c r="B54" s="128"/>
      <c r="C54" s="154"/>
      <c r="D54" s="153"/>
      <c r="E54" s="154"/>
      <c r="F54" s="153"/>
      <c r="G54" s="154"/>
      <c r="H54" s="153"/>
      <c r="I54" s="154"/>
      <c r="J54" s="1657">
        <f t="shared" si="5"/>
        <v>0</v>
      </c>
      <c r="K54" s="1618">
        <f t="shared" si="6"/>
        <v>0</v>
      </c>
      <c r="L54" s="1053">
        <f t="shared" si="7"/>
        <v>0</v>
      </c>
      <c r="M54" s="2108">
        <f t="shared" si="8"/>
        <v>0</v>
      </c>
      <c r="N54" s="323"/>
      <c r="O54" s="945"/>
      <c r="P54" s="154"/>
      <c r="Q54" s="323"/>
      <c r="R54" s="154"/>
      <c r="S54" s="153"/>
      <c r="T54" s="321"/>
      <c r="U54" s="323"/>
      <c r="V54" s="945"/>
      <c r="W54" s="154"/>
      <c r="X54" s="2107"/>
      <c r="Y54" s="2105"/>
      <c r="Z54" s="2106"/>
      <c r="AA54" s="2105"/>
      <c r="AB54" s="252"/>
      <c r="AC54" s="252"/>
      <c r="AD54" s="252"/>
      <c r="AE54" s="252"/>
    </row>
    <row r="55" spans="1:31" x14ac:dyDescent="0.2">
      <c r="A55" s="2905" t="s">
        <v>570</v>
      </c>
      <c r="B55" s="128"/>
      <c r="C55" s="154"/>
      <c r="D55" s="153"/>
      <c r="E55" s="154"/>
      <c r="F55" s="153"/>
      <c r="G55" s="154"/>
      <c r="H55" s="153"/>
      <c r="I55" s="154"/>
      <c r="J55" s="1657">
        <f t="shared" si="5"/>
        <v>0</v>
      </c>
      <c r="K55" s="1618">
        <f t="shared" si="6"/>
        <v>0</v>
      </c>
      <c r="L55" s="1053">
        <f t="shared" si="7"/>
        <v>0</v>
      </c>
      <c r="M55" s="2108">
        <f t="shared" si="8"/>
        <v>0</v>
      </c>
      <c r="N55" s="323"/>
      <c r="O55" s="945"/>
      <c r="P55" s="154"/>
      <c r="Q55" s="323"/>
      <c r="R55" s="154"/>
      <c r="S55" s="153"/>
      <c r="T55" s="321"/>
      <c r="U55" s="323"/>
      <c r="V55" s="945"/>
      <c r="W55" s="154"/>
      <c r="X55" s="2107"/>
      <c r="Y55" s="2105"/>
      <c r="Z55" s="2106"/>
      <c r="AA55" s="2105"/>
      <c r="AB55" s="252"/>
      <c r="AC55" s="252"/>
      <c r="AD55" s="252"/>
      <c r="AE55" s="252"/>
    </row>
    <row r="56" spans="1:31" x14ac:dyDescent="0.2">
      <c r="A56" s="2905" t="s">
        <v>571</v>
      </c>
      <c r="B56" s="128"/>
      <c r="C56" s="154"/>
      <c r="D56" s="153"/>
      <c r="E56" s="154"/>
      <c r="F56" s="153"/>
      <c r="G56" s="154"/>
      <c r="H56" s="153"/>
      <c r="I56" s="154"/>
      <c r="J56" s="1657">
        <f t="shared" si="5"/>
        <v>0</v>
      </c>
      <c r="K56" s="1618">
        <f t="shared" si="6"/>
        <v>0</v>
      </c>
      <c r="L56" s="1053">
        <f t="shared" si="7"/>
        <v>0</v>
      </c>
      <c r="M56" s="2108">
        <f t="shared" si="8"/>
        <v>0</v>
      </c>
      <c r="N56" s="323"/>
      <c r="O56" s="945"/>
      <c r="P56" s="154"/>
      <c r="Q56" s="323"/>
      <c r="R56" s="154"/>
      <c r="S56" s="153"/>
      <c r="T56" s="321"/>
      <c r="U56" s="323"/>
      <c r="V56" s="945"/>
      <c r="W56" s="154"/>
      <c r="X56" s="2107"/>
      <c r="Y56" s="2105"/>
      <c r="Z56" s="2106"/>
      <c r="AA56" s="2105"/>
      <c r="AB56" s="252"/>
      <c r="AC56" s="252"/>
      <c r="AD56" s="252"/>
      <c r="AE56" s="252"/>
    </row>
    <row r="57" spans="1:31" x14ac:dyDescent="0.2">
      <c r="A57" s="2905" t="s">
        <v>40</v>
      </c>
      <c r="B57" s="128"/>
      <c r="C57" s="154"/>
      <c r="D57" s="153"/>
      <c r="E57" s="154"/>
      <c r="F57" s="153"/>
      <c r="G57" s="154"/>
      <c r="H57" s="153"/>
      <c r="I57" s="154"/>
      <c r="J57" s="1657">
        <f t="shared" si="5"/>
        <v>0</v>
      </c>
      <c r="K57" s="1618">
        <f t="shared" si="6"/>
        <v>0</v>
      </c>
      <c r="L57" s="1053">
        <f t="shared" si="7"/>
        <v>0</v>
      </c>
      <c r="M57" s="2108">
        <f t="shared" si="8"/>
        <v>0</v>
      </c>
      <c r="N57" s="323"/>
      <c r="O57" s="945"/>
      <c r="P57" s="154"/>
      <c r="Q57" s="323"/>
      <c r="R57" s="154"/>
      <c r="S57" s="153"/>
      <c r="T57" s="321"/>
      <c r="U57" s="323"/>
      <c r="V57" s="945"/>
      <c r="W57" s="154"/>
      <c r="X57" s="2107"/>
      <c r="Y57" s="2105"/>
      <c r="Z57" s="2106"/>
      <c r="AA57" s="2105"/>
      <c r="AB57" s="252"/>
      <c r="AC57" s="252"/>
      <c r="AD57" s="252"/>
      <c r="AE57" s="252"/>
    </row>
    <row r="58" spans="1:31" x14ac:dyDescent="0.2">
      <c r="A58" s="2905" t="s">
        <v>318</v>
      </c>
      <c r="B58" s="128"/>
      <c r="C58" s="154"/>
      <c r="D58" s="153"/>
      <c r="E58" s="154"/>
      <c r="F58" s="153"/>
      <c r="G58" s="154"/>
      <c r="H58" s="153"/>
      <c r="I58" s="154"/>
      <c r="J58" s="1657">
        <f t="shared" si="5"/>
        <v>0</v>
      </c>
      <c r="K58" s="1618">
        <f t="shared" si="6"/>
        <v>0</v>
      </c>
      <c r="L58" s="1053">
        <f t="shared" si="7"/>
        <v>0</v>
      </c>
      <c r="M58" s="2108">
        <f t="shared" si="8"/>
        <v>0</v>
      </c>
      <c r="N58" s="323"/>
      <c r="O58" s="945"/>
      <c r="P58" s="154"/>
      <c r="Q58" s="323"/>
      <c r="R58" s="154"/>
      <c r="S58" s="153"/>
      <c r="T58" s="321"/>
      <c r="U58" s="323"/>
      <c r="V58" s="945"/>
      <c r="W58" s="154"/>
      <c r="X58" s="2107"/>
      <c r="Y58" s="2105"/>
      <c r="Z58" s="2106"/>
      <c r="AA58" s="2105"/>
      <c r="AB58" s="252"/>
      <c r="AC58" s="252"/>
      <c r="AD58" s="252"/>
      <c r="AE58" s="252"/>
    </row>
    <row r="59" spans="1:31" x14ac:dyDescent="0.2">
      <c r="A59" s="2905" t="s">
        <v>41</v>
      </c>
      <c r="B59" s="128"/>
      <c r="C59" s="154"/>
      <c r="D59" s="153"/>
      <c r="E59" s="154"/>
      <c r="F59" s="153"/>
      <c r="G59" s="154"/>
      <c r="H59" s="153"/>
      <c r="I59" s="154"/>
      <c r="J59" s="1657">
        <f t="shared" si="5"/>
        <v>0</v>
      </c>
      <c r="K59" s="1618">
        <f t="shared" si="6"/>
        <v>0</v>
      </c>
      <c r="L59" s="1053">
        <f t="shared" si="7"/>
        <v>0</v>
      </c>
      <c r="M59" s="2108">
        <f t="shared" si="8"/>
        <v>0</v>
      </c>
      <c r="N59" s="323"/>
      <c r="O59" s="945"/>
      <c r="P59" s="154"/>
      <c r="Q59" s="323"/>
      <c r="R59" s="154"/>
      <c r="S59" s="153"/>
      <c r="T59" s="321"/>
      <c r="U59" s="323"/>
      <c r="V59" s="945"/>
      <c r="W59" s="154"/>
      <c r="X59" s="2107"/>
      <c r="Y59" s="2105"/>
      <c r="Z59" s="2106"/>
      <c r="AA59" s="2105"/>
      <c r="AB59" s="252"/>
      <c r="AC59" s="252"/>
      <c r="AD59" s="252"/>
      <c r="AE59" s="252"/>
    </row>
    <row r="60" spans="1:31" x14ac:dyDescent="0.2">
      <c r="A60" s="2905" t="s">
        <v>39</v>
      </c>
      <c r="B60" s="128"/>
      <c r="C60" s="154"/>
      <c r="D60" s="153"/>
      <c r="E60" s="154"/>
      <c r="F60" s="153"/>
      <c r="G60" s="154"/>
      <c r="H60" s="153"/>
      <c r="I60" s="154"/>
      <c r="J60" s="1657">
        <f t="shared" si="5"/>
        <v>0</v>
      </c>
      <c r="K60" s="1618">
        <f t="shared" si="6"/>
        <v>0</v>
      </c>
      <c r="L60" s="1053">
        <f t="shared" si="7"/>
        <v>0</v>
      </c>
      <c r="M60" s="2108">
        <f t="shared" si="8"/>
        <v>0</v>
      </c>
      <c r="N60" s="323"/>
      <c r="O60" s="945"/>
      <c r="P60" s="154"/>
      <c r="Q60" s="323"/>
      <c r="R60" s="154"/>
      <c r="S60" s="153"/>
      <c r="T60" s="321"/>
      <c r="U60" s="323"/>
      <c r="V60" s="945"/>
      <c r="W60" s="154"/>
      <c r="X60" s="2107"/>
      <c r="Y60" s="2105"/>
      <c r="Z60" s="2106"/>
      <c r="AA60" s="2105"/>
      <c r="AB60" s="252"/>
      <c r="AC60" s="252"/>
      <c r="AD60" s="252"/>
      <c r="AE60" s="252"/>
    </row>
    <row r="61" spans="1:31" x14ac:dyDescent="0.2">
      <c r="A61" s="3914" t="s">
        <v>319</v>
      </c>
      <c r="B61" s="128"/>
      <c r="C61" s="154"/>
      <c r="D61" s="153"/>
      <c r="E61" s="154"/>
      <c r="F61" s="153"/>
      <c r="G61" s="154"/>
      <c r="H61" s="153"/>
      <c r="I61" s="154"/>
      <c r="J61" s="1657">
        <f t="shared" si="5"/>
        <v>0</v>
      </c>
      <c r="K61" s="1618">
        <f t="shared" si="6"/>
        <v>0</v>
      </c>
      <c r="L61" s="1053">
        <f t="shared" si="7"/>
        <v>0</v>
      </c>
      <c r="M61" s="2108">
        <f t="shared" si="8"/>
        <v>0</v>
      </c>
      <c r="N61" s="323"/>
      <c r="O61" s="945"/>
      <c r="P61" s="154"/>
      <c r="Q61" s="323"/>
      <c r="R61" s="154"/>
      <c r="S61" s="153"/>
      <c r="T61" s="321"/>
      <c r="U61" s="323"/>
      <c r="V61" s="945"/>
      <c r="W61" s="154"/>
      <c r="X61" s="2107"/>
      <c r="Y61" s="2105"/>
      <c r="Z61" s="2106"/>
      <c r="AA61" s="2105"/>
      <c r="AB61" s="252"/>
      <c r="AC61" s="252"/>
      <c r="AD61" s="252"/>
      <c r="AE61" s="252"/>
    </row>
    <row r="62" spans="1:31" x14ac:dyDescent="0.2">
      <c r="A62" s="3915" t="s">
        <v>320</v>
      </c>
      <c r="B62" s="128"/>
      <c r="C62" s="154"/>
      <c r="D62" s="153"/>
      <c r="E62" s="154"/>
      <c r="F62" s="153"/>
      <c r="G62" s="154"/>
      <c r="H62" s="153"/>
      <c r="I62" s="154"/>
      <c r="J62" s="1657">
        <f t="shared" si="5"/>
        <v>0</v>
      </c>
      <c r="K62" s="1618">
        <f t="shared" si="6"/>
        <v>0</v>
      </c>
      <c r="L62" s="1053">
        <f t="shared" si="7"/>
        <v>0</v>
      </c>
      <c r="M62" s="2108">
        <f t="shared" si="8"/>
        <v>0</v>
      </c>
      <c r="N62" s="323"/>
      <c r="O62" s="945"/>
      <c r="P62" s="154"/>
      <c r="Q62" s="323"/>
      <c r="R62" s="154"/>
      <c r="S62" s="153"/>
      <c r="T62" s="321"/>
      <c r="U62" s="323"/>
      <c r="V62" s="945"/>
      <c r="W62" s="154"/>
      <c r="X62" s="2107"/>
      <c r="Y62" s="2105"/>
      <c r="Z62" s="2106"/>
      <c r="AA62" s="2105"/>
      <c r="AB62" s="252"/>
      <c r="AC62" s="252"/>
      <c r="AD62" s="252"/>
      <c r="AE62" s="252"/>
    </row>
    <row r="63" spans="1:31" x14ac:dyDescent="0.2">
      <c r="A63" s="3915" t="s">
        <v>321</v>
      </c>
      <c r="B63" s="128"/>
      <c r="C63" s="154"/>
      <c r="D63" s="153"/>
      <c r="E63" s="154"/>
      <c r="F63" s="153"/>
      <c r="G63" s="154"/>
      <c r="H63" s="153"/>
      <c r="I63" s="154"/>
      <c r="J63" s="1657">
        <f t="shared" si="5"/>
        <v>0</v>
      </c>
      <c r="K63" s="1618">
        <f t="shared" si="6"/>
        <v>0</v>
      </c>
      <c r="L63" s="1053">
        <f t="shared" si="7"/>
        <v>0</v>
      </c>
      <c r="M63" s="2108">
        <f t="shared" si="8"/>
        <v>0</v>
      </c>
      <c r="N63" s="323"/>
      <c r="O63" s="945"/>
      <c r="P63" s="154"/>
      <c r="Q63" s="323"/>
      <c r="R63" s="154"/>
      <c r="S63" s="153"/>
      <c r="T63" s="321"/>
      <c r="U63" s="323"/>
      <c r="V63" s="945"/>
      <c r="W63" s="154"/>
      <c r="X63" s="2107"/>
      <c r="Y63" s="2105"/>
      <c r="Z63" s="2106"/>
      <c r="AA63" s="2105"/>
      <c r="AB63" s="252"/>
      <c r="AC63" s="252"/>
      <c r="AD63" s="252"/>
      <c r="AE63" s="252"/>
    </row>
    <row r="64" spans="1:31" x14ac:dyDescent="0.2">
      <c r="A64" s="3915" t="s">
        <v>572</v>
      </c>
      <c r="B64" s="128"/>
      <c r="C64" s="154"/>
      <c r="D64" s="153"/>
      <c r="E64" s="154"/>
      <c r="F64" s="153"/>
      <c r="G64" s="154"/>
      <c r="H64" s="153"/>
      <c r="I64" s="154"/>
      <c r="J64" s="1657">
        <f t="shared" si="5"/>
        <v>0</v>
      </c>
      <c r="K64" s="1618">
        <f t="shared" si="6"/>
        <v>0</v>
      </c>
      <c r="L64" s="1053">
        <f t="shared" si="7"/>
        <v>0</v>
      </c>
      <c r="M64" s="2108">
        <f t="shared" si="8"/>
        <v>0</v>
      </c>
      <c r="N64" s="323"/>
      <c r="O64" s="945"/>
      <c r="P64" s="154"/>
      <c r="Q64" s="323"/>
      <c r="R64" s="154"/>
      <c r="S64" s="153"/>
      <c r="T64" s="321"/>
      <c r="U64" s="323"/>
      <c r="V64" s="945"/>
      <c r="W64" s="154"/>
      <c r="X64" s="2107"/>
      <c r="Y64" s="2105"/>
      <c r="Z64" s="2106"/>
      <c r="AA64" s="2105"/>
      <c r="AB64" s="252"/>
      <c r="AC64" s="252"/>
      <c r="AD64" s="252"/>
      <c r="AE64" s="252"/>
    </row>
    <row r="65" spans="1:31" x14ac:dyDescent="0.2">
      <c r="A65" s="2905" t="s">
        <v>43</v>
      </c>
      <c r="B65" s="128"/>
      <c r="C65" s="154"/>
      <c r="D65" s="153"/>
      <c r="E65" s="154"/>
      <c r="F65" s="153"/>
      <c r="G65" s="154"/>
      <c r="H65" s="153"/>
      <c r="I65" s="154"/>
      <c r="J65" s="1657">
        <f t="shared" si="5"/>
        <v>0</v>
      </c>
      <c r="K65" s="1618">
        <f t="shared" si="6"/>
        <v>0</v>
      </c>
      <c r="L65" s="1053">
        <f t="shared" si="7"/>
        <v>0</v>
      </c>
      <c r="M65" s="2108">
        <f t="shared" si="8"/>
        <v>0</v>
      </c>
      <c r="N65" s="323"/>
      <c r="O65" s="945"/>
      <c r="P65" s="154"/>
      <c r="Q65" s="323"/>
      <c r="R65" s="154"/>
      <c r="S65" s="153"/>
      <c r="T65" s="321"/>
      <c r="U65" s="323"/>
      <c r="V65" s="945"/>
      <c r="W65" s="154"/>
      <c r="X65" s="2107"/>
      <c r="Y65" s="2105"/>
      <c r="Z65" s="2106"/>
      <c r="AA65" s="2105"/>
      <c r="AB65" s="252"/>
      <c r="AC65" s="252"/>
      <c r="AD65" s="252"/>
      <c r="AE65" s="252"/>
    </row>
    <row r="66" spans="1:31" x14ac:dyDescent="0.2">
      <c r="A66" s="2905" t="s">
        <v>42</v>
      </c>
      <c r="B66" s="128"/>
      <c r="C66" s="154"/>
      <c r="D66" s="153"/>
      <c r="E66" s="154"/>
      <c r="F66" s="153"/>
      <c r="G66" s="154"/>
      <c r="H66" s="153"/>
      <c r="I66" s="154"/>
      <c r="J66" s="1657">
        <f t="shared" si="5"/>
        <v>0</v>
      </c>
      <c r="K66" s="1618">
        <f t="shared" si="6"/>
        <v>0</v>
      </c>
      <c r="L66" s="1053">
        <f t="shared" si="7"/>
        <v>0</v>
      </c>
      <c r="M66" s="2108">
        <f t="shared" si="8"/>
        <v>0</v>
      </c>
      <c r="N66" s="323"/>
      <c r="O66" s="945"/>
      <c r="P66" s="154"/>
      <c r="Q66" s="323"/>
      <c r="R66" s="154"/>
      <c r="S66" s="153"/>
      <c r="T66" s="321"/>
      <c r="U66" s="323"/>
      <c r="V66" s="945"/>
      <c r="W66" s="154"/>
      <c r="X66" s="2107"/>
      <c r="Y66" s="2105"/>
      <c r="Z66" s="2106"/>
      <c r="AA66" s="2105"/>
      <c r="AB66" s="252"/>
      <c r="AC66" s="252"/>
      <c r="AD66" s="252"/>
      <c r="AE66" s="252"/>
    </row>
    <row r="67" spans="1:31" x14ac:dyDescent="0.2">
      <c r="A67" s="2905" t="s">
        <v>322</v>
      </c>
      <c r="B67" s="128"/>
      <c r="C67" s="154"/>
      <c r="D67" s="153"/>
      <c r="E67" s="154"/>
      <c r="F67" s="153"/>
      <c r="G67" s="154"/>
      <c r="H67" s="153"/>
      <c r="I67" s="154"/>
      <c r="J67" s="1657">
        <f t="shared" si="5"/>
        <v>0</v>
      </c>
      <c r="K67" s="1618">
        <f t="shared" si="6"/>
        <v>0</v>
      </c>
      <c r="L67" s="1053">
        <f t="shared" si="7"/>
        <v>0</v>
      </c>
      <c r="M67" s="2108">
        <f t="shared" si="8"/>
        <v>0</v>
      </c>
      <c r="N67" s="323"/>
      <c r="O67" s="945"/>
      <c r="P67" s="154"/>
      <c r="Q67" s="323"/>
      <c r="R67" s="154"/>
      <c r="S67" s="153"/>
      <c r="T67" s="321"/>
      <c r="U67" s="323"/>
      <c r="V67" s="945"/>
      <c r="W67" s="154"/>
      <c r="X67" s="2107"/>
      <c r="Y67" s="2105"/>
      <c r="Z67" s="2106"/>
      <c r="AA67" s="2105"/>
      <c r="AB67" s="252"/>
      <c r="AC67" s="252"/>
      <c r="AD67" s="252"/>
      <c r="AE67" s="252"/>
    </row>
    <row r="68" spans="1:31" x14ac:dyDescent="0.2">
      <c r="A68" s="2905" t="s">
        <v>573</v>
      </c>
      <c r="B68" s="128"/>
      <c r="C68" s="154"/>
      <c r="D68" s="153"/>
      <c r="E68" s="154"/>
      <c r="F68" s="153"/>
      <c r="G68" s="154"/>
      <c r="H68" s="153"/>
      <c r="I68" s="154"/>
      <c r="J68" s="1657">
        <f t="shared" si="5"/>
        <v>0</v>
      </c>
      <c r="K68" s="1618">
        <f t="shared" si="6"/>
        <v>0</v>
      </c>
      <c r="L68" s="1053">
        <f t="shared" si="7"/>
        <v>0</v>
      </c>
      <c r="M68" s="2108">
        <f t="shared" si="8"/>
        <v>0</v>
      </c>
      <c r="N68" s="323"/>
      <c r="O68" s="945"/>
      <c r="P68" s="154"/>
      <c r="Q68" s="323"/>
      <c r="R68" s="154"/>
      <c r="S68" s="153"/>
      <c r="T68" s="321"/>
      <c r="U68" s="323"/>
      <c r="V68" s="945"/>
      <c r="W68" s="154"/>
      <c r="X68" s="2107"/>
      <c r="Y68" s="2105"/>
      <c r="Z68" s="2106"/>
      <c r="AA68" s="2105"/>
      <c r="AB68" s="252"/>
      <c r="AC68" s="252"/>
      <c r="AD68" s="252"/>
      <c r="AE68" s="252"/>
    </row>
    <row r="69" spans="1:31" x14ac:dyDescent="0.2">
      <c r="A69" s="2905" t="s">
        <v>323</v>
      </c>
      <c r="B69" s="128"/>
      <c r="C69" s="154"/>
      <c r="D69" s="153"/>
      <c r="E69" s="154"/>
      <c r="F69" s="153"/>
      <c r="G69" s="154"/>
      <c r="H69" s="153"/>
      <c r="I69" s="154"/>
      <c r="J69" s="1657">
        <f t="shared" si="5"/>
        <v>0</v>
      </c>
      <c r="K69" s="1618">
        <f t="shared" si="6"/>
        <v>0</v>
      </c>
      <c r="L69" s="1053">
        <f t="shared" si="7"/>
        <v>0</v>
      </c>
      <c r="M69" s="2108">
        <f t="shared" si="8"/>
        <v>0</v>
      </c>
      <c r="N69" s="323"/>
      <c r="O69" s="945"/>
      <c r="P69" s="154"/>
      <c r="Q69" s="323"/>
      <c r="R69" s="154"/>
      <c r="S69" s="153"/>
      <c r="T69" s="321"/>
      <c r="U69" s="323"/>
      <c r="V69" s="945"/>
      <c r="W69" s="154"/>
      <c r="X69" s="2107"/>
      <c r="Y69" s="2105"/>
      <c r="Z69" s="2106"/>
      <c r="AA69" s="2105"/>
      <c r="AB69" s="252"/>
      <c r="AC69" s="252"/>
      <c r="AD69" s="252"/>
      <c r="AE69" s="252"/>
    </row>
    <row r="70" spans="1:31" x14ac:dyDescent="0.2">
      <c r="A70" s="2905" t="s">
        <v>574</v>
      </c>
      <c r="B70" s="128"/>
      <c r="C70" s="154"/>
      <c r="D70" s="153"/>
      <c r="E70" s="154"/>
      <c r="F70" s="153"/>
      <c r="G70" s="154"/>
      <c r="H70" s="153"/>
      <c r="I70" s="154"/>
      <c r="J70" s="1657">
        <f t="shared" si="5"/>
        <v>0</v>
      </c>
      <c r="K70" s="1618">
        <f t="shared" si="6"/>
        <v>0</v>
      </c>
      <c r="L70" s="1053">
        <f t="shared" si="7"/>
        <v>0</v>
      </c>
      <c r="M70" s="2108">
        <f t="shared" si="8"/>
        <v>0</v>
      </c>
      <c r="N70" s="323"/>
      <c r="O70" s="945"/>
      <c r="P70" s="154"/>
      <c r="Q70" s="323"/>
      <c r="R70" s="154"/>
      <c r="S70" s="153"/>
      <c r="T70" s="321"/>
      <c r="U70" s="323"/>
      <c r="V70" s="945"/>
      <c r="W70" s="154"/>
      <c r="X70" s="2107"/>
      <c r="Y70" s="2105"/>
      <c r="Z70" s="2106"/>
      <c r="AA70" s="2105"/>
      <c r="AB70" s="252"/>
      <c r="AC70" s="252"/>
      <c r="AD70" s="252"/>
      <c r="AE70" s="252"/>
    </row>
    <row r="71" spans="1:31" x14ac:dyDescent="0.2">
      <c r="A71" s="2905" t="s">
        <v>324</v>
      </c>
      <c r="B71" s="128"/>
      <c r="C71" s="154"/>
      <c r="D71" s="153"/>
      <c r="E71" s="154"/>
      <c r="F71" s="153"/>
      <c r="G71" s="154"/>
      <c r="H71" s="153"/>
      <c r="I71" s="154"/>
      <c r="J71" s="1657">
        <f t="shared" si="5"/>
        <v>0</v>
      </c>
      <c r="K71" s="1618">
        <f t="shared" si="6"/>
        <v>0</v>
      </c>
      <c r="L71" s="1053">
        <f t="shared" si="7"/>
        <v>0</v>
      </c>
      <c r="M71" s="2108">
        <f t="shared" si="8"/>
        <v>0</v>
      </c>
      <c r="N71" s="323"/>
      <c r="O71" s="945"/>
      <c r="P71" s="154"/>
      <c r="Q71" s="323"/>
      <c r="R71" s="154"/>
      <c r="S71" s="153"/>
      <c r="T71" s="321"/>
      <c r="U71" s="323"/>
      <c r="V71" s="945"/>
      <c r="W71" s="154"/>
      <c r="X71" s="2107"/>
      <c r="Y71" s="2105"/>
      <c r="Z71" s="2106"/>
      <c r="AA71" s="2105"/>
      <c r="AB71" s="252"/>
      <c r="AC71" s="252"/>
      <c r="AD71" s="252"/>
      <c r="AE71" s="252"/>
    </row>
    <row r="72" spans="1:31" x14ac:dyDescent="0.2">
      <c r="A72" s="2905" t="s">
        <v>325</v>
      </c>
      <c r="B72" s="128"/>
      <c r="C72" s="154"/>
      <c r="D72" s="153"/>
      <c r="E72" s="154"/>
      <c r="F72" s="153"/>
      <c r="G72" s="154"/>
      <c r="H72" s="153"/>
      <c r="I72" s="154"/>
      <c r="J72" s="1657">
        <f t="shared" si="5"/>
        <v>0</v>
      </c>
      <c r="K72" s="1618">
        <f t="shared" si="6"/>
        <v>0</v>
      </c>
      <c r="L72" s="1053">
        <f t="shared" si="7"/>
        <v>0</v>
      </c>
      <c r="M72" s="2108">
        <f t="shared" si="8"/>
        <v>0</v>
      </c>
      <c r="N72" s="323"/>
      <c r="O72" s="945"/>
      <c r="P72" s="154"/>
      <c r="Q72" s="323"/>
      <c r="R72" s="154"/>
      <c r="S72" s="153"/>
      <c r="T72" s="321"/>
      <c r="U72" s="323"/>
      <c r="V72" s="945"/>
      <c r="W72" s="154"/>
      <c r="X72" s="2107"/>
      <c r="Y72" s="2105"/>
      <c r="Z72" s="2106"/>
      <c r="AA72" s="2105"/>
      <c r="AB72" s="252"/>
      <c r="AC72" s="252"/>
      <c r="AD72" s="252"/>
      <c r="AE72" s="252"/>
    </row>
    <row r="73" spans="1:31" x14ac:dyDescent="0.2">
      <c r="A73" s="2905" t="s">
        <v>558</v>
      </c>
      <c r="B73" s="128"/>
      <c r="C73" s="154"/>
      <c r="D73" s="153"/>
      <c r="E73" s="154"/>
      <c r="F73" s="153"/>
      <c r="G73" s="154"/>
      <c r="H73" s="153"/>
      <c r="I73" s="154"/>
      <c r="J73" s="1657">
        <f t="shared" si="5"/>
        <v>0</v>
      </c>
      <c r="K73" s="1618">
        <f t="shared" si="6"/>
        <v>0</v>
      </c>
      <c r="L73" s="1053">
        <f t="shared" si="7"/>
        <v>0</v>
      </c>
      <c r="M73" s="2108">
        <f t="shared" si="8"/>
        <v>0</v>
      </c>
      <c r="N73" s="323"/>
      <c r="O73" s="945"/>
      <c r="P73" s="154"/>
      <c r="Q73" s="323"/>
      <c r="R73" s="154"/>
      <c r="S73" s="153"/>
      <c r="T73" s="321"/>
      <c r="U73" s="323"/>
      <c r="V73" s="945"/>
      <c r="W73" s="154"/>
      <c r="X73" s="2107"/>
      <c r="Y73" s="2105"/>
      <c r="Z73" s="2106"/>
      <c r="AA73" s="2105"/>
      <c r="AB73" s="252"/>
      <c r="AC73" s="252"/>
      <c r="AD73" s="252"/>
      <c r="AE73" s="252"/>
    </row>
    <row r="74" spans="1:31" x14ac:dyDescent="0.2">
      <c r="A74" s="2905" t="s">
        <v>326</v>
      </c>
      <c r="B74" s="128"/>
      <c r="C74" s="154"/>
      <c r="D74" s="153"/>
      <c r="E74" s="154"/>
      <c r="F74" s="153"/>
      <c r="G74" s="154"/>
      <c r="H74" s="153"/>
      <c r="I74" s="154"/>
      <c r="J74" s="1657">
        <f t="shared" si="5"/>
        <v>0</v>
      </c>
      <c r="K74" s="1618">
        <f t="shared" si="6"/>
        <v>0</v>
      </c>
      <c r="L74" s="1053">
        <f t="shared" si="7"/>
        <v>0</v>
      </c>
      <c r="M74" s="2108">
        <f t="shared" si="8"/>
        <v>0</v>
      </c>
      <c r="N74" s="323"/>
      <c r="O74" s="945"/>
      <c r="P74" s="154"/>
      <c r="Q74" s="323"/>
      <c r="R74" s="154"/>
      <c r="S74" s="153"/>
      <c r="T74" s="321"/>
      <c r="U74" s="323"/>
      <c r="V74" s="945"/>
      <c r="W74" s="154"/>
      <c r="X74" s="2107"/>
      <c r="Y74" s="2105"/>
      <c r="Z74" s="2106"/>
      <c r="AA74" s="2105"/>
      <c r="AB74" s="252"/>
      <c r="AC74" s="252"/>
      <c r="AD74" s="252"/>
      <c r="AE74" s="252"/>
    </row>
    <row r="75" spans="1:31" x14ac:dyDescent="0.2">
      <c r="A75" s="2905" t="s">
        <v>2384</v>
      </c>
      <c r="B75" s="3025"/>
      <c r="C75" s="137"/>
      <c r="D75" s="125"/>
      <c r="E75" s="137"/>
      <c r="F75" s="125"/>
      <c r="G75" s="137"/>
      <c r="H75" s="125"/>
      <c r="I75" s="137"/>
      <c r="J75" s="1518">
        <f t="shared" si="5"/>
        <v>0</v>
      </c>
      <c r="K75" s="1621">
        <f t="shared" si="6"/>
        <v>0</v>
      </c>
      <c r="L75" s="472">
        <f t="shared" si="7"/>
        <v>0</v>
      </c>
      <c r="M75" s="2104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3"/>
      <c r="Y75" s="2101"/>
      <c r="Z75" s="2102"/>
      <c r="AA75" s="2101"/>
      <c r="AB75" s="252"/>
      <c r="AC75" s="252"/>
      <c r="AD75" s="252"/>
      <c r="AE75" s="252"/>
    </row>
    <row r="76" spans="1:31" x14ac:dyDescent="0.2">
      <c r="A76" s="3914" t="s">
        <v>519</v>
      </c>
      <c r="B76" s="3025"/>
      <c r="C76" s="137"/>
      <c r="D76" s="125"/>
      <c r="E76" s="137"/>
      <c r="F76" s="125"/>
      <c r="G76" s="137"/>
      <c r="H76" s="125"/>
      <c r="I76" s="137"/>
      <c r="J76" s="1518">
        <f t="shared" si="5"/>
        <v>0</v>
      </c>
      <c r="K76" s="1621">
        <f t="shared" si="6"/>
        <v>0</v>
      </c>
      <c r="L76" s="472">
        <f t="shared" si="7"/>
        <v>0</v>
      </c>
      <c r="M76" s="2104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3"/>
      <c r="Y76" s="2101"/>
      <c r="Z76" s="2102"/>
      <c r="AA76" s="2101"/>
      <c r="AB76" s="252"/>
      <c r="AC76" s="252"/>
      <c r="AD76" s="252"/>
      <c r="AE76" s="252"/>
    </row>
    <row r="77" spans="1:31" x14ac:dyDescent="0.2">
      <c r="A77" s="3616" t="s">
        <v>520</v>
      </c>
      <c r="B77" s="117"/>
      <c r="C77" s="116"/>
      <c r="D77" s="140"/>
      <c r="E77" s="116"/>
      <c r="F77" s="140"/>
      <c r="G77" s="116"/>
      <c r="H77" s="140"/>
      <c r="I77" s="116"/>
      <c r="J77" s="1570">
        <f t="shared" si="5"/>
        <v>0</v>
      </c>
      <c r="K77" s="3252">
        <f t="shared" si="6"/>
        <v>0</v>
      </c>
      <c r="L77" s="3250">
        <f t="shared" si="7"/>
        <v>0</v>
      </c>
      <c r="M77" s="2100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099"/>
      <c r="Y77" s="2097"/>
      <c r="Z77" s="2098"/>
      <c r="AA77" s="2097"/>
      <c r="AB77" s="252"/>
      <c r="AC77" s="252"/>
      <c r="AD77" s="252"/>
      <c r="AE77" s="252"/>
    </row>
    <row r="78" spans="1:31" ht="32.1" customHeight="1" x14ac:dyDescent="0.2">
      <c r="A78" s="1397" t="s">
        <v>2383</v>
      </c>
      <c r="B78" s="1389"/>
      <c r="C78" s="1389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14" t="s">
        <v>2342</v>
      </c>
      <c r="B79" s="4483" t="s">
        <v>2382</v>
      </c>
      <c r="C79" s="4483"/>
      <c r="D79" s="4483"/>
      <c r="E79" s="4593"/>
      <c r="F79" s="5407" t="s">
        <v>1881</v>
      </c>
      <c r="G79" s="4190"/>
      <c r="H79" s="4592"/>
      <c r="I79" s="5408" t="s">
        <v>2355</v>
      </c>
      <c r="J79" s="4190"/>
      <c r="K79" s="4190"/>
      <c r="L79" s="4194"/>
    </row>
    <row r="80" spans="1:31" ht="14.25" customHeight="1" x14ac:dyDescent="0.2">
      <c r="A80" s="5415"/>
      <c r="B80" s="4190" t="s">
        <v>2349</v>
      </c>
      <c r="C80" s="4194"/>
      <c r="D80" s="5417" t="s">
        <v>2348</v>
      </c>
      <c r="E80" s="5418"/>
      <c r="F80" s="3377" t="s">
        <v>2381</v>
      </c>
      <c r="G80" s="4579" t="s">
        <v>2340</v>
      </c>
      <c r="H80" s="4580"/>
      <c r="I80" s="5407" t="s">
        <v>2349</v>
      </c>
      <c r="J80" s="4194"/>
      <c r="K80" s="4578" t="s">
        <v>2348</v>
      </c>
      <c r="L80" s="4194"/>
    </row>
    <row r="81" spans="1:33" ht="24" customHeight="1" x14ac:dyDescent="0.2">
      <c r="A81" s="5416"/>
      <c r="B81" s="2087" t="s">
        <v>941</v>
      </c>
      <c r="C81" s="2084" t="s">
        <v>21</v>
      </c>
      <c r="D81" s="3121" t="s">
        <v>20</v>
      </c>
      <c r="E81" s="1101" t="s">
        <v>21</v>
      </c>
      <c r="F81" s="3377" t="s">
        <v>2339</v>
      </c>
      <c r="G81" s="897" t="s">
        <v>2338</v>
      </c>
      <c r="H81" s="3378" t="s">
        <v>2337</v>
      </c>
      <c r="I81" s="2085" t="s">
        <v>20</v>
      </c>
      <c r="J81" s="2084" t="s">
        <v>21</v>
      </c>
      <c r="K81" s="1775" t="s">
        <v>20</v>
      </c>
      <c r="L81" s="2084" t="s">
        <v>21</v>
      </c>
    </row>
    <row r="82" spans="1:33" x14ac:dyDescent="0.2">
      <c r="A82" s="3379" t="s">
        <v>2380</v>
      </c>
      <c r="B82" s="2782"/>
      <c r="C82" s="2954"/>
      <c r="D82" s="2782"/>
      <c r="E82" s="2955"/>
      <c r="F82" s="2956"/>
      <c r="G82" s="2782"/>
      <c r="H82" s="2954"/>
      <c r="I82" s="2957"/>
      <c r="J82" s="2954"/>
      <c r="K82" s="2782"/>
      <c r="L82" s="2954"/>
    </row>
    <row r="83" spans="1:33" x14ac:dyDescent="0.2">
      <c r="A83" s="3380" t="s">
        <v>2379</v>
      </c>
      <c r="B83" s="2890"/>
      <c r="C83" s="2958"/>
      <c r="D83" s="2890"/>
      <c r="E83" s="2959"/>
      <c r="F83" s="2958"/>
      <c r="G83" s="2890"/>
      <c r="H83" s="2958"/>
      <c r="I83" s="2940"/>
      <c r="J83" s="2958"/>
      <c r="K83" s="2890"/>
      <c r="L83" s="2958"/>
    </row>
    <row r="84" spans="1:33" ht="18" customHeight="1" x14ac:dyDescent="0.2">
      <c r="A84" s="3381" t="s">
        <v>2378</v>
      </c>
      <c r="B84" s="2950"/>
      <c r="C84" s="2951"/>
      <c r="D84" s="2573"/>
      <c r="E84" s="2952"/>
      <c r="F84" s="2951"/>
      <c r="G84" s="2573"/>
      <c r="H84" s="2951"/>
      <c r="I84" s="2953"/>
      <c r="J84" s="2951"/>
      <c r="K84" s="2573"/>
      <c r="L84" s="2951"/>
    </row>
    <row r="85" spans="1:33" ht="32.1" customHeight="1" x14ac:dyDescent="0.2">
      <c r="A85" s="1397" t="s">
        <v>2377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19" t="s">
        <v>2376</v>
      </c>
      <c r="B86" s="5422" t="s">
        <v>2375</v>
      </c>
      <c r="C86" s="5422"/>
      <c r="D86" s="5422"/>
      <c r="E86" s="5422"/>
      <c r="F86" s="5422"/>
      <c r="G86" s="5422"/>
      <c r="H86" s="5423"/>
      <c r="I86" s="5422" t="s">
        <v>2351</v>
      </c>
      <c r="J86" s="5422"/>
      <c r="K86" s="5422"/>
      <c r="L86" s="5422"/>
      <c r="M86" s="5422"/>
      <c r="N86" s="5422"/>
      <c r="O86" s="5423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20"/>
      <c r="B87" s="4288" t="s">
        <v>2349</v>
      </c>
      <c r="C87" s="4366"/>
      <c r="D87" s="4464" t="s">
        <v>2348</v>
      </c>
      <c r="E87" s="5424"/>
      <c r="F87" s="5407" t="s">
        <v>1881</v>
      </c>
      <c r="G87" s="4190"/>
      <c r="H87" s="4194"/>
      <c r="I87" s="4288" t="s">
        <v>2349</v>
      </c>
      <c r="J87" s="4366"/>
      <c r="K87" s="4464" t="s">
        <v>2348</v>
      </c>
      <c r="L87" s="5424"/>
      <c r="M87" s="5407" t="s">
        <v>1881</v>
      </c>
      <c r="N87" s="4190"/>
      <c r="O87" s="4194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20"/>
      <c r="B88" s="4526" t="s">
        <v>20</v>
      </c>
      <c r="C88" s="4300" t="s">
        <v>21</v>
      </c>
      <c r="D88" s="4463" t="s">
        <v>20</v>
      </c>
      <c r="E88" s="5005" t="s">
        <v>21</v>
      </c>
      <c r="F88" s="5410" t="s">
        <v>2341</v>
      </c>
      <c r="G88" s="5412" t="s">
        <v>2340</v>
      </c>
      <c r="H88" s="4580"/>
      <c r="I88" s="4526" t="s">
        <v>20</v>
      </c>
      <c r="J88" s="4300" t="s">
        <v>21</v>
      </c>
      <c r="K88" s="4463" t="s">
        <v>20</v>
      </c>
      <c r="L88" s="5005" t="s">
        <v>21</v>
      </c>
      <c r="M88" s="5410" t="s">
        <v>2341</v>
      </c>
      <c r="N88" s="5412" t="s">
        <v>2340</v>
      </c>
      <c r="O88" s="4580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21"/>
      <c r="B89" s="4288"/>
      <c r="C89" s="4366"/>
      <c r="D89" s="4464"/>
      <c r="E89" s="5424"/>
      <c r="F89" s="5411"/>
      <c r="G89" s="3261" t="s">
        <v>2338</v>
      </c>
      <c r="H89" s="3382" t="s">
        <v>2337</v>
      </c>
      <c r="I89" s="4288"/>
      <c r="J89" s="4366"/>
      <c r="K89" s="4464"/>
      <c r="L89" s="5424"/>
      <c r="M89" s="5411"/>
      <c r="N89" s="3261" t="s">
        <v>2338</v>
      </c>
      <c r="O89" s="3382" t="s">
        <v>2337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5" t="s">
        <v>2374</v>
      </c>
      <c r="B90" s="2089">
        <f t="shared" ref="B90:O90" si="9">SUM(B91:B103)</f>
        <v>0</v>
      </c>
      <c r="C90" s="1879">
        <f t="shared" si="9"/>
        <v>0</v>
      </c>
      <c r="D90" s="2089">
        <f t="shared" si="9"/>
        <v>0</v>
      </c>
      <c r="E90" s="2090">
        <f t="shared" si="9"/>
        <v>0</v>
      </c>
      <c r="F90" s="2094">
        <f t="shared" si="9"/>
        <v>0</v>
      </c>
      <c r="G90" s="2093">
        <f t="shared" si="9"/>
        <v>0</v>
      </c>
      <c r="H90" s="2091">
        <f t="shared" si="9"/>
        <v>0</v>
      </c>
      <c r="I90" s="2092">
        <f t="shared" si="9"/>
        <v>0</v>
      </c>
      <c r="J90" s="2091">
        <f t="shared" si="9"/>
        <v>0</v>
      </c>
      <c r="K90" s="2089">
        <f t="shared" si="9"/>
        <v>0</v>
      </c>
      <c r="L90" s="2090">
        <f t="shared" si="9"/>
        <v>0</v>
      </c>
      <c r="M90" s="2089">
        <f t="shared" si="9"/>
        <v>0</v>
      </c>
      <c r="N90" s="2089">
        <f t="shared" si="9"/>
        <v>0</v>
      </c>
      <c r="O90" s="1879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3" t="s">
        <v>2373</v>
      </c>
      <c r="B91" s="208"/>
      <c r="C91" s="209"/>
      <c r="D91" s="1573"/>
      <c r="E91" s="298"/>
      <c r="F91" s="1573"/>
      <c r="G91" s="245"/>
      <c r="H91" s="209"/>
      <c r="I91" s="208"/>
      <c r="J91" s="209"/>
      <c r="K91" s="1573"/>
      <c r="L91" s="298"/>
      <c r="M91" s="978"/>
      <c r="N91" s="1891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3" t="s">
        <v>2372</v>
      </c>
      <c r="B92" s="128"/>
      <c r="C92" s="154"/>
      <c r="D92" s="153"/>
      <c r="E92" s="321"/>
      <c r="F92" s="153"/>
      <c r="G92" s="945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3" t="s">
        <v>2371</v>
      </c>
      <c r="B93" s="128"/>
      <c r="C93" s="154"/>
      <c r="D93" s="153"/>
      <c r="E93" s="321"/>
      <c r="F93" s="153"/>
      <c r="G93" s="945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3" t="s">
        <v>2370</v>
      </c>
      <c r="B94" s="128"/>
      <c r="C94" s="154"/>
      <c r="D94" s="153"/>
      <c r="E94" s="321"/>
      <c r="F94" s="153"/>
      <c r="G94" s="945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3" t="s">
        <v>2369</v>
      </c>
      <c r="B95" s="128"/>
      <c r="C95" s="154"/>
      <c r="D95" s="153"/>
      <c r="E95" s="321"/>
      <c r="F95" s="153"/>
      <c r="G95" s="945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3" t="s">
        <v>2368</v>
      </c>
      <c r="B96" s="128"/>
      <c r="C96" s="154"/>
      <c r="D96" s="153"/>
      <c r="E96" s="321"/>
      <c r="F96" s="153"/>
      <c r="G96" s="945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3" t="s">
        <v>2367</v>
      </c>
      <c r="B97" s="128"/>
      <c r="C97" s="154"/>
      <c r="D97" s="153"/>
      <c r="E97" s="321"/>
      <c r="F97" s="153"/>
      <c r="G97" s="945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3" t="s">
        <v>2366</v>
      </c>
      <c r="B98" s="128"/>
      <c r="C98" s="154"/>
      <c r="D98" s="153"/>
      <c r="E98" s="321"/>
      <c r="F98" s="153"/>
      <c r="G98" s="945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3" t="s">
        <v>2365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3" t="s">
        <v>2364</v>
      </c>
      <c r="B100" s="135"/>
      <c r="C100" s="147"/>
      <c r="D100" s="146"/>
      <c r="E100" s="290"/>
      <c r="F100" s="328"/>
      <c r="G100" s="962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88" t="s">
        <v>2363</v>
      </c>
      <c r="B101" s="324"/>
      <c r="C101" s="143"/>
      <c r="D101" s="94"/>
      <c r="E101" s="264"/>
      <c r="F101" s="325"/>
      <c r="G101" s="961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88" t="s">
        <v>2362</v>
      </c>
      <c r="B102" s="128"/>
      <c r="C102" s="154"/>
      <c r="D102" s="153"/>
      <c r="E102" s="321"/>
      <c r="F102" s="153"/>
      <c r="G102" s="945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3" t="s">
        <v>2361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3" t="s">
        <v>2360</v>
      </c>
    </row>
    <row r="105" spans="1:33" ht="69" customHeight="1" x14ac:dyDescent="0.2">
      <c r="A105" s="5425" t="s">
        <v>2359</v>
      </c>
      <c r="B105" s="4483" t="s">
        <v>2358</v>
      </c>
      <c r="C105" s="4483"/>
      <c r="D105" s="4483"/>
      <c r="E105" s="4580"/>
      <c r="F105" s="4579" t="s">
        <v>2357</v>
      </c>
      <c r="G105" s="4483"/>
      <c r="H105" s="4483"/>
      <c r="I105" s="4593"/>
      <c r="J105" s="5408" t="s">
        <v>2356</v>
      </c>
      <c r="K105" s="4483"/>
      <c r="L105" s="4483"/>
      <c r="M105" s="4593"/>
      <c r="N105" s="4190" t="s">
        <v>1881</v>
      </c>
      <c r="O105" s="4190"/>
      <c r="P105" s="4592"/>
      <c r="Q105" s="5408" t="s">
        <v>2355</v>
      </c>
      <c r="R105" s="4190"/>
      <c r="S105" s="4190"/>
      <c r="T105" s="4194"/>
    </row>
    <row r="106" spans="1:33" x14ac:dyDescent="0.2">
      <c r="A106" s="5426"/>
      <c r="B106" s="4190" t="s">
        <v>2349</v>
      </c>
      <c r="C106" s="4194"/>
      <c r="D106" s="4578" t="s">
        <v>2348</v>
      </c>
      <c r="E106" s="4194"/>
      <c r="F106" s="4578" t="s">
        <v>2349</v>
      </c>
      <c r="G106" s="4194"/>
      <c r="H106" s="4578" t="s">
        <v>2348</v>
      </c>
      <c r="I106" s="4592"/>
      <c r="J106" s="5407" t="s">
        <v>2349</v>
      </c>
      <c r="K106" s="4194"/>
      <c r="L106" s="4578" t="s">
        <v>2348</v>
      </c>
      <c r="M106" s="4190"/>
      <c r="N106" s="897" t="s">
        <v>2341</v>
      </c>
      <c r="O106" s="4483" t="s">
        <v>2340</v>
      </c>
      <c r="P106" s="4593"/>
      <c r="Q106" s="5407" t="s">
        <v>2349</v>
      </c>
      <c r="R106" s="4194"/>
      <c r="S106" s="4578" t="s">
        <v>2348</v>
      </c>
      <c r="T106" s="4194"/>
    </row>
    <row r="107" spans="1:33" ht="21" x14ac:dyDescent="0.2">
      <c r="A107" s="5427"/>
      <c r="B107" s="2087" t="s">
        <v>20</v>
      </c>
      <c r="C107" s="2084" t="s">
        <v>21</v>
      </c>
      <c r="D107" s="1775" t="s">
        <v>20</v>
      </c>
      <c r="E107" s="2084" t="s">
        <v>21</v>
      </c>
      <c r="F107" s="1775" t="s">
        <v>20</v>
      </c>
      <c r="G107" s="2084" t="s">
        <v>21</v>
      </c>
      <c r="H107" s="1775" t="s">
        <v>20</v>
      </c>
      <c r="I107" s="2086" t="s">
        <v>21</v>
      </c>
      <c r="J107" s="2085" t="s">
        <v>20</v>
      </c>
      <c r="K107" s="2084" t="s">
        <v>21</v>
      </c>
      <c r="L107" s="1775" t="s">
        <v>20</v>
      </c>
      <c r="M107" s="2086" t="s">
        <v>21</v>
      </c>
      <c r="N107" s="3384" t="s">
        <v>2339</v>
      </c>
      <c r="O107" s="1873" t="s">
        <v>2338</v>
      </c>
      <c r="P107" s="3376" t="s">
        <v>2337</v>
      </c>
      <c r="Q107" s="2085" t="s">
        <v>20</v>
      </c>
      <c r="R107" s="2084" t="s">
        <v>21</v>
      </c>
      <c r="S107" s="1775" t="s">
        <v>20</v>
      </c>
      <c r="T107" s="2084" t="s">
        <v>21</v>
      </c>
    </row>
    <row r="108" spans="1:33" x14ac:dyDescent="0.2">
      <c r="A108" s="3263" t="s">
        <v>27</v>
      </c>
      <c r="B108" s="1570">
        <f t="shared" ref="B108:T108" si="10">SUM(B109:B119)</f>
        <v>0</v>
      </c>
      <c r="C108" s="1879">
        <f t="shared" si="10"/>
        <v>0</v>
      </c>
      <c r="D108" s="1570">
        <f t="shared" si="10"/>
        <v>0</v>
      </c>
      <c r="E108" s="1879">
        <f t="shared" si="10"/>
        <v>0</v>
      </c>
      <c r="F108" s="1570">
        <f t="shared" si="10"/>
        <v>0</v>
      </c>
      <c r="G108" s="1879">
        <f t="shared" si="10"/>
        <v>0</v>
      </c>
      <c r="H108" s="1570">
        <f t="shared" si="10"/>
        <v>0</v>
      </c>
      <c r="I108" s="1570">
        <f t="shared" si="10"/>
        <v>0</v>
      </c>
      <c r="J108" s="2078">
        <f t="shared" si="10"/>
        <v>0</v>
      </c>
      <c r="K108" s="3252">
        <f t="shared" si="10"/>
        <v>0</v>
      </c>
      <c r="L108" s="3250">
        <f t="shared" si="10"/>
        <v>0</v>
      </c>
      <c r="M108" s="2077">
        <f t="shared" si="10"/>
        <v>0</v>
      </c>
      <c r="N108" s="2083">
        <f t="shared" si="10"/>
        <v>0</v>
      </c>
      <c r="O108" s="2082">
        <f t="shared" si="10"/>
        <v>0</v>
      </c>
      <c r="P108" s="2081">
        <f t="shared" si="10"/>
        <v>0</v>
      </c>
      <c r="Q108" s="2078">
        <f t="shared" si="10"/>
        <v>0</v>
      </c>
      <c r="R108" s="3252">
        <f t="shared" si="10"/>
        <v>0</v>
      </c>
      <c r="S108" s="3250">
        <f t="shared" si="10"/>
        <v>0</v>
      </c>
      <c r="T108" s="3252">
        <f t="shared" si="10"/>
        <v>0</v>
      </c>
    </row>
    <row r="109" spans="1:33" ht="22.5" customHeight="1" x14ac:dyDescent="0.2">
      <c r="A109" s="2043" t="s">
        <v>1419</v>
      </c>
      <c r="B109" s="128"/>
      <c r="C109" s="154"/>
      <c r="D109" s="153"/>
      <c r="E109" s="154"/>
      <c r="F109" s="153"/>
      <c r="G109" s="154"/>
      <c r="H109" s="153"/>
      <c r="I109" s="321"/>
      <c r="J109" s="2080">
        <f>SUM(B109+F109)</f>
        <v>0</v>
      </c>
      <c r="K109" s="1618">
        <f t="shared" ref="K109:K119" si="11">SUM(C109+G109)</f>
        <v>0</v>
      </c>
      <c r="L109" s="1053">
        <f>SUM(D109+H109)</f>
        <v>0</v>
      </c>
      <c r="M109" s="2079">
        <f t="shared" ref="M109:M119" si="12">SUM(E109+I109)</f>
        <v>0</v>
      </c>
      <c r="N109" s="128"/>
      <c r="O109" s="945"/>
      <c r="P109" s="321"/>
      <c r="Q109" s="323"/>
      <c r="R109" s="154"/>
      <c r="S109" s="153"/>
      <c r="T109" s="154"/>
    </row>
    <row r="110" spans="1:33" ht="22.5" customHeight="1" x14ac:dyDescent="0.2">
      <c r="A110" s="2043" t="s">
        <v>1371</v>
      </c>
      <c r="B110" s="128"/>
      <c r="C110" s="154"/>
      <c r="D110" s="153"/>
      <c r="E110" s="154"/>
      <c r="F110" s="153"/>
      <c r="G110" s="154"/>
      <c r="H110" s="153"/>
      <c r="I110" s="321"/>
      <c r="J110" s="2080">
        <f t="shared" ref="J110:J119" si="13">SUM(B110+F110)</f>
        <v>0</v>
      </c>
      <c r="K110" s="1618">
        <f t="shared" si="11"/>
        <v>0</v>
      </c>
      <c r="L110" s="1053">
        <f t="shared" ref="L110:L119" si="14">SUM(D110+H110)</f>
        <v>0</v>
      </c>
      <c r="M110" s="2079">
        <f t="shared" si="12"/>
        <v>0</v>
      </c>
      <c r="N110" s="128"/>
      <c r="O110" s="945"/>
      <c r="P110" s="321"/>
      <c r="Q110" s="323"/>
      <c r="R110" s="154"/>
      <c r="S110" s="153"/>
      <c r="T110" s="154"/>
    </row>
    <row r="111" spans="1:33" ht="22.5" customHeight="1" x14ac:dyDescent="0.2">
      <c r="A111" s="2043" t="s">
        <v>1380</v>
      </c>
      <c r="B111" s="128"/>
      <c r="C111" s="154"/>
      <c r="D111" s="153"/>
      <c r="E111" s="154"/>
      <c r="F111" s="153"/>
      <c r="G111" s="154"/>
      <c r="H111" s="153"/>
      <c r="I111" s="321"/>
      <c r="J111" s="2080">
        <f t="shared" si="13"/>
        <v>0</v>
      </c>
      <c r="K111" s="1618">
        <f t="shared" si="11"/>
        <v>0</v>
      </c>
      <c r="L111" s="1053">
        <f t="shared" si="14"/>
        <v>0</v>
      </c>
      <c r="M111" s="2079">
        <f t="shared" si="12"/>
        <v>0</v>
      </c>
      <c r="N111" s="128"/>
      <c r="O111" s="945"/>
      <c r="P111" s="321"/>
      <c r="Q111" s="323"/>
      <c r="R111" s="154"/>
      <c r="S111" s="153"/>
      <c r="T111" s="154"/>
    </row>
    <row r="112" spans="1:33" ht="22.5" customHeight="1" x14ac:dyDescent="0.2">
      <c r="A112" s="2043" t="s">
        <v>1377</v>
      </c>
      <c r="B112" s="128"/>
      <c r="C112" s="154"/>
      <c r="D112" s="153"/>
      <c r="E112" s="154"/>
      <c r="F112" s="153"/>
      <c r="G112" s="154"/>
      <c r="H112" s="153"/>
      <c r="I112" s="321"/>
      <c r="J112" s="2080">
        <f t="shared" si="13"/>
        <v>0</v>
      </c>
      <c r="K112" s="1618">
        <f t="shared" si="11"/>
        <v>0</v>
      </c>
      <c r="L112" s="1053">
        <f t="shared" si="14"/>
        <v>0</v>
      </c>
      <c r="M112" s="2079">
        <f t="shared" si="12"/>
        <v>0</v>
      </c>
      <c r="N112" s="128"/>
      <c r="O112" s="945"/>
      <c r="P112" s="321"/>
      <c r="Q112" s="323"/>
      <c r="R112" s="154"/>
      <c r="S112" s="153"/>
      <c r="T112" s="154"/>
    </row>
    <row r="113" spans="1:20" ht="22.5" customHeight="1" x14ac:dyDescent="0.2">
      <c r="A113" s="2043" t="s">
        <v>2354</v>
      </c>
      <c r="B113" s="128"/>
      <c r="C113" s="154"/>
      <c r="D113" s="153"/>
      <c r="E113" s="154"/>
      <c r="F113" s="153"/>
      <c r="G113" s="154"/>
      <c r="H113" s="153"/>
      <c r="I113" s="321"/>
      <c r="J113" s="2080">
        <f t="shared" si="13"/>
        <v>0</v>
      </c>
      <c r="K113" s="1618">
        <f t="shared" si="11"/>
        <v>0</v>
      </c>
      <c r="L113" s="1053">
        <f t="shared" si="14"/>
        <v>0</v>
      </c>
      <c r="M113" s="2079">
        <f t="shared" si="12"/>
        <v>0</v>
      </c>
      <c r="N113" s="128"/>
      <c r="O113" s="945"/>
      <c r="P113" s="321"/>
      <c r="Q113" s="323"/>
      <c r="R113" s="154"/>
      <c r="S113" s="153"/>
      <c r="T113" s="154"/>
    </row>
    <row r="114" spans="1:20" ht="22.5" customHeight="1" x14ac:dyDescent="0.2">
      <c r="A114" s="2043" t="s">
        <v>1376</v>
      </c>
      <c r="B114" s="128"/>
      <c r="C114" s="154"/>
      <c r="D114" s="153"/>
      <c r="E114" s="154"/>
      <c r="F114" s="153"/>
      <c r="G114" s="154"/>
      <c r="H114" s="153"/>
      <c r="I114" s="321"/>
      <c r="J114" s="2080">
        <f t="shared" si="13"/>
        <v>0</v>
      </c>
      <c r="K114" s="1618">
        <f t="shared" si="11"/>
        <v>0</v>
      </c>
      <c r="L114" s="1053">
        <f t="shared" si="14"/>
        <v>0</v>
      </c>
      <c r="M114" s="2079">
        <f t="shared" si="12"/>
        <v>0</v>
      </c>
      <c r="N114" s="128"/>
      <c r="O114" s="945"/>
      <c r="P114" s="321"/>
      <c r="Q114" s="323"/>
      <c r="R114" s="154"/>
      <c r="S114" s="153"/>
      <c r="T114" s="154"/>
    </row>
    <row r="115" spans="1:20" ht="22.5" customHeight="1" x14ac:dyDescent="0.2">
      <c r="A115" s="2043" t="s">
        <v>1416</v>
      </c>
      <c r="B115" s="128"/>
      <c r="C115" s="154"/>
      <c r="D115" s="153"/>
      <c r="E115" s="154"/>
      <c r="F115" s="153"/>
      <c r="G115" s="154"/>
      <c r="H115" s="153"/>
      <c r="I115" s="321"/>
      <c r="J115" s="2080">
        <f t="shared" si="13"/>
        <v>0</v>
      </c>
      <c r="K115" s="1618">
        <f t="shared" si="11"/>
        <v>0</v>
      </c>
      <c r="L115" s="1053">
        <f t="shared" si="14"/>
        <v>0</v>
      </c>
      <c r="M115" s="2079">
        <f t="shared" si="12"/>
        <v>0</v>
      </c>
      <c r="N115" s="128"/>
      <c r="O115" s="945"/>
      <c r="P115" s="321"/>
      <c r="Q115" s="323"/>
      <c r="R115" s="154"/>
      <c r="S115" s="153"/>
      <c r="T115" s="154"/>
    </row>
    <row r="116" spans="1:20" ht="22.5" customHeight="1" x14ac:dyDescent="0.2">
      <c r="A116" s="2043" t="s">
        <v>1415</v>
      </c>
      <c r="B116" s="128"/>
      <c r="C116" s="154"/>
      <c r="D116" s="153"/>
      <c r="E116" s="154"/>
      <c r="F116" s="153"/>
      <c r="G116" s="154"/>
      <c r="H116" s="153"/>
      <c r="I116" s="321"/>
      <c r="J116" s="2080">
        <f t="shared" si="13"/>
        <v>0</v>
      </c>
      <c r="K116" s="1618">
        <f t="shared" si="11"/>
        <v>0</v>
      </c>
      <c r="L116" s="1053">
        <f t="shared" si="14"/>
        <v>0</v>
      </c>
      <c r="M116" s="2079">
        <f t="shared" si="12"/>
        <v>0</v>
      </c>
      <c r="N116" s="128"/>
      <c r="O116" s="945"/>
      <c r="P116" s="321"/>
      <c r="Q116" s="323"/>
      <c r="R116" s="154"/>
      <c r="S116" s="153"/>
      <c r="T116" s="154"/>
    </row>
    <row r="117" spans="1:20" ht="22.5" customHeight="1" x14ac:dyDescent="0.2">
      <c r="A117" s="2043" t="s">
        <v>1372</v>
      </c>
      <c r="B117" s="128"/>
      <c r="C117" s="154"/>
      <c r="D117" s="153"/>
      <c r="E117" s="154"/>
      <c r="F117" s="153"/>
      <c r="G117" s="154"/>
      <c r="H117" s="153"/>
      <c r="I117" s="321"/>
      <c r="J117" s="2080">
        <f t="shared" si="13"/>
        <v>0</v>
      </c>
      <c r="K117" s="1618">
        <f t="shared" si="11"/>
        <v>0</v>
      </c>
      <c r="L117" s="1053">
        <f t="shared" si="14"/>
        <v>0</v>
      </c>
      <c r="M117" s="2079">
        <f t="shared" si="12"/>
        <v>0</v>
      </c>
      <c r="N117" s="128"/>
      <c r="O117" s="945"/>
      <c r="P117" s="321"/>
      <c r="Q117" s="323"/>
      <c r="R117" s="154"/>
      <c r="S117" s="153"/>
      <c r="T117" s="154"/>
    </row>
    <row r="118" spans="1:20" ht="22.5" customHeight="1" x14ac:dyDescent="0.2">
      <c r="A118" s="2043" t="s">
        <v>1373</v>
      </c>
      <c r="B118" s="128"/>
      <c r="C118" s="154"/>
      <c r="D118" s="153"/>
      <c r="E118" s="154"/>
      <c r="F118" s="153"/>
      <c r="G118" s="154"/>
      <c r="H118" s="153"/>
      <c r="I118" s="321"/>
      <c r="J118" s="2080">
        <f t="shared" si="13"/>
        <v>0</v>
      </c>
      <c r="K118" s="1618">
        <f t="shared" si="11"/>
        <v>0</v>
      </c>
      <c r="L118" s="1053">
        <f t="shared" si="14"/>
        <v>0</v>
      </c>
      <c r="M118" s="2079">
        <f t="shared" si="12"/>
        <v>0</v>
      </c>
      <c r="N118" s="128"/>
      <c r="O118" s="945"/>
      <c r="P118" s="321"/>
      <c r="Q118" s="323"/>
      <c r="R118" s="154"/>
      <c r="S118" s="153"/>
      <c r="T118" s="154"/>
    </row>
    <row r="119" spans="1:20" ht="22.5" customHeight="1" x14ac:dyDescent="0.2">
      <c r="A119" s="2041" t="s">
        <v>1374</v>
      </c>
      <c r="B119" s="117"/>
      <c r="C119" s="116"/>
      <c r="D119" s="140"/>
      <c r="E119" s="116"/>
      <c r="F119" s="140"/>
      <c r="G119" s="116"/>
      <c r="H119" s="140"/>
      <c r="I119" s="232"/>
      <c r="J119" s="2078">
        <f t="shared" si="13"/>
        <v>0</v>
      </c>
      <c r="K119" s="3252">
        <f t="shared" si="11"/>
        <v>0</v>
      </c>
      <c r="L119" s="3250">
        <f t="shared" si="14"/>
        <v>0</v>
      </c>
      <c r="M119" s="2077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5" t="s">
        <v>2353</v>
      </c>
    </row>
    <row r="121" spans="1:20" ht="15" customHeight="1" x14ac:dyDescent="0.2">
      <c r="A121" s="5425" t="s">
        <v>2352</v>
      </c>
      <c r="B121" s="5422" t="s">
        <v>2351</v>
      </c>
      <c r="C121" s="5422"/>
      <c r="D121" s="5422"/>
      <c r="E121" s="5422"/>
      <c r="F121" s="5422"/>
      <c r="G121" s="5422"/>
      <c r="H121" s="5429"/>
      <c r="I121" s="5430" t="s">
        <v>2350</v>
      </c>
      <c r="J121" s="4150"/>
      <c r="K121" s="4150"/>
      <c r="L121" s="4151"/>
    </row>
    <row r="122" spans="1:20" ht="23.25" customHeight="1" x14ac:dyDescent="0.2">
      <c r="A122" s="5426"/>
      <c r="B122" s="4288" t="s">
        <v>2349</v>
      </c>
      <c r="C122" s="4366"/>
      <c r="D122" s="5417" t="s">
        <v>2348</v>
      </c>
      <c r="E122" s="5418"/>
      <c r="F122" s="4165" t="s">
        <v>1881</v>
      </c>
      <c r="G122" s="4190"/>
      <c r="H122" s="4592"/>
      <c r="I122" s="5431"/>
      <c r="J122" s="4181"/>
      <c r="K122" s="4181"/>
      <c r="L122" s="4163"/>
    </row>
    <row r="123" spans="1:20" x14ac:dyDescent="0.2">
      <c r="A123" s="5426"/>
      <c r="B123" s="4526" t="s">
        <v>20</v>
      </c>
      <c r="C123" s="4300" t="s">
        <v>21</v>
      </c>
      <c r="D123" s="4845" t="s">
        <v>20</v>
      </c>
      <c r="E123" s="5005" t="s">
        <v>21</v>
      </c>
      <c r="F123" s="3377" t="s">
        <v>2341</v>
      </c>
      <c r="G123" s="4483" t="s">
        <v>2340</v>
      </c>
      <c r="H123" s="4593"/>
      <c r="I123" s="5407" t="s">
        <v>2349</v>
      </c>
      <c r="J123" s="4194"/>
      <c r="K123" s="4578" t="s">
        <v>2348</v>
      </c>
      <c r="L123" s="4194"/>
    </row>
    <row r="124" spans="1:20" ht="21" x14ac:dyDescent="0.2">
      <c r="A124" s="5427"/>
      <c r="B124" s="4288"/>
      <c r="C124" s="4366"/>
      <c r="D124" s="4794"/>
      <c r="E124" s="5170"/>
      <c r="F124" s="3377" t="s">
        <v>2339</v>
      </c>
      <c r="G124" s="3154" t="s">
        <v>2338</v>
      </c>
      <c r="H124" s="3382" t="s">
        <v>2337</v>
      </c>
      <c r="I124" s="2085" t="s">
        <v>20</v>
      </c>
      <c r="J124" s="2084" t="s">
        <v>21</v>
      </c>
      <c r="K124" s="1775" t="s">
        <v>20</v>
      </c>
      <c r="L124" s="2084" t="s">
        <v>21</v>
      </c>
    </row>
    <row r="125" spans="1:20" x14ac:dyDescent="0.2">
      <c r="A125" s="3263" t="s">
        <v>27</v>
      </c>
      <c r="B125" s="2089">
        <f t="shared" ref="B125:L125" si="15">SUM(B126:B129)</f>
        <v>0</v>
      </c>
      <c r="C125" s="1879">
        <f t="shared" si="15"/>
        <v>0</v>
      </c>
      <c r="D125" s="977">
        <f t="shared" si="15"/>
        <v>0</v>
      </c>
      <c r="E125" s="1097">
        <f t="shared" si="15"/>
        <v>0</v>
      </c>
      <c r="F125" s="3386">
        <f>SUM(F126:F129)</f>
        <v>0</v>
      </c>
      <c r="G125" s="3387">
        <f t="shared" si="15"/>
        <v>0</v>
      </c>
      <c r="H125" s="3388">
        <f t="shared" si="15"/>
        <v>0</v>
      </c>
      <c r="I125" s="2094">
        <f t="shared" si="15"/>
        <v>0</v>
      </c>
      <c r="J125" s="2093">
        <f t="shared" si="15"/>
        <v>0</v>
      </c>
      <c r="K125" s="2092">
        <f t="shared" si="15"/>
        <v>0</v>
      </c>
      <c r="L125" s="3389">
        <f t="shared" si="15"/>
        <v>0</v>
      </c>
    </row>
    <row r="126" spans="1:20" ht="17.25" customHeight="1" x14ac:dyDescent="0.2">
      <c r="A126" s="2043" t="s">
        <v>2347</v>
      </c>
      <c r="B126" s="208"/>
      <c r="C126" s="209"/>
      <c r="D126" s="1573"/>
      <c r="E126" s="1325"/>
      <c r="F126" s="2203"/>
      <c r="G126" s="208"/>
      <c r="H126" s="1328"/>
      <c r="I126" s="978"/>
      <c r="J126" s="107"/>
      <c r="K126" s="1573"/>
      <c r="L126" s="209"/>
    </row>
    <row r="127" spans="1:20" ht="17.25" customHeight="1" x14ac:dyDescent="0.2">
      <c r="A127" s="2043" t="s">
        <v>2346</v>
      </c>
      <c r="B127" s="128"/>
      <c r="C127" s="154"/>
      <c r="D127" s="2774"/>
      <c r="E127" s="321"/>
      <c r="F127" s="193"/>
      <c r="G127" s="128"/>
      <c r="H127" s="1061"/>
      <c r="I127" s="323"/>
      <c r="J127" s="130"/>
      <c r="K127" s="153"/>
      <c r="L127" s="154"/>
    </row>
    <row r="128" spans="1:20" ht="17.25" customHeight="1" x14ac:dyDescent="0.2">
      <c r="A128" s="2043" t="s">
        <v>2345</v>
      </c>
      <c r="B128" s="128"/>
      <c r="C128" s="154"/>
      <c r="D128" s="2774"/>
      <c r="E128" s="321"/>
      <c r="F128" s="193"/>
      <c r="G128" s="128"/>
      <c r="H128" s="1061"/>
      <c r="I128" s="323"/>
      <c r="J128" s="130"/>
      <c r="K128" s="153"/>
      <c r="L128" s="154"/>
    </row>
    <row r="129" spans="1:12" ht="17.25" customHeight="1" x14ac:dyDescent="0.2">
      <c r="A129" s="2041" t="s">
        <v>2344</v>
      </c>
      <c r="B129" s="117"/>
      <c r="C129" s="116"/>
      <c r="D129" s="2894"/>
      <c r="E129" s="2697"/>
      <c r="F129" s="2695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2343</v>
      </c>
      <c r="B130" s="233"/>
      <c r="C130" s="233"/>
      <c r="D130" s="233"/>
    </row>
    <row r="131" spans="1:12" x14ac:dyDescent="0.2">
      <c r="A131" s="5414" t="s">
        <v>2342</v>
      </c>
      <c r="B131" s="5251" t="s">
        <v>1881</v>
      </c>
      <c r="C131" s="5251"/>
      <c r="D131" s="5251"/>
    </row>
    <row r="132" spans="1:12" x14ac:dyDescent="0.2">
      <c r="A132" s="5415"/>
      <c r="B132" s="3390" t="s">
        <v>2341</v>
      </c>
      <c r="C132" s="4613" t="s">
        <v>2340</v>
      </c>
      <c r="D132" s="4613"/>
    </row>
    <row r="133" spans="1:12" ht="31.5" x14ac:dyDescent="0.2">
      <c r="A133" s="5428"/>
      <c r="B133" s="3183" t="s">
        <v>2339</v>
      </c>
      <c r="C133" s="2798" t="s">
        <v>2338</v>
      </c>
      <c r="D133" s="3391" t="s">
        <v>2337</v>
      </c>
    </row>
    <row r="134" spans="1:12" x14ac:dyDescent="0.2">
      <c r="A134" s="3392" t="s">
        <v>2336</v>
      </c>
      <c r="B134" s="830"/>
      <c r="C134" s="859"/>
      <c r="D134" s="1877"/>
    </row>
    <row r="135" spans="1:12" x14ac:dyDescent="0.2">
      <c r="A135" s="3393" t="s">
        <v>78</v>
      </c>
      <c r="B135" s="98"/>
      <c r="C135" s="117"/>
      <c r="D135" s="116"/>
    </row>
    <row r="173" spans="1:1" x14ac:dyDescent="0.2">
      <c r="A173" s="402"/>
    </row>
    <row r="181" spans="1:2" s="3371" customFormat="1" hidden="1" x14ac:dyDescent="0.2">
      <c r="A181" s="3371">
        <f>SUM(B17:AA17,B84:L84,B90:O90, B108:T108,B125:L125)</f>
        <v>0</v>
      </c>
      <c r="B181" s="3371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0" customWidth="1"/>
    <col min="2" max="2" width="17.42578125" style="2260" customWidth="1"/>
    <col min="3" max="3" width="14.140625" style="2260" customWidth="1"/>
    <col min="4" max="4" width="11.42578125" style="2260" customWidth="1"/>
    <col min="5" max="5" width="11.42578125" style="2260"/>
    <col min="6" max="6" width="11.140625" style="2260" customWidth="1"/>
    <col min="7" max="7" width="10.28515625" style="2260" customWidth="1"/>
    <col min="8" max="8" width="9.42578125" style="2260" customWidth="1"/>
    <col min="9" max="9" width="9" style="2260" customWidth="1"/>
    <col min="10" max="11" width="9.140625" style="2260" customWidth="1"/>
    <col min="12" max="12" width="12.42578125" style="2260" customWidth="1"/>
    <col min="13" max="13" width="12.28515625" style="2260" customWidth="1"/>
    <col min="14" max="14" width="12.85546875" style="2260" customWidth="1"/>
    <col min="15" max="15" width="12.140625" style="2260" customWidth="1"/>
    <col min="16" max="16" width="12" style="2260" customWidth="1"/>
    <col min="17" max="17" width="13.7109375" style="2260" customWidth="1"/>
    <col min="18" max="18" width="12.42578125" style="2260" customWidth="1"/>
    <col min="19" max="19" width="11.140625" style="2260" customWidth="1"/>
    <col min="20" max="21" width="12.42578125" style="2260" customWidth="1"/>
    <col min="22" max="22" width="11" style="2260" customWidth="1"/>
    <col min="23" max="23" width="10.7109375" style="2260" customWidth="1"/>
    <col min="24" max="24" width="11.42578125" style="2260" customWidth="1"/>
    <col min="25" max="25" width="12.28515625" style="2260" customWidth="1"/>
    <col min="26" max="26" width="13.140625" style="2260" customWidth="1"/>
    <col min="27" max="27" width="10.28515625" style="2260" customWidth="1"/>
    <col min="28" max="28" width="12.140625" style="2260" customWidth="1"/>
    <col min="29" max="29" width="12.42578125" style="2260" customWidth="1"/>
    <col min="30" max="30" width="12" style="2260" customWidth="1"/>
    <col min="31" max="31" width="12.7109375" style="2260" customWidth="1"/>
    <col min="32" max="32" width="11" style="2260" customWidth="1"/>
    <col min="33" max="34" width="11.7109375" style="2260" customWidth="1"/>
    <col min="35" max="35" width="10.42578125" style="2260" customWidth="1"/>
    <col min="36" max="36" width="11.85546875" style="2260" customWidth="1"/>
    <col min="37" max="37" width="11.42578125" style="2260" customWidth="1"/>
    <col min="38" max="38" width="10.85546875" style="2260" customWidth="1"/>
    <col min="39" max="39" width="11.42578125" style="2260" customWidth="1"/>
    <col min="40" max="40" width="11.7109375" style="2260" customWidth="1"/>
    <col min="41" max="41" width="11.42578125" style="2260" customWidth="1"/>
    <col min="42" max="44" width="11.42578125" style="2260"/>
    <col min="45" max="45" width="12.85546875" style="2260" customWidth="1"/>
    <col min="46" max="77" width="11.42578125" style="2260"/>
    <col min="78" max="78" width="12.140625" style="2260" hidden="1" customWidth="1"/>
    <col min="79" max="104" width="12.140625" style="3287" hidden="1" customWidth="1"/>
    <col min="105" max="105" width="12.140625" style="2260" hidden="1" customWidth="1"/>
    <col min="106" max="16384" width="11.42578125" style="2260"/>
  </cols>
  <sheetData>
    <row r="1" spans="1:104" s="3282" customFormat="1" ht="16.350000000000001" customHeight="1" x14ac:dyDescent="0.2">
      <c r="A1" s="171" t="s">
        <v>243</v>
      </c>
      <c r="CA1" s="3283"/>
      <c r="CB1" s="3283"/>
      <c r="CC1" s="3283"/>
      <c r="CD1" s="3283"/>
      <c r="CE1" s="3283"/>
      <c r="CF1" s="3283"/>
      <c r="CG1" s="3283"/>
      <c r="CH1" s="3283"/>
      <c r="CI1" s="3283"/>
      <c r="CJ1" s="3283"/>
      <c r="CK1" s="3283"/>
      <c r="CL1" s="3283"/>
      <c r="CM1" s="3283"/>
      <c r="CN1" s="3283"/>
      <c r="CO1" s="3283"/>
      <c r="CP1" s="3283"/>
      <c r="CQ1" s="3283"/>
      <c r="CR1" s="3283"/>
      <c r="CS1" s="3283"/>
      <c r="CT1" s="3283"/>
      <c r="CU1" s="3283"/>
      <c r="CV1" s="3283"/>
      <c r="CW1" s="3283"/>
      <c r="CX1" s="3283"/>
      <c r="CY1" s="3283"/>
      <c r="CZ1" s="3283"/>
    </row>
    <row r="2" spans="1:104" s="3282" customFormat="1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CA2" s="3283"/>
      <c r="CB2" s="3283"/>
      <c r="CC2" s="3283"/>
      <c r="CD2" s="3283"/>
      <c r="CE2" s="3283"/>
      <c r="CF2" s="3283"/>
      <c r="CG2" s="3283"/>
      <c r="CH2" s="3283"/>
      <c r="CI2" s="3283"/>
      <c r="CJ2" s="3283"/>
      <c r="CK2" s="3283"/>
      <c r="CL2" s="3283"/>
      <c r="CM2" s="3283"/>
      <c r="CN2" s="3283"/>
      <c r="CO2" s="3283"/>
      <c r="CP2" s="3283"/>
      <c r="CQ2" s="3283"/>
      <c r="CR2" s="3283"/>
      <c r="CS2" s="3283"/>
      <c r="CT2" s="3283"/>
      <c r="CU2" s="3283"/>
      <c r="CV2" s="3283"/>
      <c r="CW2" s="3283"/>
      <c r="CX2" s="3283"/>
      <c r="CY2" s="3283"/>
      <c r="CZ2" s="3283"/>
    </row>
    <row r="3" spans="1:104" s="3282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PUYEHUE - ( 123406 )</v>
      </c>
      <c r="CA3" s="3283"/>
      <c r="CB3" s="3283"/>
      <c r="CC3" s="3283"/>
      <c r="CD3" s="3283"/>
      <c r="CE3" s="3283"/>
      <c r="CF3" s="3283"/>
      <c r="CG3" s="3283"/>
      <c r="CH3" s="3283"/>
      <c r="CI3" s="3283"/>
      <c r="CJ3" s="3283"/>
      <c r="CK3" s="3283"/>
      <c r="CL3" s="3283"/>
      <c r="CM3" s="3283"/>
      <c r="CN3" s="3283"/>
      <c r="CO3" s="3283"/>
      <c r="CP3" s="3283"/>
      <c r="CQ3" s="3283"/>
      <c r="CR3" s="3283"/>
      <c r="CS3" s="3283"/>
      <c r="CT3" s="3283"/>
      <c r="CU3" s="3283"/>
      <c r="CV3" s="3283"/>
      <c r="CW3" s="3283"/>
      <c r="CX3" s="3283"/>
      <c r="CY3" s="3283"/>
      <c r="CZ3" s="3283"/>
    </row>
    <row r="4" spans="1:104" s="3282" customFormat="1" ht="16.350000000000001" customHeight="1" x14ac:dyDescent="0.2">
      <c r="A4" s="171" t="str">
        <f>CONCATENATE("MES: ",NOMBRE!B6," - ","( ",NOMBRE!C6,NOMBRE!D6," )")</f>
        <v>MES: MAYO - ( 05 )</v>
      </c>
      <c r="G4" s="3284"/>
      <c r="H4" s="3284"/>
      <c r="I4" s="3284"/>
      <c r="J4" s="3284"/>
      <c r="K4" s="3284"/>
      <c r="L4" s="3284"/>
      <c r="CA4" s="3283"/>
      <c r="CB4" s="3283"/>
      <c r="CC4" s="3283"/>
      <c r="CD4" s="3283"/>
      <c r="CE4" s="3283"/>
      <c r="CF4" s="3283"/>
      <c r="CG4" s="3283"/>
      <c r="CH4" s="3283"/>
      <c r="CI4" s="3283"/>
      <c r="CJ4" s="3283"/>
      <c r="CK4" s="3283"/>
      <c r="CL4" s="3283"/>
      <c r="CM4" s="3283"/>
      <c r="CN4" s="3283"/>
      <c r="CO4" s="3283"/>
      <c r="CP4" s="3283"/>
      <c r="CQ4" s="3283"/>
      <c r="CR4" s="3283"/>
      <c r="CS4" s="3283"/>
      <c r="CT4" s="3283"/>
      <c r="CU4" s="3283"/>
      <c r="CV4" s="3283"/>
      <c r="CW4" s="3283"/>
      <c r="CX4" s="3283"/>
      <c r="CY4" s="3283"/>
      <c r="CZ4" s="3283"/>
    </row>
    <row r="5" spans="1:104" s="3282" customFormat="1" ht="16.350000000000001" customHeight="1" x14ac:dyDescent="0.2">
      <c r="A5" s="171" t="str">
        <f>CONCATENATE("AÑO: ",NOMBRE!B7)</f>
        <v>AÑO: 2020</v>
      </c>
      <c r="E5" s="3285"/>
      <c r="CA5" s="3283"/>
      <c r="CB5" s="3283"/>
      <c r="CC5" s="3283"/>
      <c r="CD5" s="3283"/>
      <c r="CE5" s="3283"/>
      <c r="CF5" s="3283"/>
      <c r="CG5" s="3283"/>
      <c r="CH5" s="3283"/>
      <c r="CI5" s="3283"/>
      <c r="CJ5" s="3283"/>
      <c r="CK5" s="3283"/>
      <c r="CL5" s="3283"/>
      <c r="CM5" s="3283"/>
      <c r="CN5" s="3283"/>
      <c r="CO5" s="3283"/>
      <c r="CP5" s="3283"/>
      <c r="CQ5" s="3283"/>
      <c r="CR5" s="3283"/>
      <c r="CS5" s="3283"/>
      <c r="CT5" s="3283"/>
      <c r="CU5" s="3283"/>
      <c r="CV5" s="3283"/>
      <c r="CW5" s="3283"/>
      <c r="CX5" s="3283"/>
      <c r="CY5" s="3283"/>
      <c r="CZ5" s="3283"/>
    </row>
    <row r="6" spans="1:104" x14ac:dyDescent="0.25">
      <c r="A6" s="3286"/>
      <c r="B6" s="3286"/>
      <c r="C6" s="3286"/>
      <c r="D6" s="3286"/>
      <c r="E6" s="3286"/>
      <c r="F6" s="3286"/>
      <c r="G6" s="3286"/>
      <c r="H6" s="3286"/>
      <c r="I6" s="3286"/>
      <c r="J6" s="3286"/>
      <c r="K6" s="3286"/>
      <c r="L6" s="3286"/>
      <c r="M6" s="3286"/>
      <c r="N6" s="3286"/>
      <c r="O6" s="3286"/>
      <c r="P6" s="3286"/>
      <c r="Q6" s="3286"/>
      <c r="R6" s="3286"/>
      <c r="S6" s="3286"/>
      <c r="T6" s="3286"/>
      <c r="U6" s="3286"/>
      <c r="V6" s="3286"/>
      <c r="W6" s="3286"/>
      <c r="X6" s="3286"/>
      <c r="Y6" s="3286"/>
      <c r="Z6" s="3286"/>
      <c r="AA6" s="3286"/>
      <c r="AB6" s="3286"/>
      <c r="AC6" s="3286"/>
      <c r="AD6" s="3286"/>
      <c r="AE6" s="3286"/>
      <c r="AF6" s="3286"/>
      <c r="AG6" s="3286"/>
      <c r="AH6" s="3286"/>
      <c r="AI6" s="3286"/>
      <c r="AJ6" s="3286"/>
      <c r="AK6" s="3286"/>
      <c r="AL6" s="3286"/>
      <c r="AM6" s="3282"/>
      <c r="AN6" s="3282"/>
      <c r="AO6" s="3282"/>
      <c r="AP6" s="3282"/>
      <c r="AQ6" s="3282"/>
      <c r="AR6" s="3282"/>
      <c r="AS6" s="3286"/>
      <c r="AT6" s="3286"/>
      <c r="AU6" s="3286"/>
      <c r="AV6" s="3286"/>
      <c r="AW6" s="3286"/>
      <c r="AX6" s="3286"/>
      <c r="AY6" s="3286"/>
      <c r="AZ6" s="3286"/>
      <c r="BA6" s="3286"/>
      <c r="BB6" s="3286"/>
      <c r="BC6" s="3286"/>
      <c r="BD6" s="3286"/>
      <c r="BE6" s="3286"/>
      <c r="BF6" s="3286"/>
      <c r="BG6" s="3286"/>
      <c r="BH6" s="3286"/>
      <c r="BI6" s="3286"/>
      <c r="BJ6" s="3286"/>
      <c r="BK6" s="3286"/>
      <c r="BL6" s="3286"/>
      <c r="BM6" s="3286"/>
      <c r="BN6" s="3286"/>
      <c r="BO6" s="3286"/>
      <c r="BP6" s="3286"/>
      <c r="BQ6" s="3286"/>
      <c r="BR6" s="3286"/>
      <c r="BS6" s="3286"/>
      <c r="BT6" s="3286"/>
      <c r="BU6" s="3286"/>
      <c r="BV6" s="3286"/>
      <c r="BW6" s="3286"/>
      <c r="BX6" s="3286"/>
      <c r="BY6" s="3286"/>
      <c r="BZ6" s="3286"/>
      <c r="CA6" s="3283"/>
      <c r="CB6" s="3283"/>
      <c r="CC6" s="3283"/>
      <c r="CD6" s="3283"/>
      <c r="CE6" s="3283"/>
      <c r="CF6" s="3283"/>
      <c r="CG6" s="3283"/>
      <c r="CH6" s="3283"/>
      <c r="CI6" s="3283"/>
      <c r="CJ6" s="3283"/>
      <c r="CK6" s="3283"/>
      <c r="CL6" s="3283"/>
      <c r="CM6" s="3283"/>
      <c r="CN6" s="3283"/>
      <c r="CO6" s="3283"/>
    </row>
    <row r="7" spans="1:104" x14ac:dyDescent="0.25">
      <c r="A7" s="4164" t="s">
        <v>2803</v>
      </c>
      <c r="B7" s="4164"/>
      <c r="C7" s="4164"/>
      <c r="D7" s="4164"/>
      <c r="E7" s="4164"/>
      <c r="F7" s="4164"/>
      <c r="G7" s="4164"/>
      <c r="H7" s="4164"/>
      <c r="I7" s="4164"/>
      <c r="J7" s="4164"/>
      <c r="K7" s="4164"/>
      <c r="L7" s="4164"/>
      <c r="M7" s="4164"/>
      <c r="N7" s="4164"/>
      <c r="O7" s="4164"/>
      <c r="P7" s="4164"/>
      <c r="Q7" s="4164"/>
      <c r="R7" s="4164"/>
      <c r="S7" s="4164"/>
      <c r="T7" s="4164"/>
      <c r="U7" s="3286"/>
      <c r="V7" s="3286"/>
      <c r="W7" s="3286"/>
      <c r="X7" s="3286"/>
      <c r="Y7" s="3286"/>
      <c r="Z7" s="3286"/>
      <c r="AA7" s="3286"/>
      <c r="AB7" s="3286"/>
      <c r="AC7" s="3286"/>
      <c r="AD7" s="3286"/>
      <c r="AE7" s="3286"/>
      <c r="AF7" s="3286"/>
      <c r="AG7" s="3286"/>
      <c r="AH7" s="3286"/>
      <c r="AI7" s="3286"/>
      <c r="AJ7" s="3286"/>
      <c r="AK7" s="3286"/>
      <c r="AL7" s="3286"/>
      <c r="AM7" s="3282"/>
      <c r="AN7" s="3282"/>
      <c r="AO7" s="3282"/>
      <c r="AP7" s="3282"/>
      <c r="AQ7" s="3282"/>
      <c r="AR7" s="3282"/>
      <c r="AS7" s="3286"/>
      <c r="AT7" s="3286"/>
      <c r="AU7" s="3286"/>
      <c r="AV7" s="3286"/>
      <c r="AW7" s="3286"/>
      <c r="AX7" s="3286"/>
      <c r="AY7" s="3286"/>
      <c r="AZ7" s="3286"/>
      <c r="BA7" s="3286"/>
      <c r="BB7" s="3286"/>
      <c r="BC7" s="3286"/>
      <c r="BD7" s="3286"/>
      <c r="BE7" s="3286"/>
      <c r="BF7" s="3286"/>
      <c r="BG7" s="3286"/>
      <c r="BH7" s="3286"/>
      <c r="BI7" s="3286"/>
      <c r="BJ7" s="3286"/>
      <c r="BK7" s="3286"/>
      <c r="BL7" s="3286"/>
      <c r="BM7" s="3286"/>
      <c r="BN7" s="3286"/>
      <c r="BO7" s="3286"/>
      <c r="BP7" s="3286"/>
      <c r="BQ7" s="3286"/>
      <c r="BR7" s="3286"/>
      <c r="BS7" s="3286"/>
      <c r="BT7" s="3286"/>
      <c r="BU7" s="3286"/>
      <c r="BV7" s="3286"/>
      <c r="BW7" s="3286"/>
      <c r="BX7" s="3286"/>
      <c r="BY7" s="3286"/>
      <c r="BZ7" s="3286"/>
      <c r="CA7" s="3283"/>
      <c r="CB7" s="3283"/>
      <c r="CC7" s="3283"/>
      <c r="CD7" s="3283"/>
      <c r="CE7" s="3283"/>
      <c r="CF7" s="3283"/>
      <c r="CG7" s="3283"/>
      <c r="CH7" s="3283"/>
      <c r="CI7" s="3283"/>
      <c r="CJ7" s="3283"/>
      <c r="CK7" s="3283"/>
      <c r="CL7" s="3283"/>
      <c r="CM7" s="3283"/>
      <c r="CN7" s="3283"/>
      <c r="CO7" s="3283"/>
    </row>
    <row r="8" spans="1:104" x14ac:dyDescent="0.25">
      <c r="A8" s="3286"/>
      <c r="B8" s="3286"/>
      <c r="C8" s="3286"/>
      <c r="D8" s="3286"/>
      <c r="E8" s="3286"/>
      <c r="F8" s="3286"/>
      <c r="G8" s="3286"/>
      <c r="H8" s="3286"/>
      <c r="I8" s="3286"/>
      <c r="J8" s="3286"/>
      <c r="K8" s="3286"/>
      <c r="L8" s="3286"/>
      <c r="M8" s="3286"/>
      <c r="N8" s="3286"/>
      <c r="O8" s="3286"/>
      <c r="P8" s="3286"/>
      <c r="Q8" s="3286"/>
      <c r="R8" s="3286"/>
      <c r="S8" s="3286"/>
      <c r="T8" s="3286"/>
      <c r="U8" s="3286"/>
      <c r="V8" s="3286"/>
      <c r="W8" s="3286"/>
      <c r="X8" s="3286"/>
      <c r="Y8" s="3286"/>
      <c r="Z8" s="3286"/>
      <c r="AA8" s="3286"/>
      <c r="AB8" s="3286"/>
      <c r="AC8" s="3286"/>
      <c r="AD8" s="3286"/>
      <c r="AE8" s="3286"/>
      <c r="AF8" s="3286"/>
      <c r="AG8" s="3286"/>
      <c r="AH8" s="3286"/>
      <c r="AI8" s="3286"/>
      <c r="AJ8" s="3286"/>
      <c r="AK8" s="3286"/>
      <c r="AL8" s="3286"/>
      <c r="AM8" s="3282"/>
      <c r="AN8" s="3282"/>
      <c r="AO8" s="3282"/>
      <c r="AP8" s="3282"/>
      <c r="AQ8" s="3282"/>
      <c r="AR8" s="3282"/>
      <c r="AS8" s="3286"/>
      <c r="AT8" s="3286"/>
      <c r="AU8" s="3286"/>
      <c r="AV8" s="3286"/>
      <c r="AW8" s="3286"/>
      <c r="AX8" s="3286"/>
      <c r="AY8" s="3286"/>
      <c r="AZ8" s="3286"/>
      <c r="BA8" s="3286"/>
      <c r="BB8" s="3286"/>
      <c r="BC8" s="3286"/>
      <c r="BD8" s="3286"/>
      <c r="BE8" s="3286"/>
      <c r="BF8" s="3286"/>
      <c r="BG8" s="3286"/>
      <c r="BH8" s="3286"/>
      <c r="BI8" s="3286"/>
      <c r="BJ8" s="3286"/>
      <c r="BK8" s="3286"/>
      <c r="BL8" s="3286"/>
      <c r="BM8" s="3286"/>
      <c r="BN8" s="3286"/>
      <c r="BO8" s="3286"/>
      <c r="BP8" s="3286"/>
      <c r="BQ8" s="3286"/>
      <c r="BR8" s="3286"/>
      <c r="BS8" s="3286"/>
      <c r="BT8" s="3286"/>
      <c r="BU8" s="3286"/>
      <c r="BV8" s="3286"/>
      <c r="BW8" s="3286"/>
      <c r="BX8" s="3286"/>
      <c r="BY8" s="3286"/>
      <c r="BZ8" s="3286"/>
      <c r="CA8" s="3283"/>
      <c r="CB8" s="3283"/>
      <c r="CC8" s="3283"/>
      <c r="CD8" s="3283"/>
      <c r="CE8" s="3283"/>
      <c r="CF8" s="3283"/>
      <c r="CG8" s="3283"/>
      <c r="CH8" s="3283"/>
      <c r="CI8" s="3283"/>
      <c r="CJ8" s="3283"/>
      <c r="CK8" s="3283"/>
      <c r="CL8" s="3283"/>
      <c r="CM8" s="3283"/>
      <c r="CN8" s="3283"/>
      <c r="CO8" s="3283"/>
    </row>
    <row r="9" spans="1:104" ht="32.1" customHeight="1" x14ac:dyDescent="0.25">
      <c r="A9" s="3288" t="s">
        <v>2804</v>
      </c>
      <c r="B9" s="3286"/>
      <c r="C9" s="3286"/>
      <c r="D9" s="3286"/>
      <c r="E9" s="3286"/>
      <c r="F9" s="3286"/>
      <c r="G9" s="3286"/>
      <c r="H9" s="3286"/>
      <c r="I9" s="3286"/>
      <c r="J9" s="3286"/>
      <c r="K9" s="3286"/>
      <c r="L9" s="3286"/>
      <c r="M9" s="3286"/>
      <c r="N9" s="3286"/>
      <c r="O9" s="3286"/>
      <c r="P9" s="3286"/>
      <c r="Q9" s="3286"/>
      <c r="R9" s="3286"/>
      <c r="S9" s="3286"/>
      <c r="T9" s="3286"/>
      <c r="U9" s="3286"/>
      <c r="V9" s="3286"/>
      <c r="W9" s="3286"/>
      <c r="X9" s="3286"/>
      <c r="Y9" s="3286"/>
      <c r="Z9" s="3286"/>
      <c r="AA9" s="3286"/>
      <c r="AB9" s="3286"/>
      <c r="AC9" s="3286"/>
      <c r="AD9" s="3286"/>
      <c r="AE9" s="3286"/>
      <c r="AF9" s="3286"/>
      <c r="AG9" s="3286"/>
      <c r="AH9" s="3286"/>
      <c r="AI9" s="3286"/>
      <c r="AJ9" s="3286"/>
      <c r="AK9" s="3286"/>
      <c r="AL9" s="3286"/>
      <c r="AM9" s="3286"/>
      <c r="AN9" s="3286"/>
      <c r="AO9" s="3286"/>
      <c r="AP9" s="3286"/>
      <c r="AQ9" s="3286"/>
      <c r="AR9" s="3286"/>
      <c r="AS9" s="3286"/>
      <c r="AT9" s="3286"/>
      <c r="AU9" s="3286"/>
      <c r="AV9" s="3286"/>
      <c r="AW9" s="3286"/>
      <c r="AX9" s="3286"/>
      <c r="AY9" s="3286"/>
      <c r="AZ9" s="3286"/>
      <c r="BA9" s="3286"/>
      <c r="BB9" s="3286"/>
      <c r="BC9" s="3286"/>
      <c r="BD9" s="3286"/>
      <c r="BE9" s="3286"/>
      <c r="BF9" s="3286"/>
      <c r="BG9" s="3286"/>
      <c r="BH9" s="3286"/>
      <c r="BI9" s="3286"/>
      <c r="BJ9" s="3286"/>
      <c r="BK9" s="3286"/>
      <c r="BL9" s="3286"/>
      <c r="BM9" s="3286"/>
      <c r="BN9" s="3286"/>
      <c r="BO9" s="3286"/>
      <c r="BP9" s="3286"/>
      <c r="BQ9" s="3286"/>
      <c r="BR9" s="3286"/>
      <c r="BS9" s="3286"/>
      <c r="BT9" s="3286"/>
      <c r="BU9" s="3286"/>
      <c r="BV9" s="3286"/>
      <c r="BW9" s="3286"/>
      <c r="BX9" s="3286"/>
      <c r="BY9" s="3286"/>
      <c r="BZ9" s="3286"/>
      <c r="CA9" s="3283"/>
      <c r="CB9" s="3283"/>
      <c r="CC9" s="3283"/>
      <c r="CD9" s="3283"/>
      <c r="CE9" s="3283"/>
      <c r="CF9" s="3283"/>
      <c r="CG9" s="3283"/>
      <c r="CH9" s="3283"/>
      <c r="CI9" s="3283"/>
      <c r="CJ9" s="3283"/>
      <c r="CK9" s="3283"/>
      <c r="CL9" s="3283"/>
      <c r="CM9" s="3283"/>
      <c r="CN9" s="3283"/>
      <c r="CO9" s="3283"/>
    </row>
    <row r="10" spans="1:104" s="3292" customFormat="1" ht="16.350000000000001" customHeight="1" x14ac:dyDescent="0.2">
      <c r="A10" s="5477" t="s">
        <v>809</v>
      </c>
      <c r="B10" s="5478"/>
      <c r="C10" s="5443" t="s">
        <v>49</v>
      </c>
      <c r="D10" s="5443"/>
      <c r="E10" s="5444"/>
      <c r="F10" s="5453" t="s">
        <v>28</v>
      </c>
      <c r="G10" s="5454"/>
      <c r="H10" s="5454"/>
      <c r="I10" s="5454"/>
      <c r="J10" s="5454"/>
      <c r="K10" s="5454"/>
      <c r="L10" s="5454"/>
      <c r="M10" s="5454"/>
      <c r="N10" s="5454"/>
      <c r="O10" s="5454"/>
      <c r="P10" s="5454"/>
      <c r="Q10" s="5454"/>
      <c r="R10" s="5454"/>
      <c r="S10" s="5454"/>
      <c r="T10" s="5454"/>
      <c r="U10" s="5454"/>
      <c r="V10" s="5454"/>
      <c r="W10" s="5454"/>
      <c r="X10" s="5454"/>
      <c r="Y10" s="5454"/>
      <c r="Z10" s="5454"/>
      <c r="AA10" s="5454"/>
      <c r="AB10" s="5454"/>
      <c r="AC10" s="5454"/>
      <c r="AD10" s="5454"/>
      <c r="AE10" s="5454"/>
      <c r="AF10" s="5454"/>
      <c r="AG10" s="5454"/>
      <c r="AH10" s="5454"/>
      <c r="AI10" s="5454"/>
      <c r="AJ10" s="5454"/>
      <c r="AK10" s="5454"/>
      <c r="AL10" s="5454"/>
      <c r="AM10" s="5483"/>
      <c r="AN10" s="5484" t="s">
        <v>464</v>
      </c>
      <c r="AO10" s="5357" t="s">
        <v>428</v>
      </c>
      <c r="AP10" s="5444" t="s">
        <v>430</v>
      </c>
      <c r="AQ10" s="5357" t="s">
        <v>429</v>
      </c>
      <c r="AR10" s="4638" t="s">
        <v>533</v>
      </c>
      <c r="AS10" s="5444" t="s">
        <v>2798</v>
      </c>
      <c r="AT10" s="5449" t="s">
        <v>532</v>
      </c>
      <c r="AU10" s="5444" t="s">
        <v>442</v>
      </c>
      <c r="AV10" s="5357" t="s">
        <v>534</v>
      </c>
      <c r="AW10" s="5357" t="s">
        <v>443</v>
      </c>
      <c r="AX10" s="3289"/>
      <c r="AY10" s="3289"/>
      <c r="AZ10" s="3289"/>
      <c r="BA10" s="3289"/>
      <c r="BB10" s="3289"/>
      <c r="BC10" s="3289"/>
      <c r="BD10" s="3289"/>
      <c r="BE10" s="3289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0"/>
      <c r="CB10" s="3290"/>
      <c r="CC10" s="3290"/>
      <c r="CD10" s="3290"/>
      <c r="CE10" s="3290"/>
      <c r="CF10" s="3290"/>
      <c r="CG10" s="3290"/>
      <c r="CH10" s="3290"/>
      <c r="CI10" s="3290"/>
      <c r="CJ10" s="3290"/>
      <c r="CK10" s="3290"/>
      <c r="CL10" s="3290"/>
      <c r="CM10" s="3290"/>
      <c r="CN10" s="3290"/>
      <c r="CO10" s="3290"/>
      <c r="CP10" s="3291"/>
      <c r="CQ10" s="3291"/>
      <c r="CR10" s="3291"/>
      <c r="CS10" s="3291"/>
      <c r="CT10" s="3291"/>
      <c r="CU10" s="3291"/>
      <c r="CV10" s="3291"/>
      <c r="CW10" s="3291"/>
      <c r="CX10" s="3291"/>
      <c r="CY10" s="3291"/>
      <c r="CZ10" s="3291"/>
    </row>
    <row r="11" spans="1:104" s="3292" customFormat="1" ht="16.350000000000001" customHeight="1" x14ac:dyDescent="0.2">
      <c r="A11" s="5479"/>
      <c r="B11" s="5480"/>
      <c r="C11" s="5447"/>
      <c r="D11" s="5447"/>
      <c r="E11" s="5448"/>
      <c r="F11" s="5453" t="s">
        <v>29</v>
      </c>
      <c r="G11" s="5455"/>
      <c r="H11" s="5454" t="s">
        <v>4</v>
      </c>
      <c r="I11" s="5455"/>
      <c r="J11" s="5454" t="s">
        <v>30</v>
      </c>
      <c r="K11" s="5455"/>
      <c r="L11" s="5453" t="s">
        <v>5</v>
      </c>
      <c r="M11" s="5455"/>
      <c r="N11" s="5471" t="s">
        <v>6</v>
      </c>
      <c r="O11" s="5472"/>
      <c r="P11" s="5471" t="s">
        <v>7</v>
      </c>
      <c r="Q11" s="5472"/>
      <c r="R11" s="5471" t="s">
        <v>8</v>
      </c>
      <c r="S11" s="5472"/>
      <c r="T11" s="5471" t="s">
        <v>9</v>
      </c>
      <c r="U11" s="5472"/>
      <c r="V11" s="5471" t="s">
        <v>10</v>
      </c>
      <c r="W11" s="5472"/>
      <c r="X11" s="5471" t="s">
        <v>11</v>
      </c>
      <c r="Y11" s="5472"/>
      <c r="Z11" s="5471" t="s">
        <v>12</v>
      </c>
      <c r="AA11" s="5472"/>
      <c r="AB11" s="5471" t="s">
        <v>13</v>
      </c>
      <c r="AC11" s="5472"/>
      <c r="AD11" s="5471" t="s">
        <v>14</v>
      </c>
      <c r="AE11" s="5472"/>
      <c r="AF11" s="5471" t="s">
        <v>15</v>
      </c>
      <c r="AG11" s="5472"/>
      <c r="AH11" s="5471" t="s">
        <v>16</v>
      </c>
      <c r="AI11" s="5472"/>
      <c r="AJ11" s="5471" t="s">
        <v>17</v>
      </c>
      <c r="AK11" s="5472"/>
      <c r="AL11" s="5471" t="s">
        <v>18</v>
      </c>
      <c r="AM11" s="5476"/>
      <c r="AN11" s="5485"/>
      <c r="AO11" s="5440"/>
      <c r="AP11" s="5446"/>
      <c r="AQ11" s="5440"/>
      <c r="AR11" s="4439"/>
      <c r="AS11" s="5446"/>
      <c r="AT11" s="5450"/>
      <c r="AU11" s="5446"/>
      <c r="AV11" s="5440"/>
      <c r="AW11" s="5440"/>
      <c r="AX11" s="3289"/>
      <c r="AY11" s="3289"/>
      <c r="AZ11" s="3289"/>
      <c r="BA11" s="3289"/>
      <c r="BB11" s="3289"/>
      <c r="BC11" s="3289"/>
      <c r="BD11" s="3289"/>
      <c r="BE11" s="3289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0"/>
      <c r="CJ11" s="3290"/>
      <c r="CK11" s="3290"/>
      <c r="CL11" s="3290"/>
      <c r="CM11" s="3290"/>
      <c r="CN11" s="3290"/>
      <c r="CO11" s="3290"/>
      <c r="CP11" s="3291"/>
      <c r="CQ11" s="3291"/>
      <c r="CR11" s="3291"/>
      <c r="CS11" s="3291"/>
      <c r="CT11" s="3291"/>
      <c r="CU11" s="3291"/>
      <c r="CV11" s="3291"/>
      <c r="CW11" s="3291"/>
      <c r="CX11" s="3291"/>
      <c r="CY11" s="3291"/>
      <c r="CZ11" s="3291"/>
    </row>
    <row r="12" spans="1:104" s="3292" customFormat="1" ht="31.5" customHeight="1" x14ac:dyDescent="0.2">
      <c r="A12" s="5481"/>
      <c r="B12" s="5482"/>
      <c r="C12" s="3293" t="s">
        <v>47</v>
      </c>
      <c r="D12" s="3294" t="s">
        <v>20</v>
      </c>
      <c r="E12" s="3295" t="s">
        <v>21</v>
      </c>
      <c r="F12" s="3296" t="s">
        <v>20</v>
      </c>
      <c r="G12" s="3297" t="s">
        <v>21</v>
      </c>
      <c r="H12" s="3298" t="s">
        <v>20</v>
      </c>
      <c r="I12" s="3297" t="s">
        <v>21</v>
      </c>
      <c r="J12" s="3298" t="s">
        <v>20</v>
      </c>
      <c r="K12" s="3297" t="s">
        <v>21</v>
      </c>
      <c r="L12" s="3296" t="s">
        <v>20</v>
      </c>
      <c r="M12" s="3297" t="s">
        <v>21</v>
      </c>
      <c r="N12" s="3296" t="s">
        <v>20</v>
      </c>
      <c r="O12" s="3297" t="s">
        <v>21</v>
      </c>
      <c r="P12" s="3296" t="s">
        <v>20</v>
      </c>
      <c r="Q12" s="3297" t="s">
        <v>21</v>
      </c>
      <c r="R12" s="3296" t="s">
        <v>20</v>
      </c>
      <c r="S12" s="3297" t="s">
        <v>21</v>
      </c>
      <c r="T12" s="3296" t="s">
        <v>20</v>
      </c>
      <c r="U12" s="3297" t="s">
        <v>21</v>
      </c>
      <c r="V12" s="3296" t="s">
        <v>20</v>
      </c>
      <c r="W12" s="3297" t="s">
        <v>21</v>
      </c>
      <c r="X12" s="3296" t="s">
        <v>20</v>
      </c>
      <c r="Y12" s="3297" t="s">
        <v>21</v>
      </c>
      <c r="Z12" s="3296" t="s">
        <v>20</v>
      </c>
      <c r="AA12" s="3297" t="s">
        <v>21</v>
      </c>
      <c r="AB12" s="3296" t="s">
        <v>20</v>
      </c>
      <c r="AC12" s="3297" t="s">
        <v>21</v>
      </c>
      <c r="AD12" s="3296" t="s">
        <v>20</v>
      </c>
      <c r="AE12" s="3297" t="s">
        <v>21</v>
      </c>
      <c r="AF12" s="3296" t="s">
        <v>20</v>
      </c>
      <c r="AG12" s="3297" t="s">
        <v>21</v>
      </c>
      <c r="AH12" s="3296" t="s">
        <v>20</v>
      </c>
      <c r="AI12" s="3297" t="s">
        <v>21</v>
      </c>
      <c r="AJ12" s="3296" t="s">
        <v>20</v>
      </c>
      <c r="AK12" s="3297" t="s">
        <v>21</v>
      </c>
      <c r="AL12" s="3296" t="s">
        <v>20</v>
      </c>
      <c r="AM12" s="3299" t="s">
        <v>21</v>
      </c>
      <c r="AN12" s="5486"/>
      <c r="AO12" s="5358"/>
      <c r="AP12" s="5448"/>
      <c r="AQ12" s="5358"/>
      <c r="AR12" s="4440"/>
      <c r="AS12" s="5448"/>
      <c r="AT12" s="5451"/>
      <c r="AU12" s="5448"/>
      <c r="AV12" s="5358"/>
      <c r="AW12" s="5358"/>
      <c r="AX12" s="3289"/>
      <c r="AY12" s="3289"/>
      <c r="AZ12" s="3289"/>
      <c r="BA12" s="3289"/>
      <c r="BB12" s="3289"/>
      <c r="BC12" s="3289"/>
      <c r="BD12" s="3289"/>
      <c r="BE12" s="3289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0"/>
      <c r="CB12" s="3290"/>
      <c r="CC12" s="3290"/>
      <c r="CD12" s="3290"/>
      <c r="CE12" s="3290"/>
      <c r="CF12" s="3290"/>
      <c r="CG12" s="3300"/>
      <c r="CH12" s="3300"/>
      <c r="CI12" s="3290"/>
      <c r="CJ12" s="3290"/>
      <c r="CK12" s="3290"/>
      <c r="CL12" s="3290"/>
      <c r="CM12" s="3290"/>
      <c r="CN12" s="3290"/>
      <c r="CO12" s="3290"/>
      <c r="CP12" s="3291"/>
      <c r="CQ12" s="3291"/>
      <c r="CR12" s="3291"/>
      <c r="CS12" s="3291"/>
      <c r="CT12" s="3291"/>
      <c r="CU12" s="3291"/>
      <c r="CV12" s="3291"/>
      <c r="CW12" s="3291"/>
      <c r="CX12" s="3291"/>
      <c r="CY12" s="3291"/>
      <c r="CZ12" s="3291"/>
    </row>
    <row r="13" spans="1:104" s="3292" customFormat="1" ht="16.350000000000001" customHeight="1" x14ac:dyDescent="0.2">
      <c r="A13" s="5473" t="s">
        <v>551</v>
      </c>
      <c r="B13" s="3301" t="s">
        <v>438</v>
      </c>
      <c r="C13" s="681">
        <f>+D13+E13</f>
        <v>0</v>
      </c>
      <c r="D13" s="681">
        <f>+F13+H13+J13+L13+N13+P13+R13+T13+V13+X13+Z13+AB13+AD13+AF13+AH13+AJ13+AL13</f>
        <v>0</v>
      </c>
      <c r="E13" s="3302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3"/>
      <c r="AO13" s="830"/>
      <c r="AP13" s="276"/>
      <c r="AQ13" s="237"/>
      <c r="AR13" s="306"/>
      <c r="AS13" s="276"/>
      <c r="AT13" s="306"/>
      <c r="AU13" s="276"/>
      <c r="AV13" s="237"/>
      <c r="AW13" s="237"/>
      <c r="AX13" s="3304" t="str">
        <f>CA13&amp;CB13&amp;CC13</f>
        <v/>
      </c>
      <c r="AY13" s="1482"/>
      <c r="AZ13" s="1482"/>
      <c r="BA13" s="1482"/>
      <c r="BB13" s="1482"/>
      <c r="BC13" s="1482"/>
      <c r="BD13" s="3289"/>
      <c r="BE13" s="3289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5" t="str">
        <f>IF(CG13=1,"* No olvide digitar la columna Beneficiarios y/o Pueblos Originario y/o Migrantes y/o Población SENAME (Digite Cero si no tiene). ","")</f>
        <v/>
      </c>
      <c r="CB13" s="3305" t="str">
        <f>IF(CH13=1,"* El número de Beneficiarios y/o Pueblos Originarios y/o Migrantes y/o Población SENAME NO DEBE ser mayor que el Total.","")</f>
        <v/>
      </c>
      <c r="CC13" s="3305" t="str">
        <f>IF(CI13=1,"* La suma de Pacientes, Familiares/Cuidadores de los pacientes y Funcionarios debe ser mayor o igual al Total. ","")</f>
        <v/>
      </c>
      <c r="CD13" s="3305"/>
      <c r="CE13" s="3305"/>
      <c r="CF13" s="3305"/>
      <c r="CG13" s="3306">
        <f>IF(AND(C13&lt;&gt;0,OR(AO13="",AP13="",AQ13="",AR13="")),1,0)</f>
        <v>0</v>
      </c>
      <c r="CH13" s="3306">
        <f>IF(OR(C13&lt;AO13,C13&lt;AP13,C13&lt;AQ13,C13&lt;AR13),1,0)</f>
        <v>0</v>
      </c>
      <c r="CI13" s="3306">
        <f>IF(C13&gt;(AU13+AV13+AW13),1,0)</f>
        <v>0</v>
      </c>
      <c r="CJ13" s="3290"/>
      <c r="CK13" s="3290"/>
      <c r="CL13" s="3290"/>
      <c r="CM13" s="3290"/>
      <c r="CN13" s="3290"/>
      <c r="CO13" s="3290"/>
      <c r="CP13" s="3291"/>
      <c r="CQ13" s="3291"/>
      <c r="CR13" s="3291"/>
      <c r="CS13" s="3291"/>
      <c r="CT13" s="3291"/>
      <c r="CU13" s="3291"/>
      <c r="CV13" s="3291"/>
      <c r="CW13" s="3291"/>
      <c r="CX13" s="3291"/>
      <c r="CY13" s="3291"/>
      <c r="CZ13" s="3291"/>
    </row>
    <row r="14" spans="1:104" s="3292" customFormat="1" ht="16.350000000000001" customHeight="1" x14ac:dyDescent="0.2">
      <c r="A14" s="5474"/>
      <c r="B14" s="3307" t="s">
        <v>439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08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4" t="str">
        <f t="shared" ref="AX14:AX28" si="2">CA14&amp;CB14&amp;CC14</f>
        <v/>
      </c>
      <c r="AY14" s="1482"/>
      <c r="AZ14" s="1482"/>
      <c r="BA14" s="1482"/>
      <c r="BB14" s="1482"/>
      <c r="BC14" s="1482"/>
      <c r="BD14" s="3289"/>
      <c r="BE14" s="3289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5" t="str">
        <f t="shared" ref="CA14:CA27" si="3">IF(CG14=1,"* No olvide digitar la columna Beneficiarios y/o Pueblos Originario y/o Migrantes y/o Población SENAME (Digite Cero si no tiene). ","")</f>
        <v/>
      </c>
      <c r="CB14" s="3305" t="str">
        <f t="shared" ref="CB14:CB27" si="4">IF(CH14=1,"* El número de Beneficiarios y/o Pueblos Originarios y/o Migrantes y/o Población SENAME NO DEBE ser mayor que el Total.","")</f>
        <v/>
      </c>
      <c r="CC14" s="3305" t="str">
        <f t="shared" ref="CC14:CC28" si="5">IF(CI14=1,"* La suma de Pacientes, Familiares/Cuidadores de los pacientes y Funcionarios debe ser mayor o igual al Total. ","")</f>
        <v/>
      </c>
      <c r="CD14" s="3305"/>
      <c r="CE14" s="3305"/>
      <c r="CF14" s="3305"/>
      <c r="CG14" s="3306">
        <f t="shared" ref="CG14:CG27" si="6">IF(AND(C14&lt;&gt;0,OR(AO14="",AP14="",AQ14="",AR14="")),1,0)</f>
        <v>0</v>
      </c>
      <c r="CH14" s="3306">
        <f t="shared" ref="CH14:CH27" si="7">IF(OR(C14&lt;AO14,C14&lt;AP14,C14&lt;AQ14,C14&lt;AR14),1,0)</f>
        <v>0</v>
      </c>
      <c r="CI14" s="3306">
        <f t="shared" ref="CI14:CI28" si="8">IF(C14&gt;(AU14+AV14+AW14),1,0)</f>
        <v>0</v>
      </c>
      <c r="CJ14" s="3290"/>
      <c r="CK14" s="3290"/>
      <c r="CL14" s="3290"/>
      <c r="CM14" s="3290"/>
      <c r="CN14" s="3290"/>
      <c r="CO14" s="3290"/>
      <c r="CP14" s="3291"/>
      <c r="CQ14" s="3291"/>
      <c r="CR14" s="3291"/>
      <c r="CS14" s="3291"/>
      <c r="CT14" s="3291"/>
      <c r="CU14" s="3291"/>
      <c r="CV14" s="3291"/>
      <c r="CW14" s="3291"/>
      <c r="CX14" s="3291"/>
      <c r="CY14" s="3291"/>
      <c r="CZ14" s="3291"/>
    </row>
    <row r="15" spans="1:104" s="3292" customFormat="1" ht="16.350000000000001" customHeight="1" x14ac:dyDescent="0.2">
      <c r="A15" s="5475"/>
      <c r="B15" s="3309" t="s">
        <v>440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3"/>
      <c r="AO15" s="98"/>
      <c r="AP15" s="142"/>
      <c r="AQ15" s="98"/>
      <c r="AR15" s="249"/>
      <c r="AS15" s="142"/>
      <c r="AT15" s="249"/>
      <c r="AU15" s="142"/>
      <c r="AV15" s="98"/>
      <c r="AW15" s="98"/>
      <c r="AX15" s="3304" t="str">
        <f t="shared" si="2"/>
        <v/>
      </c>
      <c r="AY15" s="1482"/>
      <c r="AZ15" s="1482"/>
      <c r="BA15" s="1482"/>
      <c r="BB15" s="1482"/>
      <c r="BC15" s="1482"/>
      <c r="BD15" s="3289"/>
      <c r="BE15" s="3289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5" t="str">
        <f t="shared" si="3"/>
        <v/>
      </c>
      <c r="CB15" s="3305" t="str">
        <f t="shared" si="4"/>
        <v/>
      </c>
      <c r="CC15" s="3305" t="str">
        <f t="shared" si="5"/>
        <v/>
      </c>
      <c r="CD15" s="3305"/>
      <c r="CE15" s="3305"/>
      <c r="CF15" s="3305"/>
      <c r="CG15" s="3306">
        <f t="shared" si="6"/>
        <v>0</v>
      </c>
      <c r="CH15" s="3306">
        <f t="shared" si="7"/>
        <v>0</v>
      </c>
      <c r="CI15" s="3306">
        <f t="shared" si="8"/>
        <v>0</v>
      </c>
      <c r="CJ15" s="3290"/>
      <c r="CK15" s="3290"/>
      <c r="CL15" s="3290"/>
      <c r="CM15" s="3290"/>
      <c r="CN15" s="3290"/>
      <c r="CO15" s="3290"/>
      <c r="CP15" s="3291"/>
      <c r="CQ15" s="3291"/>
      <c r="CR15" s="3291"/>
      <c r="CS15" s="3291"/>
      <c r="CT15" s="3291"/>
      <c r="CU15" s="3291"/>
      <c r="CV15" s="3291"/>
      <c r="CW15" s="3291"/>
      <c r="CX15" s="3291"/>
      <c r="CY15" s="3291"/>
      <c r="CZ15" s="3291"/>
    </row>
    <row r="16" spans="1:104" s="3292" customFormat="1" ht="16.350000000000001" customHeight="1" x14ac:dyDescent="0.2">
      <c r="A16" s="5446" t="s">
        <v>453</v>
      </c>
      <c r="B16" s="3310" t="s">
        <v>526</v>
      </c>
      <c r="C16" s="3311">
        <f t="shared" si="0"/>
        <v>0</v>
      </c>
      <c r="D16" s="3311">
        <f t="shared" si="1"/>
        <v>0</v>
      </c>
      <c r="E16" s="3312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3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4" t="str">
        <f t="shared" si="2"/>
        <v/>
      </c>
      <c r="AY16" s="1482"/>
      <c r="AZ16" s="1482"/>
      <c r="BA16" s="1482"/>
      <c r="BB16" s="1482"/>
      <c r="BC16" s="1482"/>
      <c r="BD16" s="3289"/>
      <c r="BE16" s="3289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5" t="str">
        <f t="shared" si="3"/>
        <v/>
      </c>
      <c r="CB16" s="3305" t="str">
        <f t="shared" si="4"/>
        <v/>
      </c>
      <c r="CC16" s="3305" t="str">
        <f t="shared" si="5"/>
        <v/>
      </c>
      <c r="CD16" s="3305"/>
      <c r="CE16" s="3305"/>
      <c r="CF16" s="3305"/>
      <c r="CG16" s="3306">
        <f t="shared" si="6"/>
        <v>0</v>
      </c>
      <c r="CH16" s="3306">
        <f t="shared" si="7"/>
        <v>0</v>
      </c>
      <c r="CI16" s="3306">
        <f t="shared" si="8"/>
        <v>0</v>
      </c>
      <c r="CJ16" s="3290"/>
      <c r="CK16" s="3290"/>
      <c r="CL16" s="3290"/>
      <c r="CM16" s="3290"/>
      <c r="CN16" s="3290"/>
      <c r="CO16" s="3290"/>
      <c r="CP16" s="3291"/>
      <c r="CQ16" s="3291"/>
      <c r="CR16" s="3291"/>
      <c r="CS16" s="3291"/>
      <c r="CT16" s="3291"/>
      <c r="CU16" s="3291"/>
      <c r="CV16" s="3291"/>
      <c r="CW16" s="3291"/>
      <c r="CX16" s="3291"/>
      <c r="CY16" s="3291"/>
      <c r="CZ16" s="3291"/>
    </row>
    <row r="17" spans="1:104" s="3292" customFormat="1" ht="16.350000000000001" customHeight="1" x14ac:dyDescent="0.2">
      <c r="A17" s="5446"/>
      <c r="B17" s="3314" t="s">
        <v>527</v>
      </c>
      <c r="C17" s="3311">
        <f t="shared" si="0"/>
        <v>0</v>
      </c>
      <c r="D17" s="3311">
        <f t="shared" si="1"/>
        <v>0</v>
      </c>
      <c r="E17" s="3315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3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4" t="str">
        <f t="shared" si="2"/>
        <v/>
      </c>
      <c r="AY17" s="1482"/>
      <c r="AZ17" s="1482"/>
      <c r="BA17" s="1482"/>
      <c r="BB17" s="1482"/>
      <c r="BC17" s="1482"/>
      <c r="BD17" s="3289"/>
      <c r="BE17" s="3289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5" t="str">
        <f t="shared" si="3"/>
        <v/>
      </c>
      <c r="CB17" s="3305" t="str">
        <f t="shared" si="4"/>
        <v/>
      </c>
      <c r="CC17" s="3305" t="str">
        <f t="shared" si="5"/>
        <v/>
      </c>
      <c r="CD17" s="3305"/>
      <c r="CE17" s="3305"/>
      <c r="CF17" s="3305"/>
      <c r="CG17" s="3306">
        <f t="shared" si="6"/>
        <v>0</v>
      </c>
      <c r="CH17" s="3306">
        <f t="shared" si="7"/>
        <v>0</v>
      </c>
      <c r="CI17" s="3306">
        <f t="shared" si="8"/>
        <v>0</v>
      </c>
      <c r="CJ17" s="3290"/>
      <c r="CK17" s="3290"/>
      <c r="CL17" s="3290"/>
      <c r="CM17" s="3290"/>
      <c r="CN17" s="3290"/>
      <c r="CO17" s="3290"/>
      <c r="CP17" s="3291"/>
      <c r="CQ17" s="3291"/>
      <c r="CR17" s="3291"/>
      <c r="CS17" s="3291"/>
      <c r="CT17" s="3291"/>
      <c r="CU17" s="3291"/>
      <c r="CV17" s="3291"/>
      <c r="CW17" s="3291"/>
      <c r="CX17" s="3291"/>
      <c r="CY17" s="3291"/>
      <c r="CZ17" s="3291"/>
    </row>
    <row r="18" spans="1:104" s="3292" customFormat="1" ht="16.350000000000001" customHeight="1" x14ac:dyDescent="0.2">
      <c r="A18" s="5446"/>
      <c r="B18" s="3314" t="s">
        <v>458</v>
      </c>
      <c r="C18" s="3311">
        <f t="shared" si="0"/>
        <v>0</v>
      </c>
      <c r="D18" s="3316">
        <f>+F18+H18+J18+L18+N18+P18+R18+T18+V18+X18+Z18+AB18+AD18+AF18+AH18+AJ18+AL18</f>
        <v>0</v>
      </c>
      <c r="E18" s="3315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3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4" t="str">
        <f t="shared" si="2"/>
        <v/>
      </c>
      <c r="AY18" s="1482"/>
      <c r="AZ18" s="1482"/>
      <c r="BA18" s="1482"/>
      <c r="BB18" s="1482"/>
      <c r="BC18" s="1482"/>
      <c r="BD18" s="3289"/>
      <c r="BE18" s="3289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5" t="str">
        <f t="shared" si="3"/>
        <v/>
      </c>
      <c r="CB18" s="3305" t="str">
        <f t="shared" si="4"/>
        <v/>
      </c>
      <c r="CC18" s="3305" t="str">
        <f t="shared" si="5"/>
        <v/>
      </c>
      <c r="CD18" s="3305"/>
      <c r="CE18" s="3305"/>
      <c r="CF18" s="3305"/>
      <c r="CG18" s="3306">
        <f t="shared" si="6"/>
        <v>0</v>
      </c>
      <c r="CH18" s="3306">
        <f t="shared" si="7"/>
        <v>0</v>
      </c>
      <c r="CI18" s="3306">
        <f t="shared" si="8"/>
        <v>0</v>
      </c>
      <c r="CJ18" s="3290"/>
      <c r="CK18" s="3290"/>
      <c r="CL18" s="3290"/>
      <c r="CM18" s="3290"/>
      <c r="CN18" s="3290"/>
      <c r="CO18" s="3290"/>
      <c r="CP18" s="3291"/>
      <c r="CQ18" s="3291"/>
      <c r="CR18" s="3291"/>
      <c r="CS18" s="3291"/>
      <c r="CT18" s="3291"/>
      <c r="CU18" s="3291"/>
      <c r="CV18" s="3291"/>
      <c r="CW18" s="3291"/>
      <c r="CX18" s="3291"/>
      <c r="CY18" s="3291"/>
      <c r="CZ18" s="3291"/>
    </row>
    <row r="19" spans="1:104" s="3292" customFormat="1" ht="16.350000000000001" customHeight="1" x14ac:dyDescent="0.2">
      <c r="A19" s="5446"/>
      <c r="B19" s="3314" t="s">
        <v>528</v>
      </c>
      <c r="C19" s="3311">
        <f t="shared" si="0"/>
        <v>0</v>
      </c>
      <c r="D19" s="3311">
        <f t="shared" si="1"/>
        <v>0</v>
      </c>
      <c r="E19" s="3315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3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4" t="str">
        <f t="shared" si="2"/>
        <v/>
      </c>
      <c r="AY19" s="1482"/>
      <c r="AZ19" s="1482"/>
      <c r="BA19" s="1482"/>
      <c r="BB19" s="1482"/>
      <c r="BC19" s="1482"/>
      <c r="BD19" s="3289"/>
      <c r="BE19" s="3289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5" t="str">
        <f t="shared" si="3"/>
        <v/>
      </c>
      <c r="CB19" s="3305" t="str">
        <f t="shared" si="4"/>
        <v/>
      </c>
      <c r="CC19" s="3305" t="str">
        <f t="shared" si="5"/>
        <v/>
      </c>
      <c r="CD19" s="3305"/>
      <c r="CE19" s="3305"/>
      <c r="CF19" s="3305"/>
      <c r="CG19" s="3306">
        <f t="shared" si="6"/>
        <v>0</v>
      </c>
      <c r="CH19" s="3306">
        <f t="shared" si="7"/>
        <v>0</v>
      </c>
      <c r="CI19" s="3306">
        <f t="shared" si="8"/>
        <v>0</v>
      </c>
      <c r="CJ19" s="3290"/>
      <c r="CK19" s="3290"/>
      <c r="CL19" s="3290"/>
      <c r="CM19" s="3290"/>
      <c r="CN19" s="3290"/>
      <c r="CO19" s="3290"/>
      <c r="CP19" s="3291"/>
      <c r="CQ19" s="3291"/>
      <c r="CR19" s="3291"/>
      <c r="CS19" s="3291"/>
      <c r="CT19" s="3291"/>
      <c r="CU19" s="3291"/>
      <c r="CV19" s="3291"/>
      <c r="CW19" s="3291"/>
      <c r="CX19" s="3291"/>
      <c r="CY19" s="3291"/>
      <c r="CZ19" s="3291"/>
    </row>
    <row r="20" spans="1:104" s="3292" customFormat="1" ht="16.350000000000001" customHeight="1" x14ac:dyDescent="0.2">
      <c r="A20" s="5446"/>
      <c r="B20" s="3314" t="s">
        <v>529</v>
      </c>
      <c r="C20" s="3311">
        <f t="shared" si="0"/>
        <v>0</v>
      </c>
      <c r="D20" s="3311">
        <f t="shared" si="1"/>
        <v>0</v>
      </c>
      <c r="E20" s="3315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3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4" t="str">
        <f t="shared" si="2"/>
        <v/>
      </c>
      <c r="AY20" s="1482"/>
      <c r="AZ20" s="1482"/>
      <c r="BA20" s="1482"/>
      <c r="BB20" s="1482"/>
      <c r="BC20" s="1482"/>
      <c r="BD20" s="3289"/>
      <c r="BE20" s="3289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5" t="str">
        <f t="shared" si="3"/>
        <v/>
      </c>
      <c r="CB20" s="3305" t="str">
        <f t="shared" si="4"/>
        <v/>
      </c>
      <c r="CC20" s="3305" t="str">
        <f t="shared" si="5"/>
        <v/>
      </c>
      <c r="CD20" s="3305"/>
      <c r="CE20" s="3305"/>
      <c r="CF20" s="3305"/>
      <c r="CG20" s="3306">
        <f t="shared" si="6"/>
        <v>0</v>
      </c>
      <c r="CH20" s="3306">
        <f t="shared" si="7"/>
        <v>0</v>
      </c>
      <c r="CI20" s="3306">
        <f t="shared" si="8"/>
        <v>0</v>
      </c>
      <c r="CJ20" s="3290"/>
      <c r="CK20" s="3290"/>
      <c r="CL20" s="3290"/>
      <c r="CM20" s="3290"/>
      <c r="CN20" s="3290"/>
      <c r="CO20" s="3290"/>
      <c r="CP20" s="3291"/>
      <c r="CQ20" s="3291"/>
      <c r="CR20" s="3291"/>
      <c r="CS20" s="3291"/>
      <c r="CT20" s="3291"/>
      <c r="CU20" s="3291"/>
      <c r="CV20" s="3291"/>
      <c r="CW20" s="3291"/>
      <c r="CX20" s="3291"/>
      <c r="CY20" s="3291"/>
      <c r="CZ20" s="3291"/>
    </row>
    <row r="21" spans="1:104" s="3292" customFormat="1" ht="24" customHeight="1" x14ac:dyDescent="0.2">
      <c r="A21" s="5446"/>
      <c r="B21" s="3314" t="s">
        <v>530</v>
      </c>
      <c r="C21" s="3311">
        <f t="shared" si="0"/>
        <v>0</v>
      </c>
      <c r="D21" s="3311">
        <f t="shared" si="1"/>
        <v>0</v>
      </c>
      <c r="E21" s="3315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3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4" t="str">
        <f t="shared" si="2"/>
        <v/>
      </c>
      <c r="AY21" s="1482"/>
      <c r="AZ21" s="1482"/>
      <c r="BA21" s="1482"/>
      <c r="BB21" s="1482"/>
      <c r="BC21" s="1482"/>
      <c r="BD21" s="3289"/>
      <c r="BE21" s="3289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5" t="str">
        <f t="shared" si="3"/>
        <v/>
      </c>
      <c r="CB21" s="3305" t="str">
        <f t="shared" si="4"/>
        <v/>
      </c>
      <c r="CC21" s="3305" t="str">
        <f t="shared" si="5"/>
        <v/>
      </c>
      <c r="CD21" s="3305"/>
      <c r="CE21" s="3305"/>
      <c r="CF21" s="3305"/>
      <c r="CG21" s="3306">
        <f t="shared" si="6"/>
        <v>0</v>
      </c>
      <c r="CH21" s="3306">
        <f t="shared" si="7"/>
        <v>0</v>
      </c>
      <c r="CI21" s="3306">
        <f t="shared" si="8"/>
        <v>0</v>
      </c>
      <c r="CJ21" s="3290"/>
      <c r="CK21" s="3290"/>
      <c r="CL21" s="3290"/>
      <c r="CM21" s="3290"/>
      <c r="CN21" s="3290"/>
      <c r="CO21" s="3290"/>
      <c r="CP21" s="3291"/>
      <c r="CQ21" s="3291"/>
      <c r="CR21" s="3291"/>
      <c r="CS21" s="3291"/>
      <c r="CT21" s="3291"/>
      <c r="CU21" s="3291"/>
      <c r="CV21" s="3291"/>
      <c r="CW21" s="3291"/>
      <c r="CX21" s="3291"/>
      <c r="CY21" s="3291"/>
      <c r="CZ21" s="3291"/>
    </row>
    <row r="22" spans="1:104" s="3292" customFormat="1" ht="16.350000000000001" customHeight="1" x14ac:dyDescent="0.2">
      <c r="A22" s="5446"/>
      <c r="B22" s="3314" t="s">
        <v>531</v>
      </c>
      <c r="C22" s="3311">
        <f t="shared" si="0"/>
        <v>0</v>
      </c>
      <c r="D22" s="3311">
        <f t="shared" si="1"/>
        <v>0</v>
      </c>
      <c r="E22" s="3315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3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4" t="str">
        <f t="shared" si="2"/>
        <v/>
      </c>
      <c r="AY22" s="1482"/>
      <c r="AZ22" s="1482"/>
      <c r="BA22" s="1482"/>
      <c r="BB22" s="1482"/>
      <c r="BC22" s="1482"/>
      <c r="BD22" s="3289"/>
      <c r="BE22" s="3289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5" t="str">
        <f t="shared" si="3"/>
        <v/>
      </c>
      <c r="CB22" s="3305" t="str">
        <f t="shared" si="4"/>
        <v/>
      </c>
      <c r="CC22" s="3305" t="str">
        <f t="shared" si="5"/>
        <v/>
      </c>
      <c r="CD22" s="3305"/>
      <c r="CE22" s="3305"/>
      <c r="CF22" s="3305"/>
      <c r="CG22" s="3306">
        <f t="shared" si="6"/>
        <v>0</v>
      </c>
      <c r="CH22" s="3306">
        <f t="shared" si="7"/>
        <v>0</v>
      </c>
      <c r="CI22" s="3306">
        <f t="shared" si="8"/>
        <v>0</v>
      </c>
      <c r="CJ22" s="3290"/>
      <c r="CK22" s="3290"/>
      <c r="CL22" s="3290"/>
      <c r="CM22" s="3290"/>
      <c r="CN22" s="3290"/>
      <c r="CO22" s="3290"/>
      <c r="CP22" s="3291"/>
      <c r="CQ22" s="3291"/>
      <c r="CR22" s="3291"/>
      <c r="CS22" s="3291"/>
      <c r="CT22" s="3291"/>
      <c r="CU22" s="3291"/>
      <c r="CV22" s="3291"/>
      <c r="CW22" s="3291"/>
      <c r="CX22" s="3291"/>
      <c r="CY22" s="3291"/>
      <c r="CZ22" s="3291"/>
    </row>
    <row r="23" spans="1:104" s="3292" customFormat="1" ht="16.350000000000001" customHeight="1" x14ac:dyDescent="0.2">
      <c r="A23" s="5446"/>
      <c r="B23" s="3314" t="s">
        <v>456</v>
      </c>
      <c r="C23" s="3311">
        <f t="shared" si="0"/>
        <v>0</v>
      </c>
      <c r="D23" s="3311">
        <f t="shared" si="1"/>
        <v>0</v>
      </c>
      <c r="E23" s="3315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3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4" t="str">
        <f t="shared" si="2"/>
        <v/>
      </c>
      <c r="AY23" s="1482"/>
      <c r="AZ23" s="1482"/>
      <c r="BA23" s="1482"/>
      <c r="BB23" s="1482"/>
      <c r="BC23" s="1482"/>
      <c r="BD23" s="3289"/>
      <c r="BE23" s="3289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5" t="str">
        <f t="shared" si="3"/>
        <v/>
      </c>
      <c r="CB23" s="3305" t="str">
        <f t="shared" si="4"/>
        <v/>
      </c>
      <c r="CC23" s="3305" t="str">
        <f t="shared" si="5"/>
        <v/>
      </c>
      <c r="CD23" s="3305"/>
      <c r="CE23" s="3305"/>
      <c r="CF23" s="3305"/>
      <c r="CG23" s="3306">
        <f t="shared" si="6"/>
        <v>0</v>
      </c>
      <c r="CH23" s="3306">
        <f t="shared" si="7"/>
        <v>0</v>
      </c>
      <c r="CI23" s="3306">
        <f t="shared" si="8"/>
        <v>0</v>
      </c>
      <c r="CJ23" s="3290"/>
      <c r="CK23" s="3290"/>
      <c r="CL23" s="3290"/>
      <c r="CM23" s="3290"/>
      <c r="CN23" s="3290"/>
      <c r="CO23" s="3290"/>
      <c r="CP23" s="3291"/>
      <c r="CQ23" s="3291"/>
      <c r="CR23" s="3291"/>
      <c r="CS23" s="3291"/>
      <c r="CT23" s="3291"/>
      <c r="CU23" s="3291"/>
      <c r="CV23" s="3291"/>
      <c r="CW23" s="3291"/>
      <c r="CX23" s="3291"/>
      <c r="CY23" s="3291"/>
      <c r="CZ23" s="3291"/>
    </row>
    <row r="24" spans="1:104" s="3292" customFormat="1" ht="16.350000000000001" customHeight="1" x14ac:dyDescent="0.2">
      <c r="A24" s="5446"/>
      <c r="B24" s="3314" t="s">
        <v>559</v>
      </c>
      <c r="C24" s="3311">
        <f t="shared" si="0"/>
        <v>0</v>
      </c>
      <c r="D24" s="3317">
        <f t="shared" si="1"/>
        <v>0</v>
      </c>
      <c r="E24" s="3318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19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4" t="str">
        <f t="shared" si="2"/>
        <v/>
      </c>
      <c r="AY24" s="1482"/>
      <c r="AZ24" s="1482"/>
      <c r="BA24" s="1482"/>
      <c r="BB24" s="1482"/>
      <c r="BC24" s="1482"/>
      <c r="BD24" s="3289"/>
      <c r="BE24" s="3289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5" t="str">
        <f t="shared" si="3"/>
        <v/>
      </c>
      <c r="CB24" s="3305" t="str">
        <f t="shared" si="4"/>
        <v/>
      </c>
      <c r="CC24" s="3305" t="str">
        <f t="shared" si="5"/>
        <v/>
      </c>
      <c r="CD24" s="3305"/>
      <c r="CE24" s="3305"/>
      <c r="CF24" s="3305"/>
      <c r="CG24" s="3306">
        <f t="shared" si="6"/>
        <v>0</v>
      </c>
      <c r="CH24" s="3306">
        <f t="shared" si="7"/>
        <v>0</v>
      </c>
      <c r="CI24" s="3306">
        <f t="shared" si="8"/>
        <v>0</v>
      </c>
      <c r="CJ24" s="3290"/>
      <c r="CK24" s="3290"/>
      <c r="CL24" s="3290"/>
      <c r="CM24" s="3290"/>
      <c r="CN24" s="3290"/>
      <c r="CO24" s="3290"/>
      <c r="CP24" s="3291"/>
      <c r="CQ24" s="3291"/>
      <c r="CR24" s="3291"/>
      <c r="CS24" s="3291"/>
      <c r="CT24" s="3291"/>
      <c r="CU24" s="3291"/>
      <c r="CV24" s="3291"/>
      <c r="CW24" s="3291"/>
      <c r="CX24" s="3291"/>
      <c r="CY24" s="3291"/>
      <c r="CZ24" s="3291"/>
    </row>
    <row r="25" spans="1:104" s="3292" customFormat="1" ht="16.350000000000001" customHeight="1" x14ac:dyDescent="0.2">
      <c r="A25" s="5446"/>
      <c r="B25" s="3320" t="s">
        <v>540</v>
      </c>
      <c r="C25" s="3311">
        <f t="shared" si="0"/>
        <v>0</v>
      </c>
      <c r="D25" s="3317">
        <f t="shared" si="1"/>
        <v>0</v>
      </c>
      <c r="E25" s="3318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19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4" t="str">
        <f t="shared" si="2"/>
        <v/>
      </c>
      <c r="AY25" s="1482"/>
      <c r="AZ25" s="1482"/>
      <c r="BA25" s="1482"/>
      <c r="BB25" s="1482"/>
      <c r="BC25" s="1482"/>
      <c r="BD25" s="3289"/>
      <c r="BE25" s="3289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5" t="str">
        <f t="shared" si="3"/>
        <v/>
      </c>
      <c r="CB25" s="3305" t="str">
        <f t="shared" si="4"/>
        <v/>
      </c>
      <c r="CC25" s="3305" t="str">
        <f t="shared" si="5"/>
        <v/>
      </c>
      <c r="CD25" s="3305"/>
      <c r="CE25" s="3305"/>
      <c r="CF25" s="3305"/>
      <c r="CG25" s="3306">
        <f t="shared" si="6"/>
        <v>0</v>
      </c>
      <c r="CH25" s="3306">
        <f t="shared" si="7"/>
        <v>0</v>
      </c>
      <c r="CI25" s="3306">
        <f t="shared" si="8"/>
        <v>0</v>
      </c>
      <c r="CJ25" s="3290"/>
      <c r="CK25" s="3290"/>
      <c r="CL25" s="3290"/>
      <c r="CM25" s="3290"/>
      <c r="CN25" s="3290"/>
      <c r="CO25" s="3290"/>
      <c r="CP25" s="3291"/>
      <c r="CQ25" s="3291"/>
      <c r="CR25" s="3291"/>
      <c r="CS25" s="3291"/>
      <c r="CT25" s="3291"/>
      <c r="CU25" s="3291"/>
      <c r="CV25" s="3291"/>
      <c r="CW25" s="3291"/>
      <c r="CX25" s="3291"/>
      <c r="CY25" s="3291"/>
      <c r="CZ25" s="3291"/>
    </row>
    <row r="26" spans="1:104" s="3292" customFormat="1" ht="16.350000000000001" customHeight="1" x14ac:dyDescent="0.2">
      <c r="A26" s="5446"/>
      <c r="B26" s="3307" t="s">
        <v>455</v>
      </c>
      <c r="C26" s="3311">
        <f t="shared" si="0"/>
        <v>0</v>
      </c>
      <c r="D26" s="3317">
        <f t="shared" si="1"/>
        <v>0</v>
      </c>
      <c r="E26" s="3318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19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4" t="str">
        <f t="shared" si="2"/>
        <v/>
      </c>
      <c r="AY26" s="1482"/>
      <c r="AZ26" s="1482"/>
      <c r="BA26" s="1482"/>
      <c r="BB26" s="1482"/>
      <c r="BC26" s="1482"/>
      <c r="BD26" s="3289"/>
      <c r="BE26" s="3289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5" t="str">
        <f t="shared" si="3"/>
        <v/>
      </c>
      <c r="CB26" s="3305" t="str">
        <f t="shared" si="4"/>
        <v/>
      </c>
      <c r="CC26" s="3305" t="str">
        <f t="shared" si="5"/>
        <v/>
      </c>
      <c r="CD26" s="3305"/>
      <c r="CE26" s="3305"/>
      <c r="CF26" s="3305"/>
      <c r="CG26" s="3306">
        <f t="shared" si="6"/>
        <v>0</v>
      </c>
      <c r="CH26" s="3306">
        <f t="shared" si="7"/>
        <v>0</v>
      </c>
      <c r="CI26" s="3306">
        <f t="shared" si="8"/>
        <v>0</v>
      </c>
      <c r="CJ26" s="3290"/>
      <c r="CK26" s="3290"/>
      <c r="CL26" s="3290"/>
      <c r="CM26" s="3290"/>
      <c r="CN26" s="3290"/>
      <c r="CO26" s="3290"/>
      <c r="CP26" s="3291"/>
      <c r="CQ26" s="3291"/>
      <c r="CR26" s="3291"/>
      <c r="CS26" s="3291"/>
      <c r="CT26" s="3291"/>
      <c r="CU26" s="3291"/>
      <c r="CV26" s="3291"/>
      <c r="CW26" s="3291"/>
      <c r="CX26" s="3291"/>
      <c r="CY26" s="3291"/>
      <c r="CZ26" s="3291"/>
    </row>
    <row r="27" spans="1:104" s="3292" customFormat="1" ht="16.350000000000001" customHeight="1" x14ac:dyDescent="0.2">
      <c r="A27" s="5446"/>
      <c r="B27" s="3321" t="s">
        <v>454</v>
      </c>
      <c r="C27" s="3311">
        <f t="shared" si="0"/>
        <v>0</v>
      </c>
      <c r="D27" s="3317">
        <f t="shared" si="1"/>
        <v>0</v>
      </c>
      <c r="E27" s="3318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19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4" t="str">
        <f t="shared" si="2"/>
        <v/>
      </c>
      <c r="AY27" s="1482"/>
      <c r="AZ27" s="1482"/>
      <c r="BA27" s="1482"/>
      <c r="BB27" s="1482"/>
      <c r="BC27" s="1482"/>
      <c r="BD27" s="3289"/>
      <c r="BE27" s="3289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5" t="str">
        <f t="shared" si="3"/>
        <v/>
      </c>
      <c r="CB27" s="3305" t="str">
        <f t="shared" si="4"/>
        <v/>
      </c>
      <c r="CC27" s="3305" t="str">
        <f t="shared" si="5"/>
        <v/>
      </c>
      <c r="CD27" s="3305"/>
      <c r="CE27" s="3305"/>
      <c r="CF27" s="3305"/>
      <c r="CG27" s="3306">
        <f t="shared" si="6"/>
        <v>0</v>
      </c>
      <c r="CH27" s="3306">
        <f t="shared" si="7"/>
        <v>0</v>
      </c>
      <c r="CI27" s="3306">
        <f t="shared" si="8"/>
        <v>0</v>
      </c>
      <c r="CJ27" s="3290"/>
      <c r="CK27" s="3290"/>
      <c r="CL27" s="3290"/>
      <c r="CM27" s="3290"/>
      <c r="CN27" s="3290"/>
      <c r="CO27" s="3290"/>
      <c r="CP27" s="3291"/>
      <c r="CQ27" s="3291"/>
      <c r="CR27" s="3291"/>
      <c r="CS27" s="3291"/>
      <c r="CT27" s="3291"/>
      <c r="CU27" s="3291"/>
      <c r="CV27" s="3291"/>
      <c r="CW27" s="3291"/>
      <c r="CX27" s="3291"/>
      <c r="CY27" s="3291"/>
      <c r="CZ27" s="3291"/>
    </row>
    <row r="28" spans="1:104" s="3292" customFormat="1" ht="16.350000000000001" customHeight="1" x14ac:dyDescent="0.2">
      <c r="A28" s="5448"/>
      <c r="B28" s="3307" t="s">
        <v>441</v>
      </c>
      <c r="C28" s="3311">
        <f t="shared" si="0"/>
        <v>0</v>
      </c>
      <c r="D28" s="3317">
        <f t="shared" si="1"/>
        <v>0</v>
      </c>
      <c r="E28" s="3322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19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4" t="str">
        <f t="shared" si="2"/>
        <v/>
      </c>
      <c r="AY28" s="1482"/>
      <c r="AZ28" s="1482"/>
      <c r="BA28" s="1482"/>
      <c r="BB28" s="1482"/>
      <c r="BC28" s="1482"/>
      <c r="BD28" s="3289"/>
      <c r="BE28" s="3289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5" t="str">
        <f>IF(CG28=1,"* No olvide digitar la columna Beneficiarios y/o Pueblos Originario y/o Migrantes y/o Población SENAME (Digite Cero si no tiene). ","")</f>
        <v/>
      </c>
      <c r="CB28" s="3305" t="str">
        <f>IF(CH28=1,"* El número de Beneficiarios y/o Pueblos Originarios y/o Migrantes y/o Población SENAME NO DEBE ser mayor que el Total.","")</f>
        <v/>
      </c>
      <c r="CC28" s="3305" t="str">
        <f t="shared" si="5"/>
        <v/>
      </c>
      <c r="CD28" s="3305"/>
      <c r="CE28" s="3305"/>
      <c r="CF28" s="3305"/>
      <c r="CG28" s="3306">
        <f>IF(AND(C28&lt;&gt;0,OR(AO28="",AP28="",AQ28="",AR28="")),1,0)</f>
        <v>0</v>
      </c>
      <c r="CH28" s="3306">
        <f>IF(OR(C28&lt;AO28,C28&lt;AP28,C28&lt;AQ28,C28&lt;AR28),1,0)</f>
        <v>0</v>
      </c>
      <c r="CI28" s="3306">
        <f t="shared" si="8"/>
        <v>0</v>
      </c>
      <c r="CJ28" s="3290"/>
      <c r="CK28" s="3290"/>
      <c r="CL28" s="3290"/>
      <c r="CM28" s="3290"/>
      <c r="CN28" s="3290"/>
      <c r="CO28" s="3290"/>
      <c r="CP28" s="3291"/>
      <c r="CQ28" s="3291"/>
      <c r="CR28" s="3291"/>
      <c r="CS28" s="3291"/>
      <c r="CT28" s="3291"/>
      <c r="CU28" s="3291"/>
      <c r="CV28" s="3291"/>
      <c r="CW28" s="3291"/>
      <c r="CX28" s="3291"/>
      <c r="CY28" s="3291"/>
      <c r="CZ28" s="3291"/>
    </row>
    <row r="29" spans="1:104" s="3292" customFormat="1" ht="21.75" customHeight="1" x14ac:dyDescent="0.2">
      <c r="A29" s="5453" t="s">
        <v>49</v>
      </c>
      <c r="B29" s="5455"/>
      <c r="C29" s="3260">
        <f>SUM(D29:E29)</f>
        <v>0</v>
      </c>
      <c r="D29" s="704">
        <f>+F29+H29+J29+L29+N29+P29+R29+T29+V29+X29+Z29+AB29+AD29+AF29+AH29+AJ29+AL29</f>
        <v>0</v>
      </c>
      <c r="E29" s="3260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3">
        <f t="shared" si="9"/>
        <v>0</v>
      </c>
      <c r="AO29" s="704">
        <f t="shared" si="9"/>
        <v>0</v>
      </c>
      <c r="AP29" s="3260">
        <f t="shared" si="9"/>
        <v>0</v>
      </c>
      <c r="AQ29" s="704">
        <f t="shared" si="9"/>
        <v>0</v>
      </c>
      <c r="AR29" s="3324">
        <f t="shared" si="9"/>
        <v>0</v>
      </c>
      <c r="AS29" s="3260">
        <f t="shared" si="9"/>
        <v>0</v>
      </c>
      <c r="AT29" s="3324">
        <f t="shared" si="9"/>
        <v>0</v>
      </c>
      <c r="AU29" s="3260">
        <f t="shared" si="9"/>
        <v>0</v>
      </c>
      <c r="AV29" s="704">
        <f>SUM(AV13:AV28)</f>
        <v>0</v>
      </c>
      <c r="AW29" s="704">
        <f t="shared" si="9"/>
        <v>0</v>
      </c>
      <c r="AX29" s="3289"/>
      <c r="AY29" s="3289"/>
      <c r="AZ29" s="3289"/>
      <c r="BA29" s="3289"/>
      <c r="BB29" s="3289"/>
      <c r="BC29" s="3289"/>
      <c r="BD29" s="3289"/>
      <c r="BE29" s="3289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0"/>
      <c r="CB29" s="3290"/>
      <c r="CC29" s="3290"/>
      <c r="CD29" s="3290"/>
      <c r="CE29" s="3290"/>
      <c r="CF29" s="3290"/>
      <c r="CG29" s="3300"/>
      <c r="CH29" s="3300"/>
      <c r="CI29" s="3290"/>
      <c r="CJ29" s="3290"/>
      <c r="CK29" s="3290"/>
      <c r="CL29" s="3290"/>
      <c r="CM29" s="3290"/>
      <c r="CN29" s="3290"/>
      <c r="CO29" s="3290"/>
      <c r="CP29" s="3291"/>
      <c r="CQ29" s="3291"/>
      <c r="CR29" s="3291"/>
      <c r="CS29" s="3291"/>
      <c r="CT29" s="3291"/>
      <c r="CU29" s="3291"/>
      <c r="CV29" s="3291"/>
      <c r="CW29" s="3291"/>
      <c r="CX29" s="3291"/>
      <c r="CY29" s="3291"/>
      <c r="CZ29" s="3291"/>
    </row>
    <row r="30" spans="1:104" ht="32.1" customHeight="1" x14ac:dyDescent="0.25">
      <c r="A30" s="3288" t="s">
        <v>2805</v>
      </c>
      <c r="B30" s="3286"/>
      <c r="C30" s="3286"/>
      <c r="D30" s="3286"/>
      <c r="E30" s="3286"/>
      <c r="F30" s="3286"/>
      <c r="G30" s="3286"/>
      <c r="H30" s="3286"/>
      <c r="I30" s="3286"/>
      <c r="J30" s="3286"/>
      <c r="K30" s="3286"/>
      <c r="L30" s="3286"/>
      <c r="M30" s="3286"/>
      <c r="N30" s="3286"/>
      <c r="O30" s="3286"/>
      <c r="P30" s="3286"/>
      <c r="Q30" s="3286"/>
      <c r="R30" s="3286"/>
      <c r="S30" s="3286"/>
      <c r="T30" s="3286"/>
      <c r="U30" s="3286"/>
      <c r="V30" s="3286"/>
      <c r="W30" s="3286"/>
      <c r="X30" s="3286"/>
      <c r="Y30" s="3286"/>
      <c r="Z30" s="3286"/>
      <c r="AA30" s="3286"/>
      <c r="AB30" s="3286"/>
      <c r="AC30" s="3286"/>
      <c r="AD30" s="3286"/>
      <c r="AE30" s="3286"/>
      <c r="AF30" s="3286"/>
      <c r="AG30" s="3286"/>
      <c r="AH30" s="3286"/>
      <c r="AI30" s="3286"/>
      <c r="AJ30" s="3286"/>
      <c r="AK30" s="3286"/>
      <c r="AL30" s="3286"/>
      <c r="AM30" s="3286"/>
      <c r="AN30" s="3286"/>
      <c r="AO30" s="3286"/>
      <c r="AP30" s="3325"/>
      <c r="AQ30" s="3325"/>
      <c r="AR30" s="3325"/>
      <c r="AS30" s="3325"/>
      <c r="AT30" s="3325"/>
      <c r="AU30" s="3325"/>
      <c r="AV30" s="3325"/>
      <c r="AW30" s="3325"/>
      <c r="AX30" s="3325"/>
      <c r="AY30" s="3325"/>
      <c r="AZ30" s="3325"/>
      <c r="BA30" s="3325"/>
      <c r="BB30" s="3325"/>
      <c r="BC30" s="3325"/>
      <c r="BD30" s="3325"/>
      <c r="BE30" s="3325"/>
      <c r="BF30" s="3286"/>
      <c r="BG30" s="3286"/>
      <c r="BH30" s="3286"/>
      <c r="BI30" s="3286"/>
      <c r="BJ30" s="3286"/>
      <c r="BK30" s="3286"/>
      <c r="BL30" s="3286"/>
      <c r="BM30" s="3286"/>
      <c r="BN30" s="3286"/>
      <c r="BO30" s="3286"/>
      <c r="BP30" s="3286"/>
      <c r="BQ30" s="3286"/>
      <c r="BR30" s="3286"/>
      <c r="BS30" s="3286"/>
      <c r="BT30" s="3286"/>
      <c r="BU30" s="3286"/>
      <c r="BV30" s="3286"/>
      <c r="BW30" s="3286"/>
      <c r="BX30" s="3286"/>
      <c r="BY30" s="3286"/>
      <c r="BZ30" s="3286"/>
      <c r="CA30" s="3283"/>
      <c r="CB30" s="3283"/>
      <c r="CC30" s="3283"/>
      <c r="CD30" s="3283"/>
      <c r="CE30" s="3283"/>
      <c r="CF30" s="3283"/>
      <c r="CG30" s="3326"/>
      <c r="CH30" s="3326"/>
      <c r="CI30" s="3283"/>
      <c r="CJ30" s="3283"/>
      <c r="CK30" s="3283"/>
      <c r="CL30" s="3283"/>
      <c r="CM30" s="3283"/>
      <c r="CN30" s="3283"/>
      <c r="CO30" s="3283"/>
    </row>
    <row r="31" spans="1:104" ht="16.350000000000001" customHeight="1" x14ac:dyDescent="0.25">
      <c r="A31" s="5357" t="s">
        <v>437</v>
      </c>
      <c r="B31" s="5357" t="s">
        <v>49</v>
      </c>
      <c r="C31" s="5465" t="s">
        <v>438</v>
      </c>
      <c r="D31" s="5467" t="s">
        <v>439</v>
      </c>
      <c r="E31" s="5461" t="s">
        <v>440</v>
      </c>
      <c r="F31" s="5463" t="s">
        <v>453</v>
      </c>
      <c r="G31" s="5454"/>
      <c r="H31" s="5454"/>
      <c r="I31" s="5454"/>
      <c r="J31" s="5454"/>
      <c r="K31" s="5454"/>
      <c r="L31" s="5454"/>
      <c r="M31" s="5454"/>
      <c r="N31" s="5454"/>
      <c r="O31" s="5454"/>
      <c r="P31" s="5454"/>
      <c r="Q31" s="5454"/>
      <c r="R31" s="5454"/>
      <c r="S31" s="5454"/>
      <c r="T31" s="5454"/>
      <c r="U31" s="5454"/>
      <c r="V31" s="5454"/>
      <c r="W31" s="5454"/>
      <c r="X31" s="5454"/>
      <c r="Y31" s="5454"/>
      <c r="Z31" s="5454"/>
      <c r="AA31" s="5454"/>
      <c r="AB31" s="5454"/>
      <c r="AC31" s="5454"/>
      <c r="AD31" s="5454"/>
      <c r="AE31" s="5454"/>
      <c r="AF31" s="5464"/>
      <c r="AG31" s="3325"/>
      <c r="AH31" s="3325"/>
      <c r="AI31" s="3325"/>
      <c r="AJ31" s="3325"/>
      <c r="AK31" s="3325"/>
      <c r="AL31" s="3325"/>
      <c r="AM31" s="3325"/>
      <c r="AN31" s="3325"/>
      <c r="AO31" s="3325"/>
      <c r="AP31" s="3325"/>
      <c r="AQ31" s="3325"/>
      <c r="AR31" s="3325"/>
      <c r="AS31" s="3325"/>
      <c r="AT31" s="3325"/>
      <c r="AU31" s="3325"/>
      <c r="AV31" s="3325"/>
      <c r="AW31" s="3286"/>
      <c r="AX31" s="3286"/>
      <c r="AY31" s="3286"/>
      <c r="AZ31" s="3286"/>
      <c r="BA31" s="3286"/>
      <c r="BB31" s="3286"/>
      <c r="BC31" s="3286"/>
      <c r="BD31" s="3286"/>
      <c r="BE31" s="3286"/>
      <c r="BF31" s="3286"/>
      <c r="BG31" s="3286"/>
      <c r="BH31" s="3286"/>
      <c r="BI31" s="3286"/>
      <c r="BJ31" s="3286"/>
      <c r="BK31" s="3286"/>
      <c r="BL31" s="3286"/>
      <c r="BR31" s="3286"/>
      <c r="BS31" s="3286"/>
      <c r="BT31" s="3286"/>
      <c r="BU31" s="3286"/>
      <c r="BV31" s="3286"/>
      <c r="CA31" s="3283"/>
      <c r="CB31" s="3283"/>
      <c r="CC31" s="3283"/>
      <c r="CD31" s="3283"/>
      <c r="CE31" s="3283"/>
      <c r="CF31" s="3283"/>
      <c r="CG31" s="3326"/>
      <c r="CH31" s="3326"/>
      <c r="CI31" s="3283"/>
      <c r="CJ31" s="3283"/>
      <c r="CK31" s="3283"/>
      <c r="CL31" s="3283"/>
      <c r="CM31" s="3283"/>
      <c r="CN31" s="3283"/>
      <c r="CO31" s="3283"/>
    </row>
    <row r="32" spans="1:104" ht="44.25" customHeight="1" x14ac:dyDescent="0.25">
      <c r="A32" s="5358"/>
      <c r="B32" s="5358"/>
      <c r="C32" s="5466"/>
      <c r="D32" s="5468"/>
      <c r="E32" s="5462"/>
      <c r="F32" s="3327" t="s">
        <v>526</v>
      </c>
      <c r="G32" s="3328" t="s">
        <v>535</v>
      </c>
      <c r="H32" s="3328" t="s">
        <v>527</v>
      </c>
      <c r="I32" s="3328" t="s">
        <v>536</v>
      </c>
      <c r="J32" s="3329" t="s">
        <v>458</v>
      </c>
      <c r="K32" s="3328" t="s">
        <v>793</v>
      </c>
      <c r="L32" s="3330" t="s">
        <v>537</v>
      </c>
      <c r="M32" s="3328" t="s">
        <v>865</v>
      </c>
      <c r="N32" s="3328" t="s">
        <v>529</v>
      </c>
      <c r="O32" s="3328" t="s">
        <v>530</v>
      </c>
      <c r="P32" s="3331" t="s">
        <v>538</v>
      </c>
      <c r="Q32" s="3332" t="s">
        <v>531</v>
      </c>
      <c r="R32" s="3328" t="s">
        <v>456</v>
      </c>
      <c r="S32" s="3330" t="s">
        <v>539</v>
      </c>
      <c r="T32" s="3333" t="s">
        <v>540</v>
      </c>
      <c r="U32" s="3298" t="s">
        <v>541</v>
      </c>
      <c r="V32" s="3333" t="s">
        <v>803</v>
      </c>
      <c r="W32" s="3333" t="s">
        <v>455</v>
      </c>
      <c r="X32" s="3330" t="s">
        <v>454</v>
      </c>
      <c r="Y32" s="3333" t="s">
        <v>457</v>
      </c>
      <c r="Z32" s="3298" t="s">
        <v>554</v>
      </c>
      <c r="AA32" s="3333" t="s">
        <v>542</v>
      </c>
      <c r="AB32" s="3328" t="s">
        <v>548</v>
      </c>
      <c r="AC32" s="3333" t="s">
        <v>552</v>
      </c>
      <c r="AD32" s="3333" t="s">
        <v>549</v>
      </c>
      <c r="AE32" s="3333" t="s">
        <v>553</v>
      </c>
      <c r="AF32" s="3334" t="s">
        <v>555</v>
      </c>
      <c r="AG32" s="3325"/>
      <c r="AH32" s="3325"/>
      <c r="AI32" s="3325"/>
      <c r="AJ32" s="3325"/>
      <c r="AK32" s="3325"/>
      <c r="AL32" s="3325"/>
      <c r="AM32" s="3325"/>
      <c r="AN32" s="3325"/>
      <c r="AO32" s="3325"/>
      <c r="AP32" s="3325"/>
      <c r="AQ32" s="3325"/>
      <c r="AR32" s="3325"/>
      <c r="AS32" s="3325"/>
      <c r="AT32" s="3325"/>
      <c r="AU32" s="3325"/>
      <c r="AV32" s="3325"/>
      <c r="AW32" s="3286"/>
      <c r="AX32" s="3286"/>
      <c r="AY32" s="3286"/>
      <c r="AZ32" s="3286"/>
      <c r="BA32" s="3286"/>
      <c r="BB32" s="3286"/>
      <c r="BC32" s="3286"/>
      <c r="BD32" s="3286"/>
      <c r="BE32" s="3286"/>
      <c r="BF32" s="3286"/>
      <c r="BG32" s="3286"/>
      <c r="BH32" s="3286"/>
      <c r="BI32" s="3286"/>
      <c r="BJ32" s="3286"/>
      <c r="BK32" s="3286"/>
      <c r="BL32" s="3286"/>
      <c r="BR32" s="3286"/>
      <c r="BS32" s="3286"/>
      <c r="BT32" s="3286"/>
      <c r="BU32" s="3286"/>
      <c r="BV32" s="3286"/>
      <c r="CA32" s="3283"/>
      <c r="CB32" s="3283"/>
      <c r="CC32" s="3283"/>
      <c r="CD32" s="3283"/>
      <c r="CE32" s="3283"/>
      <c r="CF32" s="3283"/>
      <c r="CG32" s="3326"/>
      <c r="CH32" s="3326"/>
      <c r="CI32" s="3283"/>
      <c r="CJ32" s="3283"/>
      <c r="CK32" s="3283"/>
      <c r="CL32" s="3283"/>
      <c r="CM32" s="3283"/>
      <c r="CN32" s="3283"/>
      <c r="CO32" s="3283"/>
    </row>
    <row r="33" spans="1:93" ht="19.5" customHeight="1" x14ac:dyDescent="0.25">
      <c r="A33" s="3310" t="s">
        <v>74</v>
      </c>
      <c r="B33" s="681">
        <f>SUM(C33:AF33)</f>
        <v>0</v>
      </c>
      <c r="C33" s="208"/>
      <c r="D33" s="208"/>
      <c r="E33" s="209"/>
      <c r="F33" s="2693"/>
      <c r="G33" s="90"/>
      <c r="H33" s="90"/>
      <c r="I33" s="90"/>
      <c r="J33" s="195"/>
      <c r="K33" s="3335"/>
      <c r="L33" s="3335"/>
      <c r="M33" s="3335"/>
      <c r="N33" s="3335"/>
      <c r="O33" s="3335"/>
      <c r="P33" s="3335"/>
      <c r="Q33" s="3335"/>
      <c r="R33" s="3335"/>
      <c r="S33" s="3335"/>
      <c r="T33" s="2235"/>
      <c r="U33" s="3335"/>
      <c r="V33" s="3335"/>
      <c r="W33" s="3335"/>
      <c r="X33" s="3335"/>
      <c r="Y33" s="3335"/>
      <c r="Z33" s="3335"/>
      <c r="AA33" s="3335"/>
      <c r="AB33" s="3335"/>
      <c r="AC33" s="3335"/>
      <c r="AD33" s="3335"/>
      <c r="AE33" s="3335"/>
      <c r="AF33" s="2956"/>
      <c r="AG33" s="3304"/>
      <c r="AH33" s="3325"/>
      <c r="AI33" s="3325"/>
      <c r="AJ33" s="3325"/>
      <c r="AK33" s="3325"/>
      <c r="AL33" s="3325"/>
      <c r="AM33" s="3325"/>
      <c r="AN33" s="3325"/>
      <c r="AO33" s="3325"/>
      <c r="AP33" s="3325"/>
      <c r="AQ33" s="3325"/>
      <c r="AR33" s="3325"/>
      <c r="AS33" s="3325"/>
      <c r="AT33" s="3325"/>
      <c r="AU33" s="3325"/>
      <c r="AV33" s="3325"/>
      <c r="AW33" s="3286"/>
      <c r="AX33" s="3286"/>
      <c r="AY33" s="3286"/>
      <c r="AZ33" s="3286"/>
      <c r="BA33" s="3286"/>
      <c r="BB33" s="3286"/>
      <c r="BC33" s="3286"/>
      <c r="BD33" s="3286"/>
      <c r="BE33" s="3286"/>
      <c r="BF33" s="3286"/>
      <c r="BG33" s="3286"/>
      <c r="BH33" s="3286"/>
      <c r="BI33" s="3286"/>
      <c r="BJ33" s="3286"/>
      <c r="BK33" s="3286"/>
      <c r="BL33" s="3286"/>
      <c r="BR33" s="3286"/>
      <c r="BS33" s="3286"/>
      <c r="BT33" s="3286"/>
      <c r="BU33" s="3286"/>
      <c r="BV33" s="3286"/>
      <c r="CA33" s="3305"/>
      <c r="CB33" s="3305"/>
      <c r="CC33" s="3305"/>
      <c r="CD33" s="3305"/>
      <c r="CE33" s="3305"/>
      <c r="CF33" s="3305"/>
      <c r="CG33" s="3306"/>
      <c r="CH33" s="3306"/>
      <c r="CI33" s="3283"/>
      <c r="CJ33" s="3283"/>
      <c r="CK33" s="3283"/>
      <c r="CL33" s="3283"/>
      <c r="CM33" s="3283"/>
      <c r="CN33" s="3283"/>
      <c r="CO33" s="3283"/>
    </row>
    <row r="34" spans="1:93" ht="19.5" customHeight="1" x14ac:dyDescent="0.25">
      <c r="A34" s="3314" t="s">
        <v>444</v>
      </c>
      <c r="B34" s="124">
        <f>SUM(C34:AF34)</f>
        <v>0</v>
      </c>
      <c r="C34" s="128"/>
      <c r="D34" s="128"/>
      <c r="E34" s="154"/>
      <c r="F34" s="2774"/>
      <c r="G34" s="2939"/>
      <c r="H34" s="2939"/>
      <c r="I34" s="2939"/>
      <c r="J34" s="131"/>
      <c r="K34" s="3336"/>
      <c r="L34" s="3336"/>
      <c r="M34" s="3336"/>
      <c r="N34" s="3336"/>
      <c r="O34" s="3336"/>
      <c r="P34" s="3336"/>
      <c r="Q34" s="3336"/>
      <c r="R34" s="3336"/>
      <c r="S34" s="3336"/>
      <c r="T34" s="3025"/>
      <c r="U34" s="3336"/>
      <c r="V34" s="3336"/>
      <c r="W34" s="3336"/>
      <c r="X34" s="3336"/>
      <c r="Y34" s="3336"/>
      <c r="Z34" s="3336"/>
      <c r="AA34" s="3336"/>
      <c r="AB34" s="3336"/>
      <c r="AC34" s="3336"/>
      <c r="AD34" s="3336"/>
      <c r="AE34" s="3336"/>
      <c r="AF34" s="2892"/>
      <c r="AG34" s="3304"/>
      <c r="AH34" s="3325"/>
      <c r="AI34" s="3325"/>
      <c r="AJ34" s="3325"/>
      <c r="AK34" s="3325"/>
      <c r="AL34" s="3325"/>
      <c r="AM34" s="3325"/>
      <c r="AN34" s="3325"/>
      <c r="AO34" s="3325"/>
      <c r="AP34" s="3325"/>
      <c r="AQ34" s="3325"/>
      <c r="AR34" s="3325"/>
      <c r="AS34" s="3325"/>
      <c r="AT34" s="3325"/>
      <c r="AU34" s="3325"/>
      <c r="AV34" s="3325"/>
      <c r="AW34" s="3286"/>
      <c r="AX34" s="3286"/>
      <c r="AY34" s="3286"/>
      <c r="AZ34" s="3286"/>
      <c r="BA34" s="3286"/>
      <c r="BB34" s="3286"/>
      <c r="BC34" s="3286"/>
      <c r="BD34" s="3286"/>
      <c r="BE34" s="3286"/>
      <c r="BF34" s="3286"/>
      <c r="BG34" s="3286"/>
      <c r="BH34" s="3286"/>
      <c r="BI34" s="3286"/>
      <c r="BJ34" s="3286"/>
      <c r="BK34" s="3286"/>
      <c r="BL34" s="3286"/>
      <c r="BR34" s="3286"/>
      <c r="BS34" s="3286"/>
      <c r="BT34" s="3286"/>
      <c r="BU34" s="3286"/>
      <c r="BV34" s="3286"/>
      <c r="CA34" s="3305"/>
      <c r="CB34" s="3305"/>
      <c r="CC34" s="3305"/>
      <c r="CD34" s="3305"/>
      <c r="CE34" s="3305"/>
      <c r="CF34" s="3305"/>
      <c r="CG34" s="3306"/>
      <c r="CH34" s="3306"/>
      <c r="CI34" s="3283"/>
      <c r="CJ34" s="3283"/>
      <c r="CK34" s="3283"/>
      <c r="CL34" s="3283"/>
      <c r="CM34" s="3283"/>
      <c r="CN34" s="3283"/>
      <c r="CO34" s="3283"/>
    </row>
    <row r="35" spans="1:93" ht="19.5" customHeight="1" x14ac:dyDescent="0.25">
      <c r="A35" s="3314" t="s">
        <v>460</v>
      </c>
      <c r="B35" s="124">
        <f t="shared" ref="B35:B46" si="10">SUM(C35:AF35)</f>
        <v>0</v>
      </c>
      <c r="C35" s="128"/>
      <c r="D35" s="128"/>
      <c r="E35" s="154"/>
      <c r="F35" s="2774"/>
      <c r="G35" s="2939"/>
      <c r="H35" s="2939"/>
      <c r="I35" s="2939"/>
      <c r="J35" s="131"/>
      <c r="K35" s="3336"/>
      <c r="L35" s="3336"/>
      <c r="M35" s="3336"/>
      <c r="N35" s="3336"/>
      <c r="O35" s="3336"/>
      <c r="P35" s="3336"/>
      <c r="Q35" s="3336"/>
      <c r="R35" s="3336"/>
      <c r="S35" s="3336"/>
      <c r="T35" s="3025"/>
      <c r="U35" s="3336"/>
      <c r="V35" s="3336"/>
      <c r="W35" s="3336"/>
      <c r="X35" s="3336"/>
      <c r="Y35" s="3336"/>
      <c r="Z35" s="3336"/>
      <c r="AA35" s="3336"/>
      <c r="AB35" s="3336"/>
      <c r="AC35" s="3336"/>
      <c r="AD35" s="3336"/>
      <c r="AE35" s="3336"/>
      <c r="AF35" s="2892"/>
      <c r="AG35" s="3304"/>
      <c r="AH35" s="3286"/>
      <c r="AI35" s="3286"/>
      <c r="AJ35" s="3286"/>
      <c r="AK35" s="3286"/>
      <c r="AL35" s="3286"/>
      <c r="AM35" s="3286"/>
      <c r="AN35" s="3286"/>
      <c r="AO35" s="3286"/>
      <c r="AP35" s="3286"/>
      <c r="AQ35" s="3286"/>
      <c r="AR35" s="3286"/>
      <c r="AS35" s="3286"/>
      <c r="AT35" s="3286"/>
      <c r="AU35" s="3286"/>
      <c r="AV35" s="3286"/>
      <c r="AW35" s="3286"/>
      <c r="AX35" s="3286"/>
      <c r="AY35" s="3286"/>
      <c r="AZ35" s="3286"/>
      <c r="BA35" s="3286"/>
      <c r="BB35" s="3286"/>
      <c r="BC35" s="3286"/>
      <c r="BD35" s="3286"/>
      <c r="BE35" s="3286"/>
      <c r="BF35" s="3286"/>
      <c r="BG35" s="3286"/>
      <c r="BH35" s="3286"/>
      <c r="BI35" s="3286"/>
      <c r="BJ35" s="3286"/>
      <c r="BK35" s="3286"/>
      <c r="BL35" s="3286"/>
      <c r="BR35" s="3286"/>
      <c r="BS35" s="3286"/>
      <c r="BT35" s="3286"/>
      <c r="BU35" s="3286"/>
      <c r="BV35" s="3286"/>
      <c r="CA35" s="3305"/>
      <c r="CB35" s="3305"/>
      <c r="CC35" s="3305"/>
      <c r="CD35" s="3305"/>
      <c r="CE35" s="3305"/>
      <c r="CF35" s="3305"/>
      <c r="CG35" s="3306"/>
      <c r="CH35" s="3306"/>
      <c r="CI35" s="3283"/>
      <c r="CJ35" s="3283"/>
      <c r="CK35" s="3283"/>
      <c r="CL35" s="3283"/>
      <c r="CM35" s="3283"/>
      <c r="CN35" s="3283"/>
      <c r="CO35" s="3283"/>
    </row>
    <row r="36" spans="1:93" ht="19.5" customHeight="1" x14ac:dyDescent="0.25">
      <c r="A36" s="3314" t="s">
        <v>459</v>
      </c>
      <c r="B36" s="124">
        <f t="shared" si="10"/>
        <v>0</v>
      </c>
      <c r="C36" s="128"/>
      <c r="D36" s="128"/>
      <c r="E36" s="154"/>
      <c r="F36" s="2774"/>
      <c r="G36" s="2939"/>
      <c r="H36" s="2939"/>
      <c r="I36" s="2939"/>
      <c r="J36" s="131"/>
      <c r="K36" s="3336"/>
      <c r="L36" s="3336"/>
      <c r="M36" s="3336"/>
      <c r="N36" s="3336"/>
      <c r="O36" s="3336"/>
      <c r="P36" s="3336"/>
      <c r="Q36" s="3336"/>
      <c r="R36" s="3336"/>
      <c r="S36" s="3336"/>
      <c r="T36" s="3025"/>
      <c r="U36" s="3336"/>
      <c r="V36" s="3336"/>
      <c r="W36" s="3336"/>
      <c r="X36" s="3336"/>
      <c r="Y36" s="3336"/>
      <c r="Z36" s="3336"/>
      <c r="AA36" s="3336"/>
      <c r="AB36" s="3336"/>
      <c r="AC36" s="3336"/>
      <c r="AD36" s="3336"/>
      <c r="AE36" s="3336"/>
      <c r="AF36" s="2892"/>
      <c r="AG36" s="3304"/>
      <c r="AH36" s="3286"/>
      <c r="AI36" s="3286"/>
      <c r="AJ36" s="3286"/>
      <c r="AK36" s="3286"/>
      <c r="AL36" s="3286"/>
      <c r="AM36" s="3286"/>
      <c r="AN36" s="3286"/>
      <c r="AO36" s="3286"/>
      <c r="AP36" s="3286"/>
      <c r="AQ36" s="3286"/>
      <c r="AR36" s="3286"/>
      <c r="AS36" s="3286"/>
      <c r="AT36" s="3286"/>
      <c r="AU36" s="3286"/>
      <c r="AV36" s="3286"/>
      <c r="AW36" s="3286"/>
      <c r="AX36" s="3286"/>
      <c r="AY36" s="3286"/>
      <c r="AZ36" s="3286"/>
      <c r="BA36" s="3286"/>
      <c r="BB36" s="3286"/>
      <c r="BC36" s="3286"/>
      <c r="BD36" s="3286"/>
      <c r="BE36" s="3286"/>
      <c r="BF36" s="3286"/>
      <c r="BG36" s="3286"/>
      <c r="BH36" s="3286"/>
      <c r="BI36" s="3286"/>
      <c r="BJ36" s="3286"/>
      <c r="BK36" s="3286"/>
      <c r="BL36" s="3286"/>
      <c r="BR36" s="3286"/>
      <c r="BS36" s="3286"/>
      <c r="BT36" s="3286"/>
      <c r="BU36" s="3286"/>
      <c r="BV36" s="3286"/>
      <c r="CA36" s="3305"/>
      <c r="CB36" s="3305"/>
      <c r="CC36" s="3305"/>
      <c r="CD36" s="3305"/>
      <c r="CE36" s="3305"/>
      <c r="CF36" s="3305"/>
      <c r="CG36" s="3306"/>
      <c r="CH36" s="3306"/>
      <c r="CI36" s="3283"/>
      <c r="CJ36" s="3283"/>
      <c r="CK36" s="3283"/>
      <c r="CL36" s="3283"/>
      <c r="CM36" s="3283"/>
      <c r="CN36" s="3283"/>
      <c r="CO36" s="3283"/>
    </row>
    <row r="37" spans="1:93" ht="19.5" customHeight="1" x14ac:dyDescent="0.25">
      <c r="A37" s="3314" t="s">
        <v>75</v>
      </c>
      <c r="B37" s="124">
        <f t="shared" si="10"/>
        <v>0</v>
      </c>
      <c r="C37" s="128"/>
      <c r="D37" s="128"/>
      <c r="E37" s="154"/>
      <c r="F37" s="2774"/>
      <c r="G37" s="2939"/>
      <c r="H37" s="2939"/>
      <c r="I37" s="2939"/>
      <c r="J37" s="131"/>
      <c r="K37" s="3336"/>
      <c r="L37" s="3336"/>
      <c r="M37" s="3336"/>
      <c r="N37" s="3336"/>
      <c r="O37" s="3336"/>
      <c r="P37" s="3336"/>
      <c r="Q37" s="3336"/>
      <c r="R37" s="3336"/>
      <c r="S37" s="3336"/>
      <c r="T37" s="3025"/>
      <c r="U37" s="3336"/>
      <c r="V37" s="3336"/>
      <c r="W37" s="3336"/>
      <c r="X37" s="3336"/>
      <c r="Y37" s="3336"/>
      <c r="Z37" s="3336"/>
      <c r="AA37" s="3336"/>
      <c r="AB37" s="3336"/>
      <c r="AC37" s="3336"/>
      <c r="AD37" s="3336"/>
      <c r="AE37" s="3336"/>
      <c r="AF37" s="2892"/>
      <c r="AG37" s="3304"/>
      <c r="AH37" s="3286"/>
      <c r="AI37" s="3286"/>
      <c r="AJ37" s="3286"/>
      <c r="AK37" s="3286"/>
      <c r="AL37" s="3286"/>
      <c r="AM37" s="3286"/>
      <c r="AN37" s="3286"/>
      <c r="AO37" s="3286"/>
      <c r="AP37" s="3286"/>
      <c r="AQ37" s="3286"/>
      <c r="AR37" s="3286"/>
      <c r="AS37" s="3286"/>
      <c r="AT37" s="3286"/>
      <c r="AU37" s="3286"/>
      <c r="AV37" s="3286"/>
      <c r="AW37" s="3286"/>
      <c r="AX37" s="3286"/>
      <c r="AY37" s="3286"/>
      <c r="AZ37" s="3286"/>
      <c r="BA37" s="3286"/>
      <c r="BB37" s="3286"/>
      <c r="BC37" s="3286"/>
      <c r="BD37" s="3286"/>
      <c r="BE37" s="3286"/>
      <c r="BF37" s="3286"/>
      <c r="BG37" s="3286"/>
      <c r="BH37" s="3286"/>
      <c r="BI37" s="3286"/>
      <c r="BJ37" s="3286"/>
      <c r="BK37" s="3286"/>
      <c r="BL37" s="3286"/>
      <c r="BR37" s="3286"/>
      <c r="BS37" s="3286"/>
      <c r="BT37" s="3286"/>
      <c r="BU37" s="3286"/>
      <c r="BV37" s="3286"/>
      <c r="CA37" s="3305"/>
      <c r="CB37" s="3305"/>
      <c r="CC37" s="3305"/>
      <c r="CD37" s="3305"/>
      <c r="CE37" s="3305"/>
      <c r="CF37" s="3305"/>
      <c r="CG37" s="3306"/>
      <c r="CH37" s="3306"/>
      <c r="CI37" s="3283"/>
      <c r="CJ37" s="3283"/>
      <c r="CK37" s="3283"/>
      <c r="CL37" s="3283"/>
      <c r="CM37" s="3283"/>
      <c r="CN37" s="3283"/>
      <c r="CO37" s="3283"/>
    </row>
    <row r="38" spans="1:93" ht="19.5" customHeight="1" x14ac:dyDescent="0.25">
      <c r="A38" s="3314" t="s">
        <v>461</v>
      </c>
      <c r="B38" s="124">
        <f t="shared" si="10"/>
        <v>0</v>
      </c>
      <c r="C38" s="128"/>
      <c r="D38" s="128"/>
      <c r="E38" s="154"/>
      <c r="F38" s="2774"/>
      <c r="G38" s="2939"/>
      <c r="H38" s="2939"/>
      <c r="I38" s="2939"/>
      <c r="J38" s="131"/>
      <c r="K38" s="3336"/>
      <c r="L38" s="3336"/>
      <c r="M38" s="3336"/>
      <c r="N38" s="3336"/>
      <c r="O38" s="3336"/>
      <c r="P38" s="3336"/>
      <c r="Q38" s="3336"/>
      <c r="R38" s="3336"/>
      <c r="S38" s="3336"/>
      <c r="T38" s="3025"/>
      <c r="U38" s="3336"/>
      <c r="V38" s="3336"/>
      <c r="W38" s="3336"/>
      <c r="X38" s="3336"/>
      <c r="Y38" s="3336"/>
      <c r="Z38" s="3336"/>
      <c r="AA38" s="3336"/>
      <c r="AB38" s="3336"/>
      <c r="AC38" s="3336"/>
      <c r="AD38" s="3336"/>
      <c r="AE38" s="3336"/>
      <c r="AF38" s="2892"/>
      <c r="AG38" s="3304"/>
      <c r="AH38" s="3286"/>
      <c r="AI38" s="3286"/>
      <c r="AJ38" s="3286"/>
      <c r="AK38" s="3286"/>
      <c r="AL38" s="3286"/>
      <c r="AM38" s="3286"/>
      <c r="AN38" s="3286"/>
      <c r="AO38" s="3286"/>
      <c r="AP38" s="3286"/>
      <c r="AQ38" s="3286"/>
      <c r="AR38" s="3286"/>
      <c r="AS38" s="3286"/>
      <c r="AT38" s="3286"/>
      <c r="AU38" s="3286"/>
      <c r="AV38" s="3286"/>
      <c r="AW38" s="3286"/>
      <c r="AX38" s="3286"/>
      <c r="AY38" s="3286"/>
      <c r="AZ38" s="3286"/>
      <c r="BA38" s="3286"/>
      <c r="BB38" s="3286"/>
      <c r="BC38" s="3286"/>
      <c r="BD38" s="3286"/>
      <c r="BE38" s="3286"/>
      <c r="BF38" s="3286"/>
      <c r="BG38" s="3286"/>
      <c r="BH38" s="3286"/>
      <c r="BI38" s="3286"/>
      <c r="BJ38" s="3286"/>
      <c r="BK38" s="3286"/>
      <c r="BL38" s="3286"/>
      <c r="BR38" s="3286"/>
      <c r="BS38" s="3286"/>
      <c r="BT38" s="3286"/>
      <c r="BU38" s="3286"/>
      <c r="BV38" s="3286"/>
      <c r="CA38" s="3305"/>
      <c r="CB38" s="3305"/>
      <c r="CC38" s="3305"/>
      <c r="CD38" s="3305"/>
      <c r="CE38" s="3305"/>
      <c r="CF38" s="3305"/>
      <c r="CG38" s="3306"/>
      <c r="CH38" s="3306"/>
      <c r="CI38" s="3283"/>
      <c r="CJ38" s="3283"/>
      <c r="CK38" s="3283"/>
      <c r="CL38" s="3283"/>
      <c r="CM38" s="3283"/>
      <c r="CN38" s="3283"/>
      <c r="CO38" s="3283"/>
    </row>
    <row r="39" spans="1:93" ht="19.5" customHeight="1" x14ac:dyDescent="0.25">
      <c r="A39" s="3314" t="s">
        <v>447</v>
      </c>
      <c r="B39" s="124">
        <f t="shared" si="10"/>
        <v>0</v>
      </c>
      <c r="C39" s="128"/>
      <c r="D39" s="128"/>
      <c r="E39" s="154"/>
      <c r="F39" s="2774"/>
      <c r="G39" s="2939"/>
      <c r="H39" s="2939"/>
      <c r="I39" s="2939"/>
      <c r="J39" s="131"/>
      <c r="K39" s="3336"/>
      <c r="L39" s="3336"/>
      <c r="M39" s="3336"/>
      <c r="N39" s="3336"/>
      <c r="O39" s="3336"/>
      <c r="P39" s="3336"/>
      <c r="Q39" s="3336"/>
      <c r="R39" s="3336"/>
      <c r="S39" s="3336"/>
      <c r="T39" s="3025"/>
      <c r="U39" s="3336"/>
      <c r="V39" s="3336"/>
      <c r="W39" s="3336"/>
      <c r="X39" s="3336"/>
      <c r="Y39" s="3336"/>
      <c r="Z39" s="3336"/>
      <c r="AA39" s="3336"/>
      <c r="AB39" s="3336"/>
      <c r="AC39" s="3336"/>
      <c r="AD39" s="3336"/>
      <c r="AE39" s="3336"/>
      <c r="AF39" s="2892"/>
      <c r="AG39" s="3304"/>
      <c r="AH39" s="3286"/>
      <c r="AI39" s="3286"/>
      <c r="AJ39" s="3286"/>
      <c r="AK39" s="3286"/>
      <c r="AL39" s="3286"/>
      <c r="AM39" s="3286"/>
      <c r="AN39" s="3286"/>
      <c r="AO39" s="3286"/>
      <c r="AP39" s="3286"/>
      <c r="AQ39" s="3286"/>
      <c r="AR39" s="3286"/>
      <c r="AS39" s="3286"/>
      <c r="AT39" s="3286"/>
      <c r="AU39" s="3286"/>
      <c r="AV39" s="3286"/>
      <c r="AW39" s="3286"/>
      <c r="AX39" s="3286"/>
      <c r="AY39" s="3286"/>
      <c r="AZ39" s="3286"/>
      <c r="BA39" s="3286"/>
      <c r="BB39" s="3286"/>
      <c r="BC39" s="3286"/>
      <c r="BD39" s="3286"/>
      <c r="BE39" s="3286"/>
      <c r="BF39" s="3286"/>
      <c r="BG39" s="3286"/>
      <c r="BH39" s="3286"/>
      <c r="BI39" s="3286"/>
      <c r="BJ39" s="3286"/>
      <c r="BK39" s="3286"/>
      <c r="BL39" s="3286"/>
      <c r="BR39" s="3286"/>
      <c r="BS39" s="3286"/>
      <c r="BT39" s="3286"/>
      <c r="BU39" s="3286"/>
      <c r="BV39" s="3286"/>
      <c r="CA39" s="3305"/>
      <c r="CB39" s="3305"/>
      <c r="CC39" s="3305"/>
      <c r="CD39" s="3305"/>
      <c r="CE39" s="3305"/>
      <c r="CF39" s="3305"/>
      <c r="CG39" s="3306"/>
      <c r="CH39" s="3306"/>
      <c r="CI39" s="3283"/>
      <c r="CJ39" s="3283"/>
      <c r="CK39" s="3283"/>
      <c r="CL39" s="3283"/>
      <c r="CM39" s="3283"/>
      <c r="CN39" s="3283"/>
      <c r="CO39" s="3283"/>
    </row>
    <row r="40" spans="1:93" ht="19.5" customHeight="1" x14ac:dyDescent="0.25">
      <c r="A40" s="3314" t="s">
        <v>2806</v>
      </c>
      <c r="B40" s="124">
        <f t="shared" si="10"/>
        <v>0</v>
      </c>
      <c r="C40" s="128"/>
      <c r="D40" s="128"/>
      <c r="E40" s="154"/>
      <c r="F40" s="2774"/>
      <c r="G40" s="2939"/>
      <c r="H40" s="2939"/>
      <c r="I40" s="2939"/>
      <c r="J40" s="131"/>
      <c r="K40" s="3336"/>
      <c r="L40" s="3336"/>
      <c r="M40" s="3336"/>
      <c r="N40" s="3336"/>
      <c r="O40" s="3336"/>
      <c r="P40" s="3336"/>
      <c r="Q40" s="3336"/>
      <c r="R40" s="3336"/>
      <c r="S40" s="3336"/>
      <c r="T40" s="3025"/>
      <c r="U40" s="3336"/>
      <c r="V40" s="3336"/>
      <c r="W40" s="3336"/>
      <c r="X40" s="3336"/>
      <c r="Y40" s="3336"/>
      <c r="Z40" s="3336"/>
      <c r="AA40" s="3336"/>
      <c r="AB40" s="3336"/>
      <c r="AC40" s="3336"/>
      <c r="AD40" s="3336"/>
      <c r="AE40" s="3336"/>
      <c r="AF40" s="2892"/>
      <c r="AG40" s="3304"/>
      <c r="AH40" s="3286"/>
      <c r="AI40" s="3286"/>
      <c r="AJ40" s="3286"/>
      <c r="AK40" s="3286"/>
      <c r="AL40" s="3286"/>
      <c r="AM40" s="3286"/>
      <c r="AN40" s="3286"/>
      <c r="AO40" s="3286"/>
      <c r="AP40" s="3286"/>
      <c r="AQ40" s="3286"/>
      <c r="AR40" s="3286"/>
      <c r="AS40" s="3286"/>
      <c r="AT40" s="3286"/>
      <c r="AU40" s="3286"/>
      <c r="AV40" s="3286"/>
      <c r="AW40" s="3286"/>
      <c r="AX40" s="3286"/>
      <c r="AY40" s="3286"/>
      <c r="AZ40" s="3286"/>
      <c r="BA40" s="3286"/>
      <c r="BB40" s="3286"/>
      <c r="BC40" s="3286"/>
      <c r="BD40" s="3286"/>
      <c r="BE40" s="3286"/>
      <c r="BF40" s="3286"/>
      <c r="BG40" s="3286"/>
      <c r="BH40" s="3286"/>
      <c r="BI40" s="3286"/>
      <c r="BJ40" s="3286"/>
      <c r="BK40" s="3286"/>
      <c r="BL40" s="3286"/>
      <c r="BR40" s="3286"/>
      <c r="BS40" s="3286"/>
      <c r="BT40" s="3286"/>
      <c r="BU40" s="3286"/>
      <c r="BV40" s="3286"/>
      <c r="CA40" s="3305"/>
      <c r="CB40" s="3305"/>
      <c r="CC40" s="3305"/>
      <c r="CD40" s="3305"/>
      <c r="CE40" s="3305"/>
      <c r="CF40" s="3305"/>
      <c r="CG40" s="3306"/>
      <c r="CH40" s="3306"/>
      <c r="CI40" s="3283"/>
      <c r="CJ40" s="3283"/>
      <c r="CK40" s="3283"/>
      <c r="CL40" s="3283"/>
      <c r="CM40" s="3283"/>
      <c r="CN40" s="3283"/>
      <c r="CO40" s="3283"/>
    </row>
    <row r="41" spans="1:93" ht="19.5" customHeight="1" x14ac:dyDescent="0.25">
      <c r="A41" s="3314" t="s">
        <v>445</v>
      </c>
      <c r="B41" s="124">
        <f t="shared" si="10"/>
        <v>0</v>
      </c>
      <c r="C41" s="128"/>
      <c r="D41" s="128"/>
      <c r="E41" s="154"/>
      <c r="F41" s="2774"/>
      <c r="G41" s="2939"/>
      <c r="H41" s="2939"/>
      <c r="I41" s="2939"/>
      <c r="J41" s="131"/>
      <c r="K41" s="3336"/>
      <c r="L41" s="3336"/>
      <c r="M41" s="3336"/>
      <c r="N41" s="3336"/>
      <c r="O41" s="3336"/>
      <c r="P41" s="3336"/>
      <c r="Q41" s="3336"/>
      <c r="R41" s="3336"/>
      <c r="S41" s="3336"/>
      <c r="T41" s="3025"/>
      <c r="U41" s="3336"/>
      <c r="V41" s="3336"/>
      <c r="W41" s="3336"/>
      <c r="X41" s="3336"/>
      <c r="Y41" s="3336"/>
      <c r="Z41" s="3336"/>
      <c r="AA41" s="3336"/>
      <c r="AB41" s="3336"/>
      <c r="AC41" s="3336"/>
      <c r="AD41" s="3336"/>
      <c r="AE41" s="3336"/>
      <c r="AF41" s="2892"/>
      <c r="AG41" s="3304"/>
      <c r="AH41" s="3286"/>
      <c r="AI41" s="3286"/>
      <c r="AJ41" s="3286"/>
      <c r="AK41" s="3286"/>
      <c r="AL41" s="3286"/>
      <c r="AM41" s="3286"/>
      <c r="AN41" s="3286"/>
      <c r="AO41" s="3286"/>
      <c r="AP41" s="3286"/>
      <c r="AQ41" s="3286"/>
      <c r="AR41" s="3286"/>
      <c r="AS41" s="3286"/>
      <c r="AT41" s="3286"/>
      <c r="AU41" s="3286"/>
      <c r="AV41" s="3286"/>
      <c r="AW41" s="3286"/>
      <c r="AX41" s="3286"/>
      <c r="AY41" s="3286"/>
      <c r="AZ41" s="3286"/>
      <c r="BA41" s="3286"/>
      <c r="BB41" s="3286"/>
      <c r="BC41" s="3286"/>
      <c r="BD41" s="3286"/>
      <c r="BE41" s="3286"/>
      <c r="BF41" s="3286"/>
      <c r="BG41" s="3286"/>
      <c r="BH41" s="3286"/>
      <c r="BI41" s="3286"/>
      <c r="BJ41" s="3286"/>
      <c r="BK41" s="3286"/>
      <c r="BL41" s="3286"/>
      <c r="BR41" s="3286"/>
      <c r="BS41" s="3286"/>
      <c r="BT41" s="3286"/>
      <c r="BU41" s="3286"/>
      <c r="BV41" s="3286"/>
      <c r="CA41" s="3305"/>
      <c r="CB41" s="3305"/>
      <c r="CC41" s="3305"/>
      <c r="CD41" s="3305"/>
      <c r="CE41" s="3305"/>
      <c r="CF41" s="3305"/>
      <c r="CG41" s="3306"/>
      <c r="CH41" s="3306"/>
      <c r="CI41" s="3283"/>
      <c r="CJ41" s="3283"/>
      <c r="CK41" s="3283"/>
      <c r="CL41" s="3283"/>
      <c r="CM41" s="3283"/>
      <c r="CN41" s="3283"/>
      <c r="CO41" s="3283"/>
    </row>
    <row r="42" spans="1:93" ht="19.5" customHeight="1" x14ac:dyDescent="0.25">
      <c r="A42" s="3314" t="s">
        <v>51</v>
      </c>
      <c r="B42" s="124">
        <f t="shared" si="10"/>
        <v>0</v>
      </c>
      <c r="C42" s="128"/>
      <c r="D42" s="128"/>
      <c r="E42" s="154"/>
      <c r="F42" s="2774"/>
      <c r="G42" s="2939"/>
      <c r="H42" s="2939"/>
      <c r="I42" s="2939"/>
      <c r="J42" s="131"/>
      <c r="K42" s="3336"/>
      <c r="L42" s="3336"/>
      <c r="M42" s="3336"/>
      <c r="N42" s="3336"/>
      <c r="O42" s="3336"/>
      <c r="P42" s="3336"/>
      <c r="Q42" s="3336"/>
      <c r="R42" s="3336"/>
      <c r="S42" s="3336"/>
      <c r="T42" s="3025"/>
      <c r="U42" s="3336"/>
      <c r="V42" s="3336"/>
      <c r="W42" s="3336"/>
      <c r="X42" s="3336"/>
      <c r="Y42" s="3336"/>
      <c r="Z42" s="3336"/>
      <c r="AA42" s="3336"/>
      <c r="AB42" s="3336"/>
      <c r="AC42" s="3336"/>
      <c r="AD42" s="3336"/>
      <c r="AE42" s="3336"/>
      <c r="AF42" s="2892"/>
      <c r="AG42" s="3304"/>
      <c r="AH42" s="3286"/>
      <c r="AI42" s="3286"/>
      <c r="AJ42" s="3286"/>
      <c r="AK42" s="3286"/>
      <c r="AL42" s="3286"/>
      <c r="AM42" s="3286"/>
      <c r="AN42" s="3286"/>
      <c r="AO42" s="3286"/>
      <c r="AP42" s="3286"/>
      <c r="AQ42" s="3286"/>
      <c r="AR42" s="3286"/>
      <c r="AS42" s="3286"/>
      <c r="AT42" s="3286"/>
      <c r="AU42" s="3286"/>
      <c r="AV42" s="3286"/>
      <c r="AW42" s="3286"/>
      <c r="AX42" s="3286"/>
      <c r="AY42" s="3286"/>
      <c r="AZ42" s="3286"/>
      <c r="BA42" s="3286"/>
      <c r="BB42" s="3286"/>
      <c r="BC42" s="3286"/>
      <c r="BD42" s="3286"/>
      <c r="BE42" s="3286"/>
      <c r="BF42" s="3286"/>
      <c r="BG42" s="3286"/>
      <c r="BH42" s="3286"/>
      <c r="BI42" s="3286"/>
      <c r="BJ42" s="3286"/>
      <c r="BK42" s="3286"/>
      <c r="BL42" s="3286"/>
      <c r="BR42" s="3286"/>
      <c r="BS42" s="3286"/>
      <c r="BT42" s="3286"/>
      <c r="BU42" s="3286"/>
      <c r="BV42" s="3286"/>
      <c r="CA42" s="3305"/>
      <c r="CB42" s="3305"/>
      <c r="CC42" s="3305"/>
      <c r="CD42" s="3305"/>
      <c r="CE42" s="3305"/>
      <c r="CF42" s="3305"/>
      <c r="CG42" s="3306"/>
      <c r="CH42" s="3306"/>
      <c r="CI42" s="3283"/>
      <c r="CJ42" s="3283"/>
      <c r="CK42" s="3283"/>
      <c r="CL42" s="3283"/>
      <c r="CM42" s="3283"/>
      <c r="CN42" s="3283"/>
      <c r="CO42" s="3283"/>
    </row>
    <row r="43" spans="1:93" ht="19.5" customHeight="1" x14ac:dyDescent="0.25">
      <c r="A43" s="3314" t="s">
        <v>463</v>
      </c>
      <c r="B43" s="124">
        <f t="shared" si="10"/>
        <v>0</v>
      </c>
      <c r="C43" s="128"/>
      <c r="D43" s="128"/>
      <c r="E43" s="154"/>
      <c r="F43" s="2774"/>
      <c r="G43" s="2939"/>
      <c r="H43" s="2939"/>
      <c r="I43" s="2939"/>
      <c r="J43" s="131"/>
      <c r="K43" s="3336"/>
      <c r="L43" s="3336"/>
      <c r="M43" s="3336"/>
      <c r="N43" s="3336"/>
      <c r="O43" s="3336"/>
      <c r="P43" s="3336"/>
      <c r="Q43" s="3336"/>
      <c r="R43" s="3336"/>
      <c r="S43" s="3336"/>
      <c r="T43" s="3025"/>
      <c r="U43" s="3336"/>
      <c r="V43" s="3336"/>
      <c r="W43" s="3336"/>
      <c r="X43" s="3336"/>
      <c r="Y43" s="3336"/>
      <c r="Z43" s="3336"/>
      <c r="AA43" s="3336"/>
      <c r="AB43" s="3336"/>
      <c r="AC43" s="3336"/>
      <c r="AD43" s="3336"/>
      <c r="AE43" s="3336"/>
      <c r="AF43" s="2892"/>
      <c r="AG43" s="3304"/>
      <c r="AH43" s="3286"/>
      <c r="AI43" s="3286"/>
      <c r="AJ43" s="3286"/>
      <c r="AK43" s="3286"/>
      <c r="AL43" s="3286"/>
      <c r="AM43" s="3286"/>
      <c r="AN43" s="3286"/>
      <c r="AO43" s="3286"/>
      <c r="AP43" s="3286"/>
      <c r="AQ43" s="3286"/>
      <c r="AR43" s="3286"/>
      <c r="AS43" s="3286"/>
      <c r="AT43" s="3286"/>
      <c r="AU43" s="3286"/>
      <c r="AV43" s="3286"/>
      <c r="AW43" s="3286"/>
      <c r="AX43" s="3286"/>
      <c r="AY43" s="3286"/>
      <c r="AZ43" s="3286"/>
      <c r="BA43" s="3286"/>
      <c r="BB43" s="3286"/>
      <c r="BC43" s="3286"/>
      <c r="BD43" s="3286"/>
      <c r="BE43" s="3286"/>
      <c r="BF43" s="3286"/>
      <c r="BG43" s="3286"/>
      <c r="BH43" s="3286"/>
      <c r="BI43" s="3286"/>
      <c r="BJ43" s="3286"/>
      <c r="BK43" s="3286"/>
      <c r="BL43" s="3286"/>
      <c r="BR43" s="3286"/>
      <c r="BS43" s="3286"/>
      <c r="BT43" s="3286"/>
      <c r="BU43" s="3286"/>
      <c r="BV43" s="3286"/>
      <c r="CA43" s="3305"/>
      <c r="CB43" s="3305"/>
      <c r="CC43" s="3305"/>
      <c r="CD43" s="3305"/>
      <c r="CE43" s="3305"/>
      <c r="CF43" s="3305"/>
      <c r="CG43" s="3306"/>
      <c r="CH43" s="3306"/>
      <c r="CI43" s="3283"/>
      <c r="CJ43" s="3283"/>
      <c r="CK43" s="3283"/>
      <c r="CL43" s="3283"/>
      <c r="CM43" s="3283"/>
      <c r="CN43" s="3283"/>
      <c r="CO43" s="3283"/>
    </row>
    <row r="44" spans="1:93" ht="19.5" customHeight="1" x14ac:dyDescent="0.25">
      <c r="A44" s="3314" t="s">
        <v>446</v>
      </c>
      <c r="B44" s="124">
        <f t="shared" si="10"/>
        <v>0</v>
      </c>
      <c r="C44" s="128"/>
      <c r="D44" s="128"/>
      <c r="E44" s="154"/>
      <c r="F44" s="2774"/>
      <c r="G44" s="2939"/>
      <c r="H44" s="2939"/>
      <c r="I44" s="2939"/>
      <c r="J44" s="131"/>
      <c r="K44" s="3336"/>
      <c r="L44" s="3336"/>
      <c r="M44" s="3336"/>
      <c r="N44" s="3336"/>
      <c r="O44" s="3336"/>
      <c r="P44" s="3336"/>
      <c r="Q44" s="3336"/>
      <c r="R44" s="3336"/>
      <c r="S44" s="3336"/>
      <c r="T44" s="3025"/>
      <c r="U44" s="3336"/>
      <c r="V44" s="3336"/>
      <c r="W44" s="3336"/>
      <c r="X44" s="3336"/>
      <c r="Y44" s="3336"/>
      <c r="Z44" s="3336"/>
      <c r="AA44" s="3336"/>
      <c r="AB44" s="3336"/>
      <c r="AC44" s="3336"/>
      <c r="AD44" s="3336"/>
      <c r="AE44" s="3336"/>
      <c r="AF44" s="2892"/>
      <c r="AG44" s="3304"/>
      <c r="AH44" s="3286"/>
      <c r="AI44" s="3286"/>
      <c r="AJ44" s="3286"/>
      <c r="AK44" s="3286"/>
      <c r="AL44" s="3286"/>
      <c r="AM44" s="3286"/>
      <c r="AN44" s="3286"/>
      <c r="AO44" s="3286"/>
      <c r="AP44" s="3286"/>
      <c r="AQ44" s="3286"/>
      <c r="AR44" s="3286"/>
      <c r="AS44" s="3286"/>
      <c r="AT44" s="3286"/>
      <c r="AU44" s="3286"/>
      <c r="AV44" s="3286"/>
      <c r="AW44" s="3286"/>
      <c r="AX44" s="3286"/>
      <c r="AY44" s="3286"/>
      <c r="AZ44" s="3286"/>
      <c r="BA44" s="3286"/>
      <c r="BB44" s="3286"/>
      <c r="BC44" s="3286"/>
      <c r="BD44" s="3286"/>
      <c r="BE44" s="3286"/>
      <c r="BF44" s="3286"/>
      <c r="BG44" s="3286"/>
      <c r="BH44" s="3286"/>
      <c r="BI44" s="3286"/>
      <c r="BJ44" s="3286"/>
      <c r="BK44" s="3286"/>
      <c r="BL44" s="3286"/>
      <c r="BR44" s="3286"/>
      <c r="BS44" s="3286"/>
      <c r="BT44" s="3286"/>
      <c r="BU44" s="3286"/>
      <c r="BV44" s="3286"/>
      <c r="CA44" s="3305"/>
      <c r="CB44" s="3305"/>
      <c r="CC44" s="3305"/>
      <c r="CD44" s="3305"/>
      <c r="CE44" s="3305"/>
      <c r="CF44" s="3305"/>
      <c r="CG44" s="3306"/>
      <c r="CH44" s="3306"/>
      <c r="CI44" s="3283"/>
      <c r="CJ44" s="3283"/>
      <c r="CK44" s="3283"/>
      <c r="CL44" s="3283"/>
      <c r="CM44" s="3283"/>
      <c r="CN44" s="3283"/>
      <c r="CO44" s="3283"/>
    </row>
    <row r="45" spans="1:93" ht="19.5" customHeight="1" x14ac:dyDescent="0.25">
      <c r="A45" s="3337" t="s">
        <v>462</v>
      </c>
      <c r="B45" s="166">
        <f t="shared" si="10"/>
        <v>0</v>
      </c>
      <c r="C45" s="128"/>
      <c r="D45" s="128"/>
      <c r="E45" s="154"/>
      <c r="F45" s="2774"/>
      <c r="G45" s="2939"/>
      <c r="H45" s="2939"/>
      <c r="I45" s="2939"/>
      <c r="J45" s="131"/>
      <c r="K45" s="3336"/>
      <c r="L45" s="3336"/>
      <c r="M45" s="3336"/>
      <c r="N45" s="3336"/>
      <c r="O45" s="3336"/>
      <c r="P45" s="3336"/>
      <c r="Q45" s="3336"/>
      <c r="R45" s="3336"/>
      <c r="S45" s="3336"/>
      <c r="T45" s="3025"/>
      <c r="U45" s="3336"/>
      <c r="V45" s="3336"/>
      <c r="W45" s="3336"/>
      <c r="X45" s="3336"/>
      <c r="Y45" s="3336"/>
      <c r="Z45" s="3336"/>
      <c r="AA45" s="3336"/>
      <c r="AB45" s="3336"/>
      <c r="AC45" s="3336"/>
      <c r="AD45" s="3336"/>
      <c r="AE45" s="3336"/>
      <c r="AF45" s="2892"/>
      <c r="AG45" s="3304"/>
      <c r="AH45" s="3286"/>
      <c r="AI45" s="3286"/>
      <c r="AJ45" s="3286"/>
      <c r="AK45" s="3286"/>
      <c r="AL45" s="3286"/>
      <c r="AM45" s="3286"/>
      <c r="AN45" s="3286"/>
      <c r="AO45" s="3286"/>
      <c r="AP45" s="3286"/>
      <c r="AQ45" s="3286"/>
      <c r="AR45" s="3286"/>
      <c r="AS45" s="3286"/>
      <c r="AT45" s="3286"/>
      <c r="AU45" s="3286"/>
      <c r="AV45" s="3286"/>
      <c r="AW45" s="3286"/>
      <c r="AX45" s="3286"/>
      <c r="AY45" s="3286"/>
      <c r="AZ45" s="3286"/>
      <c r="BA45" s="3286"/>
      <c r="BB45" s="3286"/>
      <c r="BC45" s="3286"/>
      <c r="BD45" s="3286"/>
      <c r="BE45" s="3286"/>
      <c r="BF45" s="3286"/>
      <c r="BG45" s="3286"/>
      <c r="BH45" s="3286"/>
      <c r="BI45" s="3286"/>
      <c r="BJ45" s="3286"/>
      <c r="BK45" s="3286"/>
      <c r="BL45" s="3286"/>
      <c r="BR45" s="3286"/>
      <c r="BS45" s="3286"/>
      <c r="BT45" s="3286"/>
      <c r="BU45" s="3286"/>
      <c r="BV45" s="3286"/>
      <c r="CA45" s="3305"/>
      <c r="CB45" s="3305"/>
      <c r="CC45" s="3305"/>
      <c r="CD45" s="3305"/>
      <c r="CE45" s="3305"/>
      <c r="CF45" s="3305"/>
      <c r="CG45" s="3306"/>
      <c r="CH45" s="3306"/>
      <c r="CI45" s="3283"/>
      <c r="CJ45" s="3283"/>
      <c r="CK45" s="3283"/>
      <c r="CL45" s="3283"/>
      <c r="CM45" s="3283"/>
      <c r="CN45" s="3283"/>
      <c r="CO45" s="3283"/>
    </row>
    <row r="46" spans="1:93" ht="19.5" customHeight="1" x14ac:dyDescent="0.25">
      <c r="A46" s="3338" t="s">
        <v>448</v>
      </c>
      <c r="B46" s="168">
        <f t="shared" si="10"/>
        <v>0</v>
      </c>
      <c r="C46" s="117"/>
      <c r="D46" s="117"/>
      <c r="E46" s="116"/>
      <c r="F46" s="2894"/>
      <c r="G46" s="3039"/>
      <c r="H46" s="3039"/>
      <c r="I46" s="3039"/>
      <c r="J46" s="205"/>
      <c r="K46" s="3039"/>
      <c r="L46" s="3039"/>
      <c r="M46" s="3039"/>
      <c r="N46" s="3039"/>
      <c r="O46" s="3039"/>
      <c r="P46" s="3039"/>
      <c r="Q46" s="3039"/>
      <c r="R46" s="3039"/>
      <c r="S46" s="3039"/>
      <c r="T46" s="117"/>
      <c r="U46" s="3039"/>
      <c r="V46" s="3039"/>
      <c r="W46" s="3039"/>
      <c r="X46" s="3039"/>
      <c r="Y46" s="3039"/>
      <c r="Z46" s="3039"/>
      <c r="AA46" s="3039"/>
      <c r="AB46" s="3039"/>
      <c r="AC46" s="3039"/>
      <c r="AD46" s="3039"/>
      <c r="AE46" s="3039"/>
      <c r="AF46" s="2695"/>
      <c r="AG46" s="3304"/>
      <c r="AH46" s="3286"/>
      <c r="AI46" s="3286"/>
      <c r="AJ46" s="3286"/>
      <c r="AK46" s="3286"/>
      <c r="AL46" s="3286"/>
      <c r="AM46" s="3286"/>
      <c r="AN46" s="3286"/>
      <c r="AO46" s="3286"/>
      <c r="AP46" s="3286"/>
      <c r="AQ46" s="3286"/>
      <c r="AR46" s="3286"/>
      <c r="AS46" s="3286"/>
      <c r="AT46" s="3286"/>
      <c r="AU46" s="3286"/>
      <c r="AV46" s="3286"/>
      <c r="AW46" s="3286"/>
      <c r="AX46" s="3286"/>
      <c r="AY46" s="3286"/>
      <c r="AZ46" s="3286"/>
      <c r="BA46" s="3286"/>
      <c r="BB46" s="3286"/>
      <c r="BC46" s="3286"/>
      <c r="BD46" s="3286"/>
      <c r="BE46" s="3286"/>
      <c r="BF46" s="3286"/>
      <c r="BG46" s="3286"/>
      <c r="BH46" s="3286"/>
      <c r="BI46" s="3286"/>
      <c r="BJ46" s="3286"/>
      <c r="BK46" s="3286"/>
      <c r="BL46" s="3286"/>
      <c r="BR46" s="3286"/>
      <c r="BS46" s="3286"/>
      <c r="BT46" s="3286"/>
      <c r="BU46" s="3286"/>
      <c r="BV46" s="3286"/>
      <c r="CA46" s="3305"/>
      <c r="CB46" s="3305"/>
      <c r="CC46" s="3305"/>
      <c r="CD46" s="3305"/>
      <c r="CE46" s="3305"/>
      <c r="CF46" s="3305"/>
      <c r="CG46" s="3306"/>
      <c r="CH46" s="3306"/>
      <c r="CI46" s="3283"/>
      <c r="CJ46" s="3283"/>
      <c r="CK46" s="3283"/>
      <c r="CL46" s="3283"/>
      <c r="CM46" s="3283"/>
      <c r="CN46" s="3283"/>
      <c r="CO46" s="3283"/>
    </row>
    <row r="47" spans="1:93" ht="18.75" customHeight="1" x14ac:dyDescent="0.25">
      <c r="A47" s="3339" t="s">
        <v>49</v>
      </c>
      <c r="B47" s="3158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77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6">
        <f t="shared" si="11"/>
        <v>0</v>
      </c>
      <c r="K47" s="976">
        <f t="shared" si="11"/>
        <v>0</v>
      </c>
      <c r="L47" s="976">
        <f t="shared" si="11"/>
        <v>0</v>
      </c>
      <c r="M47" s="976">
        <f t="shared" si="11"/>
        <v>0</v>
      </c>
      <c r="N47" s="976">
        <f t="shared" si="11"/>
        <v>0</v>
      </c>
      <c r="O47" s="976">
        <f t="shared" si="11"/>
        <v>0</v>
      </c>
      <c r="P47" s="976">
        <f t="shared" si="11"/>
        <v>0</v>
      </c>
      <c r="Q47" s="976">
        <f t="shared" si="11"/>
        <v>0</v>
      </c>
      <c r="R47" s="976">
        <f t="shared" si="11"/>
        <v>0</v>
      </c>
      <c r="S47" s="976">
        <f t="shared" si="11"/>
        <v>0</v>
      </c>
      <c r="T47" s="976">
        <f t="shared" si="11"/>
        <v>0</v>
      </c>
      <c r="U47" s="976">
        <f t="shared" si="11"/>
        <v>0</v>
      </c>
      <c r="V47" s="976">
        <f t="shared" si="11"/>
        <v>0</v>
      </c>
      <c r="W47" s="976">
        <f t="shared" si="11"/>
        <v>0</v>
      </c>
      <c r="X47" s="976">
        <f t="shared" si="11"/>
        <v>0</v>
      </c>
      <c r="Y47" s="976">
        <f t="shared" si="11"/>
        <v>0</v>
      </c>
      <c r="Z47" s="976">
        <f t="shared" si="11"/>
        <v>0</v>
      </c>
      <c r="AA47" s="976">
        <f t="shared" si="11"/>
        <v>0</v>
      </c>
      <c r="AB47" s="976">
        <f t="shared" si="11"/>
        <v>0</v>
      </c>
      <c r="AC47" s="976">
        <f t="shared" si="11"/>
        <v>0</v>
      </c>
      <c r="AD47" s="976">
        <f t="shared" si="11"/>
        <v>0</v>
      </c>
      <c r="AE47" s="976">
        <f t="shared" si="11"/>
        <v>0</v>
      </c>
      <c r="AF47" s="3340">
        <f t="shared" si="11"/>
        <v>0</v>
      </c>
      <c r="AG47" s="3286"/>
      <c r="AH47" s="3286"/>
      <c r="AI47" s="3286"/>
      <c r="AJ47" s="3286"/>
      <c r="AK47" s="3286"/>
      <c r="AL47" s="3286"/>
      <c r="AM47" s="3286"/>
      <c r="AN47" s="3286"/>
      <c r="AO47" s="3286"/>
      <c r="AP47" s="3286"/>
      <c r="AQ47" s="3286"/>
      <c r="AR47" s="3286"/>
      <c r="AS47" s="3286"/>
      <c r="AT47" s="3286"/>
      <c r="AU47" s="3286"/>
      <c r="AV47" s="3286"/>
      <c r="AW47" s="3286"/>
      <c r="AX47" s="3286"/>
      <c r="AY47" s="3286"/>
      <c r="AZ47" s="3286"/>
      <c r="BA47" s="3286"/>
      <c r="BB47" s="3286"/>
      <c r="BC47" s="3286"/>
      <c r="BD47" s="3286"/>
      <c r="BE47" s="3286"/>
      <c r="BF47" s="3286"/>
      <c r="BG47" s="3286"/>
      <c r="BH47" s="3286"/>
      <c r="BI47" s="3286"/>
      <c r="BJ47" s="3286"/>
      <c r="BK47" s="3286"/>
      <c r="BL47" s="3286"/>
      <c r="BR47" s="3286"/>
      <c r="BS47" s="3286"/>
      <c r="BT47" s="3286"/>
      <c r="BU47" s="3286"/>
      <c r="BV47" s="3286"/>
      <c r="CA47" s="3283"/>
      <c r="CB47" s="3283"/>
      <c r="CC47" s="3283"/>
      <c r="CD47" s="3283"/>
      <c r="CE47" s="3283"/>
      <c r="CF47" s="3283"/>
      <c r="CG47" s="3326"/>
      <c r="CH47" s="3326"/>
      <c r="CI47" s="3283"/>
      <c r="CJ47" s="3283"/>
      <c r="CK47" s="3283"/>
      <c r="CL47" s="3283"/>
      <c r="CM47" s="3283"/>
      <c r="CN47" s="3283"/>
      <c r="CO47" s="3283"/>
    </row>
    <row r="48" spans="1:93" ht="32.1" customHeight="1" x14ac:dyDescent="0.25">
      <c r="A48" s="3288" t="s">
        <v>2807</v>
      </c>
      <c r="B48" s="3286"/>
      <c r="C48" s="3286"/>
      <c r="D48" s="3286"/>
      <c r="E48" s="3286"/>
      <c r="F48" s="3286"/>
      <c r="G48" s="3286"/>
      <c r="H48" s="3286"/>
      <c r="I48" s="3286"/>
      <c r="J48" s="3286"/>
      <c r="K48" s="3286"/>
      <c r="L48" s="3286"/>
      <c r="M48" s="3286"/>
      <c r="N48" s="3286"/>
      <c r="O48" s="3286"/>
      <c r="P48" s="3286"/>
      <c r="Q48" s="3286"/>
      <c r="R48" s="3286"/>
      <c r="S48" s="3286"/>
      <c r="T48" s="3286"/>
      <c r="U48" s="3286"/>
      <c r="V48" s="3286"/>
      <c r="W48" s="3286"/>
      <c r="X48" s="3286"/>
      <c r="Y48" s="3286"/>
      <c r="Z48" s="3286"/>
      <c r="AA48" s="3286"/>
      <c r="AB48" s="3286"/>
      <c r="AC48" s="3286"/>
      <c r="AD48" s="3286"/>
      <c r="AE48" s="3286"/>
      <c r="AF48" s="3286"/>
      <c r="AG48" s="3286"/>
      <c r="AH48" s="3286"/>
      <c r="AI48" s="3286"/>
      <c r="AJ48" s="3286"/>
      <c r="AK48" s="3286"/>
      <c r="AL48" s="3286"/>
      <c r="AM48" s="3286"/>
      <c r="AN48" s="3286"/>
      <c r="AO48" s="3286"/>
      <c r="AP48" s="3286"/>
      <c r="AQ48" s="3286"/>
      <c r="AR48" s="3286"/>
      <c r="AS48" s="3286"/>
      <c r="AT48" s="3286"/>
      <c r="AU48" s="3286"/>
      <c r="AV48" s="3286"/>
      <c r="AW48" s="3286"/>
      <c r="AX48" s="3286"/>
      <c r="AY48" s="3286"/>
      <c r="AZ48" s="3286"/>
      <c r="BA48" s="3286"/>
      <c r="BB48" s="3286"/>
      <c r="BC48" s="3286"/>
      <c r="BD48" s="3286"/>
      <c r="BE48" s="3286"/>
      <c r="BF48" s="3286"/>
      <c r="BG48" s="3286"/>
      <c r="BH48" s="3286"/>
      <c r="BI48" s="3286"/>
      <c r="BJ48" s="3286"/>
      <c r="BK48" s="3286"/>
      <c r="BL48" s="3286"/>
      <c r="BM48" s="3286"/>
      <c r="BN48" s="3286"/>
      <c r="BO48" s="3286"/>
      <c r="BP48" s="3286"/>
      <c r="BQ48" s="3286"/>
      <c r="BR48" s="3286"/>
      <c r="BS48" s="3286"/>
      <c r="BT48" s="3286"/>
      <c r="BU48" s="3286"/>
      <c r="BV48" s="3286"/>
      <c r="BW48" s="3286"/>
      <c r="BX48" s="3286"/>
      <c r="BY48" s="3286"/>
      <c r="BZ48" s="3286"/>
      <c r="CA48" s="3283"/>
      <c r="CB48" s="3283"/>
      <c r="CC48" s="3283"/>
      <c r="CD48" s="3283"/>
      <c r="CE48" s="3283"/>
      <c r="CF48" s="3283"/>
      <c r="CG48" s="3326"/>
      <c r="CH48" s="3326"/>
      <c r="CI48" s="3283"/>
      <c r="CJ48" s="3283"/>
      <c r="CK48" s="3283"/>
      <c r="CL48" s="3283"/>
      <c r="CM48" s="3283"/>
      <c r="CN48" s="3283"/>
      <c r="CO48" s="3283"/>
    </row>
    <row r="49" spans="1:104" s="3292" customFormat="1" ht="21" customHeight="1" x14ac:dyDescent="0.2">
      <c r="A49" s="5443" t="s">
        <v>543</v>
      </c>
      <c r="B49" s="5444"/>
      <c r="C49" s="5357" t="s">
        <v>49</v>
      </c>
      <c r="D49" s="5465" t="s">
        <v>438</v>
      </c>
      <c r="E49" s="5467" t="s">
        <v>439</v>
      </c>
      <c r="F49" s="5461" t="s">
        <v>440</v>
      </c>
      <c r="G49" s="5463" t="s">
        <v>453</v>
      </c>
      <c r="H49" s="5454"/>
      <c r="I49" s="5454"/>
      <c r="J49" s="5454"/>
      <c r="K49" s="5454"/>
      <c r="L49" s="5454"/>
      <c r="M49" s="5454"/>
      <c r="N49" s="5454"/>
      <c r="O49" s="5454"/>
      <c r="P49" s="5454"/>
      <c r="Q49" s="5454"/>
      <c r="R49" s="5454"/>
      <c r="S49" s="5454"/>
      <c r="T49" s="5454"/>
      <c r="U49" s="5454"/>
      <c r="V49" s="5454"/>
      <c r="W49" s="5454"/>
      <c r="X49" s="5454"/>
      <c r="Y49" s="5454"/>
      <c r="Z49" s="5454"/>
      <c r="AA49" s="5454"/>
      <c r="AB49" s="5454"/>
      <c r="AC49" s="5454"/>
      <c r="AD49" s="5454"/>
      <c r="AE49" s="5454"/>
      <c r="AF49" s="5454"/>
      <c r="AG49" s="546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0"/>
      <c r="CB49" s="3290"/>
      <c r="CC49" s="3290"/>
      <c r="CD49" s="3290"/>
      <c r="CE49" s="3290"/>
      <c r="CF49" s="3290"/>
      <c r="CG49" s="3300"/>
      <c r="CH49" s="3300"/>
      <c r="CI49" s="3290"/>
      <c r="CJ49" s="3290"/>
      <c r="CK49" s="3290"/>
      <c r="CL49" s="3290"/>
      <c r="CM49" s="3290"/>
      <c r="CN49" s="3290"/>
      <c r="CO49" s="3290"/>
      <c r="CP49" s="3291"/>
      <c r="CQ49" s="3291"/>
      <c r="CR49" s="3291"/>
      <c r="CS49" s="3291"/>
      <c r="CT49" s="3291"/>
      <c r="CU49" s="3291"/>
      <c r="CV49" s="3291"/>
      <c r="CW49" s="3291"/>
      <c r="CX49" s="3291"/>
      <c r="CY49" s="3291"/>
      <c r="CZ49" s="3291"/>
    </row>
    <row r="50" spans="1:104" s="3292" customFormat="1" ht="66.75" customHeight="1" x14ac:dyDescent="0.2">
      <c r="A50" s="5447"/>
      <c r="B50" s="5448"/>
      <c r="C50" s="5358"/>
      <c r="D50" s="5466"/>
      <c r="E50" s="5468"/>
      <c r="F50" s="5462"/>
      <c r="G50" s="3327" t="s">
        <v>526</v>
      </c>
      <c r="H50" s="3328" t="s">
        <v>535</v>
      </c>
      <c r="I50" s="3328" t="s">
        <v>527</v>
      </c>
      <c r="J50" s="3328" t="s">
        <v>536</v>
      </c>
      <c r="K50" s="3329" t="s">
        <v>458</v>
      </c>
      <c r="L50" s="3328" t="s">
        <v>793</v>
      </c>
      <c r="M50" s="3330" t="s">
        <v>537</v>
      </c>
      <c r="N50" s="3328" t="s">
        <v>544</v>
      </c>
      <c r="O50" s="3328" t="s">
        <v>529</v>
      </c>
      <c r="P50" s="3328" t="s">
        <v>530</v>
      </c>
      <c r="Q50" s="3333" t="s">
        <v>538</v>
      </c>
      <c r="R50" s="3332" t="s">
        <v>531</v>
      </c>
      <c r="S50" s="3328" t="s">
        <v>456</v>
      </c>
      <c r="T50" s="3330" t="s">
        <v>539</v>
      </c>
      <c r="U50" s="3341" t="s">
        <v>540</v>
      </c>
      <c r="V50" s="3298" t="s">
        <v>541</v>
      </c>
      <c r="W50" s="3341" t="s">
        <v>803</v>
      </c>
      <c r="X50" s="3341" t="s">
        <v>455</v>
      </c>
      <c r="Y50" s="3330" t="s">
        <v>454</v>
      </c>
      <c r="Z50" s="3341" t="s">
        <v>457</v>
      </c>
      <c r="AA50" s="3298" t="s">
        <v>554</v>
      </c>
      <c r="AB50" s="3341" t="s">
        <v>542</v>
      </c>
      <c r="AC50" s="3328" t="s">
        <v>548</v>
      </c>
      <c r="AD50" s="3341" t="s">
        <v>552</v>
      </c>
      <c r="AE50" s="3341" t="s">
        <v>549</v>
      </c>
      <c r="AF50" s="3341" t="s">
        <v>553</v>
      </c>
      <c r="AG50" s="3342" t="s">
        <v>555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0"/>
      <c r="CB50" s="3290"/>
      <c r="CC50" s="3290"/>
      <c r="CD50" s="3290"/>
      <c r="CE50" s="3290"/>
      <c r="CF50" s="3290"/>
      <c r="CG50" s="3300"/>
      <c r="CH50" s="3300"/>
      <c r="CI50" s="3290"/>
      <c r="CJ50" s="3290"/>
      <c r="CK50" s="3290"/>
      <c r="CL50" s="3290"/>
      <c r="CM50" s="3290"/>
      <c r="CN50" s="3290"/>
      <c r="CO50" s="3290"/>
      <c r="CP50" s="3291"/>
      <c r="CQ50" s="3291"/>
      <c r="CR50" s="3291"/>
      <c r="CS50" s="3291"/>
      <c r="CT50" s="3291"/>
      <c r="CU50" s="3291"/>
      <c r="CV50" s="3291"/>
      <c r="CW50" s="3291"/>
      <c r="CX50" s="3291"/>
      <c r="CY50" s="3291"/>
      <c r="CZ50" s="3291"/>
    </row>
    <row r="51" spans="1:104" s="3292" customFormat="1" ht="18.75" customHeight="1" x14ac:dyDescent="0.2">
      <c r="A51" s="5469" t="s">
        <v>450</v>
      </c>
      <c r="B51" s="5470"/>
      <c r="C51" s="3343">
        <f>SUM(D51:AG51)</f>
        <v>0</v>
      </c>
      <c r="D51" s="125"/>
      <c r="E51" s="102"/>
      <c r="F51" s="165"/>
      <c r="G51" s="3344"/>
      <c r="H51" s="3345"/>
      <c r="I51" s="3345"/>
      <c r="J51" s="3345"/>
      <c r="K51" s="3346"/>
      <c r="L51" s="3347"/>
      <c r="M51" s="3347"/>
      <c r="N51" s="3347"/>
      <c r="O51" s="3348"/>
      <c r="P51" s="3345"/>
      <c r="Q51" s="3345"/>
      <c r="R51" s="3345"/>
      <c r="S51" s="3345"/>
      <c r="T51" s="3345"/>
      <c r="U51" s="3345"/>
      <c r="V51" s="3345"/>
      <c r="W51" s="3345"/>
      <c r="X51" s="3345"/>
      <c r="Y51" s="3345"/>
      <c r="Z51" s="3345"/>
      <c r="AA51" s="3346"/>
      <c r="AB51" s="3346"/>
      <c r="AC51" s="3346"/>
      <c r="AD51" s="3346"/>
      <c r="AE51" s="3347"/>
      <c r="AF51" s="3349"/>
      <c r="AG51" s="1595"/>
      <c r="AH51" s="330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5"/>
      <c r="CB51" s="3305"/>
      <c r="CC51" s="3305"/>
      <c r="CD51" s="3305"/>
      <c r="CE51" s="3305"/>
      <c r="CF51" s="3305"/>
      <c r="CG51" s="3306"/>
      <c r="CH51" s="3306"/>
      <c r="CI51" s="3290"/>
      <c r="CJ51" s="3290"/>
      <c r="CK51" s="3290"/>
      <c r="CL51" s="3290"/>
      <c r="CM51" s="3290"/>
      <c r="CN51" s="3290"/>
      <c r="CO51" s="3290"/>
      <c r="CP51" s="3291"/>
      <c r="CQ51" s="3291"/>
      <c r="CR51" s="3291"/>
      <c r="CS51" s="3291"/>
      <c r="CT51" s="3291"/>
      <c r="CU51" s="3291"/>
      <c r="CV51" s="3291"/>
      <c r="CW51" s="3291"/>
      <c r="CX51" s="3291"/>
      <c r="CY51" s="3291"/>
      <c r="CZ51" s="3291"/>
    </row>
    <row r="52" spans="1:104" s="3292" customFormat="1" ht="18.75" customHeight="1" x14ac:dyDescent="0.2">
      <c r="A52" s="5459" t="s">
        <v>451</v>
      </c>
      <c r="B52" s="5460"/>
      <c r="C52" s="317">
        <f t="shared" ref="C52:C66" si="12">SUM(D52:AG52)</f>
        <v>0</v>
      </c>
      <c r="D52" s="125"/>
      <c r="E52" s="126"/>
      <c r="F52" s="165"/>
      <c r="G52" s="2774"/>
      <c r="H52" s="2939"/>
      <c r="I52" s="2939"/>
      <c r="J52" s="2939"/>
      <c r="K52" s="131"/>
      <c r="L52" s="2939"/>
      <c r="M52" s="2939"/>
      <c r="N52" s="2939"/>
      <c r="O52" s="128"/>
      <c r="P52" s="2939"/>
      <c r="Q52" s="2939"/>
      <c r="R52" s="2939"/>
      <c r="S52" s="2939"/>
      <c r="T52" s="2939"/>
      <c r="U52" s="2939"/>
      <c r="V52" s="2939"/>
      <c r="W52" s="2939"/>
      <c r="X52" s="2939"/>
      <c r="Y52" s="2939"/>
      <c r="Z52" s="2939"/>
      <c r="AA52" s="131"/>
      <c r="AB52" s="131"/>
      <c r="AC52" s="131"/>
      <c r="AD52" s="131"/>
      <c r="AE52" s="2939"/>
      <c r="AF52" s="128"/>
      <c r="AG52" s="154"/>
      <c r="AH52" s="330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5"/>
      <c r="CB52" s="3305"/>
      <c r="CC52" s="3305"/>
      <c r="CD52" s="3305"/>
      <c r="CE52" s="3305"/>
      <c r="CF52" s="3305"/>
      <c r="CG52" s="3306"/>
      <c r="CH52" s="3306"/>
      <c r="CI52" s="3290"/>
      <c r="CJ52" s="3290"/>
      <c r="CK52" s="3290"/>
      <c r="CL52" s="3290"/>
      <c r="CM52" s="3290"/>
      <c r="CN52" s="3290"/>
      <c r="CO52" s="3290"/>
      <c r="CP52" s="3291"/>
      <c r="CQ52" s="3291"/>
      <c r="CR52" s="3291"/>
      <c r="CS52" s="3291"/>
      <c r="CT52" s="3291"/>
      <c r="CU52" s="3291"/>
      <c r="CV52" s="3291"/>
      <c r="CW52" s="3291"/>
      <c r="CX52" s="3291"/>
      <c r="CY52" s="3291"/>
      <c r="CZ52" s="3291"/>
    </row>
    <row r="53" spans="1:104" s="3292" customFormat="1" ht="18.75" customHeight="1" x14ac:dyDescent="0.2">
      <c r="A53" s="5459" t="s">
        <v>452</v>
      </c>
      <c r="B53" s="5460"/>
      <c r="C53" s="317">
        <f t="shared" si="12"/>
        <v>0</v>
      </c>
      <c r="D53" s="125"/>
      <c r="E53" s="126"/>
      <c r="F53" s="165"/>
      <c r="G53" s="2890"/>
      <c r="H53" s="3336"/>
      <c r="I53" s="3336"/>
      <c r="J53" s="3336"/>
      <c r="K53" s="3350"/>
      <c r="L53" s="3336"/>
      <c r="M53" s="3336"/>
      <c r="N53" s="3336"/>
      <c r="O53" s="3025"/>
      <c r="P53" s="3336"/>
      <c r="Q53" s="3336"/>
      <c r="R53" s="3336"/>
      <c r="S53" s="3336"/>
      <c r="T53" s="3336"/>
      <c r="U53" s="3336"/>
      <c r="V53" s="3336"/>
      <c r="W53" s="3336"/>
      <c r="X53" s="3336"/>
      <c r="Y53" s="3336"/>
      <c r="Z53" s="3336"/>
      <c r="AA53" s="3350"/>
      <c r="AB53" s="3350"/>
      <c r="AC53" s="3350"/>
      <c r="AD53" s="3350"/>
      <c r="AE53" s="3336"/>
      <c r="AF53" s="3025"/>
      <c r="AG53" s="2958"/>
      <c r="AH53" s="330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5"/>
      <c r="CB53" s="3305"/>
      <c r="CC53" s="3305"/>
      <c r="CD53" s="3305"/>
      <c r="CE53" s="3305"/>
      <c r="CF53" s="3305"/>
      <c r="CG53" s="3306"/>
      <c r="CH53" s="3306"/>
      <c r="CI53" s="3290"/>
      <c r="CJ53" s="3290"/>
      <c r="CK53" s="3290"/>
      <c r="CL53" s="3290"/>
      <c r="CM53" s="3290"/>
      <c r="CN53" s="3290"/>
      <c r="CO53" s="3290"/>
      <c r="CP53" s="3291"/>
      <c r="CQ53" s="3291"/>
      <c r="CR53" s="3291"/>
      <c r="CS53" s="3291"/>
      <c r="CT53" s="3291"/>
      <c r="CU53" s="3291"/>
      <c r="CV53" s="3291"/>
      <c r="CW53" s="3291"/>
      <c r="CX53" s="3291"/>
      <c r="CY53" s="3291"/>
      <c r="CZ53" s="3291"/>
    </row>
    <row r="54" spans="1:104" s="3292" customFormat="1" ht="18.75" customHeight="1" x14ac:dyDescent="0.2">
      <c r="A54" s="5459" t="s">
        <v>449</v>
      </c>
      <c r="B54" s="5460"/>
      <c r="C54" s="317">
        <f t="shared" si="12"/>
        <v>0</v>
      </c>
      <c r="D54" s="125"/>
      <c r="E54" s="126"/>
      <c r="F54" s="165"/>
      <c r="G54" s="2890"/>
      <c r="H54" s="3336"/>
      <c r="I54" s="3336"/>
      <c r="J54" s="3336"/>
      <c r="K54" s="3350"/>
      <c r="L54" s="3336"/>
      <c r="M54" s="3336"/>
      <c r="N54" s="3336"/>
      <c r="O54" s="3025"/>
      <c r="P54" s="3336"/>
      <c r="Q54" s="3336"/>
      <c r="R54" s="3336"/>
      <c r="S54" s="3336"/>
      <c r="T54" s="3336"/>
      <c r="U54" s="3336"/>
      <c r="V54" s="3336"/>
      <c r="W54" s="3336"/>
      <c r="X54" s="3336"/>
      <c r="Y54" s="3336"/>
      <c r="Z54" s="3336"/>
      <c r="AA54" s="3350"/>
      <c r="AB54" s="3350"/>
      <c r="AC54" s="3350"/>
      <c r="AD54" s="3350"/>
      <c r="AE54" s="3336"/>
      <c r="AF54" s="3025"/>
      <c r="AG54" s="2958"/>
      <c r="AH54" s="330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5"/>
      <c r="CB54" s="3305"/>
      <c r="CC54" s="3305"/>
      <c r="CD54" s="3305"/>
      <c r="CE54" s="3305"/>
      <c r="CF54" s="3305"/>
      <c r="CG54" s="3306"/>
      <c r="CH54" s="3306"/>
      <c r="CI54" s="3290"/>
      <c r="CJ54" s="3290"/>
      <c r="CK54" s="3290"/>
      <c r="CL54" s="3290"/>
      <c r="CM54" s="3290"/>
      <c r="CN54" s="3290"/>
      <c r="CO54" s="3290"/>
      <c r="CP54" s="3291"/>
      <c r="CQ54" s="3291"/>
      <c r="CR54" s="3291"/>
      <c r="CS54" s="3291"/>
      <c r="CT54" s="3291"/>
      <c r="CU54" s="3291"/>
      <c r="CV54" s="3291"/>
      <c r="CW54" s="3291"/>
      <c r="CX54" s="3291"/>
      <c r="CY54" s="3291"/>
      <c r="CZ54" s="3291"/>
    </row>
    <row r="55" spans="1:104" s="3292" customFormat="1" ht="18.75" customHeight="1" x14ac:dyDescent="0.2">
      <c r="A55" s="3307" t="s">
        <v>2808</v>
      </c>
      <c r="B55" s="3351"/>
      <c r="C55" s="317">
        <f t="shared" si="12"/>
        <v>0</v>
      </c>
      <c r="D55" s="125"/>
      <c r="E55" s="126"/>
      <c r="F55" s="165"/>
      <c r="G55" s="2693"/>
      <c r="H55" s="90"/>
      <c r="I55" s="90"/>
      <c r="J55" s="90"/>
      <c r="K55" s="195"/>
      <c r="L55" s="90"/>
      <c r="M55" s="90"/>
      <c r="N55" s="90"/>
      <c r="O55" s="2242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2"/>
      <c r="AG55" s="145"/>
      <c r="AH55" s="330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5"/>
      <c r="CB55" s="3305"/>
      <c r="CC55" s="3305"/>
      <c r="CD55" s="3305"/>
      <c r="CE55" s="3305"/>
      <c r="CF55" s="3305"/>
      <c r="CG55" s="3306"/>
      <c r="CH55" s="3306"/>
      <c r="CI55" s="3290"/>
      <c r="CJ55" s="3290"/>
      <c r="CK55" s="3290"/>
      <c r="CL55" s="3290"/>
      <c r="CM55" s="3290"/>
      <c r="CN55" s="3290"/>
      <c r="CO55" s="3290"/>
      <c r="CP55" s="3291"/>
      <c r="CQ55" s="3291"/>
      <c r="CR55" s="3291"/>
      <c r="CS55" s="3291"/>
      <c r="CT55" s="3291"/>
      <c r="CU55" s="3291"/>
      <c r="CV55" s="3291"/>
      <c r="CW55" s="3291"/>
      <c r="CX55" s="3291"/>
      <c r="CY55" s="3291"/>
      <c r="CZ55" s="3291"/>
    </row>
    <row r="56" spans="1:104" s="3292" customFormat="1" ht="18.75" customHeight="1" x14ac:dyDescent="0.2">
      <c r="A56" s="3307" t="s">
        <v>802</v>
      </c>
      <c r="B56" s="3351"/>
      <c r="C56" s="317">
        <f t="shared" si="12"/>
        <v>0</v>
      </c>
      <c r="D56" s="125"/>
      <c r="E56" s="126"/>
      <c r="F56" s="165"/>
      <c r="G56" s="2693"/>
      <c r="H56" s="90"/>
      <c r="I56" s="90"/>
      <c r="J56" s="90"/>
      <c r="K56" s="195"/>
      <c r="L56" s="90"/>
      <c r="M56" s="3336"/>
      <c r="N56" s="3336"/>
      <c r="O56" s="2242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5"/>
      <c r="AG56" s="2958"/>
      <c r="AH56" s="330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5"/>
      <c r="CB56" s="3305"/>
      <c r="CC56" s="3305"/>
      <c r="CD56" s="3305"/>
      <c r="CE56" s="3305"/>
      <c r="CF56" s="3305"/>
      <c r="CG56" s="3306"/>
      <c r="CH56" s="3306"/>
      <c r="CI56" s="3290"/>
      <c r="CJ56" s="3290"/>
      <c r="CK56" s="3290"/>
      <c r="CL56" s="3290"/>
      <c r="CM56" s="3290"/>
      <c r="CN56" s="3290"/>
      <c r="CO56" s="3290"/>
      <c r="CP56" s="3291"/>
      <c r="CQ56" s="3291"/>
      <c r="CR56" s="3291"/>
      <c r="CS56" s="3291"/>
      <c r="CT56" s="3291"/>
      <c r="CU56" s="3291"/>
      <c r="CV56" s="3291"/>
      <c r="CW56" s="3291"/>
      <c r="CX56" s="3291"/>
      <c r="CY56" s="3291"/>
      <c r="CZ56" s="3291"/>
    </row>
    <row r="57" spans="1:104" s="3292" customFormat="1" ht="18.75" customHeight="1" x14ac:dyDescent="0.2">
      <c r="A57" s="3307" t="s">
        <v>801</v>
      </c>
      <c r="B57" s="3351"/>
      <c r="C57" s="317">
        <f t="shared" si="12"/>
        <v>0</v>
      </c>
      <c r="D57" s="125"/>
      <c r="E57" s="126"/>
      <c r="F57" s="165"/>
      <c r="G57" s="2890"/>
      <c r="H57" s="3336"/>
      <c r="I57" s="3336"/>
      <c r="J57" s="3336"/>
      <c r="K57" s="3350"/>
      <c r="L57" s="3336"/>
      <c r="M57" s="3336"/>
      <c r="N57" s="3336"/>
      <c r="O57" s="3025"/>
      <c r="P57" s="3336"/>
      <c r="Q57" s="3336"/>
      <c r="R57" s="3336"/>
      <c r="S57" s="3336"/>
      <c r="T57" s="3336"/>
      <c r="U57" s="3336"/>
      <c r="V57" s="3336"/>
      <c r="W57" s="3336"/>
      <c r="X57" s="3336"/>
      <c r="Y57" s="3336"/>
      <c r="Z57" s="3336"/>
      <c r="AA57" s="3350"/>
      <c r="AB57" s="3350"/>
      <c r="AC57" s="3350"/>
      <c r="AD57" s="3350"/>
      <c r="AE57" s="3336"/>
      <c r="AF57" s="3025"/>
      <c r="AG57" s="2958"/>
      <c r="AH57" s="330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5"/>
      <c r="CB57" s="3305"/>
      <c r="CC57" s="3305"/>
      <c r="CD57" s="3305"/>
      <c r="CE57" s="3305"/>
      <c r="CF57" s="3305"/>
      <c r="CG57" s="3306"/>
      <c r="CH57" s="3306"/>
      <c r="CI57" s="3290"/>
      <c r="CJ57" s="3290"/>
      <c r="CK57" s="3290"/>
      <c r="CL57" s="3290"/>
      <c r="CM57" s="3290"/>
      <c r="CN57" s="3290"/>
      <c r="CO57" s="3290"/>
      <c r="CP57" s="3291"/>
      <c r="CQ57" s="3291"/>
      <c r="CR57" s="3291"/>
      <c r="CS57" s="3291"/>
      <c r="CT57" s="3291"/>
      <c r="CU57" s="3291"/>
      <c r="CV57" s="3291"/>
      <c r="CW57" s="3291"/>
      <c r="CX57" s="3291"/>
      <c r="CY57" s="3291"/>
      <c r="CZ57" s="3291"/>
    </row>
    <row r="58" spans="1:104" s="3292" customFormat="1" ht="18.75" customHeight="1" x14ac:dyDescent="0.2">
      <c r="A58" s="3307" t="s">
        <v>800</v>
      </c>
      <c r="B58" s="3351"/>
      <c r="C58" s="317">
        <f t="shared" si="12"/>
        <v>0</v>
      </c>
      <c r="D58" s="125"/>
      <c r="E58" s="126"/>
      <c r="F58" s="165"/>
      <c r="G58" s="2890"/>
      <c r="H58" s="3336"/>
      <c r="I58" s="3336"/>
      <c r="J58" s="3336"/>
      <c r="K58" s="3350"/>
      <c r="L58" s="3336"/>
      <c r="M58" s="3336"/>
      <c r="N58" s="3336"/>
      <c r="O58" s="3025"/>
      <c r="P58" s="3336"/>
      <c r="Q58" s="3336"/>
      <c r="R58" s="3336"/>
      <c r="S58" s="3336"/>
      <c r="T58" s="3336"/>
      <c r="U58" s="3336"/>
      <c r="V58" s="3336"/>
      <c r="W58" s="3336"/>
      <c r="X58" s="3336"/>
      <c r="Y58" s="3336"/>
      <c r="Z58" s="3336"/>
      <c r="AA58" s="3350"/>
      <c r="AB58" s="3350"/>
      <c r="AC58" s="3350"/>
      <c r="AD58" s="3350"/>
      <c r="AE58" s="3336"/>
      <c r="AF58" s="3025"/>
      <c r="AG58" s="2958"/>
      <c r="AH58" s="330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5"/>
      <c r="CB58" s="3305"/>
      <c r="CC58" s="3305"/>
      <c r="CD58" s="3305"/>
      <c r="CE58" s="3305"/>
      <c r="CF58" s="3305"/>
      <c r="CG58" s="3306"/>
      <c r="CH58" s="3306"/>
      <c r="CI58" s="3290"/>
      <c r="CJ58" s="3290"/>
      <c r="CK58" s="3290"/>
      <c r="CL58" s="3290"/>
      <c r="CM58" s="3290"/>
      <c r="CN58" s="3290"/>
      <c r="CO58" s="3290"/>
      <c r="CP58" s="3291"/>
      <c r="CQ58" s="3291"/>
      <c r="CR58" s="3291"/>
      <c r="CS58" s="3291"/>
      <c r="CT58" s="3291"/>
      <c r="CU58" s="3291"/>
      <c r="CV58" s="3291"/>
      <c r="CW58" s="3291"/>
      <c r="CX58" s="3291"/>
      <c r="CY58" s="3291"/>
      <c r="CZ58" s="3291"/>
    </row>
    <row r="59" spans="1:104" s="3292" customFormat="1" ht="22.5" customHeight="1" x14ac:dyDescent="0.2">
      <c r="A59" s="3307" t="s">
        <v>2809</v>
      </c>
      <c r="B59" s="3351"/>
      <c r="C59" s="317">
        <f t="shared" si="12"/>
        <v>0</v>
      </c>
      <c r="D59" s="125"/>
      <c r="E59" s="126"/>
      <c r="F59" s="165"/>
      <c r="G59" s="2774"/>
      <c r="H59" s="2939"/>
      <c r="I59" s="2939"/>
      <c r="J59" s="2939"/>
      <c r="K59" s="2939"/>
      <c r="L59" s="128"/>
      <c r="M59" s="128"/>
      <c r="N59" s="128"/>
      <c r="O59" s="128"/>
      <c r="P59" s="2939"/>
      <c r="Q59" s="128"/>
      <c r="R59" s="2939"/>
      <c r="S59" s="128"/>
      <c r="T59" s="2939"/>
      <c r="U59" s="128"/>
      <c r="V59" s="2939"/>
      <c r="W59" s="128"/>
      <c r="X59" s="2939"/>
      <c r="Y59" s="128"/>
      <c r="Z59" s="2939"/>
      <c r="AA59" s="128"/>
      <c r="AB59" s="2939"/>
      <c r="AC59" s="128"/>
      <c r="AD59" s="2939"/>
      <c r="AE59" s="2939"/>
      <c r="AF59" s="128"/>
      <c r="AG59" s="154"/>
      <c r="AH59" s="330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5"/>
      <c r="CB59" s="3305"/>
      <c r="CC59" s="3305"/>
      <c r="CD59" s="3305"/>
      <c r="CE59" s="3305"/>
      <c r="CF59" s="3305"/>
      <c r="CG59" s="3306"/>
      <c r="CH59" s="3306"/>
      <c r="CI59" s="3290"/>
      <c r="CJ59" s="3290"/>
      <c r="CK59" s="3290"/>
      <c r="CL59" s="3290"/>
      <c r="CM59" s="3290"/>
      <c r="CN59" s="3290"/>
      <c r="CO59" s="3290"/>
      <c r="CP59" s="3291"/>
      <c r="CQ59" s="3291"/>
      <c r="CR59" s="3291"/>
      <c r="CS59" s="3291"/>
      <c r="CT59" s="3291"/>
      <c r="CU59" s="3291"/>
      <c r="CV59" s="3291"/>
      <c r="CW59" s="3291"/>
      <c r="CX59" s="3291"/>
      <c r="CY59" s="3291"/>
      <c r="CZ59" s="3291"/>
    </row>
    <row r="60" spans="1:104" s="3292" customFormat="1" ht="18.75" customHeight="1" x14ac:dyDescent="0.2">
      <c r="A60" s="5459" t="s">
        <v>560</v>
      </c>
      <c r="B60" s="5460"/>
      <c r="C60" s="3316">
        <f t="shared" si="12"/>
        <v>0</v>
      </c>
      <c r="D60" s="144"/>
      <c r="E60" s="90"/>
      <c r="F60" s="164"/>
      <c r="G60" s="2774"/>
      <c r="H60" s="2939"/>
      <c r="I60" s="2939"/>
      <c r="J60" s="2939"/>
      <c r="K60" s="3336"/>
      <c r="L60" s="3025"/>
      <c r="M60" s="128"/>
      <c r="N60" s="3025"/>
      <c r="O60" s="128"/>
      <c r="P60" s="3336"/>
      <c r="Q60" s="128"/>
      <c r="R60" s="3336"/>
      <c r="S60" s="128"/>
      <c r="T60" s="3336"/>
      <c r="U60" s="128"/>
      <c r="V60" s="2939"/>
      <c r="W60" s="128"/>
      <c r="X60" s="3336"/>
      <c r="Y60" s="128"/>
      <c r="Z60" s="3336"/>
      <c r="AA60" s="128"/>
      <c r="AB60" s="2939"/>
      <c r="AC60" s="128"/>
      <c r="AD60" s="3336"/>
      <c r="AE60" s="3336"/>
      <c r="AF60" s="3025"/>
      <c r="AG60" s="2958"/>
      <c r="AH60" s="330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5"/>
      <c r="CB60" s="3305"/>
      <c r="CC60" s="3305"/>
      <c r="CD60" s="3305"/>
      <c r="CE60" s="3305"/>
      <c r="CF60" s="3305"/>
      <c r="CG60" s="3306"/>
      <c r="CH60" s="3306"/>
      <c r="CI60" s="3290"/>
      <c r="CJ60" s="3290"/>
      <c r="CK60" s="3290"/>
      <c r="CL60" s="3290"/>
      <c r="CM60" s="3290"/>
      <c r="CN60" s="3290"/>
      <c r="CO60" s="3290"/>
      <c r="CP60" s="3291"/>
      <c r="CQ60" s="3291"/>
      <c r="CR60" s="3291"/>
      <c r="CS60" s="3291"/>
      <c r="CT60" s="3291"/>
      <c r="CU60" s="3291"/>
      <c r="CV60" s="3291"/>
      <c r="CW60" s="3291"/>
      <c r="CX60" s="3291"/>
      <c r="CY60" s="3291"/>
      <c r="CZ60" s="3291"/>
    </row>
    <row r="61" spans="1:104" s="3292" customFormat="1" ht="18.75" customHeight="1" x14ac:dyDescent="0.2">
      <c r="A61" s="3307" t="s">
        <v>2810</v>
      </c>
      <c r="B61" s="3351"/>
      <c r="C61" s="317">
        <f t="shared" si="12"/>
        <v>0</v>
      </c>
      <c r="D61" s="153"/>
      <c r="E61" s="130"/>
      <c r="F61" s="193"/>
      <c r="G61" s="2890"/>
      <c r="H61" s="3336"/>
      <c r="I61" s="3336"/>
      <c r="J61" s="3336"/>
      <c r="K61" s="3350"/>
      <c r="L61" s="3336"/>
      <c r="M61" s="3336"/>
      <c r="N61" s="3336"/>
      <c r="O61" s="3025"/>
      <c r="P61" s="3336"/>
      <c r="Q61" s="3336"/>
      <c r="R61" s="3336"/>
      <c r="S61" s="3336"/>
      <c r="T61" s="3336"/>
      <c r="U61" s="3336"/>
      <c r="V61" s="3336"/>
      <c r="W61" s="3025"/>
      <c r="X61" s="3336"/>
      <c r="Y61" s="3336"/>
      <c r="Z61" s="3336"/>
      <c r="AA61" s="3350"/>
      <c r="AB61" s="3336"/>
      <c r="AC61" s="2908"/>
      <c r="AD61" s="3350"/>
      <c r="AE61" s="3336"/>
      <c r="AF61" s="3025"/>
      <c r="AG61" s="2958"/>
      <c r="AH61" s="330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5"/>
      <c r="CB61" s="3305"/>
      <c r="CC61" s="3305"/>
      <c r="CD61" s="3305"/>
      <c r="CE61" s="3305"/>
      <c r="CF61" s="3305"/>
      <c r="CG61" s="3306"/>
      <c r="CH61" s="3306"/>
      <c r="CI61" s="3290"/>
      <c r="CJ61" s="3290"/>
      <c r="CK61" s="3290"/>
      <c r="CL61" s="3290"/>
      <c r="CM61" s="3290"/>
      <c r="CN61" s="3290"/>
      <c r="CO61" s="3290"/>
      <c r="CP61" s="3291"/>
      <c r="CQ61" s="3291"/>
      <c r="CR61" s="3291"/>
      <c r="CS61" s="3291"/>
      <c r="CT61" s="3291"/>
      <c r="CU61" s="3291"/>
      <c r="CV61" s="3291"/>
      <c r="CW61" s="3291"/>
      <c r="CX61" s="3291"/>
      <c r="CY61" s="3291"/>
      <c r="CZ61" s="3291"/>
    </row>
    <row r="62" spans="1:104" s="3292" customFormat="1" ht="20.25" customHeight="1" x14ac:dyDescent="0.2">
      <c r="A62" s="3307" t="s">
        <v>2811</v>
      </c>
      <c r="B62" s="3351"/>
      <c r="C62" s="317">
        <f t="shared" si="12"/>
        <v>0</v>
      </c>
      <c r="D62" s="125"/>
      <c r="E62" s="126"/>
      <c r="F62" s="165"/>
      <c r="G62" s="2890"/>
      <c r="H62" s="3336"/>
      <c r="I62" s="3336"/>
      <c r="J62" s="3336"/>
      <c r="K62" s="3350"/>
      <c r="L62" s="3336"/>
      <c r="M62" s="3336"/>
      <c r="N62" s="3336"/>
      <c r="O62" s="3025"/>
      <c r="P62" s="3336"/>
      <c r="Q62" s="3336"/>
      <c r="R62" s="3336"/>
      <c r="S62" s="3336"/>
      <c r="T62" s="3336"/>
      <c r="U62" s="3336"/>
      <c r="V62" s="3336"/>
      <c r="W62" s="3336"/>
      <c r="X62" s="3336"/>
      <c r="Y62" s="3336"/>
      <c r="Z62" s="3336"/>
      <c r="AA62" s="3350"/>
      <c r="AB62" s="3350"/>
      <c r="AC62" s="3350"/>
      <c r="AD62" s="3350"/>
      <c r="AE62" s="3336"/>
      <c r="AF62" s="3025"/>
      <c r="AG62" s="2958"/>
      <c r="AH62" s="330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5"/>
      <c r="CB62" s="3305"/>
      <c r="CC62" s="3305"/>
      <c r="CD62" s="3305"/>
      <c r="CE62" s="3305"/>
      <c r="CF62" s="3305"/>
      <c r="CG62" s="3306"/>
      <c r="CH62" s="3306"/>
      <c r="CI62" s="3290"/>
      <c r="CJ62" s="3290"/>
      <c r="CK62" s="3290"/>
      <c r="CL62" s="3290"/>
      <c r="CM62" s="3290"/>
      <c r="CN62" s="3290"/>
      <c r="CO62" s="3290"/>
      <c r="CP62" s="3291"/>
      <c r="CQ62" s="3291"/>
      <c r="CR62" s="3291"/>
      <c r="CS62" s="3291"/>
      <c r="CT62" s="3291"/>
      <c r="CU62" s="3291"/>
      <c r="CV62" s="3291"/>
      <c r="CW62" s="3291"/>
      <c r="CX62" s="3291"/>
      <c r="CY62" s="3291"/>
      <c r="CZ62" s="3291"/>
    </row>
    <row r="63" spans="1:104" s="3292" customFormat="1" ht="22.5" customHeight="1" x14ac:dyDescent="0.2">
      <c r="A63" s="3307" t="s">
        <v>2812</v>
      </c>
      <c r="B63" s="3351"/>
      <c r="C63" s="317">
        <f t="shared" si="12"/>
        <v>0</v>
      </c>
      <c r="D63" s="125"/>
      <c r="E63" s="126"/>
      <c r="F63" s="165"/>
      <c r="G63" s="2890"/>
      <c r="H63" s="3336"/>
      <c r="I63" s="3336"/>
      <c r="J63" s="3336"/>
      <c r="K63" s="3350"/>
      <c r="L63" s="3336"/>
      <c r="M63" s="3336"/>
      <c r="N63" s="3336"/>
      <c r="O63" s="3025"/>
      <c r="P63" s="3336"/>
      <c r="Q63" s="3336"/>
      <c r="R63" s="3336"/>
      <c r="S63" s="3336"/>
      <c r="T63" s="3336"/>
      <c r="U63" s="3336"/>
      <c r="V63" s="3336"/>
      <c r="W63" s="3336"/>
      <c r="X63" s="3336"/>
      <c r="Y63" s="3336"/>
      <c r="Z63" s="3336"/>
      <c r="AA63" s="3350"/>
      <c r="AB63" s="3350"/>
      <c r="AC63" s="3350"/>
      <c r="AD63" s="3350"/>
      <c r="AE63" s="3336"/>
      <c r="AF63" s="3025"/>
      <c r="AG63" s="2958"/>
      <c r="AH63" s="330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5"/>
      <c r="CB63" s="3305"/>
      <c r="CC63" s="3305"/>
      <c r="CD63" s="3305"/>
      <c r="CE63" s="3305"/>
      <c r="CF63" s="3305"/>
      <c r="CG63" s="3306"/>
      <c r="CH63" s="3306"/>
      <c r="CI63" s="3290"/>
      <c r="CJ63" s="3290"/>
      <c r="CK63" s="3290"/>
      <c r="CL63" s="3290"/>
      <c r="CM63" s="3290"/>
      <c r="CN63" s="3290"/>
      <c r="CO63" s="3290"/>
      <c r="CP63" s="3291"/>
      <c r="CQ63" s="3291"/>
      <c r="CR63" s="3291"/>
      <c r="CS63" s="3291"/>
      <c r="CT63" s="3291"/>
      <c r="CU63" s="3291"/>
      <c r="CV63" s="3291"/>
      <c r="CW63" s="3291"/>
      <c r="CX63" s="3291"/>
      <c r="CY63" s="3291"/>
      <c r="CZ63" s="3291"/>
    </row>
    <row r="64" spans="1:104" s="3292" customFormat="1" ht="18.75" customHeight="1" x14ac:dyDescent="0.2">
      <c r="A64" s="3307" t="s">
        <v>2813</v>
      </c>
      <c r="B64" s="3351"/>
      <c r="C64" s="317">
        <f t="shared" si="12"/>
        <v>0</v>
      </c>
      <c r="D64" s="125"/>
      <c r="E64" s="126"/>
      <c r="F64" s="165"/>
      <c r="G64" s="2890"/>
      <c r="H64" s="3336"/>
      <c r="I64" s="3336"/>
      <c r="J64" s="3336"/>
      <c r="K64" s="3350"/>
      <c r="L64" s="3336"/>
      <c r="M64" s="3336"/>
      <c r="N64" s="3336"/>
      <c r="O64" s="3025"/>
      <c r="P64" s="3336"/>
      <c r="Q64" s="3336"/>
      <c r="R64" s="3336"/>
      <c r="S64" s="3336"/>
      <c r="T64" s="3336"/>
      <c r="U64" s="3336"/>
      <c r="V64" s="3336"/>
      <c r="W64" s="3336"/>
      <c r="X64" s="3336"/>
      <c r="Y64" s="3336"/>
      <c r="Z64" s="3336"/>
      <c r="AA64" s="3350"/>
      <c r="AB64" s="3350"/>
      <c r="AC64" s="3350"/>
      <c r="AD64" s="3350"/>
      <c r="AE64" s="3336"/>
      <c r="AF64" s="3025"/>
      <c r="AG64" s="2958"/>
      <c r="AH64" s="330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5"/>
      <c r="CB64" s="3305"/>
      <c r="CC64" s="3305"/>
      <c r="CD64" s="3305"/>
      <c r="CE64" s="3305"/>
      <c r="CF64" s="3305"/>
      <c r="CG64" s="3306"/>
      <c r="CH64" s="3306"/>
      <c r="CI64" s="3290"/>
      <c r="CJ64" s="3290"/>
      <c r="CK64" s="3290"/>
      <c r="CL64" s="3290"/>
      <c r="CM64" s="3290"/>
      <c r="CN64" s="3290"/>
      <c r="CO64" s="3290"/>
      <c r="CP64" s="3291"/>
      <c r="CQ64" s="3291"/>
      <c r="CR64" s="3291"/>
      <c r="CS64" s="3291"/>
      <c r="CT64" s="3291"/>
      <c r="CU64" s="3291"/>
      <c r="CV64" s="3291"/>
      <c r="CW64" s="3291"/>
      <c r="CX64" s="3291"/>
      <c r="CY64" s="3291"/>
      <c r="CZ64" s="3291"/>
    </row>
    <row r="65" spans="1:104" s="3292" customFormat="1" ht="21" customHeight="1" x14ac:dyDescent="0.2">
      <c r="A65" s="5459" t="s">
        <v>799</v>
      </c>
      <c r="B65" s="5460"/>
      <c r="C65" s="317">
        <f t="shared" si="12"/>
        <v>0</v>
      </c>
      <c r="D65" s="125"/>
      <c r="E65" s="126"/>
      <c r="F65" s="165"/>
      <c r="G65" s="2890"/>
      <c r="H65" s="3336"/>
      <c r="I65" s="3336"/>
      <c r="J65" s="3336"/>
      <c r="K65" s="3350"/>
      <c r="L65" s="3336"/>
      <c r="M65" s="3336"/>
      <c r="N65" s="3336"/>
      <c r="O65" s="3025"/>
      <c r="P65" s="3336"/>
      <c r="Q65" s="3336"/>
      <c r="R65" s="3336"/>
      <c r="S65" s="3336"/>
      <c r="T65" s="3336"/>
      <c r="U65" s="3336"/>
      <c r="V65" s="3336"/>
      <c r="W65" s="3336"/>
      <c r="X65" s="3336"/>
      <c r="Y65" s="3336"/>
      <c r="Z65" s="3336"/>
      <c r="AA65" s="3350"/>
      <c r="AB65" s="3350"/>
      <c r="AC65" s="3350"/>
      <c r="AD65" s="3350"/>
      <c r="AE65" s="3336"/>
      <c r="AF65" s="3025"/>
      <c r="AG65" s="2958"/>
      <c r="AH65" s="330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5"/>
      <c r="CB65" s="3305"/>
      <c r="CC65" s="3305"/>
      <c r="CD65" s="3305"/>
      <c r="CE65" s="3305"/>
      <c r="CF65" s="3305"/>
      <c r="CG65" s="3306"/>
      <c r="CH65" s="3306"/>
      <c r="CI65" s="3290"/>
      <c r="CJ65" s="3290"/>
      <c r="CK65" s="3290"/>
      <c r="CL65" s="3290"/>
      <c r="CM65" s="3290"/>
      <c r="CN65" s="3290"/>
      <c r="CO65" s="3290"/>
      <c r="CP65" s="3291"/>
      <c r="CQ65" s="3291"/>
      <c r="CR65" s="3291"/>
      <c r="CS65" s="3291"/>
      <c r="CT65" s="3291"/>
      <c r="CU65" s="3291"/>
      <c r="CV65" s="3291"/>
      <c r="CW65" s="3291"/>
      <c r="CX65" s="3291"/>
      <c r="CY65" s="3291"/>
      <c r="CZ65" s="3291"/>
    </row>
    <row r="66" spans="1:104" s="3292" customFormat="1" ht="18.75" customHeight="1" x14ac:dyDescent="0.2">
      <c r="A66" s="3352" t="s">
        <v>2814</v>
      </c>
      <c r="C66" s="3353">
        <f t="shared" si="12"/>
        <v>0</v>
      </c>
      <c r="D66" s="169"/>
      <c r="E66" s="108"/>
      <c r="F66" s="3354"/>
      <c r="G66" s="2894"/>
      <c r="H66" s="3039"/>
      <c r="I66" s="3039"/>
      <c r="J66" s="3039"/>
      <c r="K66" s="205"/>
      <c r="L66" s="3039"/>
      <c r="M66" s="3039"/>
      <c r="N66" s="3039"/>
      <c r="O66" s="117"/>
      <c r="P66" s="3039"/>
      <c r="Q66" s="3039"/>
      <c r="R66" s="3039"/>
      <c r="S66" s="3039"/>
      <c r="T66" s="3039"/>
      <c r="U66" s="3039"/>
      <c r="V66" s="3039"/>
      <c r="W66" s="3039"/>
      <c r="X66" s="3039"/>
      <c r="Y66" s="3039"/>
      <c r="Z66" s="3039"/>
      <c r="AA66" s="205"/>
      <c r="AB66" s="205"/>
      <c r="AC66" s="205"/>
      <c r="AD66" s="205"/>
      <c r="AE66" s="3039"/>
      <c r="AF66" s="117"/>
      <c r="AG66" s="3029"/>
      <c r="AH66" s="330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5"/>
      <c r="CB66" s="3305"/>
      <c r="CC66" s="3305"/>
      <c r="CD66" s="3305"/>
      <c r="CE66" s="3305"/>
      <c r="CF66" s="3305"/>
      <c r="CG66" s="3306"/>
      <c r="CH66" s="3306"/>
      <c r="CI66" s="3290"/>
      <c r="CJ66" s="3290"/>
      <c r="CK66" s="3290"/>
      <c r="CL66" s="3290"/>
      <c r="CM66" s="3290"/>
      <c r="CN66" s="3290"/>
      <c r="CO66" s="3290"/>
      <c r="CP66" s="3291"/>
      <c r="CQ66" s="3291"/>
      <c r="CR66" s="3291"/>
      <c r="CS66" s="3291"/>
      <c r="CT66" s="3291"/>
      <c r="CU66" s="3291"/>
      <c r="CV66" s="3291"/>
      <c r="CW66" s="3291"/>
      <c r="CX66" s="3291"/>
      <c r="CY66" s="3291"/>
      <c r="CZ66" s="3291"/>
    </row>
    <row r="67" spans="1:104" ht="21" customHeight="1" x14ac:dyDescent="0.25">
      <c r="A67" s="5441" t="s">
        <v>49</v>
      </c>
      <c r="B67" s="5442"/>
      <c r="C67" s="698">
        <f>SUM(C51:C66)</f>
        <v>0</v>
      </c>
      <c r="D67" s="707">
        <f>SUM(D51:D66)</f>
        <v>0</v>
      </c>
      <c r="E67" s="755">
        <f>SUM(E51:E66)</f>
        <v>0</v>
      </c>
      <c r="F67" s="3260">
        <f t="shared" ref="F67:AG67" si="13">SUM(F51:F66)</f>
        <v>0</v>
      </c>
      <c r="G67" s="977">
        <f t="shared" si="13"/>
        <v>0</v>
      </c>
      <c r="H67" s="3355">
        <f t="shared" si="13"/>
        <v>0</v>
      </c>
      <c r="I67" s="3355">
        <f t="shared" si="13"/>
        <v>0</v>
      </c>
      <c r="J67" s="3355">
        <f t="shared" si="13"/>
        <v>0</v>
      </c>
      <c r="K67" s="1254">
        <f t="shared" si="13"/>
        <v>0</v>
      </c>
      <c r="L67" s="3355">
        <f t="shared" si="13"/>
        <v>0</v>
      </c>
      <c r="M67" s="3355">
        <f t="shared" si="13"/>
        <v>0</v>
      </c>
      <c r="N67" s="3355">
        <f t="shared" si="13"/>
        <v>0</v>
      </c>
      <c r="O67" s="756">
        <f t="shared" si="13"/>
        <v>0</v>
      </c>
      <c r="P67" s="3355">
        <f t="shared" si="13"/>
        <v>0</v>
      </c>
      <c r="Q67" s="3355">
        <f t="shared" si="13"/>
        <v>0</v>
      </c>
      <c r="R67" s="3355">
        <f t="shared" si="13"/>
        <v>0</v>
      </c>
      <c r="S67" s="3355">
        <f t="shared" si="13"/>
        <v>0</v>
      </c>
      <c r="T67" s="3355">
        <f t="shared" si="13"/>
        <v>0</v>
      </c>
      <c r="U67" s="3355">
        <f t="shared" si="13"/>
        <v>0</v>
      </c>
      <c r="V67" s="3355">
        <f t="shared" si="13"/>
        <v>0</v>
      </c>
      <c r="W67" s="3355">
        <f t="shared" si="13"/>
        <v>0</v>
      </c>
      <c r="X67" s="3355">
        <f t="shared" si="13"/>
        <v>0</v>
      </c>
      <c r="Y67" s="3355">
        <f t="shared" si="13"/>
        <v>0</v>
      </c>
      <c r="Z67" s="3355">
        <f t="shared" si="13"/>
        <v>0</v>
      </c>
      <c r="AA67" s="1254">
        <f t="shared" si="13"/>
        <v>0</v>
      </c>
      <c r="AB67" s="1254">
        <f t="shared" si="13"/>
        <v>0</v>
      </c>
      <c r="AC67" s="1254">
        <f t="shared" si="13"/>
        <v>0</v>
      </c>
      <c r="AD67" s="1254">
        <f>SUM(AD51:AD66)</f>
        <v>0</v>
      </c>
      <c r="AE67" s="3355">
        <f t="shared" si="13"/>
        <v>0</v>
      </c>
      <c r="AF67" s="756">
        <f t="shared" si="13"/>
        <v>0</v>
      </c>
      <c r="AG67" s="1253">
        <f t="shared" si="13"/>
        <v>0</v>
      </c>
      <c r="CG67" s="3306"/>
      <c r="CH67" s="3306"/>
    </row>
    <row r="68" spans="1:104" ht="25.5" customHeight="1" x14ac:dyDescent="0.25">
      <c r="A68" s="3288" t="s">
        <v>2815</v>
      </c>
      <c r="B68" s="3286"/>
      <c r="C68" s="3286"/>
      <c r="D68" s="3286"/>
      <c r="E68" s="3286"/>
      <c r="F68" s="3286"/>
      <c r="G68" s="3286"/>
      <c r="H68" s="3286"/>
      <c r="I68" s="3286"/>
      <c r="J68" s="3286"/>
      <c r="K68" s="3286"/>
      <c r="L68" s="3286"/>
      <c r="M68" s="3286"/>
      <c r="N68" s="3286"/>
      <c r="O68" s="3286"/>
      <c r="P68" s="3286"/>
      <c r="Q68" s="3286"/>
      <c r="R68" s="3286"/>
      <c r="S68" s="3286"/>
      <c r="T68" s="3286"/>
      <c r="U68" s="3286"/>
      <c r="V68" s="3286"/>
      <c r="W68" s="3286"/>
      <c r="X68" s="3286"/>
      <c r="Y68" s="3286"/>
      <c r="Z68" s="3286"/>
      <c r="AA68" s="3286"/>
      <c r="AB68" s="3286"/>
      <c r="AC68" s="3286"/>
      <c r="AD68" s="3286"/>
      <c r="AE68" s="3286"/>
      <c r="AF68" s="3286"/>
      <c r="AG68" s="3286"/>
      <c r="AH68" s="3286"/>
      <c r="AI68" s="3286"/>
      <c r="AJ68" s="3286"/>
      <c r="AK68" s="3286"/>
      <c r="AL68" s="3286"/>
      <c r="AM68" s="3286"/>
      <c r="AN68" s="3286"/>
      <c r="AO68" s="3286"/>
      <c r="AP68" s="3286"/>
      <c r="AQ68" s="3286"/>
      <c r="AR68" s="3286"/>
      <c r="CG68" s="3306"/>
      <c r="CH68" s="3306"/>
    </row>
    <row r="69" spans="1:104" ht="21" customHeight="1" x14ac:dyDescent="0.25">
      <c r="A69" s="5443" t="s">
        <v>2787</v>
      </c>
      <c r="B69" s="5444"/>
      <c r="C69" s="5449" t="s">
        <v>2816</v>
      </c>
      <c r="D69" s="5443" t="s">
        <v>798</v>
      </c>
      <c r="E69" s="5443"/>
      <c r="F69" s="5444"/>
      <c r="G69" s="5453" t="s">
        <v>797</v>
      </c>
      <c r="H69" s="5454"/>
      <c r="I69" s="5454"/>
      <c r="J69" s="5454"/>
      <c r="K69" s="5454"/>
      <c r="L69" s="5454"/>
      <c r="M69" s="5454"/>
      <c r="N69" s="5455"/>
      <c r="O69" s="5357" t="s">
        <v>442</v>
      </c>
      <c r="P69" s="5444" t="s">
        <v>534</v>
      </c>
      <c r="Q69" s="5357" t="s">
        <v>443</v>
      </c>
      <c r="R69" s="5357" t="s">
        <v>428</v>
      </c>
      <c r="S69" s="5444" t="s">
        <v>430</v>
      </c>
      <c r="T69" s="5357" t="s">
        <v>429</v>
      </c>
      <c r="U69" s="5357" t="s">
        <v>533</v>
      </c>
      <c r="CG69" s="3306"/>
      <c r="CH69" s="3306"/>
    </row>
    <row r="70" spans="1:104" ht="18.75" customHeight="1" x14ac:dyDescent="0.25">
      <c r="A70" s="5445"/>
      <c r="B70" s="5446"/>
      <c r="C70" s="5450"/>
      <c r="D70" s="5452"/>
      <c r="E70" s="5452"/>
      <c r="F70" s="5446"/>
      <c r="G70" s="5456" t="s">
        <v>796</v>
      </c>
      <c r="H70" s="5457"/>
      <c r="I70" s="5458" t="s">
        <v>795</v>
      </c>
      <c r="J70" s="5457"/>
      <c r="K70" s="5458" t="s">
        <v>129</v>
      </c>
      <c r="L70" s="5457"/>
      <c r="M70" s="5458" t="s">
        <v>794</v>
      </c>
      <c r="N70" s="5457"/>
      <c r="O70" s="5440"/>
      <c r="P70" s="5446"/>
      <c r="Q70" s="5440"/>
      <c r="R70" s="5440"/>
      <c r="S70" s="5446"/>
      <c r="T70" s="5440"/>
      <c r="U70" s="5440"/>
      <c r="CG70" s="3306"/>
      <c r="CH70" s="3306"/>
    </row>
    <row r="71" spans="1:104" ht="22.5" customHeight="1" x14ac:dyDescent="0.25">
      <c r="A71" s="5447"/>
      <c r="B71" s="5448"/>
      <c r="C71" s="5451"/>
      <c r="D71" s="3356" t="s">
        <v>47</v>
      </c>
      <c r="E71" s="3357" t="s">
        <v>20</v>
      </c>
      <c r="F71" s="3357" t="s">
        <v>21</v>
      </c>
      <c r="G71" s="3358" t="s">
        <v>20</v>
      </c>
      <c r="H71" s="3359" t="s">
        <v>21</v>
      </c>
      <c r="I71" s="3360" t="s">
        <v>20</v>
      </c>
      <c r="J71" s="3359" t="s">
        <v>21</v>
      </c>
      <c r="K71" s="3360" t="s">
        <v>20</v>
      </c>
      <c r="L71" s="3359" t="s">
        <v>21</v>
      </c>
      <c r="M71" s="3360" t="s">
        <v>20</v>
      </c>
      <c r="N71" s="3359" t="s">
        <v>21</v>
      </c>
      <c r="O71" s="5358"/>
      <c r="P71" s="5448"/>
      <c r="Q71" s="5358"/>
      <c r="R71" s="5358"/>
      <c r="S71" s="5448"/>
      <c r="T71" s="5358"/>
      <c r="U71" s="5358"/>
      <c r="CG71" s="3306"/>
      <c r="CH71" s="3306"/>
    </row>
    <row r="72" spans="1:104" ht="20.25" customHeight="1" x14ac:dyDescent="0.25">
      <c r="A72" s="5438" t="s">
        <v>535</v>
      </c>
      <c r="B72" s="5439"/>
      <c r="C72" s="3009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4" t="str">
        <f>CA72&amp;CC72&amp;CB72</f>
        <v/>
      </c>
      <c r="CA72" s="3305" t="str">
        <f>IF(CG72=1,"* No olvide digitar la columna Pacientes y/o Familiares y/o Funcionarios y/o Beneficiarios y/o Pueblos Originario y/o Migrantes y/o Población SENAME (Digite Cero si no tiene). ","")</f>
        <v/>
      </c>
      <c r="CB72" s="3305" t="str">
        <f>IF(CH72=1,"* El número de Beneficiarios y/o Pueblos Originarios y/o Migrantes y/o Población SENAME NO DEBE ser mayor que el Total. ","")</f>
        <v/>
      </c>
      <c r="CC72" s="3305" t="str">
        <f>IF(CI72=1,"* La suma de Pacientes, Familiares/Cuidadores de los pacientes y Funcionarios debe ser mayor o igual al Total de Participantes.","")</f>
        <v/>
      </c>
      <c r="CD72" s="3305"/>
      <c r="CE72" s="3305"/>
      <c r="CF72" s="3305"/>
      <c r="CG72" s="3306">
        <f>IF(AND(D72&lt;&gt;0,OR(R72="",O72="",P72="",Q72="",R72="",S72="",T72="")),1,0)</f>
        <v>0</v>
      </c>
      <c r="CH72" s="3306">
        <f>IF(OR(D72&lt;R72,D72&lt;S72,D72&lt;T72),1,0)</f>
        <v>0</v>
      </c>
      <c r="CI72" s="3306">
        <f>IF(D72&gt;(O72+P72+Q72),1,0)</f>
        <v>0</v>
      </c>
    </row>
    <row r="73" spans="1:104" ht="20.25" customHeight="1" x14ac:dyDescent="0.25">
      <c r="A73" s="5432" t="s">
        <v>536</v>
      </c>
      <c r="B73" s="5433"/>
      <c r="C73" s="3011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4" t="str">
        <f t="shared" ref="V73:V85" si="17">CA73&amp;CC73&amp;CB73</f>
        <v/>
      </c>
      <c r="CA73" s="3305" t="str">
        <f>IF(CG73=1,"* No olvide digitar la columna Pacientes y/o Familiares y/o Funcionarios y/o Beneficiarios y/o Pueblos Originario y/o Migrantes y/o Población SENAME (Digite Cero si no tiene). ","")</f>
        <v/>
      </c>
      <c r="CB73" s="3305" t="str">
        <f>IF(CH73=1,"* El número de Beneficiarios y/o Pueblos Originarios y/o Migrantes y/o Población SENAME NO DEBE ser mayor que el Total. ","")</f>
        <v/>
      </c>
      <c r="CC73" s="3305" t="str">
        <f t="shared" ref="CC73:CC85" si="18">IF(CI73=1,"* La suma de Pacientes, Familiares/Cuidadores de los pacientes y Funcionarios debe ser mayor o igual al Total de Participantes.","")</f>
        <v/>
      </c>
      <c r="CD73" s="3305"/>
      <c r="CE73" s="3305"/>
      <c r="CF73" s="3305"/>
      <c r="CG73" s="3306">
        <f t="shared" ref="CG73:CG85" si="19">IF(AND(D73&lt;&gt;0,OR(R73="",O73="",P73="",Q73="",R73="",S73="",T73="")),1,0)</f>
        <v>0</v>
      </c>
      <c r="CH73" s="3306">
        <f t="shared" ref="CH73:CH85" si="20">IF(OR(D73&lt;R73,D73&lt;S73,D73&lt;T73),1,0)</f>
        <v>0</v>
      </c>
      <c r="CI73" s="3306">
        <f t="shared" ref="CI73:CI85" si="21">IF(D73&gt;(O73+P73+Q73),1,0)</f>
        <v>0</v>
      </c>
    </row>
    <row r="74" spans="1:104" ht="20.25" customHeight="1" x14ac:dyDescent="0.25">
      <c r="A74" s="5432" t="s">
        <v>544</v>
      </c>
      <c r="B74" s="5433"/>
      <c r="C74" s="3011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4" t="str">
        <f t="shared" si="17"/>
        <v/>
      </c>
      <c r="CA74" s="3305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5" t="str">
        <f t="shared" ref="CB74:CB85" si="23">IF(CH74=1,"* El número de Beneficiarios y/o Pueblos Originarios y/o Migrantes y/o Población SENAME NO DEBE ser mayor que el Total. ","")</f>
        <v/>
      </c>
      <c r="CC74" s="3305" t="str">
        <f t="shared" si="18"/>
        <v/>
      </c>
      <c r="CD74" s="3305"/>
      <c r="CE74" s="3305"/>
      <c r="CF74" s="3305"/>
      <c r="CG74" s="3306">
        <f t="shared" si="19"/>
        <v>0</v>
      </c>
      <c r="CH74" s="3306">
        <f t="shared" si="20"/>
        <v>0</v>
      </c>
      <c r="CI74" s="3306">
        <f t="shared" si="21"/>
        <v>0</v>
      </c>
    </row>
    <row r="75" spans="1:104" ht="20.25" customHeight="1" x14ac:dyDescent="0.25">
      <c r="A75" s="5432" t="s">
        <v>545</v>
      </c>
      <c r="B75" s="5433"/>
      <c r="C75" s="3011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4" t="str">
        <f t="shared" si="17"/>
        <v/>
      </c>
      <c r="CA75" s="3305" t="str">
        <f t="shared" si="22"/>
        <v/>
      </c>
      <c r="CB75" s="3305" t="str">
        <f t="shared" si="23"/>
        <v/>
      </c>
      <c r="CC75" s="3305" t="str">
        <f t="shared" si="18"/>
        <v/>
      </c>
      <c r="CD75" s="3305"/>
      <c r="CE75" s="3305"/>
      <c r="CF75" s="3305"/>
      <c r="CG75" s="3306">
        <f t="shared" si="19"/>
        <v>0</v>
      </c>
      <c r="CH75" s="3306">
        <f t="shared" si="20"/>
        <v>0</v>
      </c>
      <c r="CI75" s="3306">
        <f t="shared" si="21"/>
        <v>0</v>
      </c>
    </row>
    <row r="76" spans="1:104" ht="20.25" customHeight="1" x14ac:dyDescent="0.25">
      <c r="A76" s="5432" t="s">
        <v>541</v>
      </c>
      <c r="B76" s="5433"/>
      <c r="C76" s="3011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4" t="str">
        <f t="shared" si="17"/>
        <v/>
      </c>
      <c r="CA76" s="3305" t="str">
        <f t="shared" si="22"/>
        <v/>
      </c>
      <c r="CB76" s="3305" t="str">
        <f t="shared" si="23"/>
        <v/>
      </c>
      <c r="CC76" s="3305" t="str">
        <f t="shared" si="18"/>
        <v/>
      </c>
      <c r="CD76" s="3305"/>
      <c r="CE76" s="3305"/>
      <c r="CF76" s="3305"/>
      <c r="CG76" s="3306">
        <f t="shared" si="19"/>
        <v>0</v>
      </c>
      <c r="CH76" s="3306">
        <f t="shared" si="20"/>
        <v>0</v>
      </c>
      <c r="CI76" s="3306">
        <f t="shared" si="21"/>
        <v>0</v>
      </c>
    </row>
    <row r="77" spans="1:104" ht="20.25" customHeight="1" x14ac:dyDescent="0.25">
      <c r="A77" s="5432" t="s">
        <v>546</v>
      </c>
      <c r="B77" s="5433"/>
      <c r="C77" s="3011"/>
      <c r="D77" s="3361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4" t="str">
        <f t="shared" si="17"/>
        <v/>
      </c>
      <c r="CA77" s="3305" t="str">
        <f t="shared" si="22"/>
        <v/>
      </c>
      <c r="CB77" s="3305" t="str">
        <f t="shared" si="23"/>
        <v/>
      </c>
      <c r="CC77" s="3305" t="str">
        <f t="shared" si="18"/>
        <v/>
      </c>
      <c r="CD77" s="3305"/>
      <c r="CE77" s="3305"/>
      <c r="CF77" s="3305"/>
      <c r="CG77" s="3306">
        <f t="shared" si="19"/>
        <v>0</v>
      </c>
      <c r="CH77" s="3306">
        <f t="shared" si="20"/>
        <v>0</v>
      </c>
      <c r="CI77" s="3306">
        <f t="shared" si="21"/>
        <v>0</v>
      </c>
    </row>
    <row r="78" spans="1:104" ht="20.25" customHeight="1" x14ac:dyDescent="0.25">
      <c r="A78" s="5434" t="s">
        <v>457</v>
      </c>
      <c r="B78" s="5435"/>
      <c r="C78" s="3011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4" t="str">
        <f t="shared" si="17"/>
        <v/>
      </c>
      <c r="CA78" s="3305" t="str">
        <f t="shared" si="22"/>
        <v/>
      </c>
      <c r="CB78" s="3305" t="str">
        <f t="shared" si="23"/>
        <v/>
      </c>
      <c r="CC78" s="3305" t="str">
        <f t="shared" si="18"/>
        <v/>
      </c>
      <c r="CD78" s="3305"/>
      <c r="CE78" s="3305"/>
      <c r="CF78" s="3305"/>
      <c r="CG78" s="3306">
        <f t="shared" si="19"/>
        <v>0</v>
      </c>
      <c r="CH78" s="3306">
        <f t="shared" si="20"/>
        <v>0</v>
      </c>
      <c r="CI78" s="3306">
        <f t="shared" si="21"/>
        <v>0</v>
      </c>
    </row>
    <row r="79" spans="1:104" ht="20.25" customHeight="1" x14ac:dyDescent="0.25">
      <c r="A79" s="5434" t="s">
        <v>547</v>
      </c>
      <c r="B79" s="5435"/>
      <c r="C79" s="3011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4" t="str">
        <f t="shared" si="17"/>
        <v/>
      </c>
      <c r="CA79" s="3305" t="str">
        <f t="shared" si="22"/>
        <v/>
      </c>
      <c r="CB79" s="3305" t="str">
        <f t="shared" si="23"/>
        <v/>
      </c>
      <c r="CC79" s="3305" t="str">
        <f t="shared" si="18"/>
        <v/>
      </c>
      <c r="CD79" s="3305"/>
      <c r="CE79" s="3305"/>
      <c r="CF79" s="3305"/>
      <c r="CG79" s="3306">
        <f t="shared" si="19"/>
        <v>0</v>
      </c>
      <c r="CH79" s="3306">
        <f t="shared" si="20"/>
        <v>0</v>
      </c>
      <c r="CI79" s="3306">
        <f t="shared" si="21"/>
        <v>0</v>
      </c>
    </row>
    <row r="80" spans="1:104" ht="20.25" customHeight="1" x14ac:dyDescent="0.25">
      <c r="A80" s="3362" t="s">
        <v>2799</v>
      </c>
      <c r="B80" s="3363"/>
      <c r="C80" s="3011"/>
      <c r="D80" s="3361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4" t="str">
        <f t="shared" si="17"/>
        <v/>
      </c>
      <c r="CA80" s="3305" t="str">
        <f t="shared" si="22"/>
        <v/>
      </c>
      <c r="CB80" s="3305" t="str">
        <f t="shared" si="23"/>
        <v/>
      </c>
      <c r="CC80" s="3305" t="str">
        <f t="shared" si="18"/>
        <v/>
      </c>
      <c r="CD80" s="3305"/>
      <c r="CE80" s="3305"/>
      <c r="CF80" s="3305"/>
      <c r="CG80" s="3306">
        <f t="shared" si="19"/>
        <v>0</v>
      </c>
      <c r="CH80" s="3306">
        <f t="shared" si="20"/>
        <v>0</v>
      </c>
      <c r="CI80" s="3306">
        <f t="shared" si="21"/>
        <v>0</v>
      </c>
    </row>
    <row r="81" spans="1:87" ht="20.25" customHeight="1" x14ac:dyDescent="0.25">
      <c r="A81" s="5432" t="s">
        <v>793</v>
      </c>
      <c r="B81" s="5433"/>
      <c r="C81" s="3011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4" t="str">
        <f t="shared" si="17"/>
        <v/>
      </c>
      <c r="CA81" s="3305" t="str">
        <f t="shared" si="22"/>
        <v/>
      </c>
      <c r="CB81" s="3305" t="str">
        <f t="shared" si="23"/>
        <v/>
      </c>
      <c r="CC81" s="3305" t="str">
        <f t="shared" si="18"/>
        <v/>
      </c>
      <c r="CD81" s="3305"/>
      <c r="CE81" s="3305"/>
      <c r="CF81" s="3305"/>
      <c r="CG81" s="3306">
        <f t="shared" si="19"/>
        <v>0</v>
      </c>
      <c r="CH81" s="3306">
        <f t="shared" si="20"/>
        <v>0</v>
      </c>
      <c r="CI81" s="3306">
        <f t="shared" si="21"/>
        <v>0</v>
      </c>
    </row>
    <row r="82" spans="1:87" ht="20.25" customHeight="1" x14ac:dyDescent="0.25">
      <c r="A82" s="5432" t="s">
        <v>552</v>
      </c>
      <c r="B82" s="5433"/>
      <c r="C82" s="3011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4" t="str">
        <f t="shared" si="17"/>
        <v/>
      </c>
      <c r="CA82" s="3305" t="str">
        <f t="shared" si="22"/>
        <v/>
      </c>
      <c r="CB82" s="3305" t="str">
        <f t="shared" si="23"/>
        <v/>
      </c>
      <c r="CC82" s="3305" t="str">
        <f t="shared" si="18"/>
        <v/>
      </c>
      <c r="CD82" s="3305"/>
      <c r="CE82" s="3305"/>
      <c r="CF82" s="3305"/>
      <c r="CG82" s="3306">
        <f t="shared" si="19"/>
        <v>0</v>
      </c>
      <c r="CH82" s="3306">
        <f t="shared" si="20"/>
        <v>0</v>
      </c>
      <c r="CI82" s="3306">
        <f t="shared" si="21"/>
        <v>0</v>
      </c>
    </row>
    <row r="83" spans="1:87" ht="20.25" customHeight="1" x14ac:dyDescent="0.25">
      <c r="A83" s="5434" t="s">
        <v>548</v>
      </c>
      <c r="B83" s="5435"/>
      <c r="C83" s="3011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4" t="str">
        <f t="shared" si="17"/>
        <v/>
      </c>
      <c r="CA83" s="3305" t="str">
        <f t="shared" si="22"/>
        <v/>
      </c>
      <c r="CB83" s="3305" t="str">
        <f t="shared" si="23"/>
        <v/>
      </c>
      <c r="CC83" s="3305" t="str">
        <f t="shared" si="18"/>
        <v/>
      </c>
      <c r="CD83" s="3305"/>
      <c r="CE83" s="3305"/>
      <c r="CF83" s="3305"/>
      <c r="CG83" s="3306">
        <f t="shared" si="19"/>
        <v>0</v>
      </c>
      <c r="CH83" s="3306">
        <f t="shared" si="20"/>
        <v>0</v>
      </c>
      <c r="CI83" s="3306">
        <f t="shared" si="21"/>
        <v>0</v>
      </c>
    </row>
    <row r="84" spans="1:87" ht="20.25" customHeight="1" x14ac:dyDescent="0.25">
      <c r="A84" s="5434" t="s">
        <v>549</v>
      </c>
      <c r="B84" s="5435"/>
      <c r="C84" s="3011"/>
      <c r="D84" s="3361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4" t="str">
        <f t="shared" si="17"/>
        <v/>
      </c>
      <c r="CA84" s="3305" t="str">
        <f t="shared" si="22"/>
        <v/>
      </c>
      <c r="CB84" s="3305" t="str">
        <f t="shared" si="23"/>
        <v/>
      </c>
      <c r="CC84" s="3305" t="str">
        <f t="shared" si="18"/>
        <v/>
      </c>
      <c r="CD84" s="3305"/>
      <c r="CE84" s="3305"/>
      <c r="CF84" s="3305"/>
      <c r="CG84" s="3306">
        <f t="shared" si="19"/>
        <v>0</v>
      </c>
      <c r="CH84" s="3306">
        <f t="shared" si="20"/>
        <v>0</v>
      </c>
      <c r="CI84" s="3306">
        <f t="shared" si="21"/>
        <v>0</v>
      </c>
    </row>
    <row r="85" spans="1:87" ht="20.25" customHeight="1" x14ac:dyDescent="0.25">
      <c r="A85" s="5436" t="s">
        <v>441</v>
      </c>
      <c r="B85" s="5437"/>
      <c r="C85" s="3011"/>
      <c r="D85" s="3361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4" t="str">
        <f t="shared" si="17"/>
        <v/>
      </c>
      <c r="CA85" s="3305" t="str">
        <f t="shared" si="22"/>
        <v/>
      </c>
      <c r="CB85" s="3305" t="str">
        <f t="shared" si="23"/>
        <v/>
      </c>
      <c r="CC85" s="3305" t="str">
        <f t="shared" si="18"/>
        <v/>
      </c>
      <c r="CD85" s="3305"/>
      <c r="CE85" s="3305"/>
      <c r="CF85" s="3305"/>
      <c r="CG85" s="3306">
        <f t="shared" si="19"/>
        <v>0</v>
      </c>
      <c r="CH85" s="3306">
        <f t="shared" si="20"/>
        <v>0</v>
      </c>
      <c r="CI85" s="3306">
        <f t="shared" si="21"/>
        <v>0</v>
      </c>
    </row>
    <row r="86" spans="1:87" ht="20.25" customHeight="1" x14ac:dyDescent="0.25">
      <c r="A86" s="3364" t="s">
        <v>49</v>
      </c>
      <c r="B86" s="3365"/>
      <c r="C86" s="3366">
        <f>SUM(C72:C85)</f>
        <v>0</v>
      </c>
      <c r="D86" s="3260">
        <f>SUM(E86:F86)</f>
        <v>0</v>
      </c>
      <c r="E86" s="3367">
        <f t="shared" ref="E86:U86" si="26">SUM(E72:E85)</f>
        <v>0</v>
      </c>
      <c r="F86" s="3367">
        <f t="shared" si="26"/>
        <v>0</v>
      </c>
      <c r="G86" s="3367">
        <f>SUM(G72:G85)</f>
        <v>0</v>
      </c>
      <c r="H86" s="3368">
        <f t="shared" si="26"/>
        <v>0</v>
      </c>
      <c r="I86" s="3369">
        <f t="shared" si="26"/>
        <v>0</v>
      </c>
      <c r="J86" s="3368">
        <f t="shared" si="26"/>
        <v>0</v>
      </c>
      <c r="K86" s="3369">
        <f t="shared" si="26"/>
        <v>0</v>
      </c>
      <c r="L86" s="3368">
        <f t="shared" si="26"/>
        <v>0</v>
      </c>
      <c r="M86" s="3369">
        <f t="shared" si="26"/>
        <v>0</v>
      </c>
      <c r="N86" s="3368">
        <f t="shared" si="26"/>
        <v>0</v>
      </c>
      <c r="O86" s="3368">
        <f t="shared" si="26"/>
        <v>0</v>
      </c>
      <c r="P86" s="3370">
        <f t="shared" si="26"/>
        <v>0</v>
      </c>
      <c r="Q86" s="3370">
        <f t="shared" si="26"/>
        <v>0</v>
      </c>
      <c r="R86" s="3370">
        <f t="shared" si="26"/>
        <v>0</v>
      </c>
      <c r="S86" s="3370">
        <f t="shared" si="26"/>
        <v>0</v>
      </c>
      <c r="T86" s="3370">
        <f t="shared" si="26"/>
        <v>0</v>
      </c>
      <c r="U86" s="3370">
        <f t="shared" si="26"/>
        <v>0</v>
      </c>
    </row>
    <row r="174" spans="1:99" ht="11.25" customHeight="1" x14ac:dyDescent="0.25"/>
    <row r="175" spans="1:99" s="3371" customFormat="1" ht="14.25" hidden="1" x14ac:dyDescent="0.2">
      <c r="A175" s="3371">
        <f>SUM(C29:AQ29,B33:B47, C51:C67,D72:D86)</f>
        <v>0</v>
      </c>
      <c r="B175" s="3371">
        <f>SUM(CG12:CH68)</f>
        <v>0</v>
      </c>
      <c r="CC175" s="3372"/>
      <c r="CD175" s="3372"/>
      <c r="CE175" s="3372"/>
      <c r="CF175" s="3372"/>
      <c r="CG175" s="3372"/>
      <c r="CH175" s="3372"/>
      <c r="CI175" s="3372"/>
      <c r="CJ175" s="3372"/>
      <c r="CK175" s="3372"/>
      <c r="CL175" s="3372"/>
      <c r="CM175" s="3372"/>
      <c r="CN175" s="3372"/>
      <c r="CO175" s="3372"/>
      <c r="CP175" s="3372"/>
      <c r="CQ175" s="3372"/>
      <c r="CR175" s="3372"/>
      <c r="CS175" s="3372"/>
      <c r="CT175" s="3372"/>
      <c r="CU175" s="3372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topLeftCell="A2" zoomScale="80" zoomScaleNormal="80" workbookViewId="0">
      <selection activeCell="G21" sqref="G21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PSR PUYEHUE - ( 123406 )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2861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>SIN DATOS</v>
      </c>
      <c r="G11" s="47" t="s">
        <v>268</v>
      </c>
      <c r="H11" s="46" t="s">
        <v>2861</v>
      </c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>SIN DATOS</v>
      </c>
      <c r="G12" s="47" t="s">
        <v>268</v>
      </c>
      <c r="H12" s="46" t="s">
        <v>2861</v>
      </c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>SIN DATOS</v>
      </c>
      <c r="G13" s="47" t="s">
        <v>268</v>
      </c>
      <c r="H13" s="46" t="s">
        <v>2861</v>
      </c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>SIN DATOS</v>
      </c>
      <c r="G14" s="47" t="s">
        <v>268</v>
      </c>
      <c r="H14" s="46" t="s">
        <v>2861</v>
      </c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>SIN DATOS</v>
      </c>
      <c r="G15" s="47" t="s">
        <v>268</v>
      </c>
      <c r="H15" s="46" t="s">
        <v>2861</v>
      </c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>SIN DATOS</v>
      </c>
      <c r="G16" s="47" t="s">
        <v>268</v>
      </c>
      <c r="H16" s="46" t="s">
        <v>2861</v>
      </c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>SIN DATOS</v>
      </c>
      <c r="G18" s="47" t="s">
        <v>268</v>
      </c>
      <c r="H18" s="46" t="s">
        <v>2861</v>
      </c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>SIN DATOS</v>
      </c>
      <c r="G19" s="47" t="s">
        <v>268</v>
      </c>
      <c r="H19" s="46" t="s">
        <v>2861</v>
      </c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3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270</v>
      </c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3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>SIN DATOS</v>
      </c>
      <c r="G25" s="416" t="s">
        <v>268</v>
      </c>
      <c r="H25" s="46" t="s">
        <v>2861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>SIN DATOS</v>
      </c>
      <c r="G26" s="416" t="s">
        <v>270</v>
      </c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>SIN DATOS</v>
      </c>
      <c r="G27" s="417" t="s">
        <v>268</v>
      </c>
      <c r="H27" s="46" t="s">
        <v>2861</v>
      </c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>SIN DATOS</v>
      </c>
      <c r="G28" s="417" t="s">
        <v>270</v>
      </c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465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268</v>
      </c>
      <c r="H29" s="46" t="s">
        <v>2861</v>
      </c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7" t="s">
        <v>289</v>
      </c>
      <c r="B1" s="5488"/>
      <c r="C1" s="5488"/>
      <c r="D1" s="5488"/>
      <c r="E1" s="5488"/>
      <c r="F1" s="5488"/>
      <c r="G1" s="5488"/>
      <c r="H1" s="5488"/>
      <c r="I1" s="5488"/>
      <c r="J1" s="5488"/>
      <c r="K1" s="5488"/>
      <c r="L1" s="5488"/>
      <c r="M1" s="5488"/>
      <c r="N1" s="5489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PSR PUYEHUE - ( 123406 )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90" t="str">
        <f>IF(Contro!D31&gt;0,"ANTES DE EJECUTAR SUS MACROS REVISE LA HOJA CONTROL, EXISTEN ERRORES","")</f>
        <v/>
      </c>
      <c r="C7" s="5491"/>
      <c r="D7" s="5491"/>
      <c r="E7" s="5491"/>
      <c r="F7" s="5491"/>
      <c r="G7" s="5491"/>
      <c r="H7" s="5492"/>
    </row>
    <row r="8" spans="1:24" ht="16.5" customHeight="1" thickBot="1" x14ac:dyDescent="0.25">
      <c r="B8" s="5493"/>
      <c r="C8" s="5494"/>
      <c r="D8" s="5494"/>
      <c r="E8" s="5494"/>
      <c r="F8" s="5494"/>
      <c r="G8" s="5494"/>
      <c r="H8" s="5495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Mauricio Flores</cp:lastModifiedBy>
  <cp:lastPrinted>2017-12-22T19:59:04Z</cp:lastPrinted>
  <dcterms:created xsi:type="dcterms:W3CDTF">2016-11-22T01:43:45Z</dcterms:created>
  <dcterms:modified xsi:type="dcterms:W3CDTF">2020-06-15T20:37:53Z</dcterms:modified>
</cp:coreProperties>
</file>