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www\Validador\"/>
    </mc:Choice>
  </mc:AlternateContent>
  <xr:revisionPtr revIDLastSave="0" documentId="13_ncr:1_{8D61BA6E-41EA-48C3-A1C9-7E73E438735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0730" windowHeight="11040" tabRatio="901" firstSheet="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CU44" i="32"/>
  <c r="DD27" i="32"/>
  <c r="DF31" i="32"/>
  <c r="DG31" i="32"/>
  <c r="CJ30" i="32"/>
  <c r="CL27" i="32"/>
  <c r="CL28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I14" i="33"/>
  <c r="AI16" i="33"/>
  <c r="AI17" i="33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A205" i="45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B205" i="45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U182" i="13" l="1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2" i="13" l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A258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AX97" i="29" l="1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39" i="46" l="1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A278" i="34" s="1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258" i="32" l="1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B278" i="34" s="1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54" i="34" l="1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437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<sst xmlns="http://schemas.openxmlformats.org/spreadsheetml/2006/main" count="15243" uniqueCount="4430">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</sst>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4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/>
      <c r="C2" s="445"/>
      <c r="D2" s="446"/>
      <c r="E2" s="446"/>
      <c r="F2" s="446"/>
      <c r="G2" s="447"/>
      <c r="H2" s="448"/>
      <c r="I2" s="136" t="str">
        <f>IF(OR(C2="",D2="",E2="",F2="",G2=""),"Falta Cód. Com.","")</f>
        <v>Falta Cód. Com.</v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1</v>
      </c>
    </row>
    <row r="3" spans="1:23" ht="21.75" customHeight="1" x14ac:dyDescent="0.2">
      <c r="A3" s="449" t="s">
        <v>3</v>
      </c>
      <c r="B3" s="450"/>
      <c r="C3" s="445"/>
      <c r="D3" s="446"/>
      <c r="E3" s="446"/>
      <c r="F3" s="446"/>
      <c r="G3" s="446"/>
      <c r="H3" s="447"/>
      <c r="I3" s="451" t="str">
        <f>IF(OR(C3="",D3="",E3="",F3="",G3="",H3=""),"Falta Cód. Est.","")</f>
        <v>Falta Cód. Est.</v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1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/>
      <c r="C6" s="456"/>
      <c r="D6" s="289"/>
      <c r="E6" s="116"/>
      <c r="F6" s="116"/>
      <c r="G6" s="116"/>
      <c r="H6" s="116"/>
      <c r="I6" s="117" t="str">
        <f>IF(OR(C6="",D6=""),"Falta Cód. Mes.","")</f>
        <v>Falta Cód. Mes.</v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1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3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zoomScaleNormal="100" workbookViewId="0">
      <selection activeCell="H16" sqref="H1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 ()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0" t="str">
        <f>CONCATENATE("MES: ",NOMBRE!B6, " (",NOMBRE!C6,NOMBRE!D6,")")</f>
        <v>MES:  ()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 t="s">
        <v>10</v>
      </c>
      <c r="G13" s="1039" t="s">
        <v>10</v>
      </c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123</v>
      </c>
      <c r="D14" s="1924"/>
      <c r="E14" s="1925"/>
      <c r="F14" s="232">
        <v>123</v>
      </c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 xml:space="preserve"> * La suma de la variable Sexo (Hombres + Mujeres) no puede ser distinto al Total* No olvide ingresar la variable Control con pareja, familiar u otro.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No binarie. Digite CERO si no tiene.  </v>
      </c>
      <c r="CA14" s="1899" t="str">
        <f t="shared" si="0"/>
        <v xml:space="preserve"> * La suma de la variable Sexo (Hombres + Mujeres) no puede ser distinto al Total</v>
      </c>
      <c r="CB14" s="1899" t="str">
        <f t="shared" si="1"/>
        <v xml:space="preserve">* No olvide ingresar la variable Control con pareja, familiar u otro. Digite CERO si no tiene.  </v>
      </c>
      <c r="CC14" s="1900"/>
      <c r="CD14" s="1900"/>
      <c r="CE14" s="1899" t="str">
        <f t="shared" si="2"/>
        <v xml:space="preserve">* No olvide ingresar la variable . Digite CERO si no tiene.  </v>
      </c>
      <c r="CF14" s="1899" t="str">
        <f t="shared" si="3"/>
        <v xml:space="preserve">* No olvide ingresar la variable . Digite CERO si no tiene.  </v>
      </c>
      <c r="CG14" s="1899" t="str">
        <f t="shared" si="4"/>
        <v xml:space="preserve">* No olvide ingresar la variable Pueblos Originarios. Digite CERO si no tiene. </v>
      </c>
      <c r="CH14" s="1899" t="str">
        <f t="shared" si="5"/>
        <v xml:space="preserve">* No olvide ingresar la variable Migrantes. Digite CERO si no tiene.  </v>
      </c>
      <c r="CI14" s="1899" t="str">
        <f t="shared" si="6"/>
        <v xml:space="preserve">* No olvide ingresar la variable Personas con discapacidad. Digite CERO si no tiene.  </v>
      </c>
      <c r="CJ14" s="1899" t="str">
        <f t="shared" si="10"/>
        <v/>
      </c>
      <c r="CK14" s="1900"/>
      <c r="CL14" s="1899" t="str">
        <f t="shared" si="12"/>
        <v xml:space="preserve">* No olvide ingresar la variable No binarie. Digite CERO si no tiene.  </v>
      </c>
      <c r="CM14" s="1900"/>
      <c r="CU14" s="1901">
        <f t="shared" si="13"/>
        <v>1</v>
      </c>
      <c r="CV14" s="1901">
        <f>IF(AND(C14&gt;0,W14=""),1,IF(W14&gt;SUM(C14),1,0))</f>
        <v>1</v>
      </c>
      <c r="CW14" s="1902"/>
      <c r="CX14" s="1902"/>
      <c r="CY14" s="1901">
        <f t="shared" si="14"/>
        <v>1</v>
      </c>
      <c r="CZ14" s="1901">
        <f t="shared" si="15"/>
        <v>1</v>
      </c>
      <c r="DA14" s="1901">
        <f t="shared" si="16"/>
        <v>1</v>
      </c>
      <c r="DB14" s="1901">
        <f t="shared" si="17"/>
        <v>1</v>
      </c>
      <c r="DC14" s="1901">
        <f t="shared" si="18"/>
        <v>1</v>
      </c>
      <c r="DD14" s="1901">
        <f t="shared" si="19"/>
        <v>0</v>
      </c>
      <c r="DE14" s="1902"/>
      <c r="DF14" s="1901">
        <f t="shared" si="21"/>
        <v>1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123</v>
      </c>
      <c r="B258" s="105">
        <f>SUM(CU11:DG199)</f>
        <v>8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 ()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50" t="str">
        <f>CONCATENATE("MES: ",NOMBRE!B6, " (",NOMBRE!C6,NOMBRE!D6,")")</f>
        <v>MES:  ()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Normal="100" workbookViewId="0">
      <selection activeCell="G13" sqref="G1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 ()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50" t="str">
        <f>CONCATENATE("MES: ",NOMBRE!B6, " (",NOMBRE!C6,NOMBRE!D6,")")</f>
        <v>MES:  ()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869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5873" t="s">
        <v>197</v>
      </c>
      <c r="B98" s="5874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5875" t="s">
        <v>199</v>
      </c>
      <c r="B100" s="5876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10" t="s">
        <v>330</v>
      </c>
      <c r="C153" s="354"/>
      <c r="D153" s="63"/>
      <c r="E153" s="5174"/>
      <c r="F153" s="2286"/>
      <c r="G153" s="4025"/>
      <c r="H153" s="2286"/>
      <c r="I153" s="5603"/>
      <c r="J153" s="2286"/>
      <c r="K153" s="5603"/>
      <c r="L153" s="5613"/>
      <c r="M153" s="5603"/>
      <c r="N153" s="2286"/>
      <c r="O153" s="5603"/>
      <c r="P153" s="2286"/>
      <c r="Q153" s="5603"/>
      <c r="R153" s="2286"/>
      <c r="S153" s="5603"/>
      <c r="T153" s="2286"/>
      <c r="U153" s="5603"/>
      <c r="V153" s="5614"/>
      <c r="W153" s="5603"/>
      <c r="X153" s="5614"/>
      <c r="Y153" s="5603"/>
      <c r="Z153" s="5613"/>
      <c r="AA153" s="5615"/>
      <c r="AB153" s="5613"/>
      <c r="AC153" s="5603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10" t="s">
        <v>331</v>
      </c>
      <c r="C154" s="354"/>
      <c r="D154" s="63"/>
      <c r="E154" s="5174"/>
      <c r="F154" s="2286"/>
      <c r="G154" s="4025"/>
      <c r="H154" s="2286"/>
      <c r="I154" s="5603"/>
      <c r="J154" s="2286"/>
      <c r="K154" s="5603"/>
      <c r="L154" s="5613"/>
      <c r="M154" s="5603"/>
      <c r="N154" s="2286"/>
      <c r="O154" s="5603"/>
      <c r="P154" s="2286"/>
      <c r="Q154" s="5603"/>
      <c r="R154" s="2286"/>
      <c r="S154" s="5603"/>
      <c r="T154" s="2286"/>
      <c r="U154" s="5603"/>
      <c r="V154" s="5614"/>
      <c r="W154" s="5603"/>
      <c r="X154" s="5614"/>
      <c r="Y154" s="5603"/>
      <c r="Z154" s="5613"/>
      <c r="AA154" s="5615"/>
      <c r="AB154" s="5613"/>
      <c r="AC154" s="5603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11" t="s">
        <v>332</v>
      </c>
      <c r="C155" s="354"/>
      <c r="D155" s="63"/>
      <c r="E155" s="5174"/>
      <c r="F155" s="2286"/>
      <c r="G155" s="4025"/>
      <c r="H155" s="2286"/>
      <c r="I155" s="5603"/>
      <c r="J155" s="2286"/>
      <c r="K155" s="5603"/>
      <c r="L155" s="5613"/>
      <c r="M155" s="5603"/>
      <c r="N155" s="2286"/>
      <c r="O155" s="5603"/>
      <c r="P155" s="2286"/>
      <c r="Q155" s="5603"/>
      <c r="R155" s="2286"/>
      <c r="S155" s="5603"/>
      <c r="T155" s="2286"/>
      <c r="U155" s="5603"/>
      <c r="V155" s="5614"/>
      <c r="W155" s="5603"/>
      <c r="X155" s="5614"/>
      <c r="Y155" s="5603"/>
      <c r="Z155" s="5613"/>
      <c r="AA155" s="5615"/>
      <c r="AB155" s="5613"/>
      <c r="AC155" s="5603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11" t="s">
        <v>333</v>
      </c>
      <c r="C156" s="354"/>
      <c r="D156" s="63"/>
      <c r="E156" s="5174"/>
      <c r="F156" s="2286"/>
      <c r="G156" s="4025"/>
      <c r="H156" s="2286"/>
      <c r="I156" s="5603"/>
      <c r="J156" s="2286"/>
      <c r="K156" s="5603"/>
      <c r="L156" s="5613"/>
      <c r="M156" s="5603"/>
      <c r="N156" s="2286"/>
      <c r="O156" s="5603"/>
      <c r="P156" s="2286"/>
      <c r="Q156" s="5603"/>
      <c r="R156" s="2286"/>
      <c r="S156" s="5603"/>
      <c r="T156" s="2286"/>
      <c r="U156" s="5603"/>
      <c r="V156" s="5614"/>
      <c r="W156" s="5603"/>
      <c r="X156" s="5614"/>
      <c r="Y156" s="5603"/>
      <c r="Z156" s="5613"/>
      <c r="AA156" s="5615"/>
      <c r="AB156" s="5613"/>
      <c r="AC156" s="5603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12" t="s">
        <v>334</v>
      </c>
      <c r="C157" s="5616"/>
      <c r="D157" s="543"/>
      <c r="E157" s="5169"/>
      <c r="F157" s="2355"/>
      <c r="G157" s="1939"/>
      <c r="H157" s="2355"/>
      <c r="I157" s="5617"/>
      <c r="J157" s="2355"/>
      <c r="K157" s="5617"/>
      <c r="L157" s="2357"/>
      <c r="M157" s="5617"/>
      <c r="N157" s="2355"/>
      <c r="O157" s="5617"/>
      <c r="P157" s="2355"/>
      <c r="Q157" s="5617"/>
      <c r="R157" s="2355"/>
      <c r="S157" s="5617"/>
      <c r="T157" s="2355"/>
      <c r="U157" s="5617"/>
      <c r="V157" s="5618"/>
      <c r="W157" s="5617"/>
      <c r="X157" s="5618"/>
      <c r="Y157" s="5617"/>
      <c r="Z157" s="2357"/>
      <c r="AA157" s="5619"/>
      <c r="AB157" s="2357"/>
      <c r="AC157" s="5617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20"/>
      <c r="D158" s="5621"/>
      <c r="E158" s="5622"/>
      <c r="F158" s="5623"/>
      <c r="G158" s="5624"/>
      <c r="H158" s="5623"/>
      <c r="I158" s="5624"/>
      <c r="J158" s="5623"/>
      <c r="K158" s="5624"/>
      <c r="L158" s="5623"/>
      <c r="M158" s="5624"/>
      <c r="N158" s="5623"/>
      <c r="O158" s="5624"/>
      <c r="P158" s="5623"/>
      <c r="Q158" s="5624"/>
      <c r="R158" s="5623"/>
      <c r="S158" s="5624"/>
      <c r="T158" s="5623"/>
      <c r="U158" s="5624"/>
      <c r="V158" s="5623"/>
      <c r="W158" s="5624"/>
      <c r="X158" s="5623"/>
      <c r="Y158" s="5624"/>
      <c r="Z158" s="5623"/>
      <c r="AA158" s="5625"/>
      <c r="AB158" s="5621"/>
      <c r="AC158" s="5624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03"/>
      <c r="H192" s="4024"/>
      <c r="I192" s="5603"/>
      <c r="J192" s="2286"/>
      <c r="K192" s="5603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/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 ()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0" t="str">
        <f>CONCATENATE("MES: ",NOMBRE!B6, " (",NOMBRE!C6,NOMBRE!D6,")")</f>
        <v>MES:  ()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0</v>
      </c>
      <c r="C12" s="2649">
        <f>SUM(C13:C26)</f>
        <v>0</v>
      </c>
      <c r="D12" s="2439">
        <f>SUM(D13:D26)</f>
        <v>0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0</v>
      </c>
      <c r="W12" s="2650">
        <f t="shared" si="0"/>
        <v>0</v>
      </c>
      <c r="X12" s="171">
        <f t="shared" si="0"/>
        <v>0</v>
      </c>
      <c r="Y12" s="2650">
        <f t="shared" si="0"/>
        <v>0</v>
      </c>
      <c r="Z12" s="171">
        <f t="shared" si="0"/>
        <v>0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0</v>
      </c>
      <c r="AE12" s="2650">
        <f t="shared" si="0"/>
        <v>0</v>
      </c>
      <c r="AF12" s="171">
        <f t="shared" si="0"/>
        <v>0</v>
      </c>
      <c r="AG12" s="2650">
        <f t="shared" si="0"/>
        <v>0</v>
      </c>
      <c r="AH12" s="171">
        <f t="shared" si="0"/>
        <v>0</v>
      </c>
      <c r="AI12" s="2650">
        <f t="shared" si="0"/>
        <v>0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28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28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28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28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28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28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28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0</v>
      </c>
      <c r="C26" s="755">
        <f>SUM(E26+G26+I26+K26+M26+O26+Q26+S26+U26+W26+Y26+AA26+AC26+AE26+AG26+AI26+AK26+AM26)</f>
        <v>0</v>
      </c>
      <c r="D26" s="2679">
        <f>SUM(F26+H26+J26+L26+N26+P26+R26+T26+V26+X26+Z26+AB26+AD26+AF26+AH26+AJ26+AL26+AN26)</f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0</v>
      </c>
      <c r="C39" s="2339">
        <f t="shared" ref="C39:D46" si="46">SUM(E39+G39+I39+K39+M39+O39+Q39+S39+U39+W39+Y39+AA39+AC39+AE39+AG39+AI39+AK39+AM39)</f>
        <v>0</v>
      </c>
      <c r="D39" s="2663">
        <f t="shared" si="46"/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52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53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55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54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596"/>
      <c r="C88" s="2782"/>
      <c r="D88" s="5604"/>
      <c r="E88" s="475"/>
      <c r="F88" s="2782"/>
    </row>
    <row r="89" spans="1:77" ht="15" customHeight="1" x14ac:dyDescent="0.25">
      <c r="A89" s="935" t="s">
        <v>545</v>
      </c>
      <c r="B89" s="5597"/>
      <c r="C89" s="813"/>
      <c r="D89" s="5605"/>
      <c r="E89" s="347"/>
      <c r="F89" s="813"/>
    </row>
    <row r="90" spans="1:77" ht="15" customHeight="1" x14ac:dyDescent="0.25">
      <c r="A90" s="935" t="s">
        <v>546</v>
      </c>
      <c r="B90" s="5597"/>
      <c r="C90" s="813"/>
      <c r="D90" s="5605"/>
      <c r="E90" s="347"/>
      <c r="F90" s="813"/>
    </row>
    <row r="91" spans="1:77" ht="15" customHeight="1" x14ac:dyDescent="0.25">
      <c r="A91" s="935" t="s">
        <v>547</v>
      </c>
      <c r="B91" s="5597"/>
      <c r="C91" s="813"/>
      <c r="D91" s="5605"/>
      <c r="E91" s="347"/>
      <c r="F91" s="813"/>
    </row>
    <row r="92" spans="1:77" ht="15" customHeight="1" x14ac:dyDescent="0.25">
      <c r="A92" s="1814" t="s">
        <v>548</v>
      </c>
      <c r="B92" s="5598"/>
      <c r="C92" s="2729"/>
      <c r="D92" s="5606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599"/>
      <c r="C94" s="2782"/>
      <c r="D94" s="5604"/>
      <c r="E94" s="475"/>
      <c r="F94" s="2782"/>
    </row>
    <row r="95" spans="1:77" ht="15" customHeight="1" x14ac:dyDescent="0.25">
      <c r="A95" s="361" t="s">
        <v>551</v>
      </c>
      <c r="B95" s="5600"/>
      <c r="C95" s="813"/>
      <c r="D95" s="5605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06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669" t="s">
        <v>4422</v>
      </c>
      <c r="M121" s="5670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29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30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31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68">
        <f>SUM(C186:D186)</f>
        <v>0</v>
      </c>
      <c r="C186" s="290"/>
      <c r="D186" s="3085"/>
    </row>
    <row r="187" spans="1:74" x14ac:dyDescent="0.25">
      <c r="A187" s="333" t="s">
        <v>655</v>
      </c>
      <c r="B187" s="4245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 ()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50" t="str">
        <f>CONCATENATE("MES: ",NOMBRE!B6," (",NOMBRE!C6,NOMBRE!D6,")")</f>
        <v>MES:  ()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 t="shared" si="14"/>
        <v>0</v>
      </c>
    </row>
    <row r="14" spans="1:102" ht="15" customHeight="1" x14ac:dyDescent="0.25">
      <c r="A14" s="6322" t="s">
        <v>710</v>
      </c>
      <c r="B14" s="6323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 t="shared" si="14"/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5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6">IF(AND(C18&gt;0,D18=""),1,IF(D18&gt;C18,1,0))</f>
        <v>0</v>
      </c>
      <c r="CP18" s="84">
        <f t="shared" ref="CP18:CP31" si="17">IF(AND(C18&gt;0,E18=""),1,IF(E18&gt;C18,1,0))</f>
        <v>0</v>
      </c>
      <c r="CQ18" s="84">
        <f t="shared" ref="CQ18:CQ31" si="1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5"/>
        <v/>
      </c>
      <c r="CA19" s="13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6"/>
        <v>0</v>
      </c>
      <c r="CP19" s="84">
        <f t="shared" si="17"/>
        <v>0</v>
      </c>
      <c r="CQ19" s="84">
        <f t="shared" si="1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5"/>
        <v/>
      </c>
      <c r="P20" t="s">
        <v>10</v>
      </c>
      <c r="CA20" s="135" t="str">
        <f t="shared" si="19"/>
        <v/>
      </c>
      <c r="CB20" s="135" t="str">
        <f t="shared" si="20"/>
        <v/>
      </c>
      <c r="CC20" s="135" t="str">
        <f t="shared" si="21"/>
        <v/>
      </c>
      <c r="CN20" s="19"/>
      <c r="CO20" s="84">
        <f t="shared" si="16"/>
        <v>0</v>
      </c>
      <c r="CP20" s="84">
        <f t="shared" si="17"/>
        <v>0</v>
      </c>
      <c r="CQ20" s="84">
        <f t="shared" si="1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5"/>
        <v/>
      </c>
      <c r="CA21" s="135" t="str">
        <f t="shared" si="19"/>
        <v/>
      </c>
      <c r="CB21" s="135" t="str">
        <f t="shared" si="20"/>
        <v/>
      </c>
      <c r="CC21" s="135" t="str">
        <f t="shared" si="21"/>
        <v/>
      </c>
      <c r="CN21" s="19"/>
      <c r="CO21" s="84">
        <f t="shared" si="16"/>
        <v>0</v>
      </c>
      <c r="CP21" s="84">
        <f t="shared" si="17"/>
        <v>0</v>
      </c>
      <c r="CQ21" s="84">
        <f t="shared" si="1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5"/>
        <v/>
      </c>
      <c r="CA22" s="135" t="str">
        <f t="shared" si="19"/>
        <v/>
      </c>
      <c r="CB22" s="135" t="str">
        <f t="shared" si="20"/>
        <v/>
      </c>
      <c r="CC22" s="135" t="str">
        <f t="shared" si="21"/>
        <v/>
      </c>
      <c r="CN22" s="19"/>
      <c r="CO22" s="84">
        <f t="shared" si="16"/>
        <v>0</v>
      </c>
      <c r="CP22" s="84">
        <f t="shared" si="17"/>
        <v>0</v>
      </c>
      <c r="CQ22" s="84">
        <f t="shared" si="1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5"/>
        <v/>
      </c>
      <c r="CA23" s="135" t="str">
        <f t="shared" si="19"/>
        <v/>
      </c>
      <c r="CB23" s="135" t="str">
        <f t="shared" si="20"/>
        <v/>
      </c>
      <c r="CC23" s="135" t="str">
        <f t="shared" si="21"/>
        <v/>
      </c>
      <c r="CN23" s="19"/>
      <c r="CO23" s="84">
        <f t="shared" si="16"/>
        <v>0</v>
      </c>
      <c r="CP23" s="84">
        <f t="shared" si="17"/>
        <v>0</v>
      </c>
      <c r="CQ23" s="84">
        <f t="shared" si="1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5"/>
        <v/>
      </c>
      <c r="CA24" s="135" t="str">
        <f t="shared" si="19"/>
        <v/>
      </c>
      <c r="CB24" s="135" t="str">
        <f t="shared" si="20"/>
        <v/>
      </c>
      <c r="CC24" s="135" t="str">
        <f t="shared" si="21"/>
        <v/>
      </c>
      <c r="CN24" s="19"/>
      <c r="CO24" s="84">
        <f t="shared" si="16"/>
        <v>0</v>
      </c>
      <c r="CP24" s="84">
        <f t="shared" si="17"/>
        <v>0</v>
      </c>
      <c r="CQ24" s="84">
        <f t="shared" si="1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5"/>
        <v/>
      </c>
      <c r="CA25" s="135" t="str">
        <f t="shared" si="19"/>
        <v/>
      </c>
      <c r="CB25" s="135" t="str">
        <f t="shared" si="20"/>
        <v/>
      </c>
      <c r="CC25" s="135" t="str">
        <f t="shared" si="21"/>
        <v/>
      </c>
      <c r="CN25" s="19"/>
      <c r="CO25" s="84">
        <f t="shared" si="16"/>
        <v>0</v>
      </c>
      <c r="CP25" s="84">
        <f t="shared" si="17"/>
        <v>0</v>
      </c>
      <c r="CQ25" s="84">
        <f t="shared" si="1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5"/>
        <v/>
      </c>
      <c r="CA26" s="135" t="str">
        <f t="shared" si="19"/>
        <v/>
      </c>
      <c r="CB26" s="135" t="str">
        <f t="shared" si="20"/>
        <v/>
      </c>
      <c r="CC26" s="135" t="str">
        <f t="shared" si="21"/>
        <v/>
      </c>
      <c r="CN26" s="19"/>
      <c r="CO26" s="84">
        <f t="shared" si="16"/>
        <v>0</v>
      </c>
      <c r="CP26" s="84">
        <f t="shared" si="17"/>
        <v>0</v>
      </c>
      <c r="CQ26" s="84">
        <f t="shared" si="1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5"/>
        <v/>
      </c>
      <c r="CA27" s="135" t="str">
        <f t="shared" si="19"/>
        <v/>
      </c>
      <c r="CB27" s="135" t="str">
        <f t="shared" si="20"/>
        <v/>
      </c>
      <c r="CC27" s="135" t="str">
        <f t="shared" si="21"/>
        <v/>
      </c>
      <c r="CN27" s="19"/>
      <c r="CO27" s="84">
        <f t="shared" si="16"/>
        <v>0</v>
      </c>
      <c r="CP27" s="84">
        <f t="shared" si="17"/>
        <v>0</v>
      </c>
      <c r="CQ27" s="84">
        <f t="shared" si="1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5"/>
        <v/>
      </c>
      <c r="CA28" s="135" t="str">
        <f t="shared" si="19"/>
        <v/>
      </c>
      <c r="CB28" s="135" t="str">
        <f t="shared" si="20"/>
        <v/>
      </c>
      <c r="CC28" s="135" t="str">
        <f t="shared" si="21"/>
        <v/>
      </c>
      <c r="CN28" s="19"/>
      <c r="CO28" s="84">
        <f t="shared" si="16"/>
        <v>0</v>
      </c>
      <c r="CP28" s="84">
        <f t="shared" si="17"/>
        <v>0</v>
      </c>
      <c r="CQ28" s="84">
        <f t="shared" si="1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5"/>
        <v/>
      </c>
      <c r="CA29" s="135" t="str">
        <f t="shared" si="19"/>
        <v/>
      </c>
      <c r="CB29" s="135" t="str">
        <f t="shared" si="20"/>
        <v/>
      </c>
      <c r="CC29" s="135" t="str">
        <f t="shared" si="21"/>
        <v/>
      </c>
      <c r="CN29" s="19"/>
      <c r="CO29" s="84">
        <f t="shared" si="16"/>
        <v>0</v>
      </c>
      <c r="CP29" s="84">
        <f t="shared" si="17"/>
        <v>0</v>
      </c>
      <c r="CQ29" s="84">
        <f t="shared" si="1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5"/>
        <v/>
      </c>
      <c r="CA30" s="135" t="str">
        <f t="shared" si="19"/>
        <v/>
      </c>
      <c r="CB30" s="135" t="str">
        <f t="shared" si="20"/>
        <v/>
      </c>
      <c r="CC30" s="135" t="str">
        <f t="shared" si="21"/>
        <v/>
      </c>
      <c r="CN30" s="19"/>
      <c r="CO30" s="84">
        <f t="shared" si="16"/>
        <v>0</v>
      </c>
      <c r="CP30" s="84">
        <f t="shared" si="17"/>
        <v>0</v>
      </c>
      <c r="CQ30" s="84">
        <f t="shared" si="1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5"/>
        <v/>
      </c>
      <c r="CA31" s="135" t="str">
        <f t="shared" si="19"/>
        <v/>
      </c>
      <c r="CB31" s="135" t="str">
        <f t="shared" si="20"/>
        <v/>
      </c>
      <c r="CC31" s="135" t="str">
        <f t="shared" si="21"/>
        <v/>
      </c>
      <c r="CN31" s="19"/>
      <c r="CO31" s="84">
        <f t="shared" si="16"/>
        <v>0</v>
      </c>
      <c r="CP31" s="84">
        <f t="shared" si="17"/>
        <v>0</v>
      </c>
      <c r="CQ31" s="84">
        <f t="shared" si="1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2">SUM(F36:F49)</f>
        <v>0</v>
      </c>
      <c r="G35" s="512">
        <f t="shared" si="22"/>
        <v>0</v>
      </c>
      <c r="H35" s="512">
        <f t="shared" si="22"/>
        <v>0</v>
      </c>
      <c r="I35" s="512">
        <f t="shared" si="22"/>
        <v>0</v>
      </c>
      <c r="J35" s="512">
        <f t="shared" si="22"/>
        <v>0</v>
      </c>
      <c r="K35" s="512">
        <f t="shared" si="22"/>
        <v>0</v>
      </c>
      <c r="L35" s="512">
        <f t="shared" si="22"/>
        <v>0</v>
      </c>
      <c r="M35" s="512">
        <f t="shared" si="22"/>
        <v>0</v>
      </c>
      <c r="N35" s="512">
        <f>SUM(N36:N48)</f>
        <v>0</v>
      </c>
      <c r="O35" s="512">
        <f t="shared" ref="O35:P35" si="23">SUM(O36:O48)</f>
        <v>0</v>
      </c>
      <c r="P35" s="512">
        <f t="shared" si="23"/>
        <v>0</v>
      </c>
      <c r="Q35" s="514">
        <f t="shared" ref="Q35:AA35" si="24">SUM(Q36:Q49)</f>
        <v>0</v>
      </c>
      <c r="R35" s="512">
        <f t="shared" si="24"/>
        <v>0</v>
      </c>
      <c r="S35" s="515">
        <f t="shared" si="24"/>
        <v>0</v>
      </c>
      <c r="T35" s="511">
        <f t="shared" si="24"/>
        <v>0</v>
      </c>
      <c r="U35" s="515">
        <f t="shared" si="24"/>
        <v>0</v>
      </c>
      <c r="V35" s="511">
        <f t="shared" si="24"/>
        <v>0</v>
      </c>
      <c r="W35" s="515">
        <f t="shared" si="24"/>
        <v>0</v>
      </c>
      <c r="X35" s="511">
        <f t="shared" si="24"/>
        <v>0</v>
      </c>
      <c r="Y35" s="512">
        <f t="shared" si="24"/>
        <v>0</v>
      </c>
      <c r="Z35" s="515">
        <f t="shared" si="24"/>
        <v>0</v>
      </c>
      <c r="AA35" s="515">
        <f t="shared" si="24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/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/>
      <c r="CQ37" s="1901">
        <f t="shared" ref="CQ37:CQ51" si="40">IF(AND($C37&gt;0,S37=""),1,IF(S37&gt;$C37,1,0))</f>
        <v>0</v>
      </c>
      <c r="CR37" s="1901">
        <f t="shared" ref="CR37:CR51" si="41">IF(AND($D37+$E37&gt;0,$T37=""),1,IF(T37&gt;$D37+$E37,1,0))</f>
        <v>0</v>
      </c>
      <c r="CS37" s="1901">
        <f t="shared" ref="CS37:CS51" si="42">IF(AND($F37+$G37+$H37+$I37+$J37+$K37+$L37+$M37&gt;0,$U37=""),1,IF($U37&gt;$F37+$G37+$H37+$I37+$J37+$K37+$L37+$M37,1,0))</f>
        <v>0</v>
      </c>
      <c r="CT37" s="1901">
        <f t="shared" ref="CT37:CT51" si="43">IF(AND($C37&gt;0,V37=""),1,0)</f>
        <v>0</v>
      </c>
      <c r="CU37" s="1901">
        <f t="shared" ref="CU37:CU51" si="44">IF(AND($C37&gt;0,W37=""),1,IF(W37&gt;$C37,1,0))</f>
        <v>0</v>
      </c>
      <c r="CV37" s="1901">
        <f t="shared" ref="CV37:CV51" si="45">IF(AND($C37&gt;0,X37=""),1,IF(X37&gt;$C37,1,0))</f>
        <v>0</v>
      </c>
      <c r="CW37" s="1901">
        <f t="shared" ref="CW37:CW51" si="46">IF(AND($C37&gt;0,Y37=""),1,IF(Y37&gt;$C37,1,0))</f>
        <v>0</v>
      </c>
      <c r="CX37" s="1901">
        <f t="shared" ref="CX37:CX51" si="47">IF(AND($C37&gt;0,Z37=""),1,IF(Z37&gt;$C37,1,0))</f>
        <v>0</v>
      </c>
      <c r="CY37" s="1901">
        <f t="shared" ref="CY37:CY51" si="48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/>
      <c r="CQ38" s="1901">
        <f t="shared" si="40"/>
        <v>0</v>
      </c>
      <c r="CR38" s="1901">
        <f t="shared" si="41"/>
        <v>0</v>
      </c>
      <c r="CS38" s="1901">
        <f t="shared" si="42"/>
        <v>0</v>
      </c>
      <c r="CT38" s="1901">
        <f t="shared" si="43"/>
        <v>0</v>
      </c>
      <c r="CU38" s="1901">
        <f t="shared" si="44"/>
        <v>0</v>
      </c>
      <c r="CV38" s="1901">
        <f t="shared" si="45"/>
        <v>0</v>
      </c>
      <c r="CW38" s="1901">
        <f t="shared" si="46"/>
        <v>0</v>
      </c>
      <c r="CX38" s="1901">
        <f t="shared" si="47"/>
        <v>0</v>
      </c>
      <c r="CY38" s="1901">
        <f t="shared" si="48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/>
      <c r="CQ39" s="1901">
        <f t="shared" si="40"/>
        <v>0</v>
      </c>
      <c r="CR39" s="1901">
        <f t="shared" si="41"/>
        <v>0</v>
      </c>
      <c r="CS39" s="1901">
        <f t="shared" si="42"/>
        <v>0</v>
      </c>
      <c r="CT39" s="1901">
        <f t="shared" si="43"/>
        <v>0</v>
      </c>
      <c r="CU39" s="1901">
        <f t="shared" si="44"/>
        <v>0</v>
      </c>
      <c r="CV39" s="1901">
        <f t="shared" si="45"/>
        <v>0</v>
      </c>
      <c r="CW39" s="1901">
        <f t="shared" si="46"/>
        <v>0</v>
      </c>
      <c r="CX39" s="1901">
        <f t="shared" si="47"/>
        <v>0</v>
      </c>
      <c r="CY39" s="1901">
        <f t="shared" si="48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/>
      <c r="CQ40" s="1901">
        <f t="shared" si="40"/>
        <v>0</v>
      </c>
      <c r="CR40" s="1901">
        <f t="shared" si="41"/>
        <v>0</v>
      </c>
      <c r="CS40" s="1901">
        <f t="shared" si="42"/>
        <v>0</v>
      </c>
      <c r="CT40" s="1901">
        <f t="shared" si="43"/>
        <v>0</v>
      </c>
      <c r="CU40" s="1901">
        <f t="shared" si="44"/>
        <v>0</v>
      </c>
      <c r="CV40" s="1901">
        <f t="shared" si="45"/>
        <v>0</v>
      </c>
      <c r="CW40" s="1901">
        <f t="shared" si="46"/>
        <v>0</v>
      </c>
      <c r="CX40" s="1901">
        <f t="shared" si="47"/>
        <v>0</v>
      </c>
      <c r="CY40" s="1901">
        <f t="shared" si="48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/>
      <c r="CQ41" s="1901">
        <f t="shared" si="40"/>
        <v>0</v>
      </c>
      <c r="CR41" s="1901">
        <f t="shared" si="41"/>
        <v>0</v>
      </c>
      <c r="CS41" s="1901">
        <f t="shared" si="42"/>
        <v>0</v>
      </c>
      <c r="CT41" s="1901">
        <f t="shared" si="43"/>
        <v>0</v>
      </c>
      <c r="CU41" s="1901">
        <f t="shared" si="44"/>
        <v>0</v>
      </c>
      <c r="CV41" s="1901">
        <f t="shared" si="45"/>
        <v>0</v>
      </c>
      <c r="CW41" s="1901">
        <f t="shared" si="46"/>
        <v>0</v>
      </c>
      <c r="CX41" s="1901">
        <f t="shared" si="47"/>
        <v>0</v>
      </c>
      <c r="CY41" s="1901">
        <f t="shared" si="48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/>
      <c r="CQ42" s="1901">
        <f t="shared" si="40"/>
        <v>0</v>
      </c>
      <c r="CR42" s="1901">
        <f t="shared" si="41"/>
        <v>0</v>
      </c>
      <c r="CS42" s="1901">
        <f t="shared" si="42"/>
        <v>0</v>
      </c>
      <c r="CT42" s="1901">
        <f t="shared" si="43"/>
        <v>0</v>
      </c>
      <c r="CU42" s="1901">
        <f t="shared" si="44"/>
        <v>0</v>
      </c>
      <c r="CV42" s="1901">
        <f t="shared" si="45"/>
        <v>0</v>
      </c>
      <c r="CW42" s="1901">
        <f t="shared" si="46"/>
        <v>0</v>
      </c>
      <c r="CX42" s="1901">
        <f t="shared" si="47"/>
        <v>0</v>
      </c>
      <c r="CY42" s="1901">
        <f t="shared" si="48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/>
      <c r="CQ43" s="1901">
        <f t="shared" si="40"/>
        <v>0</v>
      </c>
      <c r="CR43" s="1901">
        <f t="shared" si="41"/>
        <v>0</v>
      </c>
      <c r="CS43" s="1901">
        <f t="shared" si="42"/>
        <v>0</v>
      </c>
      <c r="CT43" s="1901">
        <f t="shared" si="43"/>
        <v>0</v>
      </c>
      <c r="CU43" s="1901">
        <f t="shared" si="44"/>
        <v>0</v>
      </c>
      <c r="CV43" s="1901">
        <f t="shared" si="45"/>
        <v>0</v>
      </c>
      <c r="CW43" s="1901">
        <f t="shared" si="46"/>
        <v>0</v>
      </c>
      <c r="CX43" s="1901">
        <f t="shared" si="47"/>
        <v>0</v>
      </c>
      <c r="CY43" s="1901">
        <f t="shared" si="48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/>
      <c r="CQ44" s="1901">
        <f t="shared" si="40"/>
        <v>0</v>
      </c>
      <c r="CR44" s="1901">
        <f t="shared" si="41"/>
        <v>0</v>
      </c>
      <c r="CS44" s="1901">
        <f t="shared" si="42"/>
        <v>0</v>
      </c>
      <c r="CT44" s="1901">
        <f t="shared" si="43"/>
        <v>0</v>
      </c>
      <c r="CU44" s="1901">
        <f t="shared" si="44"/>
        <v>0</v>
      </c>
      <c r="CV44" s="1901">
        <f t="shared" si="45"/>
        <v>0</v>
      </c>
      <c r="CW44" s="1901">
        <f t="shared" si="46"/>
        <v>0</v>
      </c>
      <c r="CX44" s="1901">
        <f t="shared" si="47"/>
        <v>0</v>
      </c>
      <c r="CY44" s="1901">
        <f t="shared" si="48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01"/>
      <c r="O45" s="5601"/>
      <c r="P45" s="5601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/>
      <c r="CQ45" s="1901">
        <f t="shared" si="40"/>
        <v>0</v>
      </c>
      <c r="CR45" s="1901">
        <f t="shared" si="41"/>
        <v>0</v>
      </c>
      <c r="CS45" s="1901">
        <f t="shared" si="42"/>
        <v>0</v>
      </c>
      <c r="CT45" s="1901">
        <f t="shared" si="43"/>
        <v>0</v>
      </c>
      <c r="CU45" s="1901">
        <f t="shared" si="44"/>
        <v>0</v>
      </c>
      <c r="CV45" s="1901">
        <f t="shared" si="45"/>
        <v>0</v>
      </c>
      <c r="CW45" s="1901">
        <f t="shared" si="46"/>
        <v>0</v>
      </c>
      <c r="CX45" s="1901">
        <f t="shared" si="47"/>
        <v>0</v>
      </c>
      <c r="CY45" s="1901">
        <f t="shared" si="48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/>
      <c r="CQ46" s="1901">
        <f t="shared" si="40"/>
        <v>0</v>
      </c>
      <c r="CR46" s="1901">
        <f t="shared" si="41"/>
        <v>0</v>
      </c>
      <c r="CS46" s="1901">
        <f t="shared" si="42"/>
        <v>0</v>
      </c>
      <c r="CT46" s="1901">
        <f t="shared" si="43"/>
        <v>0</v>
      </c>
      <c r="CU46" s="1901">
        <f t="shared" si="44"/>
        <v>0</v>
      </c>
      <c r="CV46" s="1901">
        <f t="shared" si="45"/>
        <v>0</v>
      </c>
      <c r="CW46" s="1901">
        <f t="shared" si="46"/>
        <v>0</v>
      </c>
      <c r="CX46" s="1901">
        <f t="shared" si="47"/>
        <v>0</v>
      </c>
      <c r="CY46" s="1901">
        <f t="shared" si="48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/>
      <c r="CQ47" s="1901">
        <f t="shared" si="40"/>
        <v>0</v>
      </c>
      <c r="CR47" s="1901">
        <f t="shared" si="41"/>
        <v>0</v>
      </c>
      <c r="CS47" s="1901">
        <f t="shared" si="42"/>
        <v>0</v>
      </c>
      <c r="CT47" s="1901">
        <f t="shared" si="43"/>
        <v>0</v>
      </c>
      <c r="CU47" s="1901">
        <f t="shared" si="44"/>
        <v>0</v>
      </c>
      <c r="CV47" s="1901">
        <f t="shared" si="45"/>
        <v>0</v>
      </c>
      <c r="CW47" s="1901">
        <f t="shared" si="46"/>
        <v>0</v>
      </c>
      <c r="CX47" s="1901">
        <f t="shared" si="47"/>
        <v>0</v>
      </c>
      <c r="CY47" s="1901">
        <f t="shared" si="48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/>
      <c r="CQ48" s="1901">
        <f t="shared" si="40"/>
        <v>0</v>
      </c>
      <c r="CR48" s="1901">
        <f>IF(AND($D48+$E48&gt;0,$T48=""),1,IF(T48&gt;$D48+$E48,1,0))</f>
        <v>0</v>
      </c>
      <c r="CS48" s="1901">
        <f t="shared" si="42"/>
        <v>0</v>
      </c>
      <c r="CT48" s="1901">
        <f t="shared" si="43"/>
        <v>0</v>
      </c>
      <c r="CU48" s="1901">
        <f t="shared" si="44"/>
        <v>0</v>
      </c>
      <c r="CV48" s="1901">
        <f t="shared" si="45"/>
        <v>0</v>
      </c>
      <c r="CW48" s="1901">
        <f t="shared" si="46"/>
        <v>0</v>
      </c>
      <c r="CX48" s="1901">
        <f t="shared" si="47"/>
        <v>0</v>
      </c>
      <c r="CY48" s="1901">
        <f t="shared" si="48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/>
      <c r="CQ49" s="1901">
        <f t="shared" si="40"/>
        <v>0</v>
      </c>
      <c r="CR49" s="1901">
        <f>IF(AND($D49+$E49&gt;0,$T49=""),1,IF(T49&gt;$D49+$E49,1,0))</f>
        <v>0</v>
      </c>
      <c r="CS49" s="1901">
        <f t="shared" si="42"/>
        <v>0</v>
      </c>
      <c r="CT49" s="1901">
        <f t="shared" si="43"/>
        <v>0</v>
      </c>
      <c r="CU49" s="1901">
        <f t="shared" si="44"/>
        <v>0</v>
      </c>
      <c r="CV49" s="1901">
        <f t="shared" si="45"/>
        <v>0</v>
      </c>
      <c r="CW49" s="1901">
        <f t="shared" si="46"/>
        <v>0</v>
      </c>
      <c r="CX49" s="1901">
        <f t="shared" si="47"/>
        <v>0</v>
      </c>
      <c r="CY49" s="1901">
        <f t="shared" si="48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/>
      <c r="CQ50" s="1901">
        <f t="shared" si="40"/>
        <v>0</v>
      </c>
      <c r="CR50" s="1901">
        <f t="shared" si="41"/>
        <v>0</v>
      </c>
      <c r="CS50" s="1901">
        <f t="shared" si="42"/>
        <v>0</v>
      </c>
      <c r="CT50" s="1901">
        <f t="shared" si="43"/>
        <v>0</v>
      </c>
      <c r="CU50" s="1901">
        <f t="shared" si="44"/>
        <v>0</v>
      </c>
      <c r="CV50" s="1901">
        <f t="shared" si="45"/>
        <v>0</v>
      </c>
      <c r="CW50" s="1901">
        <f t="shared" si="46"/>
        <v>0</v>
      </c>
      <c r="CX50" s="1901">
        <f t="shared" si="47"/>
        <v>0</v>
      </c>
      <c r="CY50" s="1901">
        <f t="shared" si="48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/>
      <c r="CQ51" s="1901">
        <f t="shared" si="40"/>
        <v>0</v>
      </c>
      <c r="CR51" s="1901">
        <f t="shared" si="41"/>
        <v>0</v>
      </c>
      <c r="CS51" s="1901">
        <f t="shared" si="42"/>
        <v>0</v>
      </c>
      <c r="CT51" s="1901">
        <f t="shared" si="43"/>
        <v>0</v>
      </c>
      <c r="CU51" s="1901">
        <f t="shared" si="44"/>
        <v>0</v>
      </c>
      <c r="CV51" s="1901">
        <f t="shared" si="45"/>
        <v>0</v>
      </c>
      <c r="CW51" s="1901">
        <f t="shared" si="46"/>
        <v>0</v>
      </c>
      <c r="CX51" s="1901">
        <f t="shared" si="47"/>
        <v>0</v>
      </c>
      <c r="CY51" s="1901">
        <f t="shared" si="48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49">IF(AND($C55&gt;0,Q55=""),1,IF(Q55&gt;$C55,1,0))</f>
        <v>0</v>
      </c>
      <c r="CP55" s="2972">
        <f t="shared" si="49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0">CA56&amp;CB56&amp;CC56&amp;CD56&amp;CE56&amp;CF56&amp;CG56&amp;CH56</f>
        <v/>
      </c>
      <c r="CA56" s="13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59">IF(AND($C56&gt;0,Q56=""),1,IF(Q56&gt;$C56,1,0))</f>
        <v>0</v>
      </c>
      <c r="CP56" s="2972">
        <f t="shared" ref="CP56:CP59" si="60">IF(AND($C56&gt;0,R56=""),1,IF(R56&gt;$C56,1,0))</f>
        <v>0</v>
      </c>
      <c r="CQ56" s="2972">
        <f t="shared" ref="CQ56:CQ59" si="61">IF(AND($D56+$E56&gt;0,S56=""),1,IF(S56&gt;$D56+$E56,1,0))</f>
        <v>0</v>
      </c>
      <c r="CR56" s="2972">
        <f t="shared" ref="CR56:CR59" si="62">IF(AND($F56+$G56+$H56+$I56+$J56+$K56+$L56+$M56+$N56+$O56+$P56&gt;0,$T56=""),1,IF($T56&gt;$F56+$G56+$H56+$I56+$J56+$K56+$L56+$M56+$N56+$O56+$P56,1,0))</f>
        <v>0</v>
      </c>
      <c r="CS56" s="2972">
        <f t="shared" ref="CS56:CS59" si="63">IF(AND($C56&gt;0,U56=""),1,IF(U56&gt;$C56,1,0))</f>
        <v>0</v>
      </c>
      <c r="CT56" s="2972">
        <f t="shared" ref="CT56:CT59" si="64">IF(AND($C56&gt;0,V56=""),1,IF(V56&gt;$C56,1,0))</f>
        <v>0</v>
      </c>
      <c r="CU56" s="2972">
        <f t="shared" ref="CU56:CU59" si="65">IF(AND($C56&gt;0,W56=""),1,IF(W56&gt;$C56,1,0))</f>
        <v>0</v>
      </c>
      <c r="CV56" s="2972">
        <f t="shared" ref="CV56:CV59" si="66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0"/>
        <v/>
      </c>
      <c r="CA57" s="135" t="str">
        <f t="shared" si="51"/>
        <v/>
      </c>
      <c r="CB57" s="135" t="str">
        <f t="shared" si="52"/>
        <v/>
      </c>
      <c r="CC57" s="135" t="str">
        <f t="shared" si="53"/>
        <v/>
      </c>
      <c r="CD57" s="135" t="str">
        <f t="shared" si="54"/>
        <v/>
      </c>
      <c r="CE57" s="135" t="str">
        <f t="shared" si="55"/>
        <v/>
      </c>
      <c r="CF57" s="135" t="str">
        <f t="shared" si="56"/>
        <v/>
      </c>
      <c r="CG57" s="135" t="str">
        <f t="shared" si="57"/>
        <v/>
      </c>
      <c r="CH57" s="135" t="str">
        <f t="shared" si="58"/>
        <v/>
      </c>
      <c r="CO57" s="2972">
        <f t="shared" si="59"/>
        <v>0</v>
      </c>
      <c r="CP57" s="2972">
        <f t="shared" si="60"/>
        <v>0</v>
      </c>
      <c r="CQ57" s="2972">
        <f t="shared" si="61"/>
        <v>0</v>
      </c>
      <c r="CR57" s="2972">
        <f t="shared" si="62"/>
        <v>0</v>
      </c>
      <c r="CS57" s="2972">
        <f t="shared" si="63"/>
        <v>0</v>
      </c>
      <c r="CT57" s="2972">
        <f t="shared" si="64"/>
        <v>0</v>
      </c>
      <c r="CU57" s="2972">
        <f t="shared" si="65"/>
        <v>0</v>
      </c>
      <c r="CV57" s="2972">
        <f t="shared" si="66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0"/>
        <v/>
      </c>
      <c r="CA58" s="135" t="str">
        <f t="shared" si="51"/>
        <v/>
      </c>
      <c r="CB58" s="135" t="str">
        <f t="shared" si="52"/>
        <v/>
      </c>
      <c r="CC58" s="135" t="str">
        <f t="shared" si="53"/>
        <v/>
      </c>
      <c r="CD58" s="135" t="str">
        <f t="shared" si="54"/>
        <v/>
      </c>
      <c r="CE58" s="135" t="str">
        <f t="shared" si="55"/>
        <v/>
      </c>
      <c r="CF58" s="135" t="str">
        <f t="shared" si="56"/>
        <v/>
      </c>
      <c r="CG58" s="135" t="str">
        <f t="shared" si="57"/>
        <v/>
      </c>
      <c r="CH58" s="135" t="str">
        <f t="shared" si="58"/>
        <v/>
      </c>
      <c r="CO58" s="2972">
        <f t="shared" si="59"/>
        <v>0</v>
      </c>
      <c r="CP58" s="2972">
        <f t="shared" si="60"/>
        <v>0</v>
      </c>
      <c r="CQ58" s="2972">
        <f t="shared" si="61"/>
        <v>0</v>
      </c>
      <c r="CR58" s="2972">
        <f t="shared" si="62"/>
        <v>0</v>
      </c>
      <c r="CS58" s="2972">
        <f t="shared" si="63"/>
        <v>0</v>
      </c>
      <c r="CT58" s="2972">
        <f t="shared" si="64"/>
        <v>0</v>
      </c>
      <c r="CU58" s="2972">
        <f t="shared" si="65"/>
        <v>0</v>
      </c>
      <c r="CV58" s="2972">
        <f t="shared" si="66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0"/>
        <v/>
      </c>
      <c r="CA59" s="135" t="str">
        <f t="shared" si="51"/>
        <v/>
      </c>
      <c r="CB59" s="135" t="str">
        <f t="shared" si="52"/>
        <v/>
      </c>
      <c r="CC59" s="135" t="str">
        <f t="shared" si="53"/>
        <v/>
      </c>
      <c r="CD59" s="135" t="str">
        <f t="shared" si="54"/>
        <v/>
      </c>
      <c r="CE59" s="135" t="str">
        <f t="shared" si="55"/>
        <v/>
      </c>
      <c r="CF59" s="135" t="str">
        <f t="shared" si="56"/>
        <v/>
      </c>
      <c r="CG59" s="135" t="str">
        <f t="shared" si="57"/>
        <v/>
      </c>
      <c r="CH59" s="135" t="str">
        <f t="shared" si="58"/>
        <v/>
      </c>
      <c r="CO59" s="2972">
        <f t="shared" si="59"/>
        <v>0</v>
      </c>
      <c r="CP59" s="2972">
        <f t="shared" si="60"/>
        <v>0</v>
      </c>
      <c r="CQ59" s="2972">
        <f t="shared" si="61"/>
        <v>0</v>
      </c>
      <c r="CR59" s="2972">
        <f t="shared" si="62"/>
        <v>0</v>
      </c>
      <c r="CS59" s="2972">
        <f t="shared" si="63"/>
        <v>0</v>
      </c>
      <c r="CT59" s="2972">
        <f t="shared" si="64"/>
        <v>0</v>
      </c>
      <c r="CU59" s="2972">
        <f t="shared" si="65"/>
        <v>0</v>
      </c>
      <c r="CV59" s="2972">
        <f t="shared" si="66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7">SUM(E64:E76)</f>
        <v>0</v>
      </c>
      <c r="F63" s="512">
        <f>SUM(F64:F76)</f>
        <v>0</v>
      </c>
      <c r="G63" s="512">
        <f t="shared" si="67"/>
        <v>0</v>
      </c>
      <c r="H63" s="512">
        <f t="shared" si="67"/>
        <v>0</v>
      </c>
      <c r="I63" s="512">
        <f t="shared" si="67"/>
        <v>0</v>
      </c>
      <c r="J63" s="512">
        <f t="shared" si="67"/>
        <v>0</v>
      </c>
      <c r="K63" s="512">
        <f t="shared" si="67"/>
        <v>0</v>
      </c>
      <c r="L63" s="512">
        <f t="shared" si="67"/>
        <v>0</v>
      </c>
      <c r="M63" s="512">
        <f t="shared" si="67"/>
        <v>0</v>
      </c>
      <c r="N63" s="512">
        <f>SUM(N79:N83)</f>
        <v>0</v>
      </c>
      <c r="O63" s="512">
        <f t="shared" ref="O63:P63" si="68">SUM(O79:O83)</f>
        <v>0</v>
      </c>
      <c r="P63" s="539">
        <f t="shared" si="68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69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0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69"/>
        <v/>
      </c>
      <c r="CA65" s="13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3">IF(AND(C65&gt;0,Q65=""),1,IF(Q65&gt;C65,1,0))</f>
        <v>0</v>
      </c>
      <c r="CP65" s="1901">
        <f t="shared" si="70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4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69"/>
        <v/>
      </c>
      <c r="CA66" s="135" t="str">
        <f t="shared" si="71"/>
        <v/>
      </c>
      <c r="CB66" s="135" t="str">
        <f t="shared" si="72"/>
        <v/>
      </c>
      <c r="CO66" s="1901">
        <f t="shared" si="73"/>
        <v>0</v>
      </c>
      <c r="CP66" s="1901">
        <f t="shared" si="70"/>
        <v>0</v>
      </c>
    </row>
    <row r="67" spans="1:94" ht="15" customHeight="1" x14ac:dyDescent="0.25">
      <c r="A67" s="5842"/>
      <c r="B67" s="523" t="s">
        <v>744</v>
      </c>
      <c r="C67" s="358">
        <f t="shared" si="74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69"/>
        <v/>
      </c>
      <c r="CA67" s="135" t="str">
        <f t="shared" si="71"/>
        <v/>
      </c>
      <c r="CB67" s="135" t="str">
        <f t="shared" si="72"/>
        <v/>
      </c>
      <c r="CO67" s="1901">
        <f t="shared" si="73"/>
        <v>0</v>
      </c>
      <c r="CP67" s="1901">
        <f t="shared" si="70"/>
        <v>0</v>
      </c>
    </row>
    <row r="68" spans="1:94" ht="15" customHeight="1" x14ac:dyDescent="0.25">
      <c r="A68" s="5842"/>
      <c r="B68" s="523" t="s">
        <v>745</v>
      </c>
      <c r="C68" s="358">
        <f t="shared" si="74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69"/>
        <v/>
      </c>
      <c r="CA68" s="135" t="str">
        <f t="shared" si="71"/>
        <v/>
      </c>
      <c r="CB68" s="135" t="str">
        <f t="shared" si="72"/>
        <v/>
      </c>
      <c r="CO68" s="1901">
        <f t="shared" si="73"/>
        <v>0</v>
      </c>
      <c r="CP68" s="1901">
        <f t="shared" si="70"/>
        <v>0</v>
      </c>
    </row>
    <row r="69" spans="1:94" ht="15" customHeight="1" x14ac:dyDescent="0.25">
      <c r="A69" s="5842"/>
      <c r="B69" s="523" t="s">
        <v>746</v>
      </c>
      <c r="C69" s="358">
        <f t="shared" si="74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69"/>
        <v/>
      </c>
      <c r="CA69" s="135" t="str">
        <f t="shared" si="71"/>
        <v/>
      </c>
      <c r="CB69" s="135" t="str">
        <f t="shared" si="72"/>
        <v/>
      </c>
      <c r="CO69" s="1901">
        <f t="shared" si="73"/>
        <v>0</v>
      </c>
      <c r="CP69" s="1901">
        <f t="shared" si="70"/>
        <v>0</v>
      </c>
    </row>
    <row r="70" spans="1:94" ht="15" customHeight="1" x14ac:dyDescent="0.25">
      <c r="A70" s="5842"/>
      <c r="B70" s="523" t="s">
        <v>747</v>
      </c>
      <c r="C70" s="358">
        <f t="shared" si="74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69"/>
        <v/>
      </c>
      <c r="CA70" s="135" t="str">
        <f t="shared" si="71"/>
        <v/>
      </c>
      <c r="CB70" s="135" t="str">
        <f t="shared" si="72"/>
        <v/>
      </c>
      <c r="CO70" s="1901">
        <f t="shared" si="73"/>
        <v>0</v>
      </c>
      <c r="CP70" s="1901">
        <f t="shared" si="70"/>
        <v>0</v>
      </c>
    </row>
    <row r="71" spans="1:94" ht="15" customHeight="1" x14ac:dyDescent="0.25">
      <c r="A71" s="5842"/>
      <c r="B71" s="110" t="s">
        <v>748</v>
      </c>
      <c r="C71" s="195">
        <f t="shared" si="74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69"/>
        <v/>
      </c>
      <c r="CA71" s="135" t="str">
        <f t="shared" si="71"/>
        <v/>
      </c>
      <c r="CB71" s="135" t="str">
        <f t="shared" si="72"/>
        <v/>
      </c>
      <c r="CO71" s="1901">
        <f t="shared" si="73"/>
        <v>0</v>
      </c>
      <c r="CP71" s="1901">
        <f t="shared" si="70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69"/>
        <v/>
      </c>
      <c r="CA72" s="135" t="str">
        <f t="shared" si="71"/>
        <v/>
      </c>
      <c r="CB72" s="135" t="str">
        <f t="shared" si="72"/>
        <v/>
      </c>
      <c r="CO72" s="1901">
        <f t="shared" si="73"/>
        <v>0</v>
      </c>
      <c r="CP72" s="1901">
        <f t="shared" si="70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01"/>
      <c r="O73" s="5601"/>
      <c r="P73" s="5601"/>
      <c r="Q73" s="497"/>
      <c r="R73" s="475"/>
      <c r="S73" t="str">
        <f t="shared" si="69"/>
        <v/>
      </c>
      <c r="CA73" s="135" t="str">
        <f t="shared" si="71"/>
        <v/>
      </c>
      <c r="CB73" s="135" t="str">
        <f t="shared" si="72"/>
        <v/>
      </c>
      <c r="CO73" s="1901">
        <f t="shared" si="73"/>
        <v>0</v>
      </c>
      <c r="CP73" s="1901">
        <f t="shared" si="70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69"/>
        <v/>
      </c>
      <c r="CA74" s="135" t="str">
        <f t="shared" si="71"/>
        <v/>
      </c>
      <c r="CB74" s="135" t="str">
        <f t="shared" si="72"/>
        <v/>
      </c>
      <c r="CO74" s="1901">
        <f t="shared" si="73"/>
        <v>0</v>
      </c>
      <c r="CP74" s="1901">
        <f t="shared" si="70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69"/>
        <v/>
      </c>
      <c r="CA75" s="135" t="str">
        <f t="shared" si="71"/>
        <v/>
      </c>
      <c r="CB75" s="135" t="str">
        <f t="shared" si="72"/>
        <v/>
      </c>
      <c r="CO75" s="1901">
        <f t="shared" si="73"/>
        <v>0</v>
      </c>
      <c r="CP75" s="1901">
        <f t="shared" si="70"/>
        <v>0</v>
      </c>
    </row>
    <row r="76" spans="1:94" ht="15" customHeight="1" thickBot="1" x14ac:dyDescent="0.3">
      <c r="A76" s="6406"/>
      <c r="B76" s="152" t="s">
        <v>58</v>
      </c>
      <c r="C76" s="153">
        <f t="shared" si="74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69"/>
        <v/>
      </c>
      <c r="CA76" s="135" t="str">
        <f t="shared" si="71"/>
        <v/>
      </c>
      <c r="CB76" s="135" t="str">
        <f t="shared" si="72"/>
        <v/>
      </c>
      <c r="CO76" s="1901">
        <f t="shared" si="73"/>
        <v>0</v>
      </c>
      <c r="CP76" s="1901">
        <f t="shared" si="70"/>
        <v>0</v>
      </c>
    </row>
    <row r="77" spans="1:94" ht="15" customHeight="1" thickTop="1" x14ac:dyDescent="0.25">
      <c r="A77" s="6404" t="s">
        <v>753</v>
      </c>
      <c r="B77" s="6405"/>
      <c r="C77" s="295">
        <f t="shared" si="74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69"/>
        <v/>
      </c>
      <c r="CA77" s="135" t="str">
        <f t="shared" si="71"/>
        <v/>
      </c>
      <c r="CB77" s="135" t="str">
        <f t="shared" si="72"/>
        <v/>
      </c>
      <c r="CO77" s="1901">
        <f t="shared" si="73"/>
        <v>0</v>
      </c>
      <c r="CP77" s="1901">
        <f t="shared" si="70"/>
        <v>0</v>
      </c>
    </row>
    <row r="78" spans="1:94" ht="15" customHeight="1" x14ac:dyDescent="0.25">
      <c r="A78" s="6403" t="s">
        <v>754</v>
      </c>
      <c r="B78" s="5882"/>
      <c r="C78" s="529">
        <f t="shared" si="74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69"/>
        <v/>
      </c>
      <c r="CA78" s="135" t="str">
        <f t="shared" si="71"/>
        <v/>
      </c>
      <c r="CB78" s="135" t="str">
        <f t="shared" si="72"/>
        <v/>
      </c>
      <c r="CO78" s="1901">
        <f t="shared" si="73"/>
        <v>0</v>
      </c>
      <c r="CP78" s="1901">
        <f t="shared" si="70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69"/>
        <v/>
      </c>
      <c r="CA79" s="135" t="str">
        <f t="shared" si="71"/>
        <v/>
      </c>
      <c r="CB79" s="135" t="str">
        <f t="shared" si="72"/>
        <v/>
      </c>
      <c r="CO79" s="1901">
        <f t="shared" si="73"/>
        <v>0</v>
      </c>
      <c r="CP79" s="1901">
        <f t="shared" si="70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69"/>
        <v/>
      </c>
      <c r="CA80" s="135" t="str">
        <f t="shared" si="71"/>
        <v/>
      </c>
      <c r="CB80" s="135" t="str">
        <f t="shared" si="72"/>
        <v/>
      </c>
      <c r="CO80" s="1901">
        <f t="shared" si="73"/>
        <v>0</v>
      </c>
      <c r="CP80" s="1901">
        <f t="shared" si="70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69"/>
        <v/>
      </c>
      <c r="CA81" s="135" t="str">
        <f t="shared" si="71"/>
        <v/>
      </c>
      <c r="CB81" s="135" t="str">
        <f t="shared" si="72"/>
        <v/>
      </c>
      <c r="CO81" s="1901">
        <f t="shared" si="73"/>
        <v>0</v>
      </c>
      <c r="CP81" s="1901">
        <f t="shared" si="70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1"/>
        <v/>
      </c>
      <c r="CB82" s="135" t="str">
        <f t="shared" si="72"/>
        <v/>
      </c>
      <c r="CO82" s="1901">
        <f t="shared" si="73"/>
        <v>0</v>
      </c>
      <c r="CP82" s="1901">
        <f t="shared" si="70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69"/>
        <v/>
      </c>
      <c r="CA83" s="135" t="str">
        <f t="shared" si="71"/>
        <v/>
      </c>
      <c r="CB83" s="135" t="str">
        <f t="shared" si="72"/>
        <v/>
      </c>
      <c r="CO83" s="1901">
        <f t="shared" si="73"/>
        <v>0</v>
      </c>
      <c r="CP83" s="1901">
        <f t="shared" si="70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5">SUM(D96:E96)</f>
        <v>0</v>
      </c>
      <c r="D96" s="3002">
        <f t="shared" ref="D96:E98" si="76">+F96+H96+J96+L96+N96+P96+R96+T96+V96+X96+Z96+AB96</f>
        <v>0</v>
      </c>
      <c r="E96" s="3003">
        <f t="shared" si="76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7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0">IF(AND($C96&gt;0,AU96=""),1,IF(AU96&gt;$C96,1,0))</f>
        <v>0</v>
      </c>
      <c r="CP96" s="54">
        <f t="shared" ref="CP96:CP98" si="81">IF(AND($C96&gt;0,AV96=""),1,IF(AV96&gt;$C96,1,0))</f>
        <v>0</v>
      </c>
      <c r="CQ96" s="54">
        <f t="shared" ref="CQ96:CQ98" si="82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5"/>
        <v>0</v>
      </c>
      <c r="D97" s="3002">
        <f t="shared" si="76"/>
        <v>0</v>
      </c>
      <c r="E97" s="3003">
        <f t="shared" si="76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7"/>
        <v/>
      </c>
      <c r="AZ97" t="str">
        <f>CA97&amp;CB97</f>
        <v/>
      </c>
      <c r="CA97" s="13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8"/>
        <v/>
      </c>
      <c r="CC97" s="135" t="str">
        <f t="shared" si="79"/>
        <v/>
      </c>
      <c r="CO97" s="54">
        <f t="shared" si="80"/>
        <v>0</v>
      </c>
      <c r="CP97" s="54">
        <f t="shared" si="81"/>
        <v>0</v>
      </c>
      <c r="CQ97" s="54">
        <f t="shared" si="82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5"/>
        <v>0</v>
      </c>
      <c r="D98" s="2710">
        <f t="shared" si="76"/>
        <v>0</v>
      </c>
      <c r="E98" s="3009">
        <f t="shared" si="76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3"/>
        <v/>
      </c>
      <c r="CB98" s="135" t="str">
        <f t="shared" si="78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0"/>
        <v>0</v>
      </c>
      <c r="CP98" s="54">
        <f t="shared" si="81"/>
        <v>0</v>
      </c>
      <c r="CQ98" s="54">
        <f t="shared" si="82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85" t="s">
        <v>785</v>
      </c>
      <c r="AE102" s="1757" t="s">
        <v>775</v>
      </c>
      <c r="AF102" s="5584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70"/>
      <c r="AE103" s="5586"/>
      <c r="AF103" s="5586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4">SUM(F104+H104+J104+L104+N104+P104+R104+T104+V104+X104+Z104+AB104)</f>
        <v>0</v>
      </c>
      <c r="E104" s="560">
        <f t="shared" si="84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7"/>
      <c r="AE104" s="5588"/>
      <c r="AF104" s="5588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8">IF(AND($C104&gt;0,AJ104=""),1,IF(AJ104&gt;$C104,1,0))</f>
        <v>0</v>
      </c>
      <c r="CV104" s="54">
        <f t="shared" ref="CV104:CV105" si="89">IF(AND($C104&gt;0,AK104=""),1,IF(AK104&gt;$C104,1,0))</f>
        <v>0</v>
      </c>
      <c r="CW104" s="54">
        <f t="shared" ref="CW104:CW106" si="90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4"/>
        <v>0</v>
      </c>
      <c r="E105" s="560">
        <f t="shared" si="84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7"/>
      <c r="AE105" s="5588"/>
      <c r="AF105" s="5588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5"/>
        <v/>
      </c>
      <c r="CH105" s="135" t="str">
        <f t="shared" si="86"/>
        <v/>
      </c>
      <c r="CI105" s="135" t="str">
        <f t="shared" si="87"/>
        <v/>
      </c>
      <c r="CU105" s="54">
        <f t="shared" si="88"/>
        <v>0</v>
      </c>
      <c r="CV105" s="54">
        <f t="shared" si="89"/>
        <v>0</v>
      </c>
      <c r="CW105" s="54">
        <f t="shared" si="90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4"/>
        <v>0</v>
      </c>
      <c r="E106" s="563">
        <f t="shared" si="84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9"/>
      <c r="AF106" s="5589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5"/>
        <v/>
      </c>
      <c r="CH106" s="135" t="str">
        <f t="shared" si="86"/>
        <v/>
      </c>
      <c r="CI106" s="135" t="str">
        <f t="shared" si="87"/>
        <v/>
      </c>
      <c r="CU106" s="54">
        <f t="shared" si="88"/>
        <v>0</v>
      </c>
      <c r="CV106" s="54">
        <f>IF(AND($C106&gt;0,AK106=""),1,IF(AK106&gt;$C106,1,0))</f>
        <v>0</v>
      </c>
      <c r="CW106" s="54">
        <f t="shared" si="90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1">SUM(G112:G114)</f>
        <v>0</v>
      </c>
      <c r="H111" s="511">
        <f t="shared" si="91"/>
        <v>0</v>
      </c>
      <c r="I111" s="572">
        <f t="shared" si="91"/>
        <v>0</v>
      </c>
      <c r="J111" s="511">
        <f t="shared" si="91"/>
        <v>0</v>
      </c>
      <c r="K111" s="572">
        <f t="shared" si="91"/>
        <v>0</v>
      </c>
      <c r="L111" s="511">
        <f t="shared" si="91"/>
        <v>0</v>
      </c>
      <c r="M111" s="515">
        <f t="shared" si="91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2">+F113+H113+J113+L113</f>
        <v>0</v>
      </c>
      <c r="E113" s="580">
        <f t="shared" si="92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2"/>
        <v>0</v>
      </c>
      <c r="E114" s="299">
        <f t="shared" si="92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3">SUM(D120:E120)</f>
        <v>0</v>
      </c>
      <c r="D120" s="587">
        <f t="shared" ref="D120:D128" si="94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1901">
        <f t="shared" ref="CO120:CO128" si="97">IF(AND($C120&gt;0,AH120=""),1,IF(AH120&gt;$C120,1,0))</f>
        <v>0</v>
      </c>
      <c r="CP120" s="1901">
        <f t="shared" ref="CP120:CP128" si="98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3"/>
        <v>0</v>
      </c>
      <c r="D121" s="589">
        <f t="shared" si="94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5"/>
        <v/>
      </c>
      <c r="CB121" s="135" t="str">
        <f t="shared" si="96"/>
        <v/>
      </c>
      <c r="CO121" s="1901">
        <f t="shared" si="97"/>
        <v>0</v>
      </c>
      <c r="CP121" s="1901">
        <f t="shared" si="98"/>
        <v>0</v>
      </c>
    </row>
    <row r="122" spans="1:94" ht="15" customHeight="1" x14ac:dyDescent="0.25">
      <c r="A122" s="5842"/>
      <c r="B122" s="358" t="s">
        <v>802</v>
      </c>
      <c r="C122" s="478">
        <f t="shared" si="93"/>
        <v>0</v>
      </c>
      <c r="D122" s="589">
        <f t="shared" si="94"/>
        <v>0</v>
      </c>
      <c r="E122" s="560">
        <f t="shared" ref="E122:E128" si="99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5"/>
        <v/>
      </c>
      <c r="CB122" s="135" t="str">
        <f t="shared" si="96"/>
        <v/>
      </c>
      <c r="CO122" s="1901">
        <f t="shared" si="97"/>
        <v>0</v>
      </c>
      <c r="CP122" s="1901">
        <f t="shared" si="98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4"/>
        <v>0</v>
      </c>
      <c r="E123" s="560">
        <f t="shared" si="9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6"/>
        <v/>
      </c>
      <c r="CO123" s="1901">
        <f t="shared" si="97"/>
        <v>0</v>
      </c>
      <c r="CP123" s="1901">
        <f t="shared" si="98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0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1">CA124&amp;CB124</f>
        <v/>
      </c>
      <c r="CA124" s="135" t="str">
        <f t="shared" si="95"/>
        <v/>
      </c>
      <c r="CB124" s="135" t="str">
        <f t="shared" si="96"/>
        <v/>
      </c>
      <c r="CO124" s="1901">
        <f t="shared" si="97"/>
        <v>0</v>
      </c>
      <c r="CP124" s="1901">
        <f t="shared" si="98"/>
        <v>0</v>
      </c>
    </row>
    <row r="125" spans="1:94" ht="15" customHeight="1" x14ac:dyDescent="0.25">
      <c r="A125" s="5842"/>
      <c r="B125" s="357" t="s">
        <v>805</v>
      </c>
      <c r="C125" s="478">
        <f t="shared" si="93"/>
        <v>0</v>
      </c>
      <c r="D125" s="589">
        <f t="shared" si="94"/>
        <v>0</v>
      </c>
      <c r="E125" s="560">
        <f t="shared" si="9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1"/>
        <v/>
      </c>
      <c r="CA125" s="135" t="str">
        <f t="shared" si="95"/>
        <v/>
      </c>
      <c r="CB125" s="135" t="str">
        <f t="shared" si="96"/>
        <v/>
      </c>
      <c r="CO125" s="1901">
        <f t="shared" si="97"/>
        <v>0</v>
      </c>
      <c r="CP125" s="1901">
        <f t="shared" si="98"/>
        <v>0</v>
      </c>
    </row>
    <row r="126" spans="1:94" ht="15" customHeight="1" x14ac:dyDescent="0.25">
      <c r="A126" s="5842"/>
      <c r="B126" s="196" t="s">
        <v>806</v>
      </c>
      <c r="C126" s="478">
        <f t="shared" si="93"/>
        <v>0</v>
      </c>
      <c r="D126" s="589">
        <f t="shared" si="94"/>
        <v>0</v>
      </c>
      <c r="E126" s="560">
        <f t="shared" si="9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1"/>
        <v/>
      </c>
      <c r="CA126" s="135" t="str">
        <f t="shared" si="95"/>
        <v/>
      </c>
      <c r="CB126" s="135" t="str">
        <f t="shared" si="96"/>
        <v/>
      </c>
      <c r="CO126" s="1901">
        <f t="shared" si="97"/>
        <v>0</v>
      </c>
      <c r="CP126" s="1901">
        <f t="shared" si="98"/>
        <v>0</v>
      </c>
    </row>
    <row r="127" spans="1:94" ht="15" customHeight="1" x14ac:dyDescent="0.25">
      <c r="A127" s="5732"/>
      <c r="B127" s="519" t="s">
        <v>807</v>
      </c>
      <c r="C127" s="197">
        <f t="shared" si="93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1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6"/>
        <v/>
      </c>
      <c r="CO127" s="1901">
        <f t="shared" si="97"/>
        <v>0</v>
      </c>
      <c r="CP127" s="1901">
        <f t="shared" si="98"/>
        <v>0</v>
      </c>
    </row>
    <row r="128" spans="1:94" ht="15" customHeight="1" x14ac:dyDescent="0.25">
      <c r="A128" s="6354" t="s">
        <v>808</v>
      </c>
      <c r="B128" s="6354"/>
      <c r="C128" s="511">
        <f t="shared" si="93"/>
        <v>0</v>
      </c>
      <c r="D128" s="512">
        <f t="shared" si="94"/>
        <v>0</v>
      </c>
      <c r="E128" s="586">
        <f t="shared" si="99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1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6"/>
        <v/>
      </c>
      <c r="CO128" s="1901">
        <f t="shared" si="97"/>
        <v>0</v>
      </c>
      <c r="CP128" s="1901">
        <f t="shared" si="98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2">IF(AND($C133&gt;0,AL133=""),1,IF(AL133&gt;$C133,1,0))</f>
        <v>0</v>
      </c>
      <c r="CQ133" s="1901">
        <f t="shared" ref="CQ133:CQ141" si="103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4">SUM(D134:E134)</f>
        <v>0</v>
      </c>
      <c r="D134" s="587">
        <f t="shared" ref="D134:E140" si="105">SUM(F134+H134+J134+L134+N134+P134+R134+T134+V134+X134+Z134+AB134+AD134+AF134)</f>
        <v>0</v>
      </c>
      <c r="E134" s="588">
        <f t="shared" si="105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6">IF(OR(AH134+AI134+AJ134+AK134&gt;C134,)," ** La suma de Causal de Egresos no deben ser mayor que el Total Ambos Sexos","")</f>
        <v/>
      </c>
      <c r="CB134" s="13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09">IF((AH134+AI134+AJ134+AK134)&gt;$C134,1,0)</f>
        <v>0</v>
      </c>
      <c r="CP134" s="1901">
        <f t="shared" si="102"/>
        <v>0</v>
      </c>
      <c r="CQ134" s="1901">
        <f t="shared" si="103"/>
        <v>0</v>
      </c>
    </row>
    <row r="135" spans="1:95" x14ac:dyDescent="0.25">
      <c r="A135" s="5842"/>
      <c r="B135" s="358" t="s">
        <v>801</v>
      </c>
      <c r="C135" s="478">
        <f t="shared" si="104"/>
        <v>0</v>
      </c>
      <c r="D135" s="589">
        <f t="shared" si="105"/>
        <v>0</v>
      </c>
      <c r="E135" s="560">
        <f t="shared" si="105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6"/>
        <v/>
      </c>
      <c r="CB135" s="135" t="str">
        <f t="shared" si="107"/>
        <v/>
      </c>
      <c r="CC135" s="135" t="str">
        <f t="shared" si="108"/>
        <v/>
      </c>
      <c r="CO135" s="1901">
        <f t="shared" si="109"/>
        <v>0</v>
      </c>
      <c r="CP135" s="1901">
        <f t="shared" si="102"/>
        <v>0</v>
      </c>
      <c r="CQ135" s="1901">
        <f t="shared" si="103"/>
        <v>0</v>
      </c>
    </row>
    <row r="136" spans="1:95" x14ac:dyDescent="0.25">
      <c r="A136" s="5842"/>
      <c r="B136" s="358" t="s">
        <v>802</v>
      </c>
      <c r="C136" s="478">
        <f t="shared" si="104"/>
        <v>0</v>
      </c>
      <c r="D136" s="589">
        <f t="shared" si="105"/>
        <v>0</v>
      </c>
      <c r="E136" s="560">
        <f t="shared" si="105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6"/>
        <v/>
      </c>
      <c r="CB136" s="135" t="str">
        <f t="shared" si="107"/>
        <v/>
      </c>
      <c r="CC136" s="135" t="str">
        <f t="shared" si="108"/>
        <v/>
      </c>
      <c r="CO136" s="1901">
        <f t="shared" si="109"/>
        <v>0</v>
      </c>
      <c r="CP136" s="1901">
        <f t="shared" si="102"/>
        <v>0</v>
      </c>
      <c r="CQ136" s="1901">
        <f t="shared" si="103"/>
        <v>0</v>
      </c>
    </row>
    <row r="137" spans="1:95" ht="22.5" customHeight="1" x14ac:dyDescent="0.25">
      <c r="A137" s="5842"/>
      <c r="B137" s="357" t="s">
        <v>816</v>
      </c>
      <c r="C137" s="478">
        <f t="shared" si="104"/>
        <v>0</v>
      </c>
      <c r="D137" s="589">
        <f t="shared" si="105"/>
        <v>0</v>
      </c>
      <c r="E137" s="560">
        <f t="shared" si="105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6"/>
        <v/>
      </c>
      <c r="CB137" s="135" t="str">
        <f t="shared" si="107"/>
        <v/>
      </c>
      <c r="CC137" s="135" t="str">
        <f t="shared" si="108"/>
        <v/>
      </c>
      <c r="CO137" s="1901">
        <f t="shared" si="109"/>
        <v>0</v>
      </c>
      <c r="CP137" s="1901">
        <f t="shared" si="102"/>
        <v>0</v>
      </c>
      <c r="CQ137" s="1901">
        <f t="shared" si="103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0">SUM(D138:E138)</f>
        <v>0</v>
      </c>
      <c r="D138" s="589">
        <f t="shared" ref="D138" si="111">SUM(F138+H138+J138+L138+N138+P138+R138+T138+V138+X138+Z138+AB138+AD138+AF138)</f>
        <v>0</v>
      </c>
      <c r="E138" s="560">
        <f t="shared" ref="E138" si="112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6"/>
        <v/>
      </c>
      <c r="CB138" s="135" t="str">
        <f t="shared" si="107"/>
        <v/>
      </c>
      <c r="CC138" s="135" t="str">
        <f t="shared" si="108"/>
        <v/>
      </c>
      <c r="CO138" s="1901">
        <f t="shared" si="109"/>
        <v>0</v>
      </c>
      <c r="CP138" s="1901">
        <f t="shared" si="102"/>
        <v>0</v>
      </c>
      <c r="CQ138" s="1901">
        <f t="shared" si="103"/>
        <v>0</v>
      </c>
    </row>
    <row r="139" spans="1:95" x14ac:dyDescent="0.25">
      <c r="A139" s="5842"/>
      <c r="B139" s="357" t="s">
        <v>805</v>
      </c>
      <c r="C139" s="478">
        <f t="shared" si="104"/>
        <v>0</v>
      </c>
      <c r="D139" s="589">
        <f t="shared" si="105"/>
        <v>0</v>
      </c>
      <c r="E139" s="560">
        <f t="shared" si="105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6"/>
        <v/>
      </c>
      <c r="CB139" s="135" t="str">
        <f t="shared" si="107"/>
        <v/>
      </c>
      <c r="CC139" s="135" t="str">
        <f t="shared" si="108"/>
        <v/>
      </c>
      <c r="CO139" s="1901">
        <f t="shared" si="109"/>
        <v>0</v>
      </c>
      <c r="CP139" s="1901">
        <f t="shared" si="102"/>
        <v>0</v>
      </c>
      <c r="CQ139" s="1901">
        <f t="shared" si="103"/>
        <v>0</v>
      </c>
    </row>
    <row r="140" spans="1:95" x14ac:dyDescent="0.25">
      <c r="A140" s="5842"/>
      <c r="B140" s="196" t="s">
        <v>806</v>
      </c>
      <c r="C140" s="478">
        <f t="shared" si="104"/>
        <v>0</v>
      </c>
      <c r="D140" s="589">
        <f t="shared" si="105"/>
        <v>0</v>
      </c>
      <c r="E140" s="560">
        <f t="shared" si="105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6"/>
        <v/>
      </c>
      <c r="CB140" s="135" t="str">
        <f t="shared" si="107"/>
        <v/>
      </c>
      <c r="CC140" s="135" t="str">
        <f t="shared" si="108"/>
        <v/>
      </c>
      <c r="CO140" s="1901">
        <f t="shared" si="109"/>
        <v>0</v>
      </c>
      <c r="CP140" s="1901">
        <f t="shared" si="102"/>
        <v>0</v>
      </c>
      <c r="CQ140" s="1901">
        <f t="shared" si="103"/>
        <v>0</v>
      </c>
    </row>
    <row r="141" spans="1:95" x14ac:dyDescent="0.25">
      <c r="A141" s="5732"/>
      <c r="B141" s="519" t="s">
        <v>807</v>
      </c>
      <c r="C141" s="483">
        <f t="shared" si="104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6"/>
        <v/>
      </c>
      <c r="CB141" s="135" t="str">
        <f t="shared" si="107"/>
        <v/>
      </c>
      <c r="CC141" s="135" t="str">
        <f t="shared" si="108"/>
        <v/>
      </c>
      <c r="CO141" s="1901">
        <f t="shared" si="109"/>
        <v>0</v>
      </c>
      <c r="CP141" s="1901">
        <f t="shared" si="102"/>
        <v>0</v>
      </c>
      <c r="CQ141" s="1901">
        <f t="shared" si="103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3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6">IF(AND($C147&gt;0,AQ147=""),1,IF(AQ147&gt;$C147,1,0))</f>
        <v>0</v>
      </c>
      <c r="CQ147" s="1901">
        <f t="shared" ref="CQ147:CQ150" si="117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3"/>
        <v>0</v>
      </c>
      <c r="E148" s="598">
        <f t="shared" si="113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4"/>
        <v/>
      </c>
      <c r="CC148" s="135" t="str">
        <f t="shared" si="115"/>
        <v/>
      </c>
      <c r="CO148" s="1901"/>
      <c r="CP148" s="1901">
        <f t="shared" si="116"/>
        <v>0</v>
      </c>
      <c r="CQ148" s="1901">
        <f t="shared" si="117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3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4"/>
        <v/>
      </c>
      <c r="CC149" s="135" t="str">
        <f t="shared" si="115"/>
        <v/>
      </c>
      <c r="CO149" s="1901"/>
      <c r="CP149" s="1901">
        <f t="shared" si="116"/>
        <v>0</v>
      </c>
      <c r="CQ149" s="1901">
        <f t="shared" si="117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3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4"/>
        <v/>
      </c>
      <c r="CC150" s="135" t="str">
        <f t="shared" si="115"/>
        <v/>
      </c>
      <c r="CO150" s="1901"/>
      <c r="CP150" s="1901">
        <f t="shared" si="116"/>
        <v>0</v>
      </c>
      <c r="CQ150" s="1901">
        <f t="shared" si="117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8">SUM(F155+H155+J155+L155)</f>
        <v>0</v>
      </c>
      <c r="E155" s="480">
        <f t="shared" si="118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1">IF(AND($C155&gt;0,N155=""),1,IF(N155&gt;$C155,1,0))</f>
        <v>0</v>
      </c>
      <c r="CP155" s="1901">
        <f t="shared" ref="CP155:CP156" si="122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8"/>
        <v>0</v>
      </c>
      <c r="E156" s="62">
        <f t="shared" si="118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19"/>
        <v/>
      </c>
      <c r="CB156" s="135" t="str">
        <f t="shared" si="120"/>
        <v/>
      </c>
      <c r="CO156" s="1901">
        <f t="shared" si="121"/>
        <v>0</v>
      </c>
      <c r="CP156" s="1901">
        <f t="shared" si="122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3">SUM(G154:G156)</f>
        <v>0</v>
      </c>
      <c r="H157" s="613">
        <f t="shared" si="123"/>
        <v>0</v>
      </c>
      <c r="I157" s="615">
        <f t="shared" si="123"/>
        <v>0</v>
      </c>
      <c r="J157" s="613">
        <f t="shared" si="123"/>
        <v>0</v>
      </c>
      <c r="K157" s="615">
        <f t="shared" si="123"/>
        <v>0</v>
      </c>
      <c r="L157" s="613">
        <f t="shared" si="123"/>
        <v>0</v>
      </c>
      <c r="M157" s="616">
        <f t="shared" si="123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4">SUM(F158+H158+J158+L158)</f>
        <v>0</v>
      </c>
      <c r="E158" s="146">
        <f t="shared" si="124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5">IF(AND($C158&gt;0,N158=""),1,IF(N158&gt;$C158,1,0))</f>
        <v>0</v>
      </c>
      <c r="CP158" s="1901">
        <f t="shared" ref="CP158:CP161" si="126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4"/>
        <v>0</v>
      </c>
      <c r="E159" s="480">
        <f t="shared" si="124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5"/>
        <v>0</v>
      </c>
      <c r="CP159" s="1901">
        <f t="shared" si="126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4"/>
        <v>0</v>
      </c>
      <c r="E160" s="480">
        <f t="shared" si="124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5"/>
        <v>0</v>
      </c>
      <c r="CP160" s="1901">
        <f t="shared" si="126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4"/>
        <v>0</v>
      </c>
      <c r="E161" s="62">
        <f t="shared" si="124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5"/>
        <v>0</v>
      </c>
      <c r="CP161" s="1901">
        <f t="shared" si="126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7">SUM(G158:G161)</f>
        <v>0</v>
      </c>
      <c r="H162" s="613">
        <f t="shared" si="127"/>
        <v>0</v>
      </c>
      <c r="I162" s="615">
        <f t="shared" si="127"/>
        <v>0</v>
      </c>
      <c r="J162" s="613">
        <f t="shared" si="127"/>
        <v>0</v>
      </c>
      <c r="K162" s="615">
        <f t="shared" si="127"/>
        <v>0</v>
      </c>
      <c r="L162" s="613">
        <f t="shared" si="127"/>
        <v>0</v>
      </c>
      <c r="M162" s="616">
        <f t="shared" si="127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8">SUM(H157+H162)</f>
        <v>0</v>
      </c>
      <c r="I163" s="599">
        <f t="shared" si="128"/>
        <v>0</v>
      </c>
      <c r="J163" s="562">
        <f t="shared" si="128"/>
        <v>0</v>
      </c>
      <c r="K163" s="599">
        <f t="shared" si="128"/>
        <v>0</v>
      </c>
      <c r="L163" s="562">
        <f t="shared" si="128"/>
        <v>0</v>
      </c>
      <c r="M163" s="617">
        <f t="shared" si="128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0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39"/>
        <v>0</v>
      </c>
      <c r="D197" s="655">
        <f t="shared" si="140"/>
        <v>0</v>
      </c>
      <c r="E197" s="656">
        <f t="shared" si="141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 x14ac:dyDescent="0.25">
      <c r="A201" s="6336" t="s">
        <v>855</v>
      </c>
      <c r="B201" s="6337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 x14ac:dyDescent="0.25">
      <c r="A203" s="5732"/>
      <c r="B203" s="387" t="s">
        <v>858</v>
      </c>
      <c r="C203" s="73">
        <f t="shared" si="166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6"/>
        <v>0</v>
      </c>
      <c r="D204" s="614">
        <f t="shared" si="165"/>
        <v>0</v>
      </c>
      <c r="E204" s="615">
        <f t="shared" si="165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6"/>
        <v>0</v>
      </c>
      <c r="D205" s="657">
        <f t="shared" si="165"/>
        <v>0</v>
      </c>
      <c r="E205" s="108">
        <f t="shared" si="165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 x14ac:dyDescent="0.25">
      <c r="A206" s="5842"/>
      <c r="B206" s="500" t="s">
        <v>862</v>
      </c>
      <c r="C206" s="663">
        <f t="shared" si="166"/>
        <v>0</v>
      </c>
      <c r="D206" s="664">
        <f t="shared" si="165"/>
        <v>0</v>
      </c>
      <c r="E206" s="500">
        <f t="shared" si="165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 x14ac:dyDescent="0.25">
      <c r="A207" s="5842"/>
      <c r="B207" s="500" t="s">
        <v>863</v>
      </c>
      <c r="C207" s="663">
        <f t="shared" si="166"/>
        <v>0</v>
      </c>
      <c r="D207" s="375">
        <f t="shared" si="165"/>
        <v>0</v>
      </c>
      <c r="E207" s="500">
        <f t="shared" si="165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 x14ac:dyDescent="0.25">
      <c r="A208" s="5842"/>
      <c r="B208" s="665" t="s">
        <v>864</v>
      </c>
      <c r="C208" s="663">
        <f t="shared" si="166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 x14ac:dyDescent="0.25">
      <c r="A209" s="5842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 x14ac:dyDescent="0.25">
      <c r="A210" s="5842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 x14ac:dyDescent="0.25">
      <c r="A211" s="5842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 x14ac:dyDescent="0.25">
      <c r="A212" s="5732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 x14ac:dyDescent="0.25">
      <c r="A214" s="5842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 x14ac:dyDescent="0.25">
      <c r="A215" s="5842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 x14ac:dyDescent="0.25">
      <c r="A216" s="5842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 x14ac:dyDescent="0.25">
      <c r="A217" s="5732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6"/>
        <v>0</v>
      </c>
      <c r="D218" s="655">
        <f>SUM(F218+H218+J218+L218+N218)</f>
        <v>0</v>
      </c>
      <c r="E218" s="656">
        <f t="shared" ref="D218:E221" si="191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 x14ac:dyDescent="0.25">
      <c r="A219" s="5842"/>
      <c r="B219" s="500" t="s">
        <v>877</v>
      </c>
      <c r="C219" s="663">
        <f t="shared" si="166"/>
        <v>0</v>
      </c>
      <c r="D219" s="664">
        <f>SUM(F219+H219+J219+L219+N219)</f>
        <v>0</v>
      </c>
      <c r="E219" s="500">
        <f t="shared" si="191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 x14ac:dyDescent="0.25">
      <c r="A220" s="5842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 x14ac:dyDescent="0.25">
      <c r="A221" s="5732"/>
      <c r="B221" s="387" t="s">
        <v>879</v>
      </c>
      <c r="C221" s="378">
        <f t="shared" si="166"/>
        <v>0</v>
      </c>
      <c r="D221" s="672">
        <f t="shared" si="191"/>
        <v>0</v>
      </c>
      <c r="E221" s="387">
        <f t="shared" si="191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 x14ac:dyDescent="0.25">
      <c r="A223" s="5842"/>
      <c r="B223" s="247" t="s">
        <v>882</v>
      </c>
      <c r="C223" s="663">
        <f t="shared" si="166"/>
        <v>0</v>
      </c>
      <c r="D223" s="664">
        <f t="shared" si="197"/>
        <v>0</v>
      </c>
      <c r="E223" s="500">
        <f t="shared" si="197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 x14ac:dyDescent="0.25">
      <c r="A224" s="5842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 x14ac:dyDescent="0.25">
      <c r="A225" s="5842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 x14ac:dyDescent="0.25">
      <c r="A226" s="5732"/>
      <c r="B226" s="681" t="s">
        <v>885</v>
      </c>
      <c r="C226" s="73">
        <f t="shared" si="166"/>
        <v>0</v>
      </c>
      <c r="D226" s="246">
        <f t="shared" si="197"/>
        <v>0</v>
      </c>
      <c r="E226" s="67">
        <f t="shared" si="197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6"/>
        <v>0</v>
      </c>
      <c r="D228" s="664">
        <f>SUM(F228+H228+J228+L228+N228+P228+R228+T228+V228+X228+Z228+AB228+AD228+AF228+AH228+AJ228+AL228)</f>
        <v>0</v>
      </c>
      <c r="E228" s="500">
        <f t="shared" si="197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 x14ac:dyDescent="0.25">
      <c r="A232" s="6022" t="s">
        <v>892</v>
      </c>
      <c r="B232" s="6023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 x14ac:dyDescent="0.25">
      <c r="A233" s="6022" t="s">
        <v>893</v>
      </c>
      <c r="B233" s="6023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 x14ac:dyDescent="0.25">
      <c r="A234" s="6320" t="s">
        <v>894</v>
      </c>
      <c r="B234" s="6321"/>
      <c r="C234" s="200">
        <f t="shared" si="166"/>
        <v>0</v>
      </c>
      <c r="D234" s="375">
        <f t="shared" si="197"/>
        <v>0</v>
      </c>
      <c r="E234" s="52">
        <f t="shared" si="197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 x14ac:dyDescent="0.25">
      <c r="A236" s="5842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 x14ac:dyDescent="0.25">
      <c r="A237" s="5842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 x14ac:dyDescent="0.25">
      <c r="A238" s="5842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 x14ac:dyDescent="0.25">
      <c r="A239" s="5732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 x14ac:dyDescent="0.25">
      <c r="A240" s="6301" t="s">
        <v>901</v>
      </c>
      <c r="B240" s="6302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 x14ac:dyDescent="0.25">
      <c r="A241" s="6322" t="s">
        <v>902</v>
      </c>
      <c r="B241" s="6323"/>
      <c r="C241" s="378">
        <f t="shared" si="166"/>
        <v>0</v>
      </c>
      <c r="D241" s="672">
        <f t="shared" si="197"/>
        <v>0</v>
      </c>
      <c r="E241" s="387">
        <f t="shared" si="197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30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>CA247&amp;CB247&amp;CC247&amp;CD247&amp;CE247&amp;CF247&amp;CG247&amp;CH247&amp;CI247</f>
        <v/>
      </c>
      <c r="CA247" s="19"/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0">
        <f t="shared" ref="CP247:CP259" si="213">IF(AND(E247&gt;0,AQ247=""),1,IF(AQ247&gt;E247,1,0))</f>
        <v>0</v>
      </c>
      <c r="CQ247" s="180">
        <f t="shared" ref="CQ247:CQ259" si="214">IF(AND(E247&gt;0,AR247=""),1,IF(AR247&gt;E247,1,0))</f>
        <v>0</v>
      </c>
      <c r="CR247" s="180">
        <f t="shared" ref="CR247:CR259" si="215">IF(AND(D247&gt;0,OR(AS247="")),1,IF(AS247&gt;D247,1,0))</f>
        <v>0</v>
      </c>
      <c r="CS247" s="180">
        <f t="shared" ref="CS247:CS259" si="216">IF(AND(E247&gt;0,OR(AT247="")),1,IF(AT247&gt;E247,1,0))</f>
        <v>0</v>
      </c>
      <c r="CT247" s="180">
        <f t="shared" ref="CT247:CT259" si="217">IF(AND(C247&gt;0,AU247=""),1,IF(AU247&gt;C247,1,0))</f>
        <v>0</v>
      </c>
      <c r="CU247" s="180">
        <f t="shared" ref="CU247:CU259" si="218">IF(AND(C247&gt;0,AV247=""),1,IF(AV247&gt;C247,1,0))</f>
        <v>0</v>
      </c>
      <c r="CV247" s="180">
        <f t="shared" ref="CV247:CV259" si="219">IF(AND(C247&gt;0,AW247=""),1,IF(AW247&gt;C247,1,0))</f>
        <v>0</v>
      </c>
      <c r="CW247" s="180">
        <f t="shared" ref="CW247:CW259" si="220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1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2">CA248&amp;CB248&amp;CC248&amp;CD248&amp;CE248&amp;CF248&amp;CG248&amp;CH248&amp;CI248</f>
        <v/>
      </c>
      <c r="CA248" s="19"/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/>
      <c r="CP248" s="180">
        <f t="shared" si="213"/>
        <v>0</v>
      </c>
      <c r="CQ248" s="180">
        <f t="shared" si="214"/>
        <v>0</v>
      </c>
      <c r="CR248" s="180">
        <f t="shared" si="215"/>
        <v>0</v>
      </c>
      <c r="CS248" s="180">
        <f t="shared" si="216"/>
        <v>0</v>
      </c>
      <c r="CT248" s="180">
        <f t="shared" si="217"/>
        <v>0</v>
      </c>
      <c r="CU248" s="180">
        <f t="shared" si="218"/>
        <v>0</v>
      </c>
      <c r="CV248" s="180">
        <f t="shared" si="219"/>
        <v>0</v>
      </c>
      <c r="CW248" s="180">
        <f t="shared" si="220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1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2"/>
        <v/>
      </c>
      <c r="CA249" s="19"/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/>
      <c r="CP249" s="180">
        <f t="shared" si="213"/>
        <v>0</v>
      </c>
      <c r="CQ249" s="180">
        <f t="shared" si="214"/>
        <v>0</v>
      </c>
      <c r="CR249" s="180">
        <f t="shared" si="215"/>
        <v>0</v>
      </c>
      <c r="CS249" s="180">
        <f t="shared" si="216"/>
        <v>0</v>
      </c>
      <c r="CT249" s="180">
        <f t="shared" si="217"/>
        <v>0</v>
      </c>
      <c r="CU249" s="180">
        <f t="shared" si="218"/>
        <v>0</v>
      </c>
      <c r="CV249" s="180">
        <f t="shared" si="219"/>
        <v>0</v>
      </c>
      <c r="CW249" s="180">
        <f t="shared" si="220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1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2"/>
        <v/>
      </c>
      <c r="CA250" s="19"/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/>
      <c r="CP250" s="180">
        <f t="shared" si="213"/>
        <v>0</v>
      </c>
      <c r="CQ250" s="180">
        <f t="shared" si="214"/>
        <v>0</v>
      </c>
      <c r="CR250" s="180">
        <f t="shared" si="215"/>
        <v>0</v>
      </c>
      <c r="CS250" s="180">
        <f t="shared" si="216"/>
        <v>0</v>
      </c>
      <c r="CT250" s="180">
        <f t="shared" si="217"/>
        <v>0</v>
      </c>
      <c r="CU250" s="180">
        <f t="shared" si="218"/>
        <v>0</v>
      </c>
      <c r="CV250" s="180">
        <f t="shared" si="219"/>
        <v>0</v>
      </c>
      <c r="CW250" s="180">
        <f t="shared" si="220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3">SUM(F251+H251+J251+L251+N251+P251+R251+T251+V251+X251+Z251+AB251+AD251+AF251+AH251+AJ251+AL251)</f>
        <v>0</v>
      </c>
      <c r="E251" s="656">
        <f t="shared" si="223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P251" s="180">
        <f t="shared" si="213"/>
        <v>0</v>
      </c>
      <c r="CQ251" s="180">
        <f t="shared" si="214"/>
        <v>0</v>
      </c>
      <c r="CR251" s="180">
        <f t="shared" si="215"/>
        <v>0</v>
      </c>
      <c r="CS251" s="180">
        <f t="shared" si="216"/>
        <v>0</v>
      </c>
      <c r="CT251" s="180">
        <f t="shared" si="217"/>
        <v>0</v>
      </c>
      <c r="CU251" s="180">
        <f t="shared" si="218"/>
        <v>0</v>
      </c>
      <c r="CV251" s="180">
        <f t="shared" si="219"/>
        <v>0</v>
      </c>
      <c r="CW251" s="180">
        <f t="shared" si="220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3"/>
        <v>0</v>
      </c>
      <c r="E252" s="387">
        <f t="shared" si="223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P252" s="180">
        <f t="shared" si="213"/>
        <v>0</v>
      </c>
      <c r="CQ252" s="180">
        <f t="shared" si="214"/>
        <v>0</v>
      </c>
      <c r="CR252" s="180">
        <f t="shared" si="215"/>
        <v>0</v>
      </c>
      <c r="CS252" s="180">
        <f t="shared" si="216"/>
        <v>0</v>
      </c>
      <c r="CT252" s="180">
        <f t="shared" si="217"/>
        <v>0</v>
      </c>
      <c r="CU252" s="180">
        <f t="shared" si="218"/>
        <v>0</v>
      </c>
      <c r="CV252" s="180">
        <f t="shared" si="219"/>
        <v>0</v>
      </c>
      <c r="CW252" s="180">
        <f t="shared" si="220"/>
        <v>0</v>
      </c>
    </row>
    <row r="253" spans="1:103" x14ac:dyDescent="0.25">
      <c r="A253" s="6336" t="s">
        <v>855</v>
      </c>
      <c r="B253" s="6337"/>
      <c r="C253" s="700">
        <f t="shared" ref="C253:C292" si="224">SUM(D253+E253)</f>
        <v>0</v>
      </c>
      <c r="D253" s="646">
        <f t="shared" si="223"/>
        <v>0</v>
      </c>
      <c r="E253" s="568">
        <f t="shared" si="223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P253" s="180">
        <f t="shared" si="213"/>
        <v>0</v>
      </c>
      <c r="CQ253" s="180">
        <f t="shared" si="214"/>
        <v>0</v>
      </c>
      <c r="CR253" s="180">
        <f t="shared" si="215"/>
        <v>0</v>
      </c>
      <c r="CS253" s="180">
        <f t="shared" si="216"/>
        <v>0</v>
      </c>
      <c r="CT253" s="180">
        <f t="shared" si="217"/>
        <v>0</v>
      </c>
      <c r="CU253" s="180">
        <f t="shared" si="218"/>
        <v>0</v>
      </c>
      <c r="CV253" s="180">
        <f t="shared" si="219"/>
        <v>0</v>
      </c>
      <c r="CW253" s="180">
        <f t="shared" si="220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P254" s="180">
        <f t="shared" si="213"/>
        <v>0</v>
      </c>
      <c r="CQ254" s="180">
        <f t="shared" si="214"/>
        <v>0</v>
      </c>
      <c r="CR254" s="180">
        <f t="shared" si="215"/>
        <v>0</v>
      </c>
      <c r="CS254" s="180">
        <f t="shared" si="216"/>
        <v>0</v>
      </c>
      <c r="CT254" s="180">
        <f t="shared" si="217"/>
        <v>0</v>
      </c>
      <c r="CU254" s="180">
        <f t="shared" si="218"/>
        <v>0</v>
      </c>
      <c r="CV254" s="180">
        <f t="shared" si="219"/>
        <v>0</v>
      </c>
      <c r="CW254" s="180">
        <f t="shared" si="220"/>
        <v>0</v>
      </c>
    </row>
    <row r="255" spans="1:103" x14ac:dyDescent="0.25">
      <c r="A255" s="5732"/>
      <c r="B255" s="387" t="s">
        <v>858</v>
      </c>
      <c r="C255" s="73">
        <f t="shared" si="22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P255" s="180">
        <f t="shared" si="213"/>
        <v>0</v>
      </c>
      <c r="CQ255" s="180">
        <f t="shared" si="214"/>
        <v>0</v>
      </c>
      <c r="CR255" s="180">
        <f t="shared" si="215"/>
        <v>0</v>
      </c>
      <c r="CS255" s="180">
        <f t="shared" si="216"/>
        <v>0</v>
      </c>
      <c r="CT255" s="180">
        <f t="shared" si="217"/>
        <v>0</v>
      </c>
      <c r="CU255" s="180">
        <f t="shared" si="218"/>
        <v>0</v>
      </c>
      <c r="CV255" s="180">
        <f t="shared" si="219"/>
        <v>0</v>
      </c>
      <c r="CW255" s="180">
        <f t="shared" si="220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4"/>
        <v>0</v>
      </c>
      <c r="D256" s="614">
        <f t="shared" si="223"/>
        <v>0</v>
      </c>
      <c r="E256" s="615">
        <f t="shared" si="22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2"/>
        <v/>
      </c>
      <c r="CA256" s="19"/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/>
      <c r="CP256" s="180">
        <f t="shared" si="213"/>
        <v>0</v>
      </c>
      <c r="CQ256" s="180">
        <f t="shared" si="214"/>
        <v>0</v>
      </c>
      <c r="CR256" s="180">
        <f t="shared" si="215"/>
        <v>0</v>
      </c>
      <c r="CS256" s="180">
        <f t="shared" si="216"/>
        <v>0</v>
      </c>
      <c r="CT256" s="180">
        <f t="shared" si="217"/>
        <v>0</v>
      </c>
      <c r="CU256" s="180">
        <f t="shared" si="218"/>
        <v>0</v>
      </c>
      <c r="CV256" s="180">
        <f t="shared" si="219"/>
        <v>0</v>
      </c>
      <c r="CW256" s="180">
        <f t="shared" si="220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4"/>
        <v>0</v>
      </c>
      <c r="D257" s="657">
        <f t="shared" si="223"/>
        <v>0</v>
      </c>
      <c r="E257" s="108">
        <f t="shared" si="22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P257" s="180">
        <f t="shared" si="213"/>
        <v>0</v>
      </c>
      <c r="CQ257" s="180">
        <f t="shared" si="214"/>
        <v>0</v>
      </c>
      <c r="CR257" s="180">
        <f t="shared" si="215"/>
        <v>0</v>
      </c>
      <c r="CS257" s="180">
        <f t="shared" si="216"/>
        <v>0</v>
      </c>
      <c r="CT257" s="180">
        <f t="shared" si="217"/>
        <v>0</v>
      </c>
      <c r="CU257" s="180">
        <f t="shared" si="218"/>
        <v>0</v>
      </c>
      <c r="CV257" s="180">
        <f t="shared" si="219"/>
        <v>0</v>
      </c>
      <c r="CW257" s="180">
        <f t="shared" si="220"/>
        <v>0</v>
      </c>
    </row>
    <row r="258" spans="1:101" x14ac:dyDescent="0.25">
      <c r="A258" s="5842"/>
      <c r="B258" s="500" t="s">
        <v>862</v>
      </c>
      <c r="C258" s="663">
        <f t="shared" si="224"/>
        <v>0</v>
      </c>
      <c r="D258" s="664">
        <f t="shared" si="223"/>
        <v>0</v>
      </c>
      <c r="E258" s="500">
        <f t="shared" si="22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P258" s="180">
        <f t="shared" si="213"/>
        <v>0</v>
      </c>
      <c r="CQ258" s="180">
        <f t="shared" si="214"/>
        <v>0</v>
      </c>
      <c r="CR258" s="180">
        <f t="shared" si="215"/>
        <v>0</v>
      </c>
      <c r="CS258" s="180">
        <f t="shared" si="216"/>
        <v>0</v>
      </c>
      <c r="CT258" s="180">
        <f t="shared" si="217"/>
        <v>0</v>
      </c>
      <c r="CU258" s="180">
        <f t="shared" si="218"/>
        <v>0</v>
      </c>
      <c r="CV258" s="180">
        <f t="shared" si="219"/>
        <v>0</v>
      </c>
      <c r="CW258" s="180">
        <f t="shared" si="220"/>
        <v>0</v>
      </c>
    </row>
    <row r="259" spans="1:101" x14ac:dyDescent="0.25">
      <c r="A259" s="5842"/>
      <c r="B259" s="500" t="s">
        <v>863</v>
      </c>
      <c r="C259" s="663">
        <f t="shared" si="224"/>
        <v>0</v>
      </c>
      <c r="D259" s="664">
        <f t="shared" si="223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P259" s="180">
        <f t="shared" si="213"/>
        <v>0</v>
      </c>
      <c r="CQ259" s="180">
        <f t="shared" si="214"/>
        <v>0</v>
      </c>
      <c r="CR259" s="180">
        <f t="shared" si="215"/>
        <v>0</v>
      </c>
      <c r="CS259" s="180">
        <f t="shared" si="216"/>
        <v>0</v>
      </c>
      <c r="CT259" s="180">
        <f t="shared" si="217"/>
        <v>0</v>
      </c>
      <c r="CU259" s="180">
        <f t="shared" si="218"/>
        <v>0</v>
      </c>
      <c r="CV259" s="180">
        <f t="shared" si="219"/>
        <v>0</v>
      </c>
      <c r="CW259" s="180">
        <f t="shared" si="220"/>
        <v>0</v>
      </c>
    </row>
    <row r="260" spans="1:101" x14ac:dyDescent="0.25">
      <c r="A260" s="5842"/>
      <c r="B260" s="665" t="s">
        <v>864</v>
      </c>
      <c r="C260" s="663">
        <f t="shared" si="22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55">
        <f t="shared" ref="CP260:CP278" si="231">IF(AND(E260&gt;0,AQ260=""),1,IF(AQ260&gt;E260,1,0))</f>
        <v>0</v>
      </c>
      <c r="CQ260" s="55">
        <f t="shared" ref="CQ260:CQ269" si="232">IF(AND(E260&gt;0,AR260=""),1,IF(AR260&gt;E260,1,0))</f>
        <v>0</v>
      </c>
      <c r="CR260" s="55">
        <f t="shared" ref="CR260:CR293" si="233">IF(AND(D260&gt;0,OR(AS260="")),1,IF(AS260&gt;D260,1,0))</f>
        <v>0</v>
      </c>
      <c r="CS260" s="55">
        <f t="shared" ref="CS260:CS293" si="234">IF(AND(E260&gt;0,OR(AT260="")),1,IF(AT260&gt;E260,1,0))</f>
        <v>0</v>
      </c>
      <c r="CT260" s="55">
        <f t="shared" ref="CT260:CT293" si="235">IF(AND(C260&gt;0,AU260=""),1,IF(AU260&gt;C260,1,0))</f>
        <v>0</v>
      </c>
      <c r="CU260" s="55">
        <f t="shared" ref="CU260:CU293" si="236">IF(AND(C260&gt;0,AV260=""),1,IF(AV260&gt;C260,1,0))</f>
        <v>0</v>
      </c>
      <c r="CV260" s="55">
        <f t="shared" ref="CV260:CV293" si="237">IF(AND(C260&gt;0,AW260=""),1,IF(AW260&gt;C260,1,0))</f>
        <v>0</v>
      </c>
      <c r="CW260" s="55">
        <f t="shared" ref="CW260:CW293" si="238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4"/>
        <v>0</v>
      </c>
      <c r="D261" s="664">
        <f t="shared" ref="D261:E269" si="239">SUM(F261+H261+J261+L261+N261+P261+R261+T261+V261+X261+Z261+AB261+AD261+AF261+AH261+AJ261+AL261)</f>
        <v>0</v>
      </c>
      <c r="E261" s="500">
        <f t="shared" si="239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225"/>
        <v/>
      </c>
      <c r="CC261" s="135" t="str">
        <f t="shared" si="206"/>
        <v/>
      </c>
      <c r="CD261" s="13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6"/>
        <v/>
      </c>
      <c r="CF261" s="135" t="str">
        <f t="shared" si="227"/>
        <v/>
      </c>
      <c r="CG261" s="135" t="str">
        <f t="shared" si="228"/>
        <v/>
      </c>
      <c r="CH261" s="135" t="str">
        <f t="shared" si="229"/>
        <v/>
      </c>
      <c r="CI261" s="135" t="str">
        <f t="shared" si="230"/>
        <v/>
      </c>
      <c r="CP261" s="55">
        <f t="shared" si="231"/>
        <v>0</v>
      </c>
      <c r="CQ261" s="55">
        <f t="shared" si="232"/>
        <v>0</v>
      </c>
      <c r="CR261" s="55">
        <f t="shared" si="233"/>
        <v>0</v>
      </c>
      <c r="CS261" s="55">
        <f t="shared" si="234"/>
        <v>0</v>
      </c>
      <c r="CT261" s="55">
        <f t="shared" si="235"/>
        <v>0</v>
      </c>
      <c r="CU261" s="55">
        <f t="shared" si="236"/>
        <v>0</v>
      </c>
      <c r="CV261" s="55">
        <f t="shared" si="237"/>
        <v>0</v>
      </c>
      <c r="CW261" s="55">
        <f t="shared" si="238"/>
        <v>0</v>
      </c>
    </row>
    <row r="262" spans="1:101" x14ac:dyDescent="0.25">
      <c r="A262" s="5842"/>
      <c r="B262" s="68" t="s">
        <v>866</v>
      </c>
      <c r="C262" s="663">
        <f t="shared" si="224"/>
        <v>0</v>
      </c>
      <c r="D262" s="664">
        <f t="shared" si="239"/>
        <v>0</v>
      </c>
      <c r="E262" s="500">
        <f t="shared" si="239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225"/>
        <v/>
      </c>
      <c r="CC262" s="135" t="str">
        <f t="shared" si="206"/>
        <v/>
      </c>
      <c r="CD262" s="135" t="str">
        <f t="shared" si="240"/>
        <v/>
      </c>
      <c r="CE262" s="135" t="str">
        <f t="shared" si="226"/>
        <v/>
      </c>
      <c r="CF262" s="135" t="str">
        <f t="shared" si="227"/>
        <v/>
      </c>
      <c r="CG262" s="135" t="str">
        <f t="shared" si="228"/>
        <v/>
      </c>
      <c r="CH262" s="135" t="str">
        <f t="shared" si="229"/>
        <v/>
      </c>
      <c r="CI262" s="135" t="str">
        <f t="shared" si="230"/>
        <v/>
      </c>
      <c r="CP262" s="55">
        <f t="shared" si="231"/>
        <v>0</v>
      </c>
      <c r="CQ262" s="55">
        <f t="shared" si="232"/>
        <v>0</v>
      </c>
      <c r="CR262" s="55">
        <f t="shared" si="233"/>
        <v>0</v>
      </c>
      <c r="CS262" s="55">
        <f t="shared" si="234"/>
        <v>0</v>
      </c>
      <c r="CT262" s="55">
        <f t="shared" si="235"/>
        <v>0</v>
      </c>
      <c r="CU262" s="55">
        <f t="shared" si="236"/>
        <v>0</v>
      </c>
      <c r="CV262" s="55">
        <f t="shared" si="237"/>
        <v>0</v>
      </c>
      <c r="CW262" s="55">
        <f t="shared" si="238"/>
        <v>0</v>
      </c>
    </row>
    <row r="263" spans="1:101" x14ac:dyDescent="0.25">
      <c r="A263" s="5842"/>
      <c r="B263" s="666" t="s">
        <v>909</v>
      </c>
      <c r="C263" s="663">
        <f t="shared" si="224"/>
        <v>0</v>
      </c>
      <c r="D263" s="664">
        <f t="shared" si="239"/>
        <v>0</v>
      </c>
      <c r="E263" s="500">
        <f t="shared" si="239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225"/>
        <v/>
      </c>
      <c r="CC263" s="135" t="str">
        <f t="shared" si="206"/>
        <v/>
      </c>
      <c r="CD263" s="135" t="str">
        <f t="shared" si="240"/>
        <v/>
      </c>
      <c r="CE263" s="135" t="str">
        <f t="shared" si="226"/>
        <v/>
      </c>
      <c r="CF263" s="135" t="str">
        <f t="shared" si="227"/>
        <v/>
      </c>
      <c r="CG263" s="135" t="str">
        <f t="shared" si="228"/>
        <v/>
      </c>
      <c r="CH263" s="135" t="str">
        <f t="shared" si="229"/>
        <v/>
      </c>
      <c r="CI263" s="135" t="str">
        <f t="shared" si="230"/>
        <v/>
      </c>
      <c r="CP263" s="55">
        <f t="shared" si="231"/>
        <v>0</v>
      </c>
      <c r="CQ263" s="55">
        <f t="shared" si="232"/>
        <v>0</v>
      </c>
      <c r="CR263" s="55">
        <f t="shared" si="233"/>
        <v>0</v>
      </c>
      <c r="CS263" s="55">
        <f t="shared" si="234"/>
        <v>0</v>
      </c>
      <c r="CT263" s="55">
        <f t="shared" si="235"/>
        <v>0</v>
      </c>
      <c r="CU263" s="55">
        <f t="shared" si="236"/>
        <v>0</v>
      </c>
      <c r="CV263" s="55">
        <f t="shared" si="237"/>
        <v>0</v>
      </c>
      <c r="CW263" s="55">
        <f t="shared" si="238"/>
        <v>0</v>
      </c>
    </row>
    <row r="264" spans="1:101" x14ac:dyDescent="0.25">
      <c r="A264" s="5732"/>
      <c r="B264" s="69" t="s">
        <v>868</v>
      </c>
      <c r="C264" s="200">
        <f t="shared" si="22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225"/>
        <v/>
      </c>
      <c r="CC264" s="135" t="str">
        <f t="shared" si="206"/>
        <v/>
      </c>
      <c r="CD264" s="135" t="str">
        <f t="shared" si="240"/>
        <v/>
      </c>
      <c r="CE264" s="135" t="str">
        <f t="shared" si="226"/>
        <v/>
      </c>
      <c r="CF264" s="135" t="str">
        <f t="shared" si="227"/>
        <v/>
      </c>
      <c r="CG264" s="135" t="str">
        <f t="shared" si="228"/>
        <v/>
      </c>
      <c r="CH264" s="135" t="str">
        <f t="shared" si="229"/>
        <v/>
      </c>
      <c r="CI264" s="135" t="str">
        <f t="shared" si="230"/>
        <v/>
      </c>
      <c r="CP264" s="55">
        <f t="shared" si="231"/>
        <v>0</v>
      </c>
      <c r="CQ264" s="55">
        <f t="shared" si="232"/>
        <v>0</v>
      </c>
      <c r="CR264" s="55">
        <f t="shared" si="233"/>
        <v>0</v>
      </c>
      <c r="CS264" s="55">
        <f t="shared" si="234"/>
        <v>0</v>
      </c>
      <c r="CT264" s="55">
        <f t="shared" si="235"/>
        <v>0</v>
      </c>
      <c r="CU264" s="55">
        <f t="shared" si="236"/>
        <v>0</v>
      </c>
      <c r="CV264" s="55">
        <f t="shared" si="237"/>
        <v>0</v>
      </c>
      <c r="CW264" s="55">
        <f t="shared" si="238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4"/>
        <v>0</v>
      </c>
      <c r="D265" s="655">
        <f t="shared" si="239"/>
        <v>0</v>
      </c>
      <c r="E265" s="656">
        <f t="shared" si="23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225"/>
        <v/>
      </c>
      <c r="CC265" s="135" t="str">
        <f t="shared" si="206"/>
        <v/>
      </c>
      <c r="CD265" s="135" t="str">
        <f t="shared" si="240"/>
        <v/>
      </c>
      <c r="CE265" s="135" t="str">
        <f t="shared" si="226"/>
        <v/>
      </c>
      <c r="CF265" s="135" t="str">
        <f t="shared" si="227"/>
        <v/>
      </c>
      <c r="CG265" s="135" t="str">
        <f t="shared" si="228"/>
        <v/>
      </c>
      <c r="CH265" s="135" t="str">
        <f t="shared" si="229"/>
        <v/>
      </c>
      <c r="CI265" s="135" t="str">
        <f t="shared" si="230"/>
        <v/>
      </c>
      <c r="CP265" s="55">
        <f t="shared" si="231"/>
        <v>0</v>
      </c>
      <c r="CQ265" s="55">
        <f t="shared" si="232"/>
        <v>0</v>
      </c>
      <c r="CR265" s="55">
        <f t="shared" si="233"/>
        <v>0</v>
      </c>
      <c r="CS265" s="55">
        <f t="shared" si="234"/>
        <v>0</v>
      </c>
      <c r="CT265" s="55">
        <f t="shared" si="235"/>
        <v>0</v>
      </c>
      <c r="CU265" s="55">
        <f t="shared" si="236"/>
        <v>0</v>
      </c>
      <c r="CV265" s="55">
        <f t="shared" si="237"/>
        <v>0</v>
      </c>
      <c r="CW265" s="55">
        <f t="shared" si="238"/>
        <v>0</v>
      </c>
    </row>
    <row r="266" spans="1:101" x14ac:dyDescent="0.25">
      <c r="A266" s="5842"/>
      <c r="B266" s="500" t="s">
        <v>871</v>
      </c>
      <c r="C266" s="663">
        <f t="shared" si="224"/>
        <v>0</v>
      </c>
      <c r="D266" s="664">
        <f t="shared" si="239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225"/>
        <v/>
      </c>
      <c r="CC266" s="135" t="str">
        <f t="shared" si="206"/>
        <v/>
      </c>
      <c r="CD266" s="135" t="str">
        <f t="shared" si="240"/>
        <v/>
      </c>
      <c r="CE266" s="135" t="str">
        <f t="shared" si="226"/>
        <v/>
      </c>
      <c r="CF266" s="135" t="str">
        <f t="shared" si="227"/>
        <v/>
      </c>
      <c r="CG266" s="135" t="str">
        <f t="shared" si="228"/>
        <v/>
      </c>
      <c r="CH266" s="135" t="str">
        <f t="shared" si="229"/>
        <v/>
      </c>
      <c r="CI266" s="135" t="str">
        <f t="shared" si="230"/>
        <v/>
      </c>
      <c r="CP266" s="55">
        <f t="shared" si="231"/>
        <v>0</v>
      </c>
      <c r="CQ266" s="55">
        <f t="shared" si="232"/>
        <v>0</v>
      </c>
      <c r="CR266" s="55">
        <f t="shared" si="233"/>
        <v>0</v>
      </c>
      <c r="CS266" s="55">
        <f t="shared" si="234"/>
        <v>0</v>
      </c>
      <c r="CT266" s="55">
        <f t="shared" si="235"/>
        <v>0</v>
      </c>
      <c r="CU266" s="55">
        <f t="shared" si="236"/>
        <v>0</v>
      </c>
      <c r="CV266" s="55">
        <f t="shared" si="237"/>
        <v>0</v>
      </c>
      <c r="CW266" s="55">
        <f t="shared" si="238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225"/>
        <v/>
      </c>
      <c r="CC267" s="135" t="str">
        <f t="shared" si="206"/>
        <v/>
      </c>
      <c r="CD267" s="135" t="str">
        <f t="shared" si="240"/>
        <v/>
      </c>
      <c r="CE267" s="135" t="str">
        <f t="shared" si="226"/>
        <v/>
      </c>
      <c r="CF267" s="135" t="str">
        <f t="shared" si="227"/>
        <v/>
      </c>
      <c r="CG267" s="135" t="str">
        <f t="shared" si="228"/>
        <v/>
      </c>
      <c r="CH267" s="135" t="str">
        <f t="shared" si="229"/>
        <v/>
      </c>
      <c r="CI267" s="135" t="str">
        <f t="shared" si="230"/>
        <v/>
      </c>
      <c r="CP267" s="55">
        <f t="shared" si="231"/>
        <v>0</v>
      </c>
      <c r="CQ267" s="55">
        <f t="shared" si="232"/>
        <v>0</v>
      </c>
      <c r="CR267" s="55">
        <f t="shared" si="233"/>
        <v>0</v>
      </c>
      <c r="CS267" s="55">
        <f t="shared" si="234"/>
        <v>0</v>
      </c>
      <c r="CT267" s="55">
        <f t="shared" si="235"/>
        <v>0</v>
      </c>
      <c r="CU267" s="55">
        <f t="shared" si="236"/>
        <v>0</v>
      </c>
      <c r="CV267" s="55">
        <f t="shared" si="237"/>
        <v>0</v>
      </c>
      <c r="CW267" s="55">
        <f t="shared" si="238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225"/>
        <v/>
      </c>
      <c r="CC268" s="135" t="str">
        <f t="shared" si="206"/>
        <v/>
      </c>
      <c r="CD268" s="135" t="str">
        <f t="shared" si="240"/>
        <v/>
      </c>
      <c r="CE268" s="135" t="str">
        <f t="shared" si="226"/>
        <v/>
      </c>
      <c r="CF268" s="135" t="str">
        <f t="shared" si="227"/>
        <v/>
      </c>
      <c r="CG268" s="135" t="str">
        <f t="shared" si="228"/>
        <v/>
      </c>
      <c r="CH268" s="135" t="str">
        <f t="shared" si="229"/>
        <v/>
      </c>
      <c r="CI268" s="135" t="str">
        <f t="shared" si="230"/>
        <v/>
      </c>
      <c r="CP268" s="55">
        <f t="shared" si="231"/>
        <v>0</v>
      </c>
      <c r="CQ268" s="55">
        <f t="shared" si="232"/>
        <v>0</v>
      </c>
      <c r="CR268" s="55">
        <f t="shared" si="233"/>
        <v>0</v>
      </c>
      <c r="CS268" s="55">
        <f t="shared" si="234"/>
        <v>0</v>
      </c>
      <c r="CT268" s="55">
        <f t="shared" si="235"/>
        <v>0</v>
      </c>
      <c r="CU268" s="55">
        <f t="shared" si="236"/>
        <v>0</v>
      </c>
      <c r="CV268" s="55">
        <f t="shared" si="237"/>
        <v>0</v>
      </c>
      <c r="CW268" s="55">
        <f t="shared" si="238"/>
        <v>0</v>
      </c>
    </row>
    <row r="269" spans="1:101" x14ac:dyDescent="0.25">
      <c r="A269" s="5732"/>
      <c r="B269" s="387" t="s">
        <v>874</v>
      </c>
      <c r="C269" s="378">
        <f t="shared" si="224"/>
        <v>0</v>
      </c>
      <c r="D269" s="672">
        <f t="shared" si="239"/>
        <v>0</v>
      </c>
      <c r="E269" s="387">
        <f t="shared" si="23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0"/>
        <v/>
      </c>
      <c r="CE269" s="135" t="str">
        <f t="shared" si="226"/>
        <v/>
      </c>
      <c r="CF269" s="135" t="str">
        <f t="shared" si="227"/>
        <v/>
      </c>
      <c r="CG269" s="135" t="str">
        <f t="shared" si="228"/>
        <v/>
      </c>
      <c r="CH269" s="135" t="str">
        <f t="shared" si="229"/>
        <v/>
      </c>
      <c r="CI269" s="135" t="str">
        <f t="shared" si="230"/>
        <v/>
      </c>
      <c r="CP269" s="55">
        <f t="shared" si="231"/>
        <v>0</v>
      </c>
      <c r="CQ269" s="55">
        <f t="shared" si="232"/>
        <v>0</v>
      </c>
      <c r="CR269" s="55">
        <f t="shared" si="233"/>
        <v>0</v>
      </c>
      <c r="CS269" s="55">
        <f t="shared" si="234"/>
        <v>0</v>
      </c>
      <c r="CT269" s="55">
        <f t="shared" si="235"/>
        <v>0</v>
      </c>
      <c r="CU269" s="55">
        <f t="shared" si="236"/>
        <v>0</v>
      </c>
      <c r="CV269" s="55">
        <f t="shared" si="237"/>
        <v>0</v>
      </c>
      <c r="CW269" s="55">
        <f t="shared" si="238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4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0"/>
        <v/>
      </c>
      <c r="CE270" s="135" t="str">
        <f t="shared" si="226"/>
        <v/>
      </c>
      <c r="CF270" s="135" t="str">
        <f t="shared" si="227"/>
        <v/>
      </c>
      <c r="CG270" s="135" t="str">
        <f t="shared" si="228"/>
        <v/>
      </c>
      <c r="CH270" s="135" t="str">
        <f t="shared" si="229"/>
        <v/>
      </c>
      <c r="CI270" s="135" t="str">
        <f t="shared" si="230"/>
        <v/>
      </c>
      <c r="CP270" s="55">
        <f t="shared" si="231"/>
        <v>0</v>
      </c>
      <c r="CQ270" s="54"/>
      <c r="CR270" s="55">
        <f t="shared" si="233"/>
        <v>0</v>
      </c>
      <c r="CS270" s="55">
        <f t="shared" si="234"/>
        <v>0</v>
      </c>
      <c r="CT270" s="55">
        <f t="shared" si="235"/>
        <v>0</v>
      </c>
      <c r="CU270" s="55">
        <f t="shared" si="236"/>
        <v>0</v>
      </c>
      <c r="CV270" s="55">
        <f t="shared" si="237"/>
        <v>0</v>
      </c>
      <c r="CW270" s="55">
        <f t="shared" si="238"/>
        <v>0</v>
      </c>
    </row>
    <row r="271" spans="1:101" ht="22.5" x14ac:dyDescent="0.25">
      <c r="A271" s="5842"/>
      <c r="B271" s="500" t="s">
        <v>877</v>
      </c>
      <c r="C271" s="663">
        <f t="shared" si="224"/>
        <v>0</v>
      </c>
      <c r="D271" s="664">
        <f t="shared" ref="D271:E273" si="242">SUM(F271+H271+J271+L271+N271)</f>
        <v>0</v>
      </c>
      <c r="E271" s="500">
        <f t="shared" si="242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241"/>
        <v/>
      </c>
      <c r="CC271" s="1746"/>
      <c r="CD271" s="135" t="str">
        <f t="shared" si="240"/>
        <v/>
      </c>
      <c r="CE271" s="135" t="str">
        <f t="shared" si="226"/>
        <v/>
      </c>
      <c r="CF271" s="135" t="str">
        <f t="shared" si="227"/>
        <v/>
      </c>
      <c r="CG271" s="135" t="str">
        <f t="shared" si="228"/>
        <v/>
      </c>
      <c r="CH271" s="135" t="str">
        <f t="shared" si="229"/>
        <v/>
      </c>
      <c r="CI271" s="135" t="str">
        <f t="shared" si="230"/>
        <v/>
      </c>
      <c r="CP271" s="55">
        <f t="shared" si="231"/>
        <v>0</v>
      </c>
      <c r="CQ271" s="54"/>
      <c r="CR271" s="55">
        <f t="shared" si="233"/>
        <v>0</v>
      </c>
      <c r="CS271" s="55">
        <f t="shared" si="234"/>
        <v>0</v>
      </c>
      <c r="CT271" s="55">
        <f t="shared" si="235"/>
        <v>0</v>
      </c>
      <c r="CU271" s="55">
        <f t="shared" si="236"/>
        <v>0</v>
      </c>
      <c r="CV271" s="55">
        <f t="shared" si="237"/>
        <v>0</v>
      </c>
      <c r="CW271" s="55">
        <f t="shared" si="238"/>
        <v>0</v>
      </c>
    </row>
    <row r="272" spans="1:101" ht="22.5" x14ac:dyDescent="0.25">
      <c r="A272" s="5842"/>
      <c r="B272" s="500" t="s">
        <v>878</v>
      </c>
      <c r="C272" s="663">
        <f t="shared" si="224"/>
        <v>0</v>
      </c>
      <c r="D272" s="664">
        <f t="shared" si="242"/>
        <v>0</v>
      </c>
      <c r="E272" s="500">
        <f t="shared" si="242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241"/>
        <v/>
      </c>
      <c r="CC272" s="1746"/>
      <c r="CD272" s="135" t="str">
        <f t="shared" si="240"/>
        <v/>
      </c>
      <c r="CE272" s="135" t="str">
        <f t="shared" si="226"/>
        <v/>
      </c>
      <c r="CF272" s="135" t="str">
        <f t="shared" si="227"/>
        <v/>
      </c>
      <c r="CG272" s="135" t="str">
        <f t="shared" si="228"/>
        <v/>
      </c>
      <c r="CH272" s="135" t="str">
        <f t="shared" si="229"/>
        <v/>
      </c>
      <c r="CI272" s="135" t="str">
        <f t="shared" si="230"/>
        <v/>
      </c>
      <c r="CP272" s="55">
        <f t="shared" si="231"/>
        <v>0</v>
      </c>
      <c r="CQ272" s="54"/>
      <c r="CR272" s="55">
        <f t="shared" si="233"/>
        <v>0</v>
      </c>
      <c r="CS272" s="55">
        <f t="shared" si="234"/>
        <v>0</v>
      </c>
      <c r="CT272" s="55">
        <f t="shared" si="235"/>
        <v>0</v>
      </c>
      <c r="CU272" s="55">
        <f t="shared" si="236"/>
        <v>0</v>
      </c>
      <c r="CV272" s="55">
        <f t="shared" si="237"/>
        <v>0</v>
      </c>
      <c r="CW272" s="55">
        <f t="shared" si="238"/>
        <v>0</v>
      </c>
    </row>
    <row r="273" spans="1:101" ht="33" x14ac:dyDescent="0.25">
      <c r="A273" s="5732"/>
      <c r="B273" s="387" t="s">
        <v>879</v>
      </c>
      <c r="C273" s="378">
        <f t="shared" si="224"/>
        <v>0</v>
      </c>
      <c r="D273" s="672">
        <f t="shared" si="242"/>
        <v>0</v>
      </c>
      <c r="E273" s="387">
        <f t="shared" si="242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0"/>
        <v/>
      </c>
      <c r="CE273" s="135" t="str">
        <f t="shared" si="226"/>
        <v/>
      </c>
      <c r="CF273" s="135" t="str">
        <f t="shared" si="227"/>
        <v/>
      </c>
      <c r="CG273" s="135" t="str">
        <f t="shared" si="228"/>
        <v/>
      </c>
      <c r="CH273" s="135" t="str">
        <f t="shared" si="229"/>
        <v/>
      </c>
      <c r="CI273" s="135" t="str">
        <f t="shared" si="230"/>
        <v/>
      </c>
      <c r="CP273" s="55">
        <f t="shared" si="231"/>
        <v>0</v>
      </c>
      <c r="CQ273" s="54"/>
      <c r="CR273" s="55">
        <f t="shared" si="233"/>
        <v>0</v>
      </c>
      <c r="CS273" s="55">
        <f t="shared" si="234"/>
        <v>0</v>
      </c>
      <c r="CT273" s="55">
        <f t="shared" si="235"/>
        <v>0</v>
      </c>
      <c r="CU273" s="55">
        <f t="shared" si="236"/>
        <v>0</v>
      </c>
      <c r="CV273" s="55">
        <f t="shared" si="237"/>
        <v>0</v>
      </c>
      <c r="CW273" s="55">
        <f t="shared" si="238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4"/>
        <v>0</v>
      </c>
      <c r="D274" s="657">
        <f t="shared" ref="D274:E292" si="243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0"/>
        <v/>
      </c>
      <c r="CE274" s="135" t="str">
        <f t="shared" si="226"/>
        <v/>
      </c>
      <c r="CF274" s="135" t="str">
        <f t="shared" si="227"/>
        <v/>
      </c>
      <c r="CG274" s="135" t="str">
        <f t="shared" si="228"/>
        <v/>
      </c>
      <c r="CH274" s="135" t="str">
        <f t="shared" si="229"/>
        <v/>
      </c>
      <c r="CI274" s="135" t="str">
        <f t="shared" si="230"/>
        <v/>
      </c>
      <c r="CP274" s="55">
        <f t="shared" si="231"/>
        <v>0</v>
      </c>
      <c r="CQ274" s="55">
        <f>IF(AND(E274&gt;0,AR274=""),1,IF(AR274&gt;E274,1,0))</f>
        <v>0</v>
      </c>
      <c r="CR274" s="55">
        <f t="shared" si="233"/>
        <v>0</v>
      </c>
      <c r="CS274" s="55">
        <f t="shared" si="234"/>
        <v>0</v>
      </c>
      <c r="CT274" s="55">
        <f t="shared" si="235"/>
        <v>0</v>
      </c>
      <c r="CU274" s="55">
        <f t="shared" si="236"/>
        <v>0</v>
      </c>
      <c r="CV274" s="55">
        <f t="shared" si="237"/>
        <v>0</v>
      </c>
      <c r="CW274" s="55">
        <f t="shared" si="238"/>
        <v>0</v>
      </c>
    </row>
    <row r="275" spans="1:101" x14ac:dyDescent="0.25">
      <c r="A275" s="5842"/>
      <c r="B275" s="247" t="s">
        <v>882</v>
      </c>
      <c r="C275" s="663">
        <f t="shared" si="224"/>
        <v>0</v>
      </c>
      <c r="D275" s="664">
        <f t="shared" si="243"/>
        <v>0</v>
      </c>
      <c r="E275" s="500">
        <f t="shared" si="243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244"/>
        <v/>
      </c>
      <c r="CC275" s="135" t="str">
        <f t="shared" si="206"/>
        <v/>
      </c>
      <c r="CD275" s="135" t="str">
        <f t="shared" si="240"/>
        <v/>
      </c>
      <c r="CE275" s="135" t="str">
        <f t="shared" si="226"/>
        <v/>
      </c>
      <c r="CF275" s="135" t="str">
        <f t="shared" si="227"/>
        <v/>
      </c>
      <c r="CG275" s="135" t="str">
        <f t="shared" si="228"/>
        <v/>
      </c>
      <c r="CH275" s="135" t="str">
        <f t="shared" si="229"/>
        <v/>
      </c>
      <c r="CI275" s="135" t="str">
        <f t="shared" si="230"/>
        <v/>
      </c>
      <c r="CP275" s="55">
        <f t="shared" si="231"/>
        <v>0</v>
      </c>
      <c r="CQ275" s="55">
        <f>IF(AND(E275&gt;0,AR275=""),1,IF(AR275&gt;E275,1,0))</f>
        <v>0</v>
      </c>
      <c r="CR275" s="55">
        <f t="shared" si="233"/>
        <v>0</v>
      </c>
      <c r="CS275" s="55">
        <f t="shared" si="234"/>
        <v>0</v>
      </c>
      <c r="CT275" s="55">
        <f t="shared" si="235"/>
        <v>0</v>
      </c>
      <c r="CU275" s="55">
        <f t="shared" si="236"/>
        <v>0</v>
      </c>
      <c r="CV275" s="55">
        <f t="shared" si="237"/>
        <v>0</v>
      </c>
      <c r="CW275" s="55">
        <f t="shared" si="238"/>
        <v>0</v>
      </c>
    </row>
    <row r="276" spans="1:101" x14ac:dyDescent="0.25">
      <c r="A276" s="5842"/>
      <c r="B276" s="665" t="s">
        <v>883</v>
      </c>
      <c r="C276" s="663">
        <f t="shared" si="224"/>
        <v>0</v>
      </c>
      <c r="D276" s="664">
        <f t="shared" si="243"/>
        <v>0</v>
      </c>
      <c r="E276" s="500">
        <f t="shared" si="243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244"/>
        <v/>
      </c>
      <c r="CC276" s="135" t="str">
        <f t="shared" si="206"/>
        <v/>
      </c>
      <c r="CD276" s="135" t="str">
        <f t="shared" si="240"/>
        <v/>
      </c>
      <c r="CE276" s="135" t="str">
        <f t="shared" si="226"/>
        <v/>
      </c>
      <c r="CF276" s="135" t="str">
        <f t="shared" si="227"/>
        <v/>
      </c>
      <c r="CG276" s="135" t="str">
        <f t="shared" si="228"/>
        <v/>
      </c>
      <c r="CH276" s="135" t="str">
        <f t="shared" si="229"/>
        <v/>
      </c>
      <c r="CI276" s="135" t="str">
        <f t="shared" si="230"/>
        <v/>
      </c>
      <c r="CP276" s="55">
        <f t="shared" si="231"/>
        <v>0</v>
      </c>
      <c r="CQ276" s="55">
        <f>IF(AND(E276&gt;0,AR276=""),1,IF(AR276&gt;E276,1,0))</f>
        <v>0</v>
      </c>
      <c r="CR276" s="55">
        <f t="shared" si="233"/>
        <v>0</v>
      </c>
      <c r="CS276" s="55">
        <f t="shared" si="234"/>
        <v>0</v>
      </c>
      <c r="CT276" s="55">
        <f t="shared" si="235"/>
        <v>0</v>
      </c>
      <c r="CU276" s="55">
        <f t="shared" si="236"/>
        <v>0</v>
      </c>
      <c r="CV276" s="55">
        <f t="shared" si="237"/>
        <v>0</v>
      </c>
      <c r="CW276" s="55">
        <f t="shared" si="238"/>
        <v>0</v>
      </c>
    </row>
    <row r="277" spans="1:101" x14ac:dyDescent="0.25">
      <c r="A277" s="5842"/>
      <c r="B277" s="665" t="s">
        <v>884</v>
      </c>
      <c r="C277" s="309">
        <f t="shared" si="224"/>
        <v>0</v>
      </c>
      <c r="D277" s="657">
        <f t="shared" si="243"/>
        <v>0</v>
      </c>
      <c r="E277" s="108">
        <f t="shared" si="243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244"/>
        <v/>
      </c>
      <c r="CC277" s="135" t="str">
        <f t="shared" si="206"/>
        <v/>
      </c>
      <c r="CD277" s="135" t="str">
        <f t="shared" si="240"/>
        <v/>
      </c>
      <c r="CE277" s="135" t="str">
        <f t="shared" si="226"/>
        <v/>
      </c>
      <c r="CF277" s="135" t="str">
        <f t="shared" si="227"/>
        <v/>
      </c>
      <c r="CG277" s="135" t="str">
        <f t="shared" si="228"/>
        <v/>
      </c>
      <c r="CH277" s="135" t="str">
        <f t="shared" si="229"/>
        <v/>
      </c>
      <c r="CI277" s="135" t="str">
        <f t="shared" si="230"/>
        <v/>
      </c>
      <c r="CP277" s="55">
        <f t="shared" si="231"/>
        <v>0</v>
      </c>
      <c r="CQ277" s="55">
        <f>IF(AND(E277&gt;0,AR277=""),1,IF(AR277&gt;E277,1,0))</f>
        <v>0</v>
      </c>
      <c r="CR277" s="55">
        <f t="shared" si="233"/>
        <v>0</v>
      </c>
      <c r="CS277" s="55">
        <f t="shared" si="234"/>
        <v>0</v>
      </c>
      <c r="CT277" s="55">
        <f t="shared" si="235"/>
        <v>0</v>
      </c>
      <c r="CU277" s="55">
        <f t="shared" si="236"/>
        <v>0</v>
      </c>
      <c r="CV277" s="55">
        <f t="shared" si="237"/>
        <v>0</v>
      </c>
      <c r="CW277" s="55">
        <f t="shared" si="238"/>
        <v>0</v>
      </c>
    </row>
    <row r="278" spans="1:101" x14ac:dyDescent="0.25">
      <c r="A278" s="5732"/>
      <c r="B278" s="681" t="s">
        <v>885</v>
      </c>
      <c r="C278" s="73">
        <f t="shared" si="224"/>
        <v>0</v>
      </c>
      <c r="D278" s="246">
        <f t="shared" si="243"/>
        <v>0</v>
      </c>
      <c r="E278" s="67">
        <f t="shared" si="243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244"/>
        <v/>
      </c>
      <c r="CC278" s="135" t="str">
        <f t="shared" si="206"/>
        <v/>
      </c>
      <c r="CD278" s="135" t="str">
        <f t="shared" si="240"/>
        <v/>
      </c>
      <c r="CE278" s="135" t="str">
        <f t="shared" si="226"/>
        <v/>
      </c>
      <c r="CF278" s="135" t="str">
        <f t="shared" si="227"/>
        <v/>
      </c>
      <c r="CG278" s="135" t="str">
        <f t="shared" si="228"/>
        <v/>
      </c>
      <c r="CH278" s="135" t="str">
        <f t="shared" si="229"/>
        <v/>
      </c>
      <c r="CI278" s="135" t="str">
        <f t="shared" si="230"/>
        <v/>
      </c>
      <c r="CP278" s="55">
        <f t="shared" si="231"/>
        <v>0</v>
      </c>
      <c r="CQ278" s="55">
        <f>IF(AND(E278&gt;0,AR278=""),1,IF(AR278&gt;E278,1,0))</f>
        <v>0</v>
      </c>
      <c r="CR278" s="55">
        <f t="shared" si="233"/>
        <v>0</v>
      </c>
      <c r="CS278" s="55">
        <f t="shared" si="234"/>
        <v>0</v>
      </c>
      <c r="CT278" s="55">
        <f t="shared" si="235"/>
        <v>0</v>
      </c>
      <c r="CU278" s="55">
        <f t="shared" si="236"/>
        <v>0</v>
      </c>
      <c r="CV278" s="55">
        <f t="shared" si="237"/>
        <v>0</v>
      </c>
      <c r="CW278" s="55">
        <f t="shared" si="238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4"/>
        <v>0</v>
      </c>
      <c r="D279" s="655">
        <f t="shared" si="243"/>
        <v>0</v>
      </c>
      <c r="E279" s="656">
        <f t="shared" si="243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240"/>
        <v/>
      </c>
      <c r="CE279" s="135" t="str">
        <f t="shared" si="226"/>
        <v/>
      </c>
      <c r="CF279" s="1746"/>
      <c r="CG279" s="1746"/>
      <c r="CH279" s="135" t="str">
        <f t="shared" si="229"/>
        <v/>
      </c>
      <c r="CI279" s="135" t="str">
        <f t="shared" si="230"/>
        <v/>
      </c>
      <c r="CP279" s="54"/>
      <c r="CQ279" s="54"/>
      <c r="CR279" s="55">
        <f t="shared" si="233"/>
        <v>0</v>
      </c>
      <c r="CS279" s="55">
        <f t="shared" si="234"/>
        <v>0</v>
      </c>
      <c r="CT279" s="1747"/>
      <c r="CU279" s="1747"/>
      <c r="CV279" s="55">
        <f t="shared" si="237"/>
        <v>0</v>
      </c>
      <c r="CW279" s="55">
        <f t="shared" si="238"/>
        <v>0</v>
      </c>
    </row>
    <row r="280" spans="1:101" x14ac:dyDescent="0.25">
      <c r="A280" s="5842"/>
      <c r="B280" s="665" t="s">
        <v>888</v>
      </c>
      <c r="C280" s="309">
        <f t="shared" si="224"/>
        <v>0</v>
      </c>
      <c r="D280" s="657">
        <f t="shared" si="243"/>
        <v>0</v>
      </c>
      <c r="E280" s="108">
        <f t="shared" si="243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240"/>
        <v/>
      </c>
      <c r="CE280" s="135" t="str">
        <f t="shared" si="226"/>
        <v/>
      </c>
      <c r="CF280" s="1746"/>
      <c r="CG280" s="1746"/>
      <c r="CH280" s="135" t="str">
        <f t="shared" si="229"/>
        <v/>
      </c>
      <c r="CI280" s="135" t="str">
        <f t="shared" si="230"/>
        <v/>
      </c>
      <c r="CP280" s="54"/>
      <c r="CQ280" s="54"/>
      <c r="CR280" s="55">
        <f t="shared" si="233"/>
        <v>0</v>
      </c>
      <c r="CS280" s="55">
        <f t="shared" si="234"/>
        <v>0</v>
      </c>
      <c r="CT280" s="1747"/>
      <c r="CU280" s="1747"/>
      <c r="CV280" s="55">
        <f t="shared" si="237"/>
        <v>0</v>
      </c>
      <c r="CW280" s="55">
        <f t="shared" si="238"/>
        <v>0</v>
      </c>
    </row>
    <row r="281" spans="1:101" x14ac:dyDescent="0.25">
      <c r="A281" s="5732"/>
      <c r="B281" s="3025" t="s">
        <v>889</v>
      </c>
      <c r="C281" s="386">
        <f t="shared" si="224"/>
        <v>0</v>
      </c>
      <c r="D281" s="310">
        <f t="shared" si="243"/>
        <v>0</v>
      </c>
      <c r="E281" s="658">
        <f t="shared" si="243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240"/>
        <v/>
      </c>
      <c r="CE281" s="135" t="str">
        <f t="shared" si="226"/>
        <v/>
      </c>
      <c r="CF281" s="1746"/>
      <c r="CG281" s="1746"/>
      <c r="CH281" s="135" t="str">
        <f t="shared" si="229"/>
        <v/>
      </c>
      <c r="CI281" s="135" t="str">
        <f t="shared" si="230"/>
        <v/>
      </c>
      <c r="CP281" s="54"/>
      <c r="CQ281" s="54"/>
      <c r="CR281" s="55">
        <f t="shared" si="233"/>
        <v>0</v>
      </c>
      <c r="CS281" s="55">
        <f t="shared" si="234"/>
        <v>0</v>
      </c>
      <c r="CT281" s="1747"/>
      <c r="CU281" s="1747"/>
      <c r="CV281" s="55">
        <f t="shared" si="237"/>
        <v>0</v>
      </c>
      <c r="CW281" s="55">
        <f t="shared" si="238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0"/>
        <v/>
      </c>
      <c r="CE282" s="135" t="str">
        <f t="shared" si="226"/>
        <v/>
      </c>
      <c r="CF282" s="135" t="str">
        <f t="shared" si="227"/>
        <v/>
      </c>
      <c r="CG282" s="135" t="str">
        <f t="shared" si="228"/>
        <v/>
      </c>
      <c r="CH282" s="135" t="str">
        <f t="shared" si="229"/>
        <v/>
      </c>
      <c r="CI282" s="135" t="str">
        <f t="shared" si="230"/>
        <v/>
      </c>
      <c r="CP282" s="55">
        <f t="shared" ref="CP282:CP293" si="246">IF(AND(E282&gt;0,AQ282=""),1,IF(AQ282&gt;E282,1,0))</f>
        <v>0</v>
      </c>
      <c r="CQ282" s="55">
        <f t="shared" ref="CQ282:CQ293" si="247">IF(AND(E282&gt;0,AR282=""),1,IF(AR282&gt;E282,1,0))</f>
        <v>0</v>
      </c>
      <c r="CR282" s="55">
        <f t="shared" si="233"/>
        <v>0</v>
      </c>
      <c r="CS282" s="55">
        <f t="shared" si="234"/>
        <v>0</v>
      </c>
      <c r="CT282" s="55">
        <f t="shared" si="235"/>
        <v>0</v>
      </c>
      <c r="CU282" s="55">
        <f t="shared" si="236"/>
        <v>0</v>
      </c>
      <c r="CV282" s="55">
        <f t="shared" si="237"/>
        <v>0</v>
      </c>
      <c r="CW282" s="55">
        <f t="shared" si="238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245"/>
        <v/>
      </c>
      <c r="CC283" s="135" t="str">
        <f t="shared" si="206"/>
        <v/>
      </c>
      <c r="CD283" s="135" t="str">
        <f t="shared" si="240"/>
        <v/>
      </c>
      <c r="CE283" s="135" t="str">
        <f t="shared" si="226"/>
        <v/>
      </c>
      <c r="CF283" s="135" t="str">
        <f t="shared" si="227"/>
        <v/>
      </c>
      <c r="CG283" s="135" t="str">
        <f t="shared" si="228"/>
        <v/>
      </c>
      <c r="CH283" s="135" t="str">
        <f t="shared" si="229"/>
        <v/>
      </c>
      <c r="CI283" s="135" t="str">
        <f t="shared" si="230"/>
        <v/>
      </c>
      <c r="CP283" s="55">
        <f t="shared" si="246"/>
        <v>0</v>
      </c>
      <c r="CQ283" s="55">
        <f t="shared" si="247"/>
        <v>0</v>
      </c>
      <c r="CR283" s="55">
        <f t="shared" si="233"/>
        <v>0</v>
      </c>
      <c r="CS283" s="55">
        <f t="shared" si="234"/>
        <v>0</v>
      </c>
      <c r="CT283" s="55">
        <f t="shared" si="235"/>
        <v>0</v>
      </c>
      <c r="CU283" s="55">
        <f t="shared" si="236"/>
        <v>0</v>
      </c>
      <c r="CV283" s="55">
        <f t="shared" si="237"/>
        <v>0</v>
      </c>
      <c r="CW283" s="55">
        <f t="shared" si="238"/>
        <v>0</v>
      </c>
    </row>
    <row r="284" spans="1:101" ht="15" customHeight="1" x14ac:dyDescent="0.25">
      <c r="A284" s="6022" t="s">
        <v>892</v>
      </c>
      <c r="B284" s="6023"/>
      <c r="C284" s="663">
        <f t="shared" si="224"/>
        <v>0</v>
      </c>
      <c r="D284" s="664">
        <f t="shared" si="243"/>
        <v>0</v>
      </c>
      <c r="E284" s="500">
        <f t="shared" si="243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245"/>
        <v/>
      </c>
      <c r="CC284" s="135" t="str">
        <f t="shared" si="206"/>
        <v/>
      </c>
      <c r="CD284" s="135" t="str">
        <f t="shared" si="240"/>
        <v/>
      </c>
      <c r="CE284" s="135" t="str">
        <f t="shared" si="226"/>
        <v/>
      </c>
      <c r="CF284" s="135" t="str">
        <f t="shared" si="227"/>
        <v/>
      </c>
      <c r="CG284" s="135" t="str">
        <f t="shared" si="228"/>
        <v/>
      </c>
      <c r="CH284" s="135" t="str">
        <f t="shared" si="229"/>
        <v/>
      </c>
      <c r="CI284" s="135" t="str">
        <f t="shared" si="230"/>
        <v/>
      </c>
      <c r="CP284" s="55">
        <f t="shared" si="246"/>
        <v>0</v>
      </c>
      <c r="CQ284" s="55">
        <f t="shared" si="247"/>
        <v>0</v>
      </c>
      <c r="CR284" s="55">
        <f t="shared" si="233"/>
        <v>0</v>
      </c>
      <c r="CS284" s="55">
        <f t="shared" si="234"/>
        <v>0</v>
      </c>
      <c r="CT284" s="55">
        <f t="shared" si="235"/>
        <v>0</v>
      </c>
      <c r="CU284" s="55">
        <f t="shared" si="236"/>
        <v>0</v>
      </c>
      <c r="CV284" s="55">
        <f t="shared" si="237"/>
        <v>0</v>
      </c>
      <c r="CW284" s="55">
        <f t="shared" si="238"/>
        <v>0</v>
      </c>
    </row>
    <row r="285" spans="1:101" x14ac:dyDescent="0.25">
      <c r="A285" s="6022" t="s">
        <v>893</v>
      </c>
      <c r="B285" s="6023"/>
      <c r="C285" s="663">
        <f t="shared" si="224"/>
        <v>0</v>
      </c>
      <c r="D285" s="664">
        <f t="shared" si="243"/>
        <v>0</v>
      </c>
      <c r="E285" s="500">
        <f t="shared" si="243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245"/>
        <v/>
      </c>
      <c r="CC285" s="135" t="str">
        <f t="shared" si="206"/>
        <v/>
      </c>
      <c r="CD285" s="135" t="str">
        <f t="shared" si="240"/>
        <v/>
      </c>
      <c r="CE285" s="135" t="str">
        <f t="shared" si="226"/>
        <v/>
      </c>
      <c r="CF285" s="135" t="str">
        <f t="shared" si="227"/>
        <v/>
      </c>
      <c r="CG285" s="135" t="str">
        <f t="shared" si="228"/>
        <v/>
      </c>
      <c r="CH285" s="135" t="str">
        <f t="shared" si="229"/>
        <v/>
      </c>
      <c r="CI285" s="135" t="str">
        <f t="shared" si="230"/>
        <v/>
      </c>
      <c r="CP285" s="55">
        <f t="shared" si="246"/>
        <v>0</v>
      </c>
      <c r="CQ285" s="55">
        <f t="shared" si="247"/>
        <v>0</v>
      </c>
      <c r="CR285" s="55">
        <f t="shared" si="233"/>
        <v>0</v>
      </c>
      <c r="CS285" s="55">
        <f t="shared" si="234"/>
        <v>0</v>
      </c>
      <c r="CT285" s="55">
        <f t="shared" si="235"/>
        <v>0</v>
      </c>
      <c r="CU285" s="55">
        <f t="shared" si="236"/>
        <v>0</v>
      </c>
      <c r="CV285" s="55">
        <f t="shared" si="237"/>
        <v>0</v>
      </c>
      <c r="CW285" s="55">
        <f t="shared" si="238"/>
        <v>0</v>
      </c>
    </row>
    <row r="286" spans="1:101" x14ac:dyDescent="0.25">
      <c r="A286" s="6320" t="s">
        <v>894</v>
      </c>
      <c r="B286" s="6321"/>
      <c r="C286" s="378">
        <f t="shared" si="224"/>
        <v>0</v>
      </c>
      <c r="D286" s="672">
        <f t="shared" si="243"/>
        <v>0</v>
      </c>
      <c r="E286" s="387">
        <f t="shared" si="243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245"/>
        <v/>
      </c>
      <c r="CC286" s="135" t="str">
        <f t="shared" si="206"/>
        <v/>
      </c>
      <c r="CD286" s="135" t="str">
        <f t="shared" si="240"/>
        <v/>
      </c>
      <c r="CE286" s="135" t="str">
        <f t="shared" si="226"/>
        <v/>
      </c>
      <c r="CF286" s="135" t="str">
        <f t="shared" si="227"/>
        <v/>
      </c>
      <c r="CG286" s="135" t="str">
        <f t="shared" si="228"/>
        <v/>
      </c>
      <c r="CH286" s="135" t="str">
        <f t="shared" si="229"/>
        <v/>
      </c>
      <c r="CI286" s="135" t="str">
        <f t="shared" si="230"/>
        <v/>
      </c>
      <c r="CP286" s="55">
        <f t="shared" si="246"/>
        <v>0</v>
      </c>
      <c r="CQ286" s="55">
        <f t="shared" si="247"/>
        <v>0</v>
      </c>
      <c r="CR286" s="55">
        <f t="shared" si="233"/>
        <v>0</v>
      </c>
      <c r="CS286" s="55">
        <f t="shared" si="234"/>
        <v>0</v>
      </c>
      <c r="CT286" s="55">
        <f t="shared" si="235"/>
        <v>0</v>
      </c>
      <c r="CU286" s="55">
        <f t="shared" si="236"/>
        <v>0</v>
      </c>
      <c r="CV286" s="55">
        <f t="shared" si="237"/>
        <v>0</v>
      </c>
      <c r="CW286" s="55">
        <f t="shared" si="238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4"/>
        <v>0</v>
      </c>
      <c r="D287" s="657">
        <f t="shared" si="243"/>
        <v>0</v>
      </c>
      <c r="E287" s="108">
        <f t="shared" si="243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245"/>
        <v/>
      </c>
      <c r="CC287" s="135" t="str">
        <f t="shared" si="206"/>
        <v/>
      </c>
      <c r="CD287" s="135" t="str">
        <f t="shared" si="240"/>
        <v/>
      </c>
      <c r="CE287" s="135" t="str">
        <f t="shared" si="226"/>
        <v/>
      </c>
      <c r="CF287" s="135" t="str">
        <f t="shared" si="227"/>
        <v/>
      </c>
      <c r="CG287" s="135" t="str">
        <f t="shared" si="228"/>
        <v/>
      </c>
      <c r="CH287" s="135" t="str">
        <f t="shared" si="229"/>
        <v/>
      </c>
      <c r="CI287" s="135" t="str">
        <f t="shared" si="230"/>
        <v/>
      </c>
      <c r="CP287" s="55">
        <f t="shared" si="246"/>
        <v>0</v>
      </c>
      <c r="CQ287" s="55">
        <f t="shared" si="247"/>
        <v>0</v>
      </c>
      <c r="CR287" s="55">
        <f t="shared" si="233"/>
        <v>0</v>
      </c>
      <c r="CS287" s="55">
        <f t="shared" si="234"/>
        <v>0</v>
      </c>
      <c r="CT287" s="55">
        <f t="shared" si="235"/>
        <v>0</v>
      </c>
      <c r="CU287" s="55">
        <f t="shared" si="236"/>
        <v>0</v>
      </c>
      <c r="CV287" s="55">
        <f t="shared" si="237"/>
        <v>0</v>
      </c>
      <c r="CW287" s="55">
        <f t="shared" si="238"/>
        <v>0</v>
      </c>
    </row>
    <row r="288" spans="1:101" x14ac:dyDescent="0.25">
      <c r="A288" s="5842"/>
      <c r="B288" s="357" t="s">
        <v>897</v>
      </c>
      <c r="C288" s="663">
        <f t="shared" si="224"/>
        <v>0</v>
      </c>
      <c r="D288" s="664">
        <f t="shared" si="243"/>
        <v>0</v>
      </c>
      <c r="E288" s="500">
        <f t="shared" si="243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245"/>
        <v/>
      </c>
      <c r="CC288" s="135" t="str">
        <f t="shared" si="206"/>
        <v/>
      </c>
      <c r="CD288" s="135" t="str">
        <f t="shared" si="240"/>
        <v/>
      </c>
      <c r="CE288" s="135" t="str">
        <f t="shared" si="226"/>
        <v/>
      </c>
      <c r="CF288" s="135" t="str">
        <f t="shared" si="227"/>
        <v/>
      </c>
      <c r="CG288" s="135" t="str">
        <f t="shared" si="228"/>
        <v/>
      </c>
      <c r="CH288" s="135" t="str">
        <f t="shared" si="229"/>
        <v/>
      </c>
      <c r="CI288" s="135" t="str">
        <f t="shared" si="230"/>
        <v/>
      </c>
      <c r="CP288" s="55">
        <f t="shared" si="246"/>
        <v>0</v>
      </c>
      <c r="CQ288" s="55">
        <f t="shared" si="247"/>
        <v>0</v>
      </c>
      <c r="CR288" s="55">
        <f t="shared" si="233"/>
        <v>0</v>
      </c>
      <c r="CS288" s="55">
        <f t="shared" si="234"/>
        <v>0</v>
      </c>
      <c r="CT288" s="55">
        <f t="shared" si="235"/>
        <v>0</v>
      </c>
      <c r="CU288" s="55">
        <f t="shared" si="236"/>
        <v>0</v>
      </c>
      <c r="CV288" s="55">
        <f t="shared" si="237"/>
        <v>0</v>
      </c>
      <c r="CW288" s="55">
        <f t="shared" si="238"/>
        <v>0</v>
      </c>
    </row>
    <row r="289" spans="1:101" x14ac:dyDescent="0.25">
      <c r="A289" s="5842"/>
      <c r="B289" s="357" t="s">
        <v>898</v>
      </c>
      <c r="C289" s="663">
        <f t="shared" si="224"/>
        <v>0</v>
      </c>
      <c r="D289" s="664">
        <f t="shared" si="243"/>
        <v>0</v>
      </c>
      <c r="E289" s="500">
        <f t="shared" si="243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245"/>
        <v/>
      </c>
      <c r="CC289" s="135" t="str">
        <f t="shared" si="206"/>
        <v/>
      </c>
      <c r="CD289" s="135" t="str">
        <f t="shared" si="240"/>
        <v/>
      </c>
      <c r="CE289" s="135" t="str">
        <f t="shared" si="226"/>
        <v/>
      </c>
      <c r="CF289" s="135" t="str">
        <f t="shared" si="227"/>
        <v/>
      </c>
      <c r="CG289" s="135" t="str">
        <f t="shared" si="228"/>
        <v/>
      </c>
      <c r="CH289" s="135" t="str">
        <f t="shared" si="229"/>
        <v/>
      </c>
      <c r="CI289" s="135" t="str">
        <f t="shared" si="230"/>
        <v/>
      </c>
      <c r="CP289" s="55">
        <f t="shared" si="246"/>
        <v>0</v>
      </c>
      <c r="CQ289" s="55">
        <f t="shared" si="247"/>
        <v>0</v>
      </c>
      <c r="CR289" s="55">
        <f t="shared" si="233"/>
        <v>0</v>
      </c>
      <c r="CS289" s="55">
        <f t="shared" si="234"/>
        <v>0</v>
      </c>
      <c r="CT289" s="55">
        <f t="shared" si="235"/>
        <v>0</v>
      </c>
      <c r="CU289" s="55">
        <f t="shared" si="236"/>
        <v>0</v>
      </c>
      <c r="CV289" s="55">
        <f t="shared" si="237"/>
        <v>0</v>
      </c>
      <c r="CW289" s="55">
        <f t="shared" si="238"/>
        <v>0</v>
      </c>
    </row>
    <row r="290" spans="1:101" x14ac:dyDescent="0.25">
      <c r="A290" s="5842"/>
      <c r="B290" s="357" t="s">
        <v>899</v>
      </c>
      <c r="C290" s="663">
        <f t="shared" si="224"/>
        <v>0</v>
      </c>
      <c r="D290" s="664">
        <f t="shared" si="243"/>
        <v>0</v>
      </c>
      <c r="E290" s="500">
        <f t="shared" si="243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245"/>
        <v/>
      </c>
      <c r="CC290" s="135" t="str">
        <f t="shared" si="206"/>
        <v/>
      </c>
      <c r="CD290" s="135" t="str">
        <f t="shared" si="240"/>
        <v/>
      </c>
      <c r="CE290" s="135" t="str">
        <f t="shared" si="226"/>
        <v/>
      </c>
      <c r="CF290" s="135" t="str">
        <f t="shared" si="227"/>
        <v/>
      </c>
      <c r="CG290" s="135" t="str">
        <f t="shared" si="228"/>
        <v/>
      </c>
      <c r="CH290" s="135" t="str">
        <f t="shared" si="229"/>
        <v/>
      </c>
      <c r="CI290" s="135" t="str">
        <f t="shared" si="230"/>
        <v/>
      </c>
      <c r="CP290" s="55">
        <f t="shared" si="246"/>
        <v>0</v>
      </c>
      <c r="CQ290" s="55">
        <f t="shared" si="247"/>
        <v>0</v>
      </c>
      <c r="CR290" s="55">
        <f t="shared" si="233"/>
        <v>0</v>
      </c>
      <c r="CS290" s="55">
        <f t="shared" si="234"/>
        <v>0</v>
      </c>
      <c r="CT290" s="55">
        <f t="shared" si="235"/>
        <v>0</v>
      </c>
      <c r="CU290" s="55">
        <f t="shared" si="236"/>
        <v>0</v>
      </c>
      <c r="CV290" s="55">
        <f t="shared" si="237"/>
        <v>0</v>
      </c>
      <c r="CW290" s="55">
        <f t="shared" si="238"/>
        <v>0</v>
      </c>
    </row>
    <row r="291" spans="1:101" ht="22.5" customHeight="1" x14ac:dyDescent="0.25">
      <c r="A291" s="5732"/>
      <c r="B291" s="690" t="s">
        <v>900</v>
      </c>
      <c r="C291" s="378">
        <f t="shared" si="224"/>
        <v>0</v>
      </c>
      <c r="D291" s="672">
        <f t="shared" si="243"/>
        <v>0</v>
      </c>
      <c r="E291" s="387">
        <f t="shared" si="243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245"/>
        <v/>
      </c>
      <c r="CC291" s="135" t="str">
        <f t="shared" si="206"/>
        <v/>
      </c>
      <c r="CD291" s="135" t="str">
        <f t="shared" si="240"/>
        <v/>
      </c>
      <c r="CE291" s="135" t="str">
        <f t="shared" si="226"/>
        <v/>
      </c>
      <c r="CF291" s="135" t="str">
        <f t="shared" si="227"/>
        <v/>
      </c>
      <c r="CG291" s="135" t="str">
        <f t="shared" si="228"/>
        <v/>
      </c>
      <c r="CH291" s="135" t="str">
        <f t="shared" si="229"/>
        <v/>
      </c>
      <c r="CI291" s="135" t="str">
        <f t="shared" si="230"/>
        <v/>
      </c>
      <c r="CP291" s="55">
        <f t="shared" si="246"/>
        <v>0</v>
      </c>
      <c r="CQ291" s="55">
        <f t="shared" si="247"/>
        <v>0</v>
      </c>
      <c r="CR291" s="55">
        <f t="shared" si="233"/>
        <v>0</v>
      </c>
      <c r="CS291" s="55">
        <f t="shared" si="234"/>
        <v>0</v>
      </c>
      <c r="CT291" s="55">
        <f t="shared" si="235"/>
        <v>0</v>
      </c>
      <c r="CU291" s="55">
        <f t="shared" si="236"/>
        <v>0</v>
      </c>
      <c r="CV291" s="55">
        <f t="shared" si="237"/>
        <v>0</v>
      </c>
      <c r="CW291" s="55">
        <f t="shared" si="238"/>
        <v>0</v>
      </c>
    </row>
    <row r="292" spans="1:101" x14ac:dyDescent="0.25">
      <c r="A292" s="6301" t="s">
        <v>901</v>
      </c>
      <c r="B292" s="6302"/>
      <c r="C292" s="73">
        <f t="shared" si="224"/>
        <v>0</v>
      </c>
      <c r="D292" s="246">
        <f t="shared" si="243"/>
        <v>0</v>
      </c>
      <c r="E292" s="67">
        <f t="shared" si="243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245"/>
        <v/>
      </c>
      <c r="CC292" s="135" t="str">
        <f t="shared" si="206"/>
        <v/>
      </c>
      <c r="CD292" s="135" t="str">
        <f t="shared" si="240"/>
        <v/>
      </c>
      <c r="CE292" s="135" t="str">
        <f t="shared" si="226"/>
        <v/>
      </c>
      <c r="CF292" s="135" t="str">
        <f t="shared" si="227"/>
        <v/>
      </c>
      <c r="CG292" s="135" t="str">
        <f t="shared" si="228"/>
        <v/>
      </c>
      <c r="CH292" s="135" t="str">
        <f t="shared" si="229"/>
        <v/>
      </c>
      <c r="CI292" s="135" t="str">
        <f t="shared" si="230"/>
        <v/>
      </c>
      <c r="CP292" s="55">
        <f t="shared" si="246"/>
        <v>0</v>
      </c>
      <c r="CQ292" s="55">
        <f t="shared" si="247"/>
        <v>0</v>
      </c>
      <c r="CR292" s="55">
        <f t="shared" si="233"/>
        <v>0</v>
      </c>
      <c r="CS292" s="55">
        <f t="shared" si="234"/>
        <v>0</v>
      </c>
      <c r="CT292" s="55">
        <f t="shared" si="235"/>
        <v>0</v>
      </c>
      <c r="CU292" s="55">
        <f t="shared" si="236"/>
        <v>0</v>
      </c>
      <c r="CV292" s="55">
        <f t="shared" si="237"/>
        <v>0</v>
      </c>
      <c r="CW292" s="55">
        <f t="shared" si="238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48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245"/>
        <v/>
      </c>
      <c r="CC293" s="135" t="str">
        <f t="shared" si="206"/>
        <v/>
      </c>
      <c r="CD293" s="135" t="str">
        <f t="shared" si="240"/>
        <v/>
      </c>
      <c r="CE293" s="135" t="str">
        <f t="shared" si="226"/>
        <v/>
      </c>
      <c r="CF293" s="135" t="str">
        <f t="shared" si="227"/>
        <v/>
      </c>
      <c r="CG293" s="135" t="str">
        <f t="shared" si="228"/>
        <v/>
      </c>
      <c r="CH293" s="135" t="str">
        <f t="shared" si="229"/>
        <v/>
      </c>
      <c r="CI293" s="135" t="str">
        <f t="shared" si="230"/>
        <v/>
      </c>
      <c r="CP293" s="55">
        <f t="shared" si="246"/>
        <v>0</v>
      </c>
      <c r="CQ293" s="55">
        <f t="shared" si="247"/>
        <v>0</v>
      </c>
      <c r="CR293" s="55">
        <f t="shared" si="233"/>
        <v>0</v>
      </c>
      <c r="CS293" s="55">
        <f t="shared" si="234"/>
        <v>0</v>
      </c>
      <c r="CT293" s="55">
        <f t="shared" si="235"/>
        <v>0</v>
      </c>
      <c r="CU293" s="55">
        <f t="shared" si="236"/>
        <v>0</v>
      </c>
      <c r="CV293" s="55">
        <f t="shared" si="237"/>
        <v>0</v>
      </c>
      <c r="CW293" s="55">
        <f t="shared" si="238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49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49"/>
        <v>0</v>
      </c>
      <c r="E300" s="141">
        <f t="shared" si="249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0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1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49"/>
        <v>0</v>
      </c>
      <c r="E301" s="640">
        <f t="shared" si="249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0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1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2">SUM(AB316:AB324)</f>
        <v>0</v>
      </c>
      <c r="AC306" s="726">
        <f>SUM(AC307:AC324)</f>
        <v>0</v>
      </c>
      <c r="AD306" s="645">
        <f t="shared" si="252"/>
        <v>0</v>
      </c>
      <c r="AE306" s="726">
        <f t="shared" si="252"/>
        <v>0</v>
      </c>
      <c r="AF306" s="645">
        <f t="shared" si="252"/>
        <v>0</v>
      </c>
      <c r="AG306" s="726">
        <f t="shared" si="252"/>
        <v>0</v>
      </c>
      <c r="AH306" s="645">
        <f t="shared" si="252"/>
        <v>0</v>
      </c>
      <c r="AI306" s="726">
        <f t="shared" si="252"/>
        <v>0</v>
      </c>
      <c r="AJ306" s="645">
        <f t="shared" si="252"/>
        <v>0</v>
      </c>
      <c r="AK306" s="726">
        <f t="shared" si="252"/>
        <v>0</v>
      </c>
      <c r="AL306" s="645">
        <f>SUM(AL316:AL324)</f>
        <v>0</v>
      </c>
      <c r="AM306" s="727">
        <f t="shared" si="252"/>
        <v>0</v>
      </c>
      <c r="AN306" s="700">
        <f t="shared" ref="AN306:AU306" si="253">SUM(AN307:AN324)</f>
        <v>0</v>
      </c>
      <c r="AO306" s="700">
        <f t="shared" si="253"/>
        <v>0</v>
      </c>
      <c r="AP306" s="728">
        <f t="shared" si="253"/>
        <v>0</v>
      </c>
      <c r="AQ306" s="645">
        <f t="shared" si="253"/>
        <v>0</v>
      </c>
      <c r="AR306" s="728">
        <f t="shared" si="253"/>
        <v>0</v>
      </c>
      <c r="AS306" s="645">
        <f t="shared" si="253"/>
        <v>0</v>
      </c>
      <c r="AT306" s="646">
        <f t="shared" si="253"/>
        <v>0</v>
      </c>
      <c r="AU306" s="646">
        <f t="shared" si="253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4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5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6">IF((AO307+AP307)&gt;AN307,1,0)</f>
        <v>0</v>
      </c>
      <c r="CP307" s="1901">
        <f t="shared" ref="CP307:CP324" si="257">IF(AND(E307&gt;0,OR(AQ307="")),1,IF(AQ307&gt;E307,1,0))</f>
        <v>0</v>
      </c>
      <c r="CQ307" s="2707"/>
      <c r="CR307" s="1901">
        <f t="shared" ref="CR307:CR324" si="258">IF(AND(C307&gt;0,AS307=""),1,IF(AS307&gt;C307,1,0))</f>
        <v>0</v>
      </c>
      <c r="CS307" s="1901">
        <f t="shared" ref="CS307:CS324" si="259">IF(AND(C307&gt;0,AT307=""),1,IF(AT307&gt;C307,1,0))</f>
        <v>0</v>
      </c>
      <c r="CT307" s="1901">
        <f t="shared" ref="CT307:CT324" si="260">IF(AND(C307&gt;0,AU307=""),1,IF(AU307&gt;C307,1,0))</f>
        <v>0</v>
      </c>
      <c r="CU307" s="1901">
        <f t="shared" ref="CU307:CU324" si="261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4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5"/>
        <v/>
      </c>
      <c r="CA308" s="135" t="str">
        <f t="shared" ref="CA308:CA324" si="262">IF((AO308+AP308)&gt;AN308," * Los Egresos Por Alta + Egresos Por Abandono no pueden ser mayor que el Total de Egresos.","")</f>
        <v/>
      </c>
      <c r="CB308" s="302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6"/>
        <v>0</v>
      </c>
      <c r="CP308" s="1901">
        <f t="shared" si="257"/>
        <v>0</v>
      </c>
      <c r="CQ308" s="2707"/>
      <c r="CR308" s="1901">
        <f t="shared" si="258"/>
        <v>0</v>
      </c>
      <c r="CS308" s="1901">
        <f t="shared" si="259"/>
        <v>0</v>
      </c>
      <c r="CT308" s="1901">
        <f t="shared" si="260"/>
        <v>0</v>
      </c>
      <c r="CU308" s="1901">
        <f t="shared" si="261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68">SUM(D309+E309)</f>
        <v>0</v>
      </c>
      <c r="D309" s="249"/>
      <c r="E309" s="500">
        <f t="shared" si="254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5"/>
        <v/>
      </c>
      <c r="CA309" s="135" t="str">
        <f t="shared" si="262"/>
        <v/>
      </c>
      <c r="CB309" s="3024" t="str">
        <f t="shared" si="263"/>
        <v/>
      </c>
      <c r="CC309" s="1903"/>
      <c r="CD309" s="3024" t="str">
        <f t="shared" si="264"/>
        <v/>
      </c>
      <c r="CE309" s="3024" t="str">
        <f t="shared" si="265"/>
        <v/>
      </c>
      <c r="CF309" s="3024" t="str">
        <f t="shared" si="266"/>
        <v/>
      </c>
      <c r="CG309" s="3024" t="str">
        <f t="shared" si="267"/>
        <v/>
      </c>
      <c r="CO309" s="1901">
        <f t="shared" si="256"/>
        <v>0</v>
      </c>
      <c r="CP309" s="1901">
        <f t="shared" si="257"/>
        <v>0</v>
      </c>
      <c r="CQ309" s="2707"/>
      <c r="CR309" s="1901">
        <f t="shared" si="258"/>
        <v>0</v>
      </c>
      <c r="CS309" s="1901">
        <f t="shared" si="259"/>
        <v>0</v>
      </c>
      <c r="CT309" s="1901">
        <f t="shared" si="260"/>
        <v>0</v>
      </c>
      <c r="CU309" s="1901">
        <f t="shared" si="261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69">SUM(E310)</f>
        <v>0</v>
      </c>
      <c r="D310" s="249"/>
      <c r="E310" s="500">
        <f t="shared" si="254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5"/>
        <v/>
      </c>
      <c r="CA310" s="135" t="str">
        <f t="shared" si="262"/>
        <v/>
      </c>
      <c r="CB310" s="3024" t="str">
        <f t="shared" si="263"/>
        <v/>
      </c>
      <c r="CC310" s="1903"/>
      <c r="CD310" s="3024" t="str">
        <f t="shared" si="264"/>
        <v/>
      </c>
      <c r="CE310" s="3024" t="str">
        <f t="shared" si="265"/>
        <v/>
      </c>
      <c r="CF310" s="3024" t="str">
        <f t="shared" si="266"/>
        <v/>
      </c>
      <c r="CG310" s="3024" t="str">
        <f t="shared" si="267"/>
        <v/>
      </c>
      <c r="CO310" s="1901">
        <f t="shared" si="256"/>
        <v>0</v>
      </c>
      <c r="CP310" s="1901">
        <f t="shared" si="257"/>
        <v>0</v>
      </c>
      <c r="CQ310" s="2707"/>
      <c r="CR310" s="1901">
        <f t="shared" si="258"/>
        <v>0</v>
      </c>
      <c r="CS310" s="1901">
        <f t="shared" si="259"/>
        <v>0</v>
      </c>
      <c r="CT310" s="1901">
        <f t="shared" si="260"/>
        <v>0</v>
      </c>
      <c r="CU310" s="1901">
        <f t="shared" si="261"/>
        <v>0</v>
      </c>
    </row>
    <row r="311" spans="1:99" ht="15" customHeight="1" x14ac:dyDescent="0.25">
      <c r="A311" s="5923"/>
      <c r="B311" s="344" t="s">
        <v>927</v>
      </c>
      <c r="C311" s="478">
        <f t="shared" si="269"/>
        <v>0</v>
      </c>
      <c r="D311" s="249"/>
      <c r="E311" s="500">
        <f t="shared" si="25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5"/>
        <v/>
      </c>
      <c r="CA311" s="135" t="str">
        <f t="shared" si="262"/>
        <v/>
      </c>
      <c r="CB311" s="3024" t="str">
        <f t="shared" si="263"/>
        <v/>
      </c>
      <c r="CC311" s="1903"/>
      <c r="CD311" s="3024" t="str">
        <f t="shared" si="264"/>
        <v/>
      </c>
      <c r="CE311" s="3024" t="str">
        <f t="shared" si="265"/>
        <v/>
      </c>
      <c r="CF311" s="3024" t="str">
        <f t="shared" si="266"/>
        <v/>
      </c>
      <c r="CG311" s="3024" t="str">
        <f t="shared" si="267"/>
        <v/>
      </c>
      <c r="CO311" s="1901">
        <f t="shared" si="256"/>
        <v>0</v>
      </c>
      <c r="CP311" s="1901">
        <f t="shared" si="257"/>
        <v>0</v>
      </c>
      <c r="CQ311" s="2707"/>
      <c r="CR311" s="1901">
        <f t="shared" si="258"/>
        <v>0</v>
      </c>
      <c r="CS311" s="1901">
        <f t="shared" si="259"/>
        <v>0</v>
      </c>
      <c r="CT311" s="1901">
        <f t="shared" si="260"/>
        <v>0</v>
      </c>
      <c r="CU311" s="1901">
        <f t="shared" si="261"/>
        <v>0</v>
      </c>
    </row>
    <row r="312" spans="1:99" ht="15" customHeight="1" x14ac:dyDescent="0.25">
      <c r="A312" s="5923"/>
      <c r="B312" s="344" t="s">
        <v>928</v>
      </c>
      <c r="C312" s="478">
        <f t="shared" si="269"/>
        <v>0</v>
      </c>
      <c r="D312" s="249"/>
      <c r="E312" s="500">
        <f t="shared" si="25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5"/>
        <v/>
      </c>
      <c r="CA312" s="135" t="str">
        <f t="shared" si="262"/>
        <v/>
      </c>
      <c r="CB312" s="3024" t="str">
        <f t="shared" si="263"/>
        <v/>
      </c>
      <c r="CC312" s="1903"/>
      <c r="CD312" s="3024" t="str">
        <f t="shared" si="264"/>
        <v/>
      </c>
      <c r="CE312" s="3024" t="str">
        <f t="shared" si="265"/>
        <v/>
      </c>
      <c r="CF312" s="3024" t="str">
        <f t="shared" si="266"/>
        <v/>
      </c>
      <c r="CG312" s="3024" t="str">
        <f t="shared" si="267"/>
        <v/>
      </c>
      <c r="CO312" s="1901">
        <f t="shared" si="256"/>
        <v>0</v>
      </c>
      <c r="CP312" s="1901">
        <f t="shared" si="257"/>
        <v>0</v>
      </c>
      <c r="CQ312" s="2707"/>
      <c r="CR312" s="1901">
        <f t="shared" si="258"/>
        <v>0</v>
      </c>
      <c r="CS312" s="1901">
        <f t="shared" si="259"/>
        <v>0</v>
      </c>
      <c r="CT312" s="1901">
        <f t="shared" si="260"/>
        <v>0</v>
      </c>
      <c r="CU312" s="1901">
        <f t="shared" si="261"/>
        <v>0</v>
      </c>
    </row>
    <row r="313" spans="1:99" ht="15" customHeight="1" x14ac:dyDescent="0.25">
      <c r="A313" s="5923"/>
      <c r="B313" s="344" t="s">
        <v>929</v>
      </c>
      <c r="C313" s="478">
        <f t="shared" si="269"/>
        <v>0</v>
      </c>
      <c r="D313" s="249"/>
      <c r="E313" s="500">
        <f t="shared" si="25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5"/>
        <v/>
      </c>
      <c r="CA313" s="135" t="str">
        <f t="shared" si="262"/>
        <v/>
      </c>
      <c r="CB313" s="3024" t="str">
        <f t="shared" si="263"/>
        <v/>
      </c>
      <c r="CC313" s="1903"/>
      <c r="CD313" s="3024" t="str">
        <f t="shared" si="264"/>
        <v/>
      </c>
      <c r="CE313" s="3024" t="str">
        <f t="shared" si="265"/>
        <v/>
      </c>
      <c r="CF313" s="3024" t="str">
        <f t="shared" si="266"/>
        <v/>
      </c>
      <c r="CG313" s="3024" t="str">
        <f t="shared" si="267"/>
        <v/>
      </c>
      <c r="CO313" s="1901">
        <f t="shared" si="256"/>
        <v>0</v>
      </c>
      <c r="CP313" s="1901">
        <f t="shared" si="257"/>
        <v>0</v>
      </c>
      <c r="CQ313" s="2707"/>
      <c r="CR313" s="1901">
        <f t="shared" si="258"/>
        <v>0</v>
      </c>
      <c r="CS313" s="1901">
        <f t="shared" si="259"/>
        <v>0</v>
      </c>
      <c r="CT313" s="1901">
        <f t="shared" si="260"/>
        <v>0</v>
      </c>
      <c r="CU313" s="1901">
        <f t="shared" si="261"/>
        <v>0</v>
      </c>
    </row>
    <row r="314" spans="1:99" ht="15" customHeight="1" x14ac:dyDescent="0.25">
      <c r="A314" s="5923"/>
      <c r="B314" s="344" t="s">
        <v>930</v>
      </c>
      <c r="C314" s="478">
        <f t="shared" si="269"/>
        <v>0</v>
      </c>
      <c r="D314" s="249"/>
      <c r="E314" s="500">
        <f t="shared" si="25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5"/>
        <v/>
      </c>
      <c r="CA314" s="135" t="str">
        <f t="shared" si="262"/>
        <v/>
      </c>
      <c r="CB314" s="3024" t="str">
        <f t="shared" si="263"/>
        <v/>
      </c>
      <c r="CC314" s="1903"/>
      <c r="CD314" s="3024" t="str">
        <f t="shared" si="264"/>
        <v/>
      </c>
      <c r="CE314" s="3024" t="str">
        <f t="shared" si="265"/>
        <v/>
      </c>
      <c r="CF314" s="3024" t="str">
        <f t="shared" si="266"/>
        <v/>
      </c>
      <c r="CG314" s="3024" t="str">
        <f t="shared" si="267"/>
        <v/>
      </c>
      <c r="CO314" s="1901">
        <f t="shared" si="256"/>
        <v>0</v>
      </c>
      <c r="CP314" s="1901">
        <f t="shared" si="257"/>
        <v>0</v>
      </c>
      <c r="CQ314" s="2707"/>
      <c r="CR314" s="1901">
        <f t="shared" si="258"/>
        <v>0</v>
      </c>
      <c r="CS314" s="1901">
        <f t="shared" si="259"/>
        <v>0</v>
      </c>
      <c r="CT314" s="1901">
        <f t="shared" si="260"/>
        <v>0</v>
      </c>
      <c r="CU314" s="1901">
        <f t="shared" si="261"/>
        <v>0</v>
      </c>
    </row>
    <row r="315" spans="1:99" ht="15" customHeight="1" x14ac:dyDescent="0.25">
      <c r="A315" s="6313"/>
      <c r="B315" s="518" t="s">
        <v>931</v>
      </c>
      <c r="C315" s="483">
        <f t="shared" si="269"/>
        <v>0</v>
      </c>
      <c r="D315" s="315"/>
      <c r="E315" s="387">
        <f t="shared" si="25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5"/>
        <v/>
      </c>
      <c r="CA315" s="135" t="str">
        <f t="shared" si="262"/>
        <v/>
      </c>
      <c r="CB315" s="3024" t="str">
        <f t="shared" si="263"/>
        <v/>
      </c>
      <c r="CC315" s="1903"/>
      <c r="CD315" s="3024" t="str">
        <f t="shared" si="264"/>
        <v/>
      </c>
      <c r="CE315" s="3024" t="str">
        <f t="shared" si="265"/>
        <v/>
      </c>
      <c r="CF315" s="3024" t="str">
        <f t="shared" si="266"/>
        <v/>
      </c>
      <c r="CG315" s="3024" t="str">
        <f t="shared" si="267"/>
        <v/>
      </c>
      <c r="CO315" s="1901">
        <f t="shared" si="256"/>
        <v>0</v>
      </c>
      <c r="CP315" s="1901">
        <f t="shared" si="257"/>
        <v>0</v>
      </c>
      <c r="CQ315" s="2707"/>
      <c r="CR315" s="1901">
        <f t="shared" si="258"/>
        <v>0</v>
      </c>
      <c r="CS315" s="1901">
        <f t="shared" si="259"/>
        <v>0</v>
      </c>
      <c r="CT315" s="1901">
        <f t="shared" si="260"/>
        <v>0</v>
      </c>
      <c r="CU315" s="1901">
        <f t="shared" si="261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68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5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3"/>
        <v/>
      </c>
      <c r="CC316" s="302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4"/>
        <v/>
      </c>
      <c r="CE316" s="3024" t="str">
        <f t="shared" si="265"/>
        <v/>
      </c>
      <c r="CF316" s="3024" t="str">
        <f t="shared" si="266"/>
        <v/>
      </c>
      <c r="CG316" s="3024" t="str">
        <f t="shared" si="267"/>
        <v/>
      </c>
      <c r="CO316" s="1901">
        <f t="shared" si="256"/>
        <v>0</v>
      </c>
      <c r="CP316" s="1901">
        <f t="shared" si="257"/>
        <v>0</v>
      </c>
      <c r="CQ316" s="1901">
        <f t="shared" ref="CQ316:CQ324" si="271">IF(AND(D316&gt;0,OR(AR316="")),1,IF(AR316&gt;D316,1,0))</f>
        <v>0</v>
      </c>
      <c r="CR316" s="1901">
        <f t="shared" si="258"/>
        <v>0</v>
      </c>
      <c r="CS316" s="1901">
        <f t="shared" si="259"/>
        <v>0</v>
      </c>
      <c r="CT316" s="1901">
        <f t="shared" si="260"/>
        <v>0</v>
      </c>
      <c r="CU316" s="1901">
        <f t="shared" si="261"/>
        <v>0</v>
      </c>
    </row>
    <row r="317" spans="1:99" ht="15" customHeight="1" x14ac:dyDescent="0.25">
      <c r="A317" s="5923"/>
      <c r="B317" s="250" t="s">
        <v>924</v>
      </c>
      <c r="C317" s="300">
        <f t="shared" si="268"/>
        <v>0</v>
      </c>
      <c r="D317" s="587">
        <f t="shared" ref="D317:E324" si="272">SUM(F317+H317+J317+L317+N317+P317+R317+T317+V317+X317+Z317+AB317+AD317+AF317+AH317+AJ317+AL317)</f>
        <v>0</v>
      </c>
      <c r="E317" s="108">
        <f t="shared" si="272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5"/>
        <v/>
      </c>
      <c r="CA317" s="135" t="str">
        <f t="shared" si="262"/>
        <v/>
      </c>
      <c r="CB317" s="3024" t="str">
        <f t="shared" si="263"/>
        <v/>
      </c>
      <c r="CC317" s="3024" t="str">
        <f t="shared" si="270"/>
        <v/>
      </c>
      <c r="CD317" s="3024" t="str">
        <f t="shared" si="264"/>
        <v/>
      </c>
      <c r="CE317" s="3024" t="str">
        <f t="shared" si="265"/>
        <v/>
      </c>
      <c r="CF317" s="3024" t="str">
        <f t="shared" si="266"/>
        <v/>
      </c>
      <c r="CG317" s="3024" t="str">
        <f t="shared" si="267"/>
        <v/>
      </c>
      <c r="CO317" s="1901">
        <f t="shared" si="256"/>
        <v>0</v>
      </c>
      <c r="CP317" s="1901">
        <f t="shared" si="257"/>
        <v>0</v>
      </c>
      <c r="CQ317" s="1901">
        <f t="shared" si="271"/>
        <v>0</v>
      </c>
      <c r="CR317" s="1901">
        <f t="shared" si="258"/>
        <v>0</v>
      </c>
      <c r="CS317" s="1901">
        <f t="shared" si="259"/>
        <v>0</v>
      </c>
      <c r="CT317" s="1901">
        <f t="shared" si="260"/>
        <v>0</v>
      </c>
      <c r="CU317" s="1901">
        <f t="shared" si="261"/>
        <v>0</v>
      </c>
    </row>
    <row r="318" spans="1:99" ht="15" customHeight="1" x14ac:dyDescent="0.25">
      <c r="A318" s="5923"/>
      <c r="B318" s="344" t="s">
        <v>925</v>
      </c>
      <c r="C318" s="478">
        <f t="shared" si="268"/>
        <v>0</v>
      </c>
      <c r="D318" s="589">
        <f t="shared" si="272"/>
        <v>0</v>
      </c>
      <c r="E318" s="500">
        <f t="shared" si="272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5"/>
        <v/>
      </c>
      <c r="CA318" s="135" t="str">
        <f t="shared" si="262"/>
        <v/>
      </c>
      <c r="CB318" s="3024" t="str">
        <f t="shared" si="263"/>
        <v/>
      </c>
      <c r="CC318" s="3024" t="str">
        <f t="shared" si="270"/>
        <v/>
      </c>
      <c r="CD318" s="3024" t="str">
        <f t="shared" si="264"/>
        <v/>
      </c>
      <c r="CE318" s="3024" t="str">
        <f t="shared" si="265"/>
        <v/>
      </c>
      <c r="CF318" s="3024" t="str">
        <f t="shared" si="266"/>
        <v/>
      </c>
      <c r="CG318" s="3024" t="str">
        <f t="shared" si="267"/>
        <v/>
      </c>
      <c r="CO318" s="1901">
        <f t="shared" si="256"/>
        <v>0</v>
      </c>
      <c r="CP318" s="1901">
        <f t="shared" si="257"/>
        <v>0</v>
      </c>
      <c r="CQ318" s="1901">
        <f t="shared" si="271"/>
        <v>0</v>
      </c>
      <c r="CR318" s="1901">
        <f t="shared" si="258"/>
        <v>0</v>
      </c>
      <c r="CS318" s="1901">
        <f t="shared" si="259"/>
        <v>0</v>
      </c>
      <c r="CT318" s="1901">
        <f t="shared" si="260"/>
        <v>0</v>
      </c>
      <c r="CU318" s="1901">
        <f t="shared" si="261"/>
        <v>0</v>
      </c>
    </row>
    <row r="319" spans="1:99" ht="15" customHeight="1" x14ac:dyDescent="0.25">
      <c r="A319" s="5923"/>
      <c r="B319" s="344" t="s">
        <v>926</v>
      </c>
      <c r="C319" s="478">
        <f t="shared" si="268"/>
        <v>0</v>
      </c>
      <c r="D319" s="589">
        <f t="shared" si="272"/>
        <v>0</v>
      </c>
      <c r="E319" s="500">
        <f t="shared" si="272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5"/>
        <v/>
      </c>
      <c r="CA319" s="135" t="str">
        <f t="shared" si="262"/>
        <v/>
      </c>
      <c r="CB319" s="3024" t="str">
        <f t="shared" si="263"/>
        <v/>
      </c>
      <c r="CC319" s="3024" t="str">
        <f t="shared" si="270"/>
        <v/>
      </c>
      <c r="CD319" s="3024" t="str">
        <f t="shared" si="264"/>
        <v/>
      </c>
      <c r="CE319" s="3024" t="str">
        <f t="shared" si="265"/>
        <v/>
      </c>
      <c r="CF319" s="3024" t="str">
        <f t="shared" si="266"/>
        <v/>
      </c>
      <c r="CG319" s="3024" t="str">
        <f t="shared" si="267"/>
        <v/>
      </c>
      <c r="CO319" s="1901">
        <f t="shared" si="256"/>
        <v>0</v>
      </c>
      <c r="CP319" s="1901">
        <f t="shared" si="257"/>
        <v>0</v>
      </c>
      <c r="CQ319" s="1901">
        <f t="shared" si="271"/>
        <v>0</v>
      </c>
      <c r="CR319" s="1901">
        <f t="shared" si="258"/>
        <v>0</v>
      </c>
      <c r="CS319" s="1901">
        <f t="shared" si="259"/>
        <v>0</v>
      </c>
      <c r="CT319" s="1901">
        <f t="shared" si="260"/>
        <v>0</v>
      </c>
      <c r="CU319" s="1901">
        <f t="shared" si="261"/>
        <v>0</v>
      </c>
    </row>
    <row r="320" spans="1:99" ht="15" customHeight="1" x14ac:dyDescent="0.25">
      <c r="A320" s="5923"/>
      <c r="B320" s="344" t="s">
        <v>927</v>
      </c>
      <c r="C320" s="478">
        <f t="shared" si="268"/>
        <v>0</v>
      </c>
      <c r="D320" s="589">
        <f t="shared" si="272"/>
        <v>0</v>
      </c>
      <c r="E320" s="500">
        <f t="shared" si="272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5"/>
        <v/>
      </c>
      <c r="CA320" s="135" t="str">
        <f t="shared" si="262"/>
        <v/>
      </c>
      <c r="CB320" s="3024" t="str">
        <f t="shared" si="263"/>
        <v/>
      </c>
      <c r="CC320" s="3024" t="str">
        <f t="shared" si="270"/>
        <v/>
      </c>
      <c r="CD320" s="3024" t="str">
        <f t="shared" si="264"/>
        <v/>
      </c>
      <c r="CE320" s="3024" t="str">
        <f t="shared" si="265"/>
        <v/>
      </c>
      <c r="CF320" s="3024" t="str">
        <f t="shared" si="266"/>
        <v/>
      </c>
      <c r="CG320" s="3024" t="str">
        <f t="shared" si="267"/>
        <v/>
      </c>
      <c r="CO320" s="1901">
        <f t="shared" si="256"/>
        <v>0</v>
      </c>
      <c r="CP320" s="1901">
        <f t="shared" si="257"/>
        <v>0</v>
      </c>
      <c r="CQ320" s="1901">
        <f t="shared" si="271"/>
        <v>0</v>
      </c>
      <c r="CR320" s="1901">
        <f t="shared" si="258"/>
        <v>0</v>
      </c>
      <c r="CS320" s="1901">
        <f t="shared" si="259"/>
        <v>0</v>
      </c>
      <c r="CT320" s="1901">
        <f t="shared" si="260"/>
        <v>0</v>
      </c>
      <c r="CU320" s="1901">
        <f t="shared" si="261"/>
        <v>0</v>
      </c>
    </row>
    <row r="321" spans="1:99" ht="15" customHeight="1" x14ac:dyDescent="0.25">
      <c r="A321" s="5923"/>
      <c r="B321" s="344" t="s">
        <v>928</v>
      </c>
      <c r="C321" s="478">
        <f t="shared" si="268"/>
        <v>0</v>
      </c>
      <c r="D321" s="589">
        <f t="shared" si="272"/>
        <v>0</v>
      </c>
      <c r="E321" s="500">
        <f t="shared" si="272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5"/>
        <v/>
      </c>
      <c r="CA321" s="135" t="str">
        <f t="shared" si="262"/>
        <v/>
      </c>
      <c r="CB321" s="3024" t="str">
        <f t="shared" si="263"/>
        <v/>
      </c>
      <c r="CC321" s="3024" t="str">
        <f t="shared" si="270"/>
        <v/>
      </c>
      <c r="CD321" s="3024" t="str">
        <f t="shared" si="264"/>
        <v/>
      </c>
      <c r="CE321" s="3024" t="str">
        <f t="shared" si="265"/>
        <v/>
      </c>
      <c r="CF321" s="3024" t="str">
        <f t="shared" si="266"/>
        <v/>
      </c>
      <c r="CG321" s="3024" t="str">
        <f t="shared" si="267"/>
        <v/>
      </c>
      <c r="CO321" s="1901">
        <f t="shared" si="256"/>
        <v>0</v>
      </c>
      <c r="CP321" s="1901">
        <f t="shared" si="257"/>
        <v>0</v>
      </c>
      <c r="CQ321" s="1901">
        <f t="shared" si="271"/>
        <v>0</v>
      </c>
      <c r="CR321" s="1901">
        <f t="shared" si="258"/>
        <v>0</v>
      </c>
      <c r="CS321" s="1901">
        <f t="shared" si="259"/>
        <v>0</v>
      </c>
      <c r="CT321" s="1901">
        <f t="shared" si="260"/>
        <v>0</v>
      </c>
      <c r="CU321" s="1901">
        <f t="shared" si="261"/>
        <v>0</v>
      </c>
    </row>
    <row r="322" spans="1:99" ht="15" customHeight="1" x14ac:dyDescent="0.25">
      <c r="A322" s="5923"/>
      <c r="B322" s="344" t="s">
        <v>929</v>
      </c>
      <c r="C322" s="478">
        <f t="shared" si="268"/>
        <v>0</v>
      </c>
      <c r="D322" s="589">
        <f t="shared" si="272"/>
        <v>0</v>
      </c>
      <c r="E322" s="500">
        <f t="shared" si="272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5"/>
        <v/>
      </c>
      <c r="CA322" s="135" t="str">
        <f t="shared" si="262"/>
        <v/>
      </c>
      <c r="CB322" s="3024" t="str">
        <f t="shared" si="263"/>
        <v/>
      </c>
      <c r="CC322" s="3024" t="str">
        <f t="shared" si="270"/>
        <v/>
      </c>
      <c r="CD322" s="3024" t="str">
        <f t="shared" si="264"/>
        <v/>
      </c>
      <c r="CE322" s="3024" t="str">
        <f t="shared" si="265"/>
        <v/>
      </c>
      <c r="CF322" s="3024" t="str">
        <f t="shared" si="266"/>
        <v/>
      </c>
      <c r="CG322" s="3024" t="str">
        <f t="shared" si="267"/>
        <v/>
      </c>
      <c r="CO322" s="1901">
        <f t="shared" si="256"/>
        <v>0</v>
      </c>
      <c r="CP322" s="1901">
        <f t="shared" si="257"/>
        <v>0</v>
      </c>
      <c r="CQ322" s="1901">
        <f t="shared" si="271"/>
        <v>0</v>
      </c>
      <c r="CR322" s="1901">
        <f t="shared" si="258"/>
        <v>0</v>
      </c>
      <c r="CS322" s="1901">
        <f t="shared" si="259"/>
        <v>0</v>
      </c>
      <c r="CT322" s="1901">
        <f t="shared" si="260"/>
        <v>0</v>
      </c>
      <c r="CU322" s="1901">
        <f t="shared" si="261"/>
        <v>0</v>
      </c>
    </row>
    <row r="323" spans="1:99" ht="15" customHeight="1" x14ac:dyDescent="0.25">
      <c r="A323" s="5923"/>
      <c r="B323" s="344" t="s">
        <v>930</v>
      </c>
      <c r="C323" s="478">
        <f t="shared" si="268"/>
        <v>0</v>
      </c>
      <c r="D323" s="589">
        <f t="shared" si="272"/>
        <v>0</v>
      </c>
      <c r="E323" s="500">
        <f t="shared" si="272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5"/>
        <v/>
      </c>
      <c r="CA323" s="135" t="str">
        <f t="shared" si="262"/>
        <v/>
      </c>
      <c r="CB323" s="3024" t="str">
        <f t="shared" si="263"/>
        <v/>
      </c>
      <c r="CC323" s="3024" t="str">
        <f t="shared" si="270"/>
        <v/>
      </c>
      <c r="CD323" s="3024" t="str">
        <f t="shared" si="264"/>
        <v/>
      </c>
      <c r="CE323" s="3024" t="str">
        <f t="shared" si="265"/>
        <v/>
      </c>
      <c r="CF323" s="3024" t="str">
        <f t="shared" si="266"/>
        <v/>
      </c>
      <c r="CG323" s="3024" t="str">
        <f t="shared" si="267"/>
        <v/>
      </c>
      <c r="CO323" s="1901">
        <f t="shared" si="256"/>
        <v>0</v>
      </c>
      <c r="CP323" s="1901">
        <f t="shared" si="257"/>
        <v>0</v>
      </c>
      <c r="CQ323" s="1901">
        <f t="shared" si="271"/>
        <v>0</v>
      </c>
      <c r="CR323" s="1901">
        <f t="shared" si="258"/>
        <v>0</v>
      </c>
      <c r="CS323" s="1901">
        <f t="shared" si="259"/>
        <v>0</v>
      </c>
      <c r="CT323" s="1901">
        <f t="shared" si="260"/>
        <v>0</v>
      </c>
      <c r="CU323" s="1901">
        <f t="shared" si="261"/>
        <v>0</v>
      </c>
    </row>
    <row r="324" spans="1:99" ht="15" customHeight="1" x14ac:dyDescent="0.25">
      <c r="A324" s="6313"/>
      <c r="B324" s="518" t="s">
        <v>931</v>
      </c>
      <c r="C324" s="483">
        <f t="shared" si="268"/>
        <v>0</v>
      </c>
      <c r="D324" s="595">
        <f t="shared" si="272"/>
        <v>0</v>
      </c>
      <c r="E324" s="387">
        <f t="shared" si="272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5"/>
        <v/>
      </c>
      <c r="CA324" s="135" t="str">
        <f t="shared" si="262"/>
        <v/>
      </c>
      <c r="CB324" s="3024" t="str">
        <f t="shared" si="263"/>
        <v/>
      </c>
      <c r="CC324" s="3024" t="str">
        <f t="shared" si="270"/>
        <v/>
      </c>
      <c r="CD324" s="3024" t="str">
        <f t="shared" si="264"/>
        <v/>
      </c>
      <c r="CE324" s="3024" t="str">
        <f t="shared" si="265"/>
        <v/>
      </c>
      <c r="CF324" s="3024" t="str">
        <f t="shared" si="266"/>
        <v/>
      </c>
      <c r="CG324" s="3024" t="str">
        <f t="shared" si="267"/>
        <v/>
      </c>
      <c r="CO324" s="1901">
        <f t="shared" si="256"/>
        <v>0</v>
      </c>
      <c r="CP324" s="1901">
        <f t="shared" si="257"/>
        <v>0</v>
      </c>
      <c r="CQ324" s="1901">
        <f t="shared" si="271"/>
        <v>0</v>
      </c>
      <c r="CR324" s="1901">
        <f t="shared" si="258"/>
        <v>0</v>
      </c>
      <c r="CS324" s="1901">
        <f t="shared" si="259"/>
        <v>0</v>
      </c>
      <c r="CT324" s="1901">
        <f t="shared" si="260"/>
        <v>0</v>
      </c>
      <c r="CU324" s="1901">
        <f t="shared" si="261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3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4">IF(AND(C329&gt;0,AT329=""),1,IF(AT329&gt;C329,1,0))</f>
        <v>0</v>
      </c>
      <c r="CR329" s="1901">
        <f t="shared" ref="CR329:CR339" si="275">IF(AND(C329&gt;0,AU329=""),1,IF(AU329&gt;C329,1,0))</f>
        <v>0</v>
      </c>
      <c r="CS329" s="1901">
        <f t="shared" ref="CS329:CS339" si="276">IF(AND(C329&gt;0,AV329=""),1,IF(AV329&gt;C329,1,0))</f>
        <v>0</v>
      </c>
      <c r="CT329" s="1901">
        <f t="shared" ref="CT329:CT339" si="277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78">SUM(D330+E330)</f>
        <v>0</v>
      </c>
      <c r="D330" s="590">
        <f t="shared" ref="D330:E333" si="279">SUM(F330+H330+J330+L330+N330+P330+R330+T330+V330+X330+Z330+AB330+AD330+AF330+AH330+AJ330+AL330+AN330+AP330)</f>
        <v>0</v>
      </c>
      <c r="E330" s="62">
        <f t="shared" si="279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3"/>
        <v/>
      </c>
      <c r="CA330" s="13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4"/>
        <v>0</v>
      </c>
      <c r="CR330" s="1901">
        <f t="shared" si="275"/>
        <v>0</v>
      </c>
      <c r="CS330" s="1901">
        <f t="shared" si="276"/>
        <v>0</v>
      </c>
      <c r="CT330" s="1901">
        <f t="shared" si="277"/>
        <v>0</v>
      </c>
    </row>
    <row r="331" spans="1:99" x14ac:dyDescent="0.25">
      <c r="A331" s="6306" t="s">
        <v>940</v>
      </c>
      <c r="B331" s="6307"/>
      <c r="C331" s="613">
        <f t="shared" si="278"/>
        <v>0</v>
      </c>
      <c r="D331" s="614">
        <f t="shared" si="279"/>
        <v>0</v>
      </c>
      <c r="E331" s="615">
        <f t="shared" si="279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3"/>
        <v/>
      </c>
      <c r="CA331" s="135" t="str">
        <f t="shared" si="280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1"/>
        <v/>
      </c>
      <c r="CD331" s="135" t="str">
        <f t="shared" si="282"/>
        <v/>
      </c>
      <c r="CE331" s="135" t="str">
        <f t="shared" si="283"/>
        <v/>
      </c>
      <c r="CF331" s="135" t="str">
        <f t="shared" si="284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4"/>
        <v>0</v>
      </c>
      <c r="CR331" s="1901">
        <f t="shared" si="275"/>
        <v>0</v>
      </c>
      <c r="CS331" s="1901">
        <f t="shared" si="276"/>
        <v>0</v>
      </c>
      <c r="CT331" s="1901">
        <f t="shared" si="277"/>
        <v>0</v>
      </c>
    </row>
    <row r="332" spans="1:99" x14ac:dyDescent="0.25">
      <c r="A332" s="6308" t="s">
        <v>941</v>
      </c>
      <c r="B332" s="6308"/>
      <c r="C332" s="613">
        <f t="shared" si="278"/>
        <v>0</v>
      </c>
      <c r="D332" s="614">
        <f t="shared" si="279"/>
        <v>0</v>
      </c>
      <c r="E332" s="615">
        <f t="shared" si="279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3"/>
        <v/>
      </c>
      <c r="CA332" s="135" t="str">
        <f t="shared" si="280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1"/>
        <v/>
      </c>
      <c r="CD332" s="135" t="str">
        <f t="shared" si="282"/>
        <v/>
      </c>
      <c r="CE332" s="135" t="str">
        <f t="shared" si="283"/>
        <v/>
      </c>
      <c r="CF332" s="135" t="str">
        <f t="shared" si="284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4"/>
        <v>0</v>
      </c>
      <c r="CR332" s="1901">
        <f t="shared" si="275"/>
        <v>0</v>
      </c>
      <c r="CS332" s="1901">
        <f t="shared" si="276"/>
        <v>0</v>
      </c>
      <c r="CT332" s="1901">
        <f t="shared" si="277"/>
        <v>0</v>
      </c>
    </row>
    <row r="333" spans="1:99" x14ac:dyDescent="0.25">
      <c r="A333" s="6301" t="s">
        <v>942</v>
      </c>
      <c r="B333" s="6302"/>
      <c r="C333" s="300">
        <f t="shared" si="278"/>
        <v>0</v>
      </c>
      <c r="D333" s="587">
        <f t="shared" si="279"/>
        <v>0</v>
      </c>
      <c r="E333" s="146">
        <f t="shared" si="279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3"/>
        <v/>
      </c>
      <c r="CA333" s="135" t="str">
        <f t="shared" si="280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1"/>
        <v/>
      </c>
      <c r="CD333" s="135" t="str">
        <f t="shared" si="282"/>
        <v/>
      </c>
      <c r="CE333" s="135" t="str">
        <f t="shared" si="283"/>
        <v/>
      </c>
      <c r="CF333" s="135" t="str">
        <f t="shared" si="284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4"/>
        <v>0</v>
      </c>
      <c r="CR333" s="1901">
        <f t="shared" si="275"/>
        <v>0</v>
      </c>
      <c r="CS333" s="1901">
        <f t="shared" si="276"/>
        <v>0</v>
      </c>
      <c r="CT333" s="1901">
        <f t="shared" si="277"/>
        <v>0</v>
      </c>
    </row>
    <row r="334" spans="1:99" x14ac:dyDescent="0.25">
      <c r="A334" s="6303" t="s">
        <v>943</v>
      </c>
      <c r="B334" s="6304"/>
      <c r="C334" s="483">
        <f t="shared" si="278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3"/>
        <v/>
      </c>
      <c r="CA334" s="181"/>
      <c r="CB334" s="181"/>
      <c r="CC334" s="135" t="str">
        <f t="shared" si="281"/>
        <v/>
      </c>
      <c r="CD334" s="135" t="str">
        <f t="shared" si="282"/>
        <v/>
      </c>
      <c r="CE334" s="135" t="str">
        <f t="shared" si="283"/>
        <v/>
      </c>
      <c r="CF334" s="135" t="str">
        <f t="shared" si="284"/>
        <v/>
      </c>
      <c r="CO334" s="3027"/>
      <c r="CP334" s="2707"/>
      <c r="CQ334" s="1901">
        <f t="shared" si="274"/>
        <v>0</v>
      </c>
      <c r="CR334" s="1901">
        <f t="shared" si="275"/>
        <v>0</v>
      </c>
      <c r="CS334" s="1901">
        <f t="shared" si="276"/>
        <v>0</v>
      </c>
      <c r="CT334" s="1901">
        <f t="shared" si="277"/>
        <v>0</v>
      </c>
    </row>
    <row r="335" spans="1:99" x14ac:dyDescent="0.25">
      <c r="A335" s="5842" t="s">
        <v>944</v>
      </c>
      <c r="B335" s="247" t="s">
        <v>945</v>
      </c>
      <c r="C335" s="300">
        <f t="shared" si="278"/>
        <v>0</v>
      </c>
      <c r="D335" s="587">
        <f t="shared" ref="D335:E339" si="285">SUM(F335+H335+J335+L335+N335+P335+R335+T335+V335+X335+Z335+AB335+AD335+AF335+AH335+AJ335+AL335+AN335+AP335)</f>
        <v>0</v>
      </c>
      <c r="E335" s="146">
        <f t="shared" si="28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3"/>
        <v/>
      </c>
      <c r="CA335" s="135" t="str">
        <f t="shared" si="280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1"/>
        <v/>
      </c>
      <c r="CD335" s="135" t="str">
        <f t="shared" si="282"/>
        <v/>
      </c>
      <c r="CE335" s="135" t="str">
        <f t="shared" si="283"/>
        <v/>
      </c>
      <c r="CF335" s="135" t="str">
        <f t="shared" si="284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4"/>
        <v>0</v>
      </c>
      <c r="CR335" s="1901">
        <f t="shared" si="275"/>
        <v>0</v>
      </c>
      <c r="CS335" s="1901">
        <f t="shared" si="276"/>
        <v>0</v>
      </c>
      <c r="CT335" s="1901">
        <f t="shared" si="277"/>
        <v>0</v>
      </c>
    </row>
    <row r="336" spans="1:99" x14ac:dyDescent="0.25">
      <c r="A336" s="5842"/>
      <c r="B336" s="499" t="s">
        <v>946</v>
      </c>
      <c r="C336" s="300">
        <f t="shared" si="278"/>
        <v>0</v>
      </c>
      <c r="D336" s="587">
        <f t="shared" si="285"/>
        <v>0</v>
      </c>
      <c r="E336" s="146">
        <f t="shared" si="28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3"/>
        <v/>
      </c>
      <c r="CA336" s="135" t="str">
        <f t="shared" si="280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1"/>
        <v/>
      </c>
      <c r="CD336" s="135" t="str">
        <f t="shared" si="282"/>
        <v/>
      </c>
      <c r="CE336" s="135" t="str">
        <f t="shared" si="283"/>
        <v/>
      </c>
      <c r="CF336" s="135" t="str">
        <f t="shared" si="284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4"/>
        <v>0</v>
      </c>
      <c r="CR336" s="1901">
        <f t="shared" si="275"/>
        <v>0</v>
      </c>
      <c r="CS336" s="1901">
        <f t="shared" si="276"/>
        <v>0</v>
      </c>
      <c r="CT336" s="1901">
        <f t="shared" si="277"/>
        <v>0</v>
      </c>
    </row>
    <row r="337" spans="1:99" x14ac:dyDescent="0.25">
      <c r="A337" s="5842"/>
      <c r="B337" s="499" t="s">
        <v>947</v>
      </c>
      <c r="C337" s="300">
        <f t="shared" si="278"/>
        <v>0</v>
      </c>
      <c r="D337" s="587">
        <f t="shared" si="285"/>
        <v>0</v>
      </c>
      <c r="E337" s="146">
        <f t="shared" si="285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3"/>
        <v/>
      </c>
      <c r="CA337" s="135" t="str">
        <f t="shared" si="280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1"/>
        <v/>
      </c>
      <c r="CD337" s="135" t="str">
        <f t="shared" si="282"/>
        <v/>
      </c>
      <c r="CE337" s="135" t="str">
        <f t="shared" si="283"/>
        <v/>
      </c>
      <c r="CF337" s="135" t="str">
        <f t="shared" si="284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4"/>
        <v>0</v>
      </c>
      <c r="CR337" s="1901">
        <f t="shared" si="275"/>
        <v>0</v>
      </c>
      <c r="CS337" s="1901">
        <f t="shared" si="276"/>
        <v>0</v>
      </c>
      <c r="CT337" s="1901">
        <f t="shared" si="277"/>
        <v>0</v>
      </c>
    </row>
    <row r="338" spans="1:99" x14ac:dyDescent="0.25">
      <c r="A338" s="5842"/>
      <c r="B338" s="357" t="s">
        <v>699</v>
      </c>
      <c r="C338" s="300">
        <f t="shared" si="278"/>
        <v>0</v>
      </c>
      <c r="D338" s="587">
        <f t="shared" si="285"/>
        <v>0</v>
      </c>
      <c r="E338" s="146">
        <f t="shared" si="285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3"/>
        <v/>
      </c>
      <c r="CA338" s="135" t="str">
        <f t="shared" si="280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1"/>
        <v/>
      </c>
      <c r="CD338" s="135" t="str">
        <f t="shared" si="282"/>
        <v/>
      </c>
      <c r="CE338" s="135" t="str">
        <f t="shared" si="283"/>
        <v/>
      </c>
      <c r="CF338" s="135" t="str">
        <f t="shared" si="284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4"/>
        <v>0</v>
      </c>
      <c r="CR338" s="1901">
        <f t="shared" si="275"/>
        <v>0</v>
      </c>
      <c r="CS338" s="1901">
        <f t="shared" si="276"/>
        <v>0</v>
      </c>
      <c r="CT338" s="1901">
        <f t="shared" si="277"/>
        <v>0</v>
      </c>
    </row>
    <row r="339" spans="1:99" x14ac:dyDescent="0.25">
      <c r="A339" s="5732"/>
      <c r="B339" s="399" t="s">
        <v>948</v>
      </c>
      <c r="C339" s="483">
        <f t="shared" si="278"/>
        <v>0</v>
      </c>
      <c r="D339" s="595">
        <f t="shared" si="285"/>
        <v>0</v>
      </c>
      <c r="E339" s="485">
        <f t="shared" si="285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3"/>
        <v/>
      </c>
      <c r="CA339" s="135" t="str">
        <f t="shared" si="280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1"/>
        <v/>
      </c>
      <c r="CD339" s="135" t="str">
        <f t="shared" si="282"/>
        <v/>
      </c>
      <c r="CE339" s="135" t="str">
        <f t="shared" si="283"/>
        <v/>
      </c>
      <c r="CF339" s="135" t="str">
        <f t="shared" si="284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4"/>
        <v>0</v>
      </c>
      <c r="CR339" s="1901">
        <f t="shared" si="275"/>
        <v>0</v>
      </c>
      <c r="CS339" s="1901">
        <f t="shared" si="276"/>
        <v>0</v>
      </c>
      <c r="CT339" s="1901">
        <f t="shared" si="277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6">SUM(F344+H344+J344+L344+N344+P344+R344+T344+V344+X344+Z344+AB344+AD344+AF344)</f>
        <v>0</v>
      </c>
      <c r="E344" s="568">
        <f t="shared" si="286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6"/>
        <v>0</v>
      </c>
      <c r="E345" s="568">
        <f t="shared" si="28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6"/>
        <v>0</v>
      </c>
      <c r="E346" s="568">
        <f t="shared" si="286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87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89">IF(AND(C357&gt;0,AH357=""),1,IF(AH357&gt;C357,1,0))</f>
        <v>0</v>
      </c>
      <c r="CP357" s="1901">
        <f t="shared" ref="CP357:CP366" si="290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1">SUM(D358+E358)</f>
        <v>0</v>
      </c>
      <c r="D358" s="761">
        <f t="shared" ref="D358:E366" si="292">SUM(F358+H358+J358+L358+N358+P358+R358+T358+V358+X358+Z358+AB358+AD358+AF358)</f>
        <v>0</v>
      </c>
      <c r="E358" s="762">
        <f t="shared" si="292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87"/>
        <v/>
      </c>
      <c r="CA358" s="13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88"/>
        <v/>
      </c>
      <c r="CO358" s="1901">
        <f t="shared" si="289"/>
        <v>0</v>
      </c>
      <c r="CP358" s="1901">
        <f t="shared" si="290"/>
        <v>0</v>
      </c>
    </row>
    <row r="359" spans="1:94" x14ac:dyDescent="0.25">
      <c r="A359" s="5732"/>
      <c r="B359" s="529" t="s">
        <v>964</v>
      </c>
      <c r="C359" s="202">
        <f t="shared" si="291"/>
        <v>0</v>
      </c>
      <c r="D359" s="763">
        <f t="shared" si="292"/>
        <v>0</v>
      </c>
      <c r="E359" s="223">
        <f t="shared" si="292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87"/>
        <v/>
      </c>
      <c r="CA359" s="135" t="str">
        <f t="shared" si="293"/>
        <v/>
      </c>
      <c r="CB359" s="135" t="str">
        <f t="shared" si="288"/>
        <v/>
      </c>
      <c r="CO359" s="1901">
        <f t="shared" si="289"/>
        <v>0</v>
      </c>
      <c r="CP359" s="1901">
        <f t="shared" si="290"/>
        <v>0</v>
      </c>
    </row>
    <row r="360" spans="1:94" x14ac:dyDescent="0.25">
      <c r="A360" s="6147" t="s">
        <v>965</v>
      </c>
      <c r="B360" s="492" t="s">
        <v>962</v>
      </c>
      <c r="C360" s="756">
        <f t="shared" si="291"/>
        <v>0</v>
      </c>
      <c r="D360" s="751">
        <f t="shared" si="292"/>
        <v>0</v>
      </c>
      <c r="E360" s="757">
        <f t="shared" si="292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87"/>
        <v/>
      </c>
      <c r="CA360" s="135" t="str">
        <f t="shared" si="293"/>
        <v/>
      </c>
      <c r="CB360" s="135" t="str">
        <f t="shared" si="288"/>
        <v/>
      </c>
      <c r="CO360" s="1901">
        <f t="shared" si="289"/>
        <v>0</v>
      </c>
      <c r="CP360" s="1901">
        <f t="shared" si="290"/>
        <v>0</v>
      </c>
    </row>
    <row r="361" spans="1:94" x14ac:dyDescent="0.25">
      <c r="A361" s="5842"/>
      <c r="B361" s="295" t="s">
        <v>963</v>
      </c>
      <c r="C361" s="760">
        <f t="shared" si="291"/>
        <v>0</v>
      </c>
      <c r="D361" s="761">
        <f t="shared" si="292"/>
        <v>0</v>
      </c>
      <c r="E361" s="762">
        <f t="shared" si="292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87"/>
        <v/>
      </c>
      <c r="CA361" s="135" t="str">
        <f t="shared" si="293"/>
        <v/>
      </c>
      <c r="CB361" s="135" t="str">
        <f t="shared" si="288"/>
        <v/>
      </c>
      <c r="CO361" s="1901">
        <f t="shared" si="289"/>
        <v>0</v>
      </c>
      <c r="CP361" s="1901">
        <f t="shared" si="290"/>
        <v>0</v>
      </c>
    </row>
    <row r="362" spans="1:94" x14ac:dyDescent="0.25">
      <c r="A362" s="5732"/>
      <c r="B362" s="529" t="s">
        <v>964</v>
      </c>
      <c r="C362" s="724">
        <f t="shared" si="291"/>
        <v>0</v>
      </c>
      <c r="D362" s="764">
        <f t="shared" si="292"/>
        <v>0</v>
      </c>
      <c r="E362" s="765">
        <f t="shared" si="292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87"/>
        <v/>
      </c>
      <c r="CA362" s="135" t="str">
        <f t="shared" si="293"/>
        <v/>
      </c>
      <c r="CB362" s="135" t="str">
        <f t="shared" si="288"/>
        <v/>
      </c>
      <c r="CO362" s="1901">
        <f t="shared" si="289"/>
        <v>0</v>
      </c>
      <c r="CP362" s="1901">
        <f t="shared" si="290"/>
        <v>0</v>
      </c>
    </row>
    <row r="363" spans="1:94" x14ac:dyDescent="0.25">
      <c r="A363" s="6294" t="s">
        <v>966</v>
      </c>
      <c r="B363" s="492" t="s">
        <v>967</v>
      </c>
      <c r="C363" s="317">
        <f t="shared" si="291"/>
        <v>0</v>
      </c>
      <c r="D363" s="140">
        <f t="shared" si="292"/>
        <v>0</v>
      </c>
      <c r="E363" s="224">
        <f t="shared" si="292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87"/>
        <v/>
      </c>
      <c r="CA363" s="135" t="str">
        <f t="shared" si="293"/>
        <v/>
      </c>
      <c r="CB363" s="135" t="str">
        <f t="shared" si="288"/>
        <v/>
      </c>
      <c r="CO363" s="1901">
        <f t="shared" si="289"/>
        <v>0</v>
      </c>
      <c r="CP363" s="1901">
        <f t="shared" si="290"/>
        <v>0</v>
      </c>
    </row>
    <row r="364" spans="1:94" x14ac:dyDescent="0.25">
      <c r="A364" s="6295"/>
      <c r="B364" s="358" t="s">
        <v>968</v>
      </c>
      <c r="C364" s="760">
        <f t="shared" si="291"/>
        <v>0</v>
      </c>
      <c r="D364" s="761">
        <f t="shared" si="292"/>
        <v>0</v>
      </c>
      <c r="E364" s="762">
        <f t="shared" si="292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87"/>
        <v/>
      </c>
      <c r="CA364" s="135" t="str">
        <f t="shared" si="293"/>
        <v/>
      </c>
      <c r="CB364" s="135" t="str">
        <f t="shared" si="288"/>
        <v/>
      </c>
      <c r="CO364" s="1901">
        <f t="shared" si="289"/>
        <v>0</v>
      </c>
      <c r="CP364" s="1901">
        <f t="shared" si="290"/>
        <v>0</v>
      </c>
    </row>
    <row r="365" spans="1:94" x14ac:dyDescent="0.25">
      <c r="A365" s="6295"/>
      <c r="B365" s="358" t="s">
        <v>969</v>
      </c>
      <c r="C365" s="760">
        <f t="shared" si="291"/>
        <v>0</v>
      </c>
      <c r="D365" s="761">
        <f t="shared" si="292"/>
        <v>0</v>
      </c>
      <c r="E365" s="762">
        <f t="shared" si="292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87"/>
        <v/>
      </c>
      <c r="CA365" s="135" t="str">
        <f t="shared" si="293"/>
        <v/>
      </c>
      <c r="CB365" s="135" t="str">
        <f t="shared" si="288"/>
        <v/>
      </c>
      <c r="CO365" s="1901">
        <f t="shared" si="289"/>
        <v>0</v>
      </c>
      <c r="CP365" s="1901">
        <f t="shared" si="290"/>
        <v>0</v>
      </c>
    </row>
    <row r="366" spans="1:94" x14ac:dyDescent="0.25">
      <c r="A366" s="6296"/>
      <c r="B366" s="529" t="s">
        <v>970</v>
      </c>
      <c r="C366" s="724">
        <f t="shared" si="291"/>
        <v>0</v>
      </c>
      <c r="D366" s="764">
        <f t="shared" si="292"/>
        <v>0</v>
      </c>
      <c r="E366" s="765">
        <f t="shared" si="292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87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88"/>
        <v/>
      </c>
      <c r="CO366" s="1901">
        <f t="shared" si="289"/>
        <v>0</v>
      </c>
      <c r="CP366" s="1901">
        <f t="shared" si="290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4">SUM(C372:D372)</f>
        <v>0</v>
      </c>
      <c r="C372" s="2746">
        <f t="shared" ref="C372:D382" si="295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7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4"/>
        <v>0</v>
      </c>
      <c r="C375" s="3051">
        <f t="shared" si="295"/>
        <v>0</v>
      </c>
      <c r="D375" s="588">
        <f t="shared" si="295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8"/>
      <c r="AN375" s="536"/>
      <c r="AO375" s="536"/>
      <c r="AP375" s="130"/>
      <c r="AQ375" s="371"/>
      <c r="AR375" s="296"/>
      <c r="AS375" s="107"/>
      <c r="AT375" t="str">
        <f t="shared" ref="AT375:AT376" si="296">CA375&amp;CB375</f>
        <v/>
      </c>
      <c r="CA375" s="13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99">IF(AND(B375&gt;0,AS375=""),1,IF(AS375&gt;B375,1,0))</f>
        <v>0</v>
      </c>
    </row>
    <row r="376" spans="1:94" ht="21" x14ac:dyDescent="0.25">
      <c r="A376" s="3052" t="s">
        <v>985</v>
      </c>
      <c r="B376" s="3053">
        <f t="shared" si="294"/>
        <v>0</v>
      </c>
      <c r="C376" s="3054">
        <f t="shared" si="295"/>
        <v>0</v>
      </c>
      <c r="D376" s="591">
        <f t="shared" si="295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tr">
        <f t="shared" si="296"/>
        <v/>
      </c>
      <c r="CA376" s="135" t="str">
        <f t="shared" si="297"/>
        <v/>
      </c>
      <c r="CB376" s="135" t="str">
        <f t="shared" si="298"/>
        <v/>
      </c>
      <c r="CO376" s="1901">
        <f t="shared" ref="CO376:CO389" si="300">IF(AND(B376&gt;0,AR376=""),1,IF(AR376&gt;B376,1,0))</f>
        <v>0</v>
      </c>
      <c r="CP376" s="1901">
        <f t="shared" si="299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4"/>
        <v>0</v>
      </c>
      <c r="C378" s="3051">
        <f t="shared" si="295"/>
        <v>0</v>
      </c>
      <c r="D378" s="2414">
        <f t="shared" si="29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9"/>
      <c r="AN378" s="244"/>
      <c r="AO378" s="244"/>
      <c r="AP378" s="286"/>
      <c r="AQ378" s="3057"/>
      <c r="AR378" s="74"/>
      <c r="AS378" s="42"/>
      <c r="AT378" t="str">
        <f t="shared" ref="AT378:AT382" si="301">CA378&amp;CB378</f>
        <v/>
      </c>
      <c r="CA378" s="135" t="str">
        <f t="shared" si="297"/>
        <v/>
      </c>
      <c r="CB378" s="135" t="str">
        <f t="shared" si="298"/>
        <v/>
      </c>
      <c r="CO378" s="1901">
        <f t="shared" si="300"/>
        <v>0</v>
      </c>
      <c r="CP378" s="1901">
        <f t="shared" si="299"/>
        <v>0</v>
      </c>
    </row>
    <row r="379" spans="1:94" x14ac:dyDescent="0.25">
      <c r="A379" s="3052" t="s">
        <v>988</v>
      </c>
      <c r="B379" s="3053">
        <f t="shared" si="294"/>
        <v>0</v>
      </c>
      <c r="C379" s="3054">
        <f t="shared" si="295"/>
        <v>0</v>
      </c>
      <c r="D379" s="591">
        <f t="shared" si="29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tr">
        <f t="shared" si="301"/>
        <v/>
      </c>
      <c r="CA379" s="135" t="str">
        <f t="shared" si="297"/>
        <v/>
      </c>
      <c r="CB379" s="135" t="str">
        <f t="shared" si="298"/>
        <v/>
      </c>
      <c r="CO379" s="1901">
        <f t="shared" si="300"/>
        <v>0</v>
      </c>
      <c r="CP379" s="1901">
        <f t="shared" si="299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tr">
        <f t="shared" si="301"/>
        <v/>
      </c>
      <c r="CA380" s="135" t="str">
        <f t="shared" si="297"/>
        <v/>
      </c>
      <c r="CB380" s="135" t="str">
        <f t="shared" si="298"/>
        <v/>
      </c>
      <c r="CO380" s="1901">
        <f t="shared" si="300"/>
        <v>0</v>
      </c>
      <c r="CP380" s="1901">
        <f t="shared" si="299"/>
        <v>0</v>
      </c>
    </row>
    <row r="381" spans="1:94" x14ac:dyDescent="0.25">
      <c r="A381" s="3046" t="s">
        <v>990</v>
      </c>
      <c r="B381" s="3056">
        <f t="shared" si="294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9"/>
      <c r="AN381" s="244"/>
      <c r="AO381" s="244"/>
      <c r="AP381" s="286"/>
      <c r="AQ381" s="3057"/>
      <c r="AR381" s="74"/>
      <c r="AS381" s="42"/>
      <c r="AT381" t="str">
        <f t="shared" si="301"/>
        <v/>
      </c>
      <c r="CA381" s="135" t="str">
        <f t="shared" si="297"/>
        <v/>
      </c>
      <c r="CB381" s="135" t="str">
        <f t="shared" si="298"/>
        <v/>
      </c>
      <c r="CO381" s="1901">
        <f t="shared" si="300"/>
        <v>0</v>
      </c>
      <c r="CP381" s="1901">
        <f t="shared" si="299"/>
        <v>0</v>
      </c>
    </row>
    <row r="382" spans="1:94" x14ac:dyDescent="0.25">
      <c r="A382" s="3052" t="s">
        <v>991</v>
      </c>
      <c r="B382" s="3053">
        <f t="shared" si="294"/>
        <v>0</v>
      </c>
      <c r="C382" s="3054">
        <f t="shared" si="295"/>
        <v>0</v>
      </c>
      <c r="D382" s="591">
        <f t="shared" si="29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tr">
        <f t="shared" si="301"/>
        <v/>
      </c>
      <c r="CA382" s="135" t="str">
        <f t="shared" si="297"/>
        <v/>
      </c>
      <c r="CB382" s="135" t="str">
        <f t="shared" si="298"/>
        <v/>
      </c>
      <c r="CO382" s="1901">
        <f t="shared" si="300"/>
        <v>0</v>
      </c>
      <c r="CP382" s="1901">
        <f t="shared" si="299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2">SUM(C384:D384)</f>
        <v>0</v>
      </c>
      <c r="C384" s="3063">
        <f t="shared" ref="C384:C389" si="303">SUM(E384,G384,I384,K384,M384,O384,Q384,S384,U384,W384,Y384,AA384,AC384,AE384,AG384,AI384,AK384)</f>
        <v>0</v>
      </c>
      <c r="D384" s="3044">
        <f t="shared" ref="D384:D389" si="304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7"/>
      <c r="AN384" s="516"/>
      <c r="AO384" s="516"/>
      <c r="AP384" s="661"/>
      <c r="AQ384" s="3045"/>
      <c r="AR384" s="497"/>
      <c r="AS384" s="576"/>
      <c r="AT384" t="str">
        <f t="shared" ref="AT384:AT389" si="305">CA384&amp;CB384</f>
        <v/>
      </c>
      <c r="CA384" s="135" t="str">
        <f t="shared" si="297"/>
        <v/>
      </c>
      <c r="CB384" s="135" t="str">
        <f t="shared" si="298"/>
        <v/>
      </c>
      <c r="CO384" s="1901">
        <f t="shared" si="300"/>
        <v>0</v>
      </c>
      <c r="CP384" s="1901">
        <f t="shared" si="299"/>
        <v>0</v>
      </c>
    </row>
    <row r="385" spans="1:94" x14ac:dyDescent="0.25">
      <c r="A385" s="3058" t="s">
        <v>994</v>
      </c>
      <c r="B385" s="3059">
        <f t="shared" si="302"/>
        <v>0</v>
      </c>
      <c r="C385" s="3060">
        <f t="shared" si="303"/>
        <v>0</v>
      </c>
      <c r="D385" s="560">
        <f t="shared" si="30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tr">
        <f t="shared" si="305"/>
        <v/>
      </c>
      <c r="CA385" s="135" t="str">
        <f t="shared" si="297"/>
        <v/>
      </c>
      <c r="CB385" s="135" t="str">
        <f t="shared" si="298"/>
        <v/>
      </c>
      <c r="CO385" s="1901">
        <f t="shared" si="300"/>
        <v>0</v>
      </c>
      <c r="CP385" s="1901">
        <f t="shared" si="299"/>
        <v>0</v>
      </c>
    </row>
    <row r="386" spans="1:94" x14ac:dyDescent="0.25">
      <c r="A386" s="3058" t="s">
        <v>995</v>
      </c>
      <c r="B386" s="3059">
        <f t="shared" si="302"/>
        <v>0</v>
      </c>
      <c r="C386" s="3060">
        <f t="shared" si="303"/>
        <v>0</v>
      </c>
      <c r="D386" s="560">
        <f t="shared" si="30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tr">
        <f t="shared" si="305"/>
        <v/>
      </c>
      <c r="CA386" s="135" t="str">
        <f t="shared" si="297"/>
        <v/>
      </c>
      <c r="CB386" s="135" t="str">
        <f t="shared" si="298"/>
        <v/>
      </c>
      <c r="CO386" s="1901">
        <f t="shared" si="300"/>
        <v>0</v>
      </c>
      <c r="CP386" s="1901">
        <f t="shared" si="299"/>
        <v>0</v>
      </c>
    </row>
    <row r="387" spans="1:94" x14ac:dyDescent="0.25">
      <c r="A387" s="3058" t="s">
        <v>989</v>
      </c>
      <c r="B387" s="3059">
        <f t="shared" si="302"/>
        <v>0</v>
      </c>
      <c r="C387" s="3060">
        <f t="shared" si="303"/>
        <v>0</v>
      </c>
      <c r="D387" s="560">
        <f t="shared" si="30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tr">
        <f t="shared" si="305"/>
        <v/>
      </c>
      <c r="CA387" s="135" t="str">
        <f t="shared" si="297"/>
        <v/>
      </c>
      <c r="CB387" s="135" t="str">
        <f t="shared" si="298"/>
        <v/>
      </c>
      <c r="CO387" s="1901">
        <f t="shared" si="300"/>
        <v>0</v>
      </c>
      <c r="CP387" s="1901">
        <f t="shared" si="299"/>
        <v>0</v>
      </c>
    </row>
    <row r="388" spans="1:94" ht="21" x14ac:dyDescent="0.25">
      <c r="A388" s="3058" t="s">
        <v>996</v>
      </c>
      <c r="B388" s="3059">
        <f t="shared" si="302"/>
        <v>0</v>
      </c>
      <c r="C388" s="3060">
        <f t="shared" si="303"/>
        <v>0</v>
      </c>
      <c r="D388" s="560">
        <f t="shared" si="30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tr">
        <f t="shared" si="305"/>
        <v/>
      </c>
      <c r="CA388" s="135" t="str">
        <f t="shared" si="297"/>
        <v/>
      </c>
      <c r="CB388" s="135" t="str">
        <f t="shared" si="298"/>
        <v/>
      </c>
      <c r="CO388" s="1901">
        <f t="shared" si="300"/>
        <v>0</v>
      </c>
      <c r="CP388" s="1901">
        <f t="shared" si="299"/>
        <v>0</v>
      </c>
    </row>
    <row r="389" spans="1:94" x14ac:dyDescent="0.25">
      <c r="A389" s="3064" t="s">
        <v>997</v>
      </c>
      <c r="B389" s="3065">
        <f t="shared" si="302"/>
        <v>0</v>
      </c>
      <c r="C389" s="3066">
        <f t="shared" si="303"/>
        <v>0</v>
      </c>
      <c r="D389" s="563">
        <f t="shared" si="30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tr">
        <f t="shared" si="305"/>
        <v/>
      </c>
      <c r="CA389" s="135" t="str">
        <f t="shared" si="297"/>
        <v/>
      </c>
      <c r="CB389" s="135" t="str">
        <f t="shared" si="298"/>
        <v/>
      </c>
      <c r="CO389" s="1901">
        <f t="shared" si="300"/>
        <v>0</v>
      </c>
      <c r="CP389" s="1901">
        <f t="shared" si="299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6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61"/>
      <c r="Q394" s="5662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6"/>
        <v>0</v>
      </c>
      <c r="C395" s="779">
        <f>SUM(C396:C398)</f>
        <v>0</v>
      </c>
      <c r="D395" s="572">
        <f t="shared" ref="D395:E395" si="307">SUM(D396:D398)</f>
        <v>0</v>
      </c>
      <c r="E395" s="572">
        <f t="shared" si="307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08">SUM(K396:K398)</f>
        <v>0</v>
      </c>
      <c r="L395" s="586">
        <f t="shared" si="308"/>
        <v>0</v>
      </c>
      <c r="M395" s="3074">
        <f t="shared" si="308"/>
        <v>0</v>
      </c>
      <c r="N395" s="3075">
        <f t="shared" si="308"/>
        <v>0</v>
      </c>
      <c r="O395" s="3076">
        <f t="shared" si="308"/>
        <v>0</v>
      </c>
      <c r="P395" s="5443">
        <f t="shared" si="308"/>
        <v>0</v>
      </c>
      <c r="Q395" s="3078">
        <f t="shared" si="308"/>
        <v>0</v>
      </c>
      <c r="R395" s="3077">
        <f t="shared" si="308"/>
        <v>0</v>
      </c>
      <c r="S395" s="3076">
        <f t="shared" si="308"/>
        <v>0</v>
      </c>
      <c r="T395" s="3078">
        <f t="shared" si="308"/>
        <v>0</v>
      </c>
      <c r="U395" s="3077">
        <f t="shared" si="308"/>
        <v>0</v>
      </c>
    </row>
    <row r="396" spans="1:94" x14ac:dyDescent="0.25">
      <c r="A396" s="3061" t="s">
        <v>1015</v>
      </c>
      <c r="B396" s="3079">
        <f t="shared" si="306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63"/>
      <c r="Q396" s="3082"/>
      <c r="R396" s="3081"/>
      <c r="S396" s="1760"/>
      <c r="T396" s="3082"/>
      <c r="U396" s="3081"/>
      <c r="V396" t="str">
        <f t="shared" ref="V396:V404" si="309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0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6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09"/>
        <v/>
      </c>
      <c r="CA397" s="13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0"/>
        <v>0</v>
      </c>
      <c r="CP397" s="1901">
        <f t="shared" ref="CP397" si="313">IF(AND($B397&gt;0,L397=""),1,IF(L397&gt;$B397,1,0))</f>
        <v>0</v>
      </c>
    </row>
    <row r="398" spans="1:94" x14ac:dyDescent="0.25">
      <c r="A398" s="3058" t="s">
        <v>1017</v>
      </c>
      <c r="B398" s="3084">
        <f t="shared" si="306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09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2"/>
        <v/>
      </c>
      <c r="CO398" s="1901">
        <f t="shared" si="310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6"/>
        <v>0</v>
      </c>
      <c r="C399" s="779">
        <f>SUM(C400:C403)</f>
        <v>0</v>
      </c>
      <c r="D399" s="572">
        <f t="shared" ref="D399:U399" si="314">SUM(D400:D403)</f>
        <v>0</v>
      </c>
      <c r="E399" s="515">
        <f t="shared" si="314"/>
        <v>0</v>
      </c>
      <c r="F399" s="779">
        <f t="shared" si="314"/>
        <v>0</v>
      </c>
      <c r="G399" s="5667">
        <f t="shared" si="314"/>
        <v>0</v>
      </c>
      <c r="H399" s="539">
        <f t="shared" si="314"/>
        <v>0</v>
      </c>
      <c r="I399" s="514">
        <f>SUM(I400:I403)</f>
        <v>0</v>
      </c>
      <c r="J399" s="513">
        <f t="shared" si="314"/>
        <v>0</v>
      </c>
      <c r="K399" s="572">
        <f t="shared" si="314"/>
        <v>0</v>
      </c>
      <c r="L399" s="586">
        <f t="shared" si="314"/>
        <v>0</v>
      </c>
      <c r="M399" s="3087">
        <f t="shared" si="314"/>
        <v>0</v>
      </c>
      <c r="N399" s="3088">
        <f t="shared" si="314"/>
        <v>0</v>
      </c>
      <c r="O399" s="3087">
        <f t="shared" si="314"/>
        <v>0</v>
      </c>
      <c r="P399" s="5664">
        <f t="shared" si="314"/>
        <v>0</v>
      </c>
      <c r="Q399" s="3089">
        <f t="shared" si="314"/>
        <v>0</v>
      </c>
      <c r="R399" s="3088">
        <f t="shared" si="314"/>
        <v>0</v>
      </c>
      <c r="S399" s="3087">
        <f t="shared" si="314"/>
        <v>0</v>
      </c>
      <c r="T399" s="3089">
        <f t="shared" si="314"/>
        <v>0</v>
      </c>
      <c r="U399" s="3088">
        <f t="shared" si="314"/>
        <v>0</v>
      </c>
    </row>
    <row r="400" spans="1:94" x14ac:dyDescent="0.25">
      <c r="A400" s="3061" t="s">
        <v>1018</v>
      </c>
      <c r="B400" s="3079">
        <f t="shared" si="306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65"/>
      <c r="Q400" s="3093"/>
      <c r="R400" s="3091"/>
      <c r="S400" s="3090"/>
      <c r="T400" s="3093"/>
      <c r="U400" s="3092"/>
      <c r="V400" t="str">
        <f t="shared" si="309"/>
        <v/>
      </c>
      <c r="CA400" s="13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7">IF(AND($B400&gt;0,K400=""),1,IF(K400&gt;$B400,1,0))</f>
        <v>0</v>
      </c>
      <c r="CP400" s="1901">
        <f t="shared" ref="CP400:CP404" si="318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6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09"/>
        <v/>
      </c>
      <c r="CA401" s="135" t="str">
        <f t="shared" si="315"/>
        <v/>
      </c>
      <c r="CB401" s="135" t="str">
        <f t="shared" si="316"/>
        <v/>
      </c>
      <c r="CO401" s="1901">
        <f t="shared" si="317"/>
        <v>0</v>
      </c>
      <c r="CP401" s="1901">
        <f t="shared" si="318"/>
        <v>0</v>
      </c>
    </row>
    <row r="402" spans="1:94" ht="12" customHeight="1" x14ac:dyDescent="0.25">
      <c r="A402" s="3058" t="s">
        <v>1020</v>
      </c>
      <c r="B402" s="3084">
        <f t="shared" si="306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09"/>
        <v/>
      </c>
      <c r="CA402" s="135" t="str">
        <f t="shared" si="315"/>
        <v/>
      </c>
      <c r="CB402" s="135" t="str">
        <f t="shared" si="316"/>
        <v/>
      </c>
      <c r="CO402" s="1901">
        <f t="shared" si="317"/>
        <v>0</v>
      </c>
      <c r="CP402" s="1901">
        <f t="shared" si="318"/>
        <v>0</v>
      </c>
    </row>
    <row r="403" spans="1:94" ht="15.75" thickBot="1" x14ac:dyDescent="0.3">
      <c r="A403" s="3097" t="s">
        <v>1021</v>
      </c>
      <c r="B403" s="3098">
        <f t="shared" si="306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09"/>
        <v/>
      </c>
      <c r="CA403" s="135" t="str">
        <f t="shared" si="315"/>
        <v/>
      </c>
      <c r="CB403" s="135" t="str">
        <f t="shared" si="316"/>
        <v/>
      </c>
      <c r="CO403" s="1901">
        <f t="shared" si="317"/>
        <v>0</v>
      </c>
      <c r="CP403" s="1901">
        <f t="shared" si="318"/>
        <v>0</v>
      </c>
    </row>
    <row r="404" spans="1:94" ht="15.75" thickTop="1" x14ac:dyDescent="0.25">
      <c r="A404" s="3106" t="s">
        <v>1022</v>
      </c>
      <c r="B404" s="3107">
        <f t="shared" si="306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66"/>
      <c r="Q404" s="3111"/>
      <c r="R404" s="3109"/>
      <c r="S404" s="3108"/>
      <c r="T404" s="3111"/>
      <c r="U404" s="3110"/>
      <c r="V404" t="str">
        <f t="shared" si="309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6"/>
        <v/>
      </c>
      <c r="CO404" s="1901">
        <f t="shared" si="317"/>
        <v>0</v>
      </c>
      <c r="CP404" s="1901">
        <f t="shared" si="318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19">CA410&amp;CB410</f>
        <v/>
      </c>
      <c r="CA410" s="13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2">IF(AND($B410&gt;0,E410=""),1,IF(E410&gt;$B410,1,0))</f>
        <v>0</v>
      </c>
      <c r="CP410" s="1901">
        <f t="shared" ref="CP410:CP411" si="323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0"/>
        <v/>
      </c>
      <c r="CB411" s="135" t="str">
        <f t="shared" si="321"/>
        <v/>
      </c>
      <c r="CO411" s="1901">
        <f t="shared" si="322"/>
        <v>0</v>
      </c>
      <c r="CP411" s="1901">
        <f t="shared" si="323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 ()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50" t="str">
        <f>CONCATENATE("MES: ",NOMBRE!B6, " (",NOMBRE!C6,NOMBRE!D6,")")</f>
        <v>MES:  ()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0</v>
      </c>
      <c r="D13" s="774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0</v>
      </c>
      <c r="D22" s="625">
        <f t="shared" si="2"/>
        <v>0</v>
      </c>
      <c r="E22" s="626">
        <f>SUM(G22+I22+K22+M22+O22+Q22+S22+U22+W22+Y22+AA22+AC22+AE22+AG22+AI22+AK22+AM22)</f>
        <v>0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0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0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0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 ()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50" t="str">
        <f>CONCATENATE("MES: ",NOMBRE!B6, " (",NOMBRE!C6,NOMBRE!D6,")")</f>
        <v>MES:  ()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5672"/>
      <c r="G196" s="5673"/>
      <c r="H196" s="5672"/>
      <c r="I196" s="5673"/>
      <c r="J196" s="5672"/>
      <c r="K196" s="5673"/>
      <c r="L196" s="5672"/>
      <c r="M196" s="5673"/>
      <c r="N196" s="5672"/>
      <c r="O196" s="5673"/>
      <c r="P196" s="5672"/>
      <c r="Q196" s="5673"/>
      <c r="R196" s="5676"/>
      <c r="S196" s="5677"/>
      <c r="T196" s="5678"/>
      <c r="U196" s="5679"/>
      <c r="V196" s="5679"/>
      <c r="W196" s="5679"/>
      <c r="X196" s="5679"/>
      <c r="Y196" s="5680"/>
      <c r="Z196" s="5681"/>
      <c r="AA196" s="5682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7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83"/>
      <c r="V197" s="5683"/>
      <c r="W197" s="5683"/>
      <c r="X197" s="5683"/>
      <c r="Y197" s="5684"/>
      <c r="Z197" s="5685"/>
      <c r="AA197" s="5686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283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5674"/>
      <c r="G198" s="5675"/>
      <c r="H198" s="5674"/>
      <c r="I198" s="5675"/>
      <c r="J198" s="5674"/>
      <c r="K198" s="5675"/>
      <c r="L198" s="5674"/>
      <c r="M198" s="5675"/>
      <c r="N198" s="3284"/>
      <c r="O198" s="3285"/>
      <c r="P198" s="3284"/>
      <c r="Q198" s="3285"/>
      <c r="R198" s="3286"/>
      <c r="S198" s="3287"/>
      <c r="T198" s="3288"/>
      <c r="U198" s="5687"/>
      <c r="V198" s="5687"/>
      <c r="W198" s="5687"/>
      <c r="X198" s="5687"/>
      <c r="Y198" s="5688"/>
      <c r="Z198" s="5689"/>
      <c r="AA198" s="5690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283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5674"/>
      <c r="G199" s="5675"/>
      <c r="H199" s="5674"/>
      <c r="I199" s="5675"/>
      <c r="J199" s="5674"/>
      <c r="K199" s="5675"/>
      <c r="L199" s="5674"/>
      <c r="M199" s="5675"/>
      <c r="N199" s="5674"/>
      <c r="O199" s="5675"/>
      <c r="P199" s="5674"/>
      <c r="Q199" s="5675"/>
      <c r="R199" s="5695"/>
      <c r="S199" s="5696"/>
      <c r="T199" s="3288"/>
      <c r="U199" s="5687"/>
      <c r="V199" s="5687"/>
      <c r="W199" s="5687"/>
      <c r="X199" s="5687"/>
      <c r="Y199" s="5688"/>
      <c r="Z199" s="5689"/>
      <c r="AA199" s="5690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283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5674"/>
      <c r="G200" s="5675"/>
      <c r="H200" s="5674"/>
      <c r="I200" s="5675"/>
      <c r="J200" s="5674"/>
      <c r="K200" s="5675"/>
      <c r="L200" s="5674"/>
      <c r="M200" s="5675"/>
      <c r="N200" s="3284"/>
      <c r="O200" s="3285"/>
      <c r="P200" s="3284"/>
      <c r="Q200" s="3285"/>
      <c r="R200" s="3286"/>
      <c r="S200" s="3287"/>
      <c r="T200" s="3288"/>
      <c r="U200" s="5687"/>
      <c r="V200" s="5687"/>
      <c r="W200" s="5687"/>
      <c r="X200" s="5687"/>
      <c r="Y200" s="5688"/>
      <c r="Z200" s="5689"/>
      <c r="AA200" s="5690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283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5674"/>
      <c r="G201" s="5675"/>
      <c r="H201" s="5674"/>
      <c r="I201" s="5675"/>
      <c r="J201" s="5674"/>
      <c r="K201" s="5675"/>
      <c r="L201" s="5674"/>
      <c r="M201" s="5675"/>
      <c r="N201" s="5674"/>
      <c r="O201" s="5675"/>
      <c r="P201" s="5674"/>
      <c r="Q201" s="5675"/>
      <c r="R201" s="5695"/>
      <c r="S201" s="5696"/>
      <c r="T201" s="3288"/>
      <c r="U201" s="5687"/>
      <c r="V201" s="5687"/>
      <c r="W201" s="5687"/>
      <c r="X201" s="5687"/>
      <c r="Y201" s="5688"/>
      <c r="Z201" s="5689"/>
      <c r="AA201" s="5690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97"/>
      <c r="T202" s="3289"/>
      <c r="U202" s="5691"/>
      <c r="V202" s="5691"/>
      <c r="W202" s="5691"/>
      <c r="X202" s="5691"/>
      <c r="Y202" s="5692"/>
      <c r="Z202" s="5693"/>
      <c r="AA202" s="5694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290">
        <f>D207+E207</f>
        <v>0</v>
      </c>
      <c r="D207" s="5698"/>
      <c r="E207" s="5699"/>
    </row>
    <row r="208" spans="1:99" ht="15" customHeight="1" x14ac:dyDescent="0.25">
      <c r="A208" s="6514" t="s">
        <v>1351</v>
      </c>
      <c r="B208" s="6514"/>
      <c r="C208" s="3292">
        <f>D208+E208</f>
        <v>0</v>
      </c>
      <c r="D208" s="5552"/>
      <c r="E208" s="570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03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0" t="str">
        <f>CONCATENATE("MES: ",NOMBRE!B6, " (",NOMBRE!C6,NOMBRE!D6,")")</f>
        <v>MES:  ()</v>
      </c>
    </row>
    <row r="5" spans="1:97" ht="16.350000000000001" customHeight="1" x14ac:dyDescent="0.2">
      <c r="A5" s="3304" t="str">
        <f>CONCATENATE("AÑO: ",NOMBRE!B7)</f>
        <v>AÑO: 2025</v>
      </c>
      <c r="AP5" s="3305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09"/>
      <c r="F12" s="771"/>
      <c r="G12" s="3309"/>
      <c r="H12" s="771"/>
      <c r="I12" s="3309"/>
      <c r="J12" s="771"/>
      <c r="K12" s="3310"/>
      <c r="L12" s="771"/>
      <c r="M12" s="3309"/>
      <c r="N12" s="771"/>
      <c r="O12" s="3310"/>
      <c r="P12" s="771"/>
      <c r="Q12" s="3309"/>
      <c r="R12" s="771"/>
      <c r="S12" s="3310"/>
      <c r="T12" s="576"/>
      <c r="U12" s="3310"/>
      <c r="V12" s="576"/>
      <c r="W12" s="3310"/>
      <c r="X12" s="576"/>
      <c r="Y12" s="3310"/>
      <c r="Z12" s="576"/>
      <c r="AA12" s="3310"/>
      <c r="AB12" s="771"/>
      <c r="AC12" s="3310"/>
      <c r="AD12" s="771"/>
      <c r="AE12" s="3310"/>
      <c r="AF12" s="771"/>
      <c r="AG12" s="3310"/>
      <c r="AH12" s="576"/>
      <c r="AI12" s="3310"/>
      <c r="AJ12" s="576"/>
      <c r="AK12" s="3310"/>
      <c r="AL12" s="3299"/>
      <c r="AM12" s="576"/>
      <c r="AN12" s="3310"/>
      <c r="AO12" s="3309"/>
      <c r="AP12" s="3309"/>
      <c r="AQ12" s="576"/>
      <c r="AR12" s="3310"/>
      <c r="AS12" s="576"/>
      <c r="AT12" s="3311" t="str">
        <f>CA12&amp;CB12&amp;CC12&amp;CD12&amp;CE12&amp;CF12&amp;CG12</f>
        <v/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13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11" t="str">
        <f>CA13&amp;CB13&amp;CC13&amp;CD13&amp;CE13&amp;CF13&amp;CG13</f>
        <v/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14"/>
      <c r="AO14" s="3314"/>
      <c r="AP14" s="3314"/>
      <c r="AQ14" s="368"/>
      <c r="AR14" s="634"/>
      <c r="AS14" s="368"/>
      <c r="AT14" s="3311" t="str">
        <f t="shared" ref="AT14:AT15" si="5">CA14&amp;CB14&amp;CC14&amp;CD14&amp;CE14&amp;CF14&amp;CG14</f>
        <v/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15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6"/>
      <c r="AO15" s="3316"/>
      <c r="AP15" s="3316"/>
      <c r="AQ15" s="636"/>
      <c r="AR15" s="635"/>
      <c r="AS15" s="636"/>
      <c r="AT15" s="3311" t="str">
        <f t="shared" si="5"/>
        <v/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tr">
        <f>$CA20&amp;$CB20&amp;$CC20&amp;$CD20&amp;$CE20&amp;$CF20</f>
        <v/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tr">
        <f t="shared" ref="AS21:AS26" si="9">$CA21&amp;$CB21&amp;$CC21&amp;$CD21&amp;$CE21&amp;$CF21</f>
        <v/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tr">
        <f t="shared" si="9"/>
        <v/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19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tr">
        <f t="shared" si="9"/>
        <v/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20">
        <f t="shared" si="6"/>
        <v>0</v>
      </c>
      <c r="C24" s="3321">
        <f t="shared" si="7"/>
        <v>0</v>
      </c>
      <c r="D24" s="3322">
        <f t="shared" si="7"/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tr">
        <f t="shared" si="9"/>
        <v/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tr">
        <f t="shared" si="9"/>
        <v/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31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tr">
        <f t="shared" si="9"/>
        <v/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tr">
        <f>CA31&amp;CB31</f>
        <v/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tr">
        <f>CA32</f>
        <v/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tr">
        <f t="shared" ref="AO33:AO36" si="32">CA33</f>
        <v/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tr">
        <f t="shared" si="32"/>
        <v/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tr">
        <f t="shared" si="32"/>
        <v/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tr">
        <f t="shared" si="32"/>
        <v/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tr">
        <f>CA41&amp;CB41</f>
        <v/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tr">
        <f t="shared" ref="AO42:AO46" si="35">CA42&amp;CB42</f>
        <v/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tr">
        <f t="shared" si="35"/>
        <v/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tr">
        <f t="shared" si="35"/>
        <v/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tr">
        <f t="shared" si="35"/>
        <v/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tr">
        <f t="shared" si="35"/>
        <v/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56"/>
      <c r="AM51" s="22"/>
      <c r="AN51" s="576"/>
      <c r="AO51" s="3341" t="str">
        <f t="shared" ref="AO51:AO56" si="42">CA51&amp;CB51</f>
        <v/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tr">
        <f t="shared" si="42"/>
        <v/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tr">
        <f t="shared" si="42"/>
        <v/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tr">
        <f t="shared" si="42"/>
        <v/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tr">
        <f t="shared" si="42"/>
        <v/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tr">
        <f t="shared" si="42"/>
        <v/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10"/>
      <c r="F61" s="576"/>
      <c r="G61" s="3310"/>
      <c r="H61" s="771"/>
      <c r="I61" s="3310"/>
      <c r="J61" s="771"/>
      <c r="K61" s="3310"/>
      <c r="L61" s="771"/>
      <c r="M61" s="3310"/>
      <c r="N61" s="771"/>
      <c r="O61" s="3310"/>
      <c r="P61" s="771"/>
      <c r="Q61" s="3310"/>
      <c r="R61" s="771"/>
      <c r="S61" s="3310"/>
      <c r="T61" s="771"/>
      <c r="U61" s="3310"/>
      <c r="V61" s="3344"/>
      <c r="W61" s="3310"/>
      <c r="X61" s="771"/>
      <c r="Y61" s="3310"/>
      <c r="Z61" s="771"/>
      <c r="AA61" s="3310"/>
      <c r="AB61" s="771"/>
      <c r="AC61" s="3310"/>
      <c r="AD61" s="771"/>
      <c r="AE61" s="3310"/>
      <c r="AF61" s="771"/>
      <c r="AG61" s="3310"/>
      <c r="AH61" s="771"/>
      <c r="AI61" s="3310"/>
      <c r="AJ61" s="771"/>
      <c r="AK61" s="3338"/>
      <c r="AL61" s="759"/>
      <c r="AM61" s="559"/>
      <c r="AN61" s="771"/>
      <c r="AO61" s="3341" t="str">
        <f t="shared" ref="AO61:AO65" si="48">CA61&amp;CB61</f>
        <v/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45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41" t="str">
        <f t="shared" si="48"/>
        <v/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45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41" t="str">
        <f t="shared" si="48"/>
        <v/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45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41" t="str">
        <f t="shared" si="48"/>
        <v/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46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41" t="str">
        <f t="shared" si="48"/>
        <v/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47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50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51">
        <f>SUM(AM61:AM65)</f>
        <v>0</v>
      </c>
      <c r="AN67" s="586">
        <f>SUM(AN61:AN65)</f>
        <v>0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10"/>
      <c r="F72" s="576"/>
      <c r="G72" s="3310"/>
      <c r="H72" s="771"/>
      <c r="I72" s="3310"/>
      <c r="J72" s="771"/>
      <c r="K72" s="3310"/>
      <c r="L72" s="771"/>
      <c r="M72" s="3310"/>
      <c r="N72" s="771"/>
      <c r="O72" s="3310"/>
      <c r="P72" s="771"/>
      <c r="Q72" s="3310"/>
      <c r="R72" s="771"/>
      <c r="S72" s="3310"/>
      <c r="T72" s="771"/>
      <c r="U72" s="3310"/>
      <c r="V72" s="3344"/>
      <c r="W72" s="3310"/>
      <c r="X72" s="771"/>
      <c r="Y72" s="3310"/>
      <c r="Z72" s="771"/>
      <c r="AA72" s="3310"/>
      <c r="AB72" s="771"/>
      <c r="AC72" s="3310"/>
      <c r="AD72" s="771"/>
      <c r="AE72" s="3310"/>
      <c r="AF72" s="771"/>
      <c r="AG72" s="3310"/>
      <c r="AH72" s="771"/>
      <c r="AI72" s="3310"/>
      <c r="AJ72" s="771"/>
      <c r="AK72" s="3338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50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f>SUM(C81:E81)</f>
        <v>0</v>
      </c>
      <c r="C81" s="3310"/>
      <c r="D81" s="773"/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f t="shared" si="58"/>
        <v>0</v>
      </c>
      <c r="C92" s="346"/>
      <c r="D92" s="369"/>
      <c r="E92" s="347"/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37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58">
        <f t="shared" si="60"/>
        <v>0</v>
      </c>
      <c r="H106" s="781">
        <f t="shared" si="60"/>
        <v>0</v>
      </c>
      <c r="I106" s="3358">
        <f t="shared" si="60"/>
        <v>0</v>
      </c>
      <c r="J106" s="781">
        <f t="shared" si="60"/>
        <v>0</v>
      </c>
      <c r="K106" s="3358">
        <f t="shared" si="60"/>
        <v>0</v>
      </c>
      <c r="L106" s="781">
        <f t="shared" si="60"/>
        <v>0</v>
      </c>
      <c r="M106" s="3358">
        <f t="shared" si="60"/>
        <v>0</v>
      </c>
      <c r="N106" s="781">
        <f t="shared" si="60"/>
        <v>0</v>
      </c>
      <c r="O106" s="3358">
        <f t="shared" si="60"/>
        <v>0</v>
      </c>
      <c r="P106" s="781">
        <f t="shared" si="60"/>
        <v>0</v>
      </c>
      <c r="Q106" s="3358">
        <f t="shared" si="60"/>
        <v>0</v>
      </c>
      <c r="R106" s="781">
        <f t="shared" si="60"/>
        <v>0</v>
      </c>
      <c r="S106" s="3358">
        <f t="shared" si="60"/>
        <v>0</v>
      </c>
      <c r="T106" s="781">
        <f t="shared" si="60"/>
        <v>0</v>
      </c>
      <c r="U106" s="3358">
        <f t="shared" si="60"/>
        <v>0</v>
      </c>
      <c r="V106" s="781">
        <f t="shared" si="60"/>
        <v>0</v>
      </c>
      <c r="W106" s="3358">
        <f t="shared" si="60"/>
        <v>0</v>
      </c>
      <c r="X106" s="781">
        <f t="shared" si="60"/>
        <v>0</v>
      </c>
      <c r="Y106" s="3358">
        <f t="shared" si="60"/>
        <v>0</v>
      </c>
      <c r="Z106" s="781">
        <f t="shared" si="60"/>
        <v>0</v>
      </c>
      <c r="AA106" s="3358">
        <f t="shared" si="60"/>
        <v>0</v>
      </c>
      <c r="AB106" s="781">
        <f t="shared" si="60"/>
        <v>0</v>
      </c>
      <c r="AC106" s="3358">
        <f t="shared" si="60"/>
        <v>0</v>
      </c>
      <c r="AD106" s="781">
        <f t="shared" si="60"/>
        <v>0</v>
      </c>
      <c r="AE106" s="3358">
        <f t="shared" si="60"/>
        <v>0</v>
      </c>
      <c r="AF106" s="781">
        <f t="shared" si="60"/>
        <v>0</v>
      </c>
      <c r="AG106" s="3358">
        <f t="shared" si="60"/>
        <v>0</v>
      </c>
      <c r="AH106" s="781">
        <f t="shared" si="60"/>
        <v>0</v>
      </c>
      <c r="AI106" s="3358">
        <f t="shared" si="60"/>
        <v>0</v>
      </c>
      <c r="AJ106" s="781">
        <f t="shared" si="60"/>
        <v>0</v>
      </c>
      <c r="AK106" s="3358">
        <f t="shared" si="60"/>
        <v>0</v>
      </c>
      <c r="AL106" s="781">
        <f t="shared" si="60"/>
        <v>0</v>
      </c>
      <c r="AM106" s="3359">
        <f t="shared" si="60"/>
        <v>0</v>
      </c>
      <c r="AN106" s="3360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37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61"/>
      <c r="G107" s="3362"/>
      <c r="H107" s="3363"/>
      <c r="I107" s="890"/>
      <c r="J107" s="3363"/>
      <c r="K107" s="890"/>
      <c r="L107" s="3361"/>
      <c r="M107" s="3362"/>
      <c r="N107" s="3363"/>
      <c r="O107" s="890"/>
      <c r="P107" s="3363"/>
      <c r="Q107" s="890"/>
      <c r="R107" s="3363"/>
      <c r="S107" s="890"/>
      <c r="T107" s="3363"/>
      <c r="U107" s="890"/>
      <c r="V107" s="3363"/>
      <c r="W107" s="890"/>
      <c r="X107" s="3363"/>
      <c r="Y107" s="890"/>
      <c r="Z107" s="3363"/>
      <c r="AA107" s="890"/>
      <c r="AB107" s="3363"/>
      <c r="AC107" s="890"/>
      <c r="AD107" s="3363"/>
      <c r="AE107" s="890"/>
      <c r="AF107" s="3363"/>
      <c r="AG107" s="890"/>
      <c r="AH107" s="3363"/>
      <c r="AI107" s="890"/>
      <c r="AJ107" s="3363"/>
      <c r="AK107" s="890"/>
      <c r="AL107" s="3363"/>
      <c r="AM107" s="892"/>
      <c r="AN107" s="3362"/>
      <c r="AO107" s="871"/>
      <c r="AP107" s="3341" t="str">
        <f>CA107&amp;CB107</f>
        <v/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364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365"/>
      <c r="G108" s="874"/>
      <c r="H108" s="3366"/>
      <c r="I108" s="3367"/>
      <c r="J108" s="3365"/>
      <c r="K108" s="3368"/>
      <c r="L108" s="3366"/>
      <c r="M108" s="3369"/>
      <c r="N108" s="3365"/>
      <c r="O108" s="3368"/>
      <c r="P108" s="3367"/>
      <c r="Q108" s="3369"/>
      <c r="R108" s="3370"/>
      <c r="S108" s="3368"/>
      <c r="T108" s="3367"/>
      <c r="U108" s="3369"/>
      <c r="V108" s="3370"/>
      <c r="W108" s="3368"/>
      <c r="X108" s="3367"/>
      <c r="Y108" s="3368"/>
      <c r="Z108" s="3370"/>
      <c r="AA108" s="3369"/>
      <c r="AB108" s="3370"/>
      <c r="AC108" s="3368"/>
      <c r="AD108" s="3367"/>
      <c r="AE108" s="3369"/>
      <c r="AF108" s="3370"/>
      <c r="AG108" s="3368"/>
      <c r="AH108" s="3367"/>
      <c r="AI108" s="3369"/>
      <c r="AJ108" s="3370"/>
      <c r="AK108" s="3368"/>
      <c r="AL108" s="3367"/>
      <c r="AM108" s="3371"/>
      <c r="AN108" s="3366"/>
      <c r="AO108" s="874"/>
      <c r="AP108" s="3341" t="str">
        <f t="shared" ref="AP108:AP109" si="63">CA108&amp;CB108</f>
        <v/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372">
        <f t="shared" si="61"/>
        <v>0</v>
      </c>
      <c r="D109" s="3373">
        <f t="shared" si="62"/>
        <v>0</v>
      </c>
      <c r="E109" s="3374">
        <f t="shared" si="62"/>
        <v>0</v>
      </c>
      <c r="F109" s="3375"/>
      <c r="G109" s="3376"/>
      <c r="H109" s="3377"/>
      <c r="I109" s="3378"/>
      <c r="J109" s="3375"/>
      <c r="K109" s="3379"/>
      <c r="L109" s="3377"/>
      <c r="M109" s="3380"/>
      <c r="N109" s="3375"/>
      <c r="O109" s="3379"/>
      <c r="P109" s="3378"/>
      <c r="Q109" s="3380"/>
      <c r="R109" s="3381"/>
      <c r="S109" s="3379"/>
      <c r="T109" s="3378"/>
      <c r="U109" s="3380"/>
      <c r="V109" s="3381"/>
      <c r="W109" s="3379"/>
      <c r="X109" s="3378"/>
      <c r="Y109" s="3379"/>
      <c r="Z109" s="3381"/>
      <c r="AA109" s="3380"/>
      <c r="AB109" s="3381"/>
      <c r="AC109" s="3379"/>
      <c r="AD109" s="3378"/>
      <c r="AE109" s="3380"/>
      <c r="AF109" s="3381"/>
      <c r="AG109" s="3379"/>
      <c r="AH109" s="3378"/>
      <c r="AI109" s="3380"/>
      <c r="AJ109" s="3381"/>
      <c r="AK109" s="3379"/>
      <c r="AL109" s="3378"/>
      <c r="AM109" s="3382"/>
      <c r="AN109" s="3377"/>
      <c r="AO109" s="3376"/>
      <c r="AP109" s="3341" t="str">
        <f t="shared" si="63"/>
        <v/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383"/>
      <c r="G110" s="3384"/>
      <c r="H110" s="3385"/>
      <c r="I110" s="3386"/>
      <c r="J110" s="3387"/>
      <c r="K110" s="3384"/>
      <c r="L110" s="3385"/>
      <c r="M110" s="3388"/>
      <c r="N110" s="3387"/>
      <c r="O110" s="3384"/>
      <c r="P110" s="3386"/>
      <c r="Q110" s="3388"/>
      <c r="R110" s="3389"/>
      <c r="S110" s="3384"/>
      <c r="T110" s="3386"/>
      <c r="U110" s="3388"/>
      <c r="V110" s="3389"/>
      <c r="W110" s="3384"/>
      <c r="X110" s="3386"/>
      <c r="Y110" s="3384"/>
      <c r="Z110" s="3389"/>
      <c r="AA110" s="3388"/>
      <c r="AB110" s="3389"/>
      <c r="AC110" s="3384"/>
      <c r="AD110" s="3386"/>
      <c r="AE110" s="3388"/>
      <c r="AF110" s="3389"/>
      <c r="AG110" s="3384"/>
      <c r="AH110" s="3386"/>
      <c r="AI110" s="3388"/>
      <c r="AJ110" s="3389"/>
      <c r="AK110" s="3384"/>
      <c r="AL110" s="3386"/>
      <c r="AM110" s="3390"/>
      <c r="AN110" s="3385"/>
      <c r="AO110" s="3391"/>
      <c r="AP110" s="3341" t="str">
        <f>CA110</f>
        <v/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392"/>
      <c r="G111" s="3393"/>
      <c r="H111" s="3394"/>
      <c r="I111" s="3395"/>
      <c r="J111" s="3383"/>
      <c r="K111" s="3396"/>
      <c r="L111" s="3394"/>
      <c r="M111" s="3397"/>
      <c r="N111" s="3383"/>
      <c r="O111" s="3396"/>
      <c r="P111" s="3395"/>
      <c r="Q111" s="3397"/>
      <c r="R111" s="3398"/>
      <c r="S111" s="3396"/>
      <c r="T111" s="3395"/>
      <c r="U111" s="3397"/>
      <c r="V111" s="3398"/>
      <c r="W111" s="3396"/>
      <c r="X111" s="3395"/>
      <c r="Y111" s="3396"/>
      <c r="Z111" s="3398"/>
      <c r="AA111" s="3397"/>
      <c r="AB111" s="3398"/>
      <c r="AC111" s="3396"/>
      <c r="AD111" s="3395"/>
      <c r="AE111" s="3397"/>
      <c r="AF111" s="3398"/>
      <c r="AG111" s="3396"/>
      <c r="AH111" s="3395"/>
      <c r="AI111" s="3397"/>
      <c r="AJ111" s="3398"/>
      <c r="AK111" s="3396"/>
      <c r="AL111" s="3395"/>
      <c r="AM111" s="3399"/>
      <c r="AN111" s="3394"/>
      <c r="AO111" s="3400"/>
      <c r="AP111" s="3341" t="str">
        <f t="shared" ref="AP111:AP113" si="68">CA111</f>
        <v/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01">
        <f t="shared" si="62"/>
        <v>0</v>
      </c>
      <c r="F112" s="3365"/>
      <c r="G112" s="874"/>
      <c r="H112" s="3366"/>
      <c r="I112" s="3367"/>
      <c r="J112" s="3365"/>
      <c r="K112" s="3368"/>
      <c r="L112" s="3366"/>
      <c r="M112" s="3369"/>
      <c r="N112" s="3365"/>
      <c r="O112" s="3368"/>
      <c r="P112" s="3367"/>
      <c r="Q112" s="3369"/>
      <c r="R112" s="3370"/>
      <c r="S112" s="3368"/>
      <c r="T112" s="3367"/>
      <c r="U112" s="3369"/>
      <c r="V112" s="3370"/>
      <c r="W112" s="3368"/>
      <c r="X112" s="3367"/>
      <c r="Y112" s="3368"/>
      <c r="Z112" s="3370"/>
      <c r="AA112" s="3369"/>
      <c r="AB112" s="3370"/>
      <c r="AC112" s="3368"/>
      <c r="AD112" s="3367"/>
      <c r="AE112" s="3369"/>
      <c r="AF112" s="3370"/>
      <c r="AG112" s="3368"/>
      <c r="AH112" s="3367"/>
      <c r="AI112" s="3369"/>
      <c r="AJ112" s="3370"/>
      <c r="AK112" s="3368"/>
      <c r="AL112" s="3367"/>
      <c r="AM112" s="3371"/>
      <c r="AN112" s="3366"/>
      <c r="AO112" s="3402"/>
      <c r="AP112" s="3341" t="str">
        <f t="shared" si="68"/>
        <v/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03"/>
      <c r="G113" s="3404"/>
      <c r="H113" s="3405"/>
      <c r="I113" s="3406"/>
      <c r="J113" s="3403"/>
      <c r="K113" s="3407"/>
      <c r="L113" s="3405"/>
      <c r="M113" s="3408"/>
      <c r="N113" s="3403"/>
      <c r="O113" s="3407"/>
      <c r="P113" s="3406"/>
      <c r="Q113" s="3408"/>
      <c r="R113" s="3409"/>
      <c r="S113" s="3407"/>
      <c r="T113" s="3406"/>
      <c r="U113" s="3408"/>
      <c r="V113" s="3409"/>
      <c r="W113" s="3407"/>
      <c r="X113" s="3406"/>
      <c r="Y113" s="3407"/>
      <c r="Z113" s="3409"/>
      <c r="AA113" s="3408"/>
      <c r="AB113" s="3409"/>
      <c r="AC113" s="3407"/>
      <c r="AD113" s="3406"/>
      <c r="AE113" s="3408"/>
      <c r="AF113" s="3409"/>
      <c r="AG113" s="3407"/>
      <c r="AH113" s="3406"/>
      <c r="AI113" s="3408"/>
      <c r="AJ113" s="3409"/>
      <c r="AK113" s="3407"/>
      <c r="AL113" s="3406"/>
      <c r="AM113" s="3410"/>
      <c r="AN113" s="3405"/>
      <c r="AO113" s="3411"/>
      <c r="AP113" s="3341" t="str">
        <f t="shared" si="68"/>
        <v/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12" t="s">
        <v>1450</v>
      </c>
      <c r="D116" s="3413"/>
      <c r="E116" s="3356"/>
    </row>
    <row r="117" spans="1:91" ht="15" customHeight="1" x14ac:dyDescent="0.2">
      <c r="A117" s="6667"/>
      <c r="B117" s="6295"/>
      <c r="C117" s="3414" t="s">
        <v>1451</v>
      </c>
      <c r="D117" s="872"/>
      <c r="E117" s="3356"/>
    </row>
    <row r="118" spans="1:91" ht="15" customHeight="1" x14ac:dyDescent="0.2">
      <c r="A118" s="6668"/>
      <c r="B118" s="6669"/>
      <c r="C118" s="3415" t="s">
        <v>1452</v>
      </c>
      <c r="D118" s="875"/>
      <c r="E118" s="3356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21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37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61"/>
      <c r="G129" s="871"/>
      <c r="H129" s="3361"/>
      <c r="I129" s="871"/>
      <c r="J129" s="3361"/>
      <c r="K129" s="871"/>
      <c r="L129" s="3361"/>
      <c r="M129" s="871"/>
      <c r="N129" s="3361"/>
      <c r="O129" s="871"/>
      <c r="P129" s="3361"/>
      <c r="Q129" s="871"/>
      <c r="R129" s="3361"/>
      <c r="S129" s="871"/>
      <c r="T129" s="3361"/>
      <c r="U129" s="871"/>
      <c r="V129" s="3361"/>
      <c r="W129" s="871"/>
      <c r="X129" s="3361"/>
      <c r="Y129" s="3425"/>
      <c r="Z129" s="3126"/>
      <c r="AA129" s="960"/>
      <c r="AB129" s="960"/>
      <c r="AC129" s="960"/>
      <c r="AD129" s="871"/>
      <c r="AE129" s="3426"/>
      <c r="AF129" s="3126"/>
      <c r="AG129" s="871"/>
      <c r="AH129" s="3361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27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29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30"/>
      <c r="Z131" s="2109"/>
      <c r="AA131" s="1914"/>
      <c r="AB131" s="1914"/>
      <c r="AC131" s="1914"/>
      <c r="AD131" s="898"/>
      <c r="AE131" s="3431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/>
      <c r="C135" s="960"/>
      <c r="D135" s="3209"/>
      <c r="E135" s="3438"/>
      <c r="F135" s="3361"/>
      <c r="G135" s="871"/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/>
      <c r="E136" s="330"/>
      <c r="F136" s="329"/>
      <c r="G136" s="330"/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147" t="s">
        <v>1482</v>
      </c>
      <c r="B141" s="3441" t="s">
        <v>1483</v>
      </c>
      <c r="C141" s="3442">
        <f>SUM(D141:I141)</f>
        <v>0</v>
      </c>
      <c r="D141" s="3310"/>
      <c r="E141" s="773"/>
      <c r="F141" s="773"/>
      <c r="G141" s="773"/>
      <c r="H141" s="773"/>
      <c r="I141" s="759"/>
      <c r="J141" s="576"/>
      <c r="K141" s="3341" t="str">
        <f>CA141</f>
        <v/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41" t="str">
        <f>CA142</f>
        <v/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/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/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/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/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/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/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/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/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48" t="s">
        <v>1513</v>
      </c>
      <c r="C165" s="3442">
        <f>SUM(D165+E165)</f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535"/>
      <c r="B166" s="3449" t="s">
        <v>1514</v>
      </c>
      <c r="C166" s="3190">
        <f>SUM(D166+E166)</f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535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147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535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54" t="s">
        <v>1522</v>
      </c>
      <c r="C178" s="3442">
        <f t="shared" ref="C178:C183" si="87">SUM(D178:E178)</f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5915"/>
      <c r="B180" s="3449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147" t="s">
        <v>1528</v>
      </c>
      <c r="B181" s="3454" t="s">
        <v>1522</v>
      </c>
      <c r="C181" s="3442">
        <f t="shared" si="87"/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32"/>
      <c r="BW182" s="283"/>
    </row>
    <row r="183" spans="1:77" ht="21" customHeight="1" x14ac:dyDescent="0.2">
      <c r="A183" s="6535"/>
      <c r="B183" s="3449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f>SUM(C188+D188)</f>
        <v>0</v>
      </c>
      <c r="C188" s="3460">
        <f>SUM(O188+Q188+S188+U188+W188+Y188+AA188+AC188+AE188+AG188+AI188+AK188)</f>
        <v>0</v>
      </c>
      <c r="D188" s="3461">
        <f>SUM(P188+R188+T188+V188+X188+Z188+AB188+AD188+AF188+AH188+AJ188+AL188)</f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f>SUM(C189+D189)</f>
        <v>0</v>
      </c>
      <c r="C189" s="3471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f>SUM(C190+D190)</f>
        <v>0</v>
      </c>
      <c r="C190" s="3471">
        <f t="shared" si="88"/>
        <v>0</v>
      </c>
      <c r="D190" s="2663">
        <f t="shared" si="88"/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f>SUM(C191+D191)</f>
        <v>0</v>
      </c>
      <c r="C191" s="3479">
        <f t="shared" si="88"/>
        <v>0</v>
      </c>
      <c r="D191" s="3480">
        <f t="shared" si="88"/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18" t="s">
        <v>1544</v>
      </c>
      <c r="C195" s="3337">
        <f>SUM(D195:E195)</f>
        <v>0</v>
      </c>
      <c r="D195" s="3491">
        <f>SUM(F195+H195+J195+L195+N195+P195+R195+T195)</f>
        <v>0</v>
      </c>
      <c r="E195" s="598">
        <f>G195+I195+K195+M195+O195+Q195+S195+U195</f>
        <v>0</v>
      </c>
      <c r="F195" s="3361"/>
      <c r="G195" s="3492"/>
      <c r="H195" s="3361"/>
      <c r="I195" s="3492"/>
      <c r="J195" s="3361"/>
      <c r="K195" s="3492"/>
      <c r="L195" s="3361"/>
      <c r="M195" s="3492"/>
      <c r="N195" s="3361"/>
      <c r="O195" s="3492"/>
      <c r="P195" s="3361"/>
      <c r="Q195" s="3492"/>
      <c r="R195" s="3361"/>
      <c r="S195" s="3492"/>
      <c r="T195" s="3361"/>
      <c r="U195" s="3493"/>
      <c r="V195" s="3494"/>
      <c r="W195" s="3495"/>
      <c r="X195" s="3495"/>
      <c r="Y195" s="3495"/>
      <c r="Z195" s="3495"/>
      <c r="AA195" s="3362"/>
      <c r="AB195" s="3495"/>
      <c r="AC195" s="3495"/>
      <c r="AD195" s="3495"/>
      <c r="AE195" s="871"/>
      <c r="AF195" s="3495"/>
      <c r="AG195" s="3425"/>
      <c r="AH195" s="3496"/>
      <c r="AI195" s="871"/>
      <c r="AJ195" s="3495"/>
      <c r="AK195" s="3495"/>
      <c r="AL195" s="3361"/>
      <c r="AM195" s="871"/>
      <c r="AN195" s="3312" t="str">
        <f>CA195&amp;CB195&amp;CC195&amp;CD195&amp;CE195</f>
        <v/>
      </c>
      <c r="AO195" s="3312"/>
      <c r="AP195" s="3312"/>
      <c r="AQ195" s="3312"/>
      <c r="AR195" s="3312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497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498"/>
      <c r="AI196" s="877"/>
      <c r="AJ196" s="1954"/>
      <c r="AK196" s="1954"/>
      <c r="AL196" s="897"/>
      <c r="AM196" s="3499"/>
      <c r="AN196" s="3312" t="str">
        <f>CA196&amp;CB196&amp;CC196&amp;CD196&amp;CE196</f>
        <v/>
      </c>
      <c r="AO196" s="3312"/>
      <c r="AP196" s="3312"/>
      <c r="AQ196" s="3312"/>
      <c r="AR196" s="3312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f>SUM(C199:D199)</f>
        <v>0</v>
      </c>
      <c r="C199" s="3361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f>SUM(C205+D205)</f>
        <v>0</v>
      </c>
      <c r="C205" s="625">
        <f>E205+G205+I205+K205+M205+O205+Q205+S205+U205+W205+Y205+AA205+AC205+AE205+AG205+AI205</f>
        <v>0</v>
      </c>
      <c r="D205" s="3510">
        <f>F205+H205+J205+L205+N205+P205+R205+T205+V205+X205+Z205+AB205+AD205+AF205+AH205+AJ205</f>
        <v>0</v>
      </c>
      <c r="E205" s="3511"/>
      <c r="F205" s="912"/>
      <c r="G205" s="3511"/>
      <c r="H205" s="912"/>
      <c r="I205" s="3511"/>
      <c r="J205" s="912"/>
      <c r="K205" s="3511"/>
      <c r="L205" s="912"/>
      <c r="M205" s="3511"/>
      <c r="N205" s="3512"/>
      <c r="O205" s="3511"/>
      <c r="P205" s="3512"/>
      <c r="Q205" s="3511"/>
      <c r="R205" s="3512"/>
      <c r="S205" s="3511"/>
      <c r="T205" s="912"/>
      <c r="U205" s="3511"/>
      <c r="V205" s="912"/>
      <c r="W205" s="3511"/>
      <c r="X205" s="3512"/>
      <c r="Y205" s="3511"/>
      <c r="Z205" s="3512"/>
      <c r="AA205" s="3511"/>
      <c r="AB205" s="3512"/>
      <c r="AC205" s="3511"/>
      <c r="AD205" s="3512"/>
      <c r="AE205" s="3511"/>
      <c r="AF205" s="3512"/>
      <c r="AG205" s="3511"/>
      <c r="AH205" s="3512"/>
      <c r="AI205" s="3511"/>
      <c r="AJ205" s="3513"/>
      <c r="AK205" s="3512"/>
      <c r="AL205" s="3512"/>
      <c r="AM205" s="3511"/>
      <c r="AN205" s="3512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15">
        <f>+F210+H210+J210+L210</f>
        <v>0</v>
      </c>
      <c r="E210" s="3516">
        <f t="shared" ref="E210:O210" si="95">SUM(E211:E215)</f>
        <v>0</v>
      </c>
      <c r="F210" s="3517">
        <f t="shared" si="95"/>
        <v>0</v>
      </c>
      <c r="G210" s="3516">
        <f t="shared" si="95"/>
        <v>0</v>
      </c>
      <c r="H210" s="3517">
        <f t="shared" si="95"/>
        <v>0</v>
      </c>
      <c r="I210" s="3516">
        <f t="shared" si="95"/>
        <v>0</v>
      </c>
      <c r="J210" s="3518">
        <f t="shared" si="95"/>
        <v>0</v>
      </c>
      <c r="K210" s="3509">
        <f t="shared" si="95"/>
        <v>0</v>
      </c>
      <c r="L210" s="3519">
        <f t="shared" si="95"/>
        <v>0</v>
      </c>
      <c r="M210" s="3520">
        <f t="shared" si="95"/>
        <v>0</v>
      </c>
      <c r="N210" s="3517">
        <f t="shared" si="95"/>
        <v>0</v>
      </c>
      <c r="O210" s="3521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41" t="str">
        <f>CA211&amp;CB211&amp;CC211&amp;CD211</f>
        <v/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23">
        <f t="shared" si="94"/>
        <v>0</v>
      </c>
      <c r="C212" s="3524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25"/>
      <c r="P212" s="3341" t="str">
        <f t="shared" ref="P212:P215" si="97">CA212&amp;CB212&amp;CC212&amp;CD212</f>
        <v/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23">
        <f t="shared" si="94"/>
        <v>0</v>
      </c>
      <c r="C213" s="3524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25"/>
      <c r="P213" s="3341" t="str">
        <f t="shared" si="97"/>
        <v/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23">
        <f t="shared" si="94"/>
        <v>0</v>
      </c>
      <c r="C214" s="3524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26"/>
      <c r="M214" s="1162"/>
      <c r="N214" s="34"/>
      <c r="O214" s="3527"/>
      <c r="P214" s="3341" t="str">
        <f t="shared" si="97"/>
        <v/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29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41" t="str">
        <f t="shared" si="97"/>
        <v/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28">
        <f>SUM(B12:B15,B20:B25,B41:B46,B67,B101,C106:C113,D116:D118,C123:C125,C129:C130,B135,C135,D136,E136,C141:C142,B158,C161:D161,C165:C166,C169:C174,C178:C183,B188:B191,C195:C196,B199:B200,B205,B210)</f>
        <v>0</v>
      </c>
      <c r="B232" s="3528" t="e">
        <f>SUM(#REF!)</f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 ()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50" t="str">
        <f>CONCATENATE("MES: ",NOMBRE!B6, " (",NOMBRE!C6,NOMBRE!D6,")")</f>
        <v>MES:  ()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42">
        <f>SUM(E21+F21)</f>
        <v>0</v>
      </c>
      <c r="E21" s="3543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10"/>
      <c r="H21" s="771"/>
      <c r="I21" s="3310"/>
      <c r="J21" s="576"/>
      <c r="K21" s="3310"/>
      <c r="L21" s="771"/>
      <c r="M21" s="3310"/>
      <c r="N21" s="576"/>
      <c r="O21" s="3310"/>
      <c r="P21" s="771"/>
      <c r="Q21" s="3310"/>
      <c r="R21" s="771"/>
      <c r="S21" s="3310"/>
      <c r="T21" s="771"/>
      <c r="U21" s="3310"/>
      <c r="V21" s="771"/>
      <c r="W21" s="3309"/>
      <c r="X21" s="3344"/>
      <c r="Y21" s="3310"/>
      <c r="Z21" s="771"/>
      <c r="AA21" s="3309"/>
      <c r="AB21" s="3344"/>
      <c r="AC21" s="3310"/>
      <c r="AD21" s="771"/>
      <c r="AE21" s="3309"/>
      <c r="AF21" s="3344"/>
      <c r="AG21" s="3310"/>
      <c r="AH21" s="771"/>
      <c r="AI21" s="3309"/>
      <c r="AJ21" s="3344"/>
      <c r="AK21" s="3310"/>
      <c r="AL21" s="771"/>
      <c r="AM21" s="3309"/>
      <c r="AN21" s="771"/>
      <c r="AO21" s="3309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44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44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46" t="s">
        <v>1612</v>
      </c>
      <c r="B38" s="3547"/>
      <c r="C38" s="3548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49">
        <f>SUM(D21:D38)</f>
        <v>0</v>
      </c>
      <c r="E39" s="3550">
        <f>SUM(E21:E38)</f>
        <v>0</v>
      </c>
      <c r="F39" s="615">
        <f t="shared" ref="F39:AX39" si="39">SUM(F21:F38)</f>
        <v>0</v>
      </c>
      <c r="G39" s="3549">
        <f t="shared" si="39"/>
        <v>0</v>
      </c>
      <c r="H39" s="615">
        <f t="shared" si="39"/>
        <v>0</v>
      </c>
      <c r="I39" s="3549">
        <f t="shared" si="39"/>
        <v>0</v>
      </c>
      <c r="J39" s="615">
        <f t="shared" si="39"/>
        <v>0</v>
      </c>
      <c r="K39" s="3549">
        <f t="shared" si="39"/>
        <v>0</v>
      </c>
      <c r="L39" s="615">
        <f t="shared" si="39"/>
        <v>0</v>
      </c>
      <c r="M39" s="3549">
        <f t="shared" si="39"/>
        <v>0</v>
      </c>
      <c r="N39" s="615">
        <f t="shared" si="39"/>
        <v>0</v>
      </c>
      <c r="O39" s="3549">
        <f t="shared" si="39"/>
        <v>0</v>
      </c>
      <c r="P39" s="615">
        <f t="shared" si="39"/>
        <v>0</v>
      </c>
      <c r="Q39" s="3549">
        <f t="shared" si="39"/>
        <v>0</v>
      </c>
      <c r="R39" s="615">
        <f t="shared" si="39"/>
        <v>0</v>
      </c>
      <c r="S39" s="3549">
        <f t="shared" si="39"/>
        <v>0</v>
      </c>
      <c r="T39" s="615">
        <f t="shared" si="39"/>
        <v>0</v>
      </c>
      <c r="U39" s="3549">
        <f t="shared" si="39"/>
        <v>0</v>
      </c>
      <c r="V39" s="615">
        <f t="shared" si="39"/>
        <v>0</v>
      </c>
      <c r="W39" s="3549">
        <f t="shared" si="39"/>
        <v>0</v>
      </c>
      <c r="X39" s="615">
        <f t="shared" si="39"/>
        <v>0</v>
      </c>
      <c r="Y39" s="3549">
        <f t="shared" si="39"/>
        <v>0</v>
      </c>
      <c r="Z39" s="615">
        <f t="shared" si="39"/>
        <v>0</v>
      </c>
      <c r="AA39" s="3549">
        <f t="shared" si="39"/>
        <v>0</v>
      </c>
      <c r="AB39" s="615">
        <f t="shared" si="39"/>
        <v>0</v>
      </c>
      <c r="AC39" s="3549">
        <f t="shared" si="39"/>
        <v>0</v>
      </c>
      <c r="AD39" s="615">
        <f t="shared" si="39"/>
        <v>0</v>
      </c>
      <c r="AE39" s="3549">
        <f t="shared" si="39"/>
        <v>0</v>
      </c>
      <c r="AF39" s="615">
        <f t="shared" si="39"/>
        <v>0</v>
      </c>
      <c r="AG39" s="3549">
        <f t="shared" si="39"/>
        <v>0</v>
      </c>
      <c r="AH39" s="615">
        <f t="shared" si="39"/>
        <v>0</v>
      </c>
      <c r="AI39" s="3549">
        <f t="shared" si="39"/>
        <v>0</v>
      </c>
      <c r="AJ39" s="615">
        <f t="shared" si="39"/>
        <v>0</v>
      </c>
      <c r="AK39" s="3549">
        <f t="shared" si="39"/>
        <v>0</v>
      </c>
      <c r="AL39" s="615">
        <f t="shared" si="39"/>
        <v>0</v>
      </c>
      <c r="AM39" s="3549">
        <f t="shared" si="39"/>
        <v>0</v>
      </c>
      <c r="AN39" s="615">
        <f t="shared" si="39"/>
        <v>0</v>
      </c>
      <c r="AO39" s="3549">
        <f t="shared" si="39"/>
        <v>0</v>
      </c>
      <c r="AP39" s="615">
        <f t="shared" si="39"/>
        <v>0</v>
      </c>
      <c r="AQ39" s="3549">
        <f t="shared" si="39"/>
        <v>0</v>
      </c>
      <c r="AR39" s="615">
        <f t="shared" si="39"/>
        <v>0</v>
      </c>
      <c r="AS39" s="3549">
        <f t="shared" si="39"/>
        <v>0</v>
      </c>
      <c r="AT39" s="615">
        <f t="shared" si="39"/>
        <v>0</v>
      </c>
      <c r="AU39" s="3549">
        <f t="shared" si="39"/>
        <v>0</v>
      </c>
      <c r="AV39" s="615">
        <f t="shared" si="39"/>
        <v>0</v>
      </c>
      <c r="AW39" s="3549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22">
        <f t="shared" ref="D44:D50" si="40">SUM(E44+F44)</f>
        <v>0</v>
      </c>
      <c r="E44" s="1020">
        <f>+S44+Y44+AA44+AC44+AE44+AG44+AI44+AK44+AM44+AO44</f>
        <v>0</v>
      </c>
      <c r="F44" s="3553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0</v>
      </c>
      <c r="E45" s="1011">
        <f>+G45+I45+K45+M45+O45+Q45+S45+U45+W45+Y45+AA45</f>
        <v>0</v>
      </c>
      <c r="F45" s="3563">
        <f>+H45+J45+L45+N45+P45+R45+T45+V45+X45+Z45+AB45</f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563">
        <f>+H46+J46+L46+N46+P46+R46+T46+V46+X46+Z46+AB46</f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563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584">
        <f>SUM(H48+J48+L48+N48+P48+R48+T48+V48+X48+Z48+AB48+AD48+AF48+AH48+AJ48+AL48+AN48+AP48)</f>
        <v>0</v>
      </c>
      <c r="G48" s="3564"/>
      <c r="H48" s="3565"/>
      <c r="I48" s="3564"/>
      <c r="J48" s="3566"/>
      <c r="K48" s="3564"/>
      <c r="L48" s="3565"/>
      <c r="M48" s="3564"/>
      <c r="N48" s="3565"/>
      <c r="O48" s="3564"/>
      <c r="P48" s="3565"/>
      <c r="Q48" s="3564"/>
      <c r="R48" s="3567"/>
      <c r="S48" s="3564"/>
      <c r="T48" s="3567"/>
      <c r="U48" s="3564"/>
      <c r="V48" s="3565"/>
      <c r="W48" s="3564"/>
      <c r="X48" s="3567"/>
      <c r="Y48" s="3564"/>
      <c r="Z48" s="3567"/>
      <c r="AA48" s="3564"/>
      <c r="AB48" s="3565"/>
      <c r="AC48" s="3576"/>
      <c r="AD48" s="3582"/>
      <c r="AE48" s="3578"/>
      <c r="AF48" s="3585"/>
      <c r="AG48" s="3576"/>
      <c r="AH48" s="3585"/>
      <c r="AI48" s="3576"/>
      <c r="AJ48" s="3582"/>
      <c r="AK48" s="3578"/>
      <c r="AL48" s="3585"/>
      <c r="AM48" s="3576"/>
      <c r="AN48" s="3582"/>
      <c r="AO48" s="3578"/>
      <c r="AP48" s="3580"/>
      <c r="AQ48" s="3581"/>
      <c r="AR48" s="3573"/>
      <c r="AS48" s="3573"/>
      <c r="AT48" s="3573"/>
      <c r="AU48" s="3573"/>
      <c r="AV48" s="3573"/>
      <c r="AW48" s="3573"/>
      <c r="AX48" s="3582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586">
        <f t="shared" si="40"/>
        <v>0</v>
      </c>
      <c r="E49" s="1011">
        <f>SUM(G49+I49+K49+M49+O49+Q49+S49+U49+W49+Y49+AA49+AC49+AE49+AG49+AI49+AK49+AM49+AO49)</f>
        <v>0</v>
      </c>
      <c r="F49" s="3584">
        <f>SUM(H49+J49+L49+N49+P49+R49+T49+V49+X49+Z49+AB49+AD49+AF49+AH49+AJ49+AL49+AN49+AP49)</f>
        <v>0</v>
      </c>
      <c r="G49" s="3587"/>
      <c r="H49" s="3565"/>
      <c r="I49" s="3564"/>
      <c r="J49" s="3566"/>
      <c r="K49" s="3564"/>
      <c r="L49" s="3565"/>
      <c r="M49" s="3564"/>
      <c r="N49" s="3565"/>
      <c r="O49" s="3564"/>
      <c r="P49" s="3565"/>
      <c r="Q49" s="3564"/>
      <c r="R49" s="3567"/>
      <c r="S49" s="3564"/>
      <c r="T49" s="3567"/>
      <c r="U49" s="3564"/>
      <c r="V49" s="3565"/>
      <c r="W49" s="3564"/>
      <c r="X49" s="3567"/>
      <c r="Y49" s="3564"/>
      <c r="Z49" s="3567"/>
      <c r="AA49" s="3564"/>
      <c r="AB49" s="3565"/>
      <c r="AC49" s="3588"/>
      <c r="AD49" s="3589"/>
      <c r="AE49" s="3590"/>
      <c r="AF49" s="3591"/>
      <c r="AG49" s="3588"/>
      <c r="AH49" s="3591"/>
      <c r="AI49" s="3588"/>
      <c r="AJ49" s="3589"/>
      <c r="AK49" s="3592"/>
      <c r="AL49" s="3593"/>
      <c r="AM49" s="3588"/>
      <c r="AN49" s="3589"/>
      <c r="AO49" s="3590"/>
      <c r="AP49" s="3594"/>
      <c r="AQ49" s="3595"/>
      <c r="AR49" s="3596"/>
      <c r="AS49" s="3596"/>
      <c r="AT49" s="3596"/>
      <c r="AU49" s="3596"/>
      <c r="AV49" s="3596"/>
      <c r="AW49" s="3596"/>
      <c r="AX49" s="3589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597">
        <f t="shared" si="40"/>
        <v>0</v>
      </c>
      <c r="E50" s="880">
        <f>+G50+I50+K50+M50+O50+Q50+S50+U50+W50+Y50+AA50+AC50+AE50+AG50+AI50+AK50+AM50+AO50</f>
        <v>0</v>
      </c>
      <c r="F50" s="3598">
        <f>+H50+J50+L50+N50+P50+R50+T50+V50+X50+Z50+AB50+AD50+AF50+AH50+AJ50+AL50+AN50+AP50</f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08">
        <v>0</v>
      </c>
      <c r="D51" s="3609">
        <f t="shared" ref="D51:D62" si="70">SUM(E51+F51)</f>
        <v>0</v>
      </c>
      <c r="E51" s="3610">
        <f>SUM(G51+I51+K51+M51+O51+Q51+S51+U51+W51+Y51+AA51+AC51+AE51+AG51+AI51+AK51+AM51+AO51)</f>
        <v>0</v>
      </c>
      <c r="F51" s="3563">
        <f>SUM(H51+J51+L51+N51+P51+R51+T51+V51+X51+Z51+AB51+AD51+AF51+AH51+AJ51+AL51+AN51+AP51)</f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14" t="s">
        <v>1621</v>
      </c>
      <c r="D52" s="3523">
        <f t="shared" si="70"/>
        <v>0</v>
      </c>
      <c r="E52" s="3610">
        <f t="shared" ref="E52:F61" si="71">SUM(G52+I52+K52+M52+O52+Q52+S52+U52+W52+Y52+AA52+AC52+AE52+AG52+AI52+AK52+AM52+AO52)</f>
        <v>0</v>
      </c>
      <c r="F52" s="3563">
        <f t="shared" si="71"/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14" t="s">
        <v>1622</v>
      </c>
      <c r="D53" s="3523">
        <f t="shared" si="70"/>
        <v>0</v>
      </c>
      <c r="E53" s="3610">
        <f t="shared" si="71"/>
        <v>0</v>
      </c>
      <c r="F53" s="3563">
        <f t="shared" si="71"/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14" t="s">
        <v>1623</v>
      </c>
      <c r="D54" s="3523">
        <f t="shared" si="70"/>
        <v>0</v>
      </c>
      <c r="E54" s="3610">
        <f>SUM(G54+I54+K54+M54+O54+Q54+S54+U54+W54+Y54+AA54+AC54+AE54+AG54+AI54+AK54+AM54+AO54)</f>
        <v>0</v>
      </c>
      <c r="F54" s="3563">
        <f t="shared" si="71"/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15" t="s">
        <v>1624</v>
      </c>
      <c r="D55" s="3616">
        <f>SUM(E55+F55)</f>
        <v>0</v>
      </c>
      <c r="E55" s="3610">
        <f>SUM(G55+I55+K55+M55+O55+Q55+S55+U55+W55+Y55+AA55+AC55+AE55+AG55+AI55+AK55+AM55+AO55)</f>
        <v>0</v>
      </c>
      <c r="F55" s="3563">
        <f>SUM(H55+J55+L55+N55+P55+R55+T55+V55+X55+Z55+AB55+AD55+AF55+AH55+AJ55+AL55+AN55+AP55)</f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15" t="s">
        <v>1625</v>
      </c>
      <c r="D56" s="3586">
        <f t="shared" si="70"/>
        <v>0</v>
      </c>
      <c r="E56" s="3626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571"/>
      <c r="H56" s="5573"/>
      <c r="I56" s="5571"/>
      <c r="J56" s="5573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597">
        <f>SUM(D51:D56)</f>
        <v>0</v>
      </c>
      <c r="E57" s="3635">
        <f>SUM(E51:E56)</f>
        <v>0</v>
      </c>
      <c r="F57" s="3598">
        <f>SUM(F51:F56)</f>
        <v>0</v>
      </c>
      <c r="G57" s="3597">
        <f>SUM(G51:G56)</f>
        <v>0</v>
      </c>
      <c r="H57" s="3635">
        <f t="shared" ref="H57:AW57" si="72">SUM(H51:H56)</f>
        <v>0</v>
      </c>
      <c r="I57" s="3597">
        <f t="shared" si="72"/>
        <v>0</v>
      </c>
      <c r="J57" s="3635">
        <f t="shared" si="72"/>
        <v>0</v>
      </c>
      <c r="K57" s="3597">
        <f t="shared" si="72"/>
        <v>0</v>
      </c>
      <c r="L57" s="3635">
        <f t="shared" si="72"/>
        <v>0</v>
      </c>
      <c r="M57" s="3597">
        <f t="shared" si="72"/>
        <v>0</v>
      </c>
      <c r="N57" s="3635">
        <f t="shared" si="72"/>
        <v>0</v>
      </c>
      <c r="O57" s="3597">
        <f t="shared" si="72"/>
        <v>0</v>
      </c>
      <c r="P57" s="3635">
        <f t="shared" si="72"/>
        <v>0</v>
      </c>
      <c r="Q57" s="3597">
        <f t="shared" si="72"/>
        <v>0</v>
      </c>
      <c r="R57" s="3635">
        <f t="shared" si="72"/>
        <v>0</v>
      </c>
      <c r="S57" s="3597">
        <f t="shared" si="72"/>
        <v>0</v>
      </c>
      <c r="T57" s="3635">
        <f t="shared" si="72"/>
        <v>0</v>
      </c>
      <c r="U57" s="3597">
        <f t="shared" si="72"/>
        <v>0</v>
      </c>
      <c r="V57" s="3635">
        <f t="shared" si="72"/>
        <v>0</v>
      </c>
      <c r="W57" s="3597">
        <f t="shared" si="72"/>
        <v>0</v>
      </c>
      <c r="X57" s="3635">
        <f t="shared" si="72"/>
        <v>0</v>
      </c>
      <c r="Y57" s="3597">
        <f>SUM(Y51:Y56)</f>
        <v>0</v>
      </c>
      <c r="Z57" s="3635">
        <f>SUM(Z51:Z56)</f>
        <v>0</v>
      </c>
      <c r="AA57" s="3597">
        <f t="shared" si="72"/>
        <v>0</v>
      </c>
      <c r="AB57" s="3635">
        <f t="shared" si="72"/>
        <v>0</v>
      </c>
      <c r="AC57" s="3597">
        <f t="shared" si="72"/>
        <v>0</v>
      </c>
      <c r="AD57" s="3635">
        <f t="shared" si="72"/>
        <v>0</v>
      </c>
      <c r="AE57" s="3597">
        <f t="shared" si="72"/>
        <v>0</v>
      </c>
      <c r="AF57" s="3635">
        <f t="shared" si="72"/>
        <v>0</v>
      </c>
      <c r="AG57" s="3597">
        <f t="shared" si="72"/>
        <v>0</v>
      </c>
      <c r="AH57" s="3635">
        <f t="shared" si="72"/>
        <v>0</v>
      </c>
      <c r="AI57" s="3597">
        <f t="shared" si="72"/>
        <v>0</v>
      </c>
      <c r="AJ57" s="3635">
        <f t="shared" si="72"/>
        <v>0</v>
      </c>
      <c r="AK57" s="3597">
        <f t="shared" si="72"/>
        <v>0</v>
      </c>
      <c r="AL57" s="3635">
        <f t="shared" si="72"/>
        <v>0</v>
      </c>
      <c r="AM57" s="3597">
        <f t="shared" si="72"/>
        <v>0</v>
      </c>
      <c r="AN57" s="3635">
        <f t="shared" si="72"/>
        <v>0</v>
      </c>
      <c r="AO57" s="3597">
        <f t="shared" si="72"/>
        <v>0</v>
      </c>
      <c r="AP57" s="3636">
        <f t="shared" si="72"/>
        <v>0</v>
      </c>
      <c r="AQ57" s="3637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59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38">
        <v>0</v>
      </c>
      <c r="D58" s="3522">
        <f t="shared" si="70"/>
        <v>0</v>
      </c>
      <c r="E58" s="3639">
        <f t="shared" si="71"/>
        <v>0</v>
      </c>
      <c r="F58" s="3640">
        <f t="shared" si="71"/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14" t="s">
        <v>1627</v>
      </c>
      <c r="D59" s="3523">
        <f t="shared" si="70"/>
        <v>0</v>
      </c>
      <c r="E59" s="3641">
        <f t="shared" si="71"/>
        <v>0</v>
      </c>
      <c r="F59" s="3642">
        <f t="shared" si="71"/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14" t="s">
        <v>1628</v>
      </c>
      <c r="D60" s="3523">
        <f t="shared" si="70"/>
        <v>0</v>
      </c>
      <c r="E60" s="3641">
        <f>SUM(G60+I60+K60+M60+O60+Q60+S60+U60+W60+Y60+AA60+AC60+AE60+AG60+AI60+AK60+AM60+AO60)</f>
        <v>0</v>
      </c>
      <c r="F60" s="3642">
        <f>SUM(H60+J60+L60+N60+P60+R60+T60+V60+X60+Z60+AB60+AD60+AF60+AH60+AJ60+AL60+AN60+AP60)</f>
        <v>0</v>
      </c>
      <c r="G60" s="5569"/>
      <c r="H60" s="5570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14" t="s">
        <v>1629</v>
      </c>
      <c r="D61" s="3523">
        <f t="shared" si="70"/>
        <v>0</v>
      </c>
      <c r="E61" s="3641">
        <f t="shared" si="71"/>
        <v>0</v>
      </c>
      <c r="F61" s="3642">
        <f t="shared" si="71"/>
        <v>0</v>
      </c>
      <c r="G61" s="5569"/>
      <c r="H61" s="5570"/>
      <c r="I61" s="5569"/>
      <c r="J61" s="5570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15" t="s">
        <v>1630</v>
      </c>
      <c r="D62" s="3586">
        <f t="shared" si="70"/>
        <v>0</v>
      </c>
      <c r="E62" s="3626">
        <f>SUM(G62+I62+K62+M62+O62+Q62+S62+U62+W62+Y62+AA62+AC62+AE62+AG62+AI62+AK62+AM62+AO62)</f>
        <v>0</v>
      </c>
      <c r="F62" s="3643">
        <f>SUM(H62+J62+L62+N62+P62+R62+T62+V62+X62+Z62+AB62+AD62+AF62+AH62+AJ62+AL62+AN62+AP62)</f>
        <v>0</v>
      </c>
      <c r="G62" s="5571"/>
      <c r="H62" s="5572"/>
      <c r="I62" s="5571"/>
      <c r="J62" s="5572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597">
        <f>SUM(D58:D62)</f>
        <v>0</v>
      </c>
      <c r="E63" s="880">
        <f>SUM(E58:E62)</f>
        <v>0</v>
      </c>
      <c r="F63" s="882">
        <f>SUM(F58:F62)</f>
        <v>0</v>
      </c>
      <c r="G63" s="3597">
        <f t="shared" ref="G63:AX63" si="83">SUM(G58:G62)</f>
        <v>0</v>
      </c>
      <c r="H63" s="3635">
        <f t="shared" si="83"/>
        <v>0</v>
      </c>
      <c r="I63" s="3597">
        <f t="shared" si="83"/>
        <v>0</v>
      </c>
      <c r="J63" s="3635">
        <f t="shared" si="83"/>
        <v>0</v>
      </c>
      <c r="K63" s="3597">
        <f t="shared" si="83"/>
        <v>0</v>
      </c>
      <c r="L63" s="3635">
        <f t="shared" si="83"/>
        <v>0</v>
      </c>
      <c r="M63" s="3597">
        <f t="shared" si="83"/>
        <v>0</v>
      </c>
      <c r="N63" s="3635">
        <f t="shared" si="83"/>
        <v>0</v>
      </c>
      <c r="O63" s="3597">
        <f t="shared" si="83"/>
        <v>0</v>
      </c>
      <c r="P63" s="3635">
        <f t="shared" si="83"/>
        <v>0</v>
      </c>
      <c r="Q63" s="3597">
        <f t="shared" si="83"/>
        <v>0</v>
      </c>
      <c r="R63" s="3635">
        <f t="shared" si="83"/>
        <v>0</v>
      </c>
      <c r="S63" s="3597">
        <f t="shared" si="83"/>
        <v>0</v>
      </c>
      <c r="T63" s="882">
        <f t="shared" si="83"/>
        <v>0</v>
      </c>
      <c r="U63" s="3597">
        <f t="shared" si="83"/>
        <v>0</v>
      </c>
      <c r="V63" s="3635">
        <f t="shared" si="83"/>
        <v>0</v>
      </c>
      <c r="W63" s="3597">
        <f t="shared" si="83"/>
        <v>0</v>
      </c>
      <c r="X63" s="3635">
        <f t="shared" si="83"/>
        <v>0</v>
      </c>
      <c r="Y63" s="3597">
        <f t="shared" si="83"/>
        <v>0</v>
      </c>
      <c r="Z63" s="3635">
        <f t="shared" si="83"/>
        <v>0</v>
      </c>
      <c r="AA63" s="3597">
        <f t="shared" si="83"/>
        <v>0</v>
      </c>
      <c r="AB63" s="3635">
        <f t="shared" si="83"/>
        <v>0</v>
      </c>
      <c r="AC63" s="3597">
        <f t="shared" si="83"/>
        <v>0</v>
      </c>
      <c r="AD63" s="3635">
        <f t="shared" si="83"/>
        <v>0</v>
      </c>
      <c r="AE63" s="3597">
        <f t="shared" si="83"/>
        <v>0</v>
      </c>
      <c r="AF63" s="3635">
        <f t="shared" si="83"/>
        <v>0</v>
      </c>
      <c r="AG63" s="3597">
        <f t="shared" si="83"/>
        <v>0</v>
      </c>
      <c r="AH63" s="3635">
        <f t="shared" si="83"/>
        <v>0</v>
      </c>
      <c r="AI63" s="3597">
        <f t="shared" si="83"/>
        <v>0</v>
      </c>
      <c r="AJ63" s="3635">
        <f t="shared" si="83"/>
        <v>0</v>
      </c>
      <c r="AK63" s="3597">
        <f t="shared" si="83"/>
        <v>0</v>
      </c>
      <c r="AL63" s="3635">
        <f t="shared" si="83"/>
        <v>0</v>
      </c>
      <c r="AM63" s="3597">
        <f t="shared" si="83"/>
        <v>0</v>
      </c>
      <c r="AN63" s="3635">
        <f t="shared" si="83"/>
        <v>0</v>
      </c>
      <c r="AO63" s="3597">
        <f t="shared" si="83"/>
        <v>0</v>
      </c>
      <c r="AP63" s="3636">
        <f t="shared" si="83"/>
        <v>0</v>
      </c>
      <c r="AQ63" s="3637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598">
        <f t="shared" si="83"/>
        <v>0</v>
      </c>
    </row>
    <row r="64" spans="1:100" ht="15" customHeight="1" x14ac:dyDescent="0.25">
      <c r="A64" s="6666" t="s">
        <v>1631</v>
      </c>
      <c r="B64" s="6294"/>
      <c r="C64" s="3412">
        <v>0</v>
      </c>
      <c r="D64" s="3616">
        <f>SUM(E64:F64)</f>
        <v>0</v>
      </c>
      <c r="E64" s="3644">
        <f t="shared" ref="E64:F66" si="84">SUM(AA64+AC64+AE64+AG64+AI64+AK64+AM64+AO64)</f>
        <v>0</v>
      </c>
      <c r="F64" s="3645">
        <f t="shared" si="84"/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14" t="s">
        <v>1632</v>
      </c>
      <c r="D65" s="3616">
        <f>SUM(E65:F65)</f>
        <v>0</v>
      </c>
      <c r="E65" s="3644">
        <f t="shared" si="84"/>
        <v>0</v>
      </c>
      <c r="F65" s="3645">
        <f t="shared" si="84"/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15" t="s">
        <v>1633</v>
      </c>
      <c r="D66" s="3616">
        <f>SUM(E66:F66)</f>
        <v>0</v>
      </c>
      <c r="E66" s="3644">
        <f t="shared" si="84"/>
        <v>0</v>
      </c>
      <c r="F66" s="3645">
        <f t="shared" si="84"/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597">
        <f>SUM(D64:D66)</f>
        <v>0</v>
      </c>
      <c r="E67" s="880">
        <f>SUM(E64:E66)</f>
        <v>0</v>
      </c>
      <c r="F67" s="3598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597">
        <f t="shared" ref="AA67:AX67" si="94">SUM(AA64:AA66)</f>
        <v>0</v>
      </c>
      <c r="AB67" s="3598">
        <f t="shared" si="94"/>
        <v>0</v>
      </c>
      <c r="AC67" s="3597">
        <f t="shared" si="94"/>
        <v>0</v>
      </c>
      <c r="AD67" s="882">
        <f t="shared" si="94"/>
        <v>0</v>
      </c>
      <c r="AE67" s="3635">
        <f t="shared" si="94"/>
        <v>0</v>
      </c>
      <c r="AF67" s="882">
        <f t="shared" si="94"/>
        <v>0</v>
      </c>
      <c r="AG67" s="3635">
        <f t="shared" si="94"/>
        <v>0</v>
      </c>
      <c r="AH67" s="882">
        <f t="shared" si="94"/>
        <v>0</v>
      </c>
      <c r="AI67" s="3635">
        <f t="shared" si="94"/>
        <v>0</v>
      </c>
      <c r="AJ67" s="3598">
        <f t="shared" si="94"/>
        <v>0</v>
      </c>
      <c r="AK67" s="3597">
        <f t="shared" si="94"/>
        <v>0</v>
      </c>
      <c r="AL67" s="3598">
        <f t="shared" si="94"/>
        <v>0</v>
      </c>
      <c r="AM67" s="3597">
        <f t="shared" si="94"/>
        <v>0</v>
      </c>
      <c r="AN67" s="882">
        <f t="shared" si="94"/>
        <v>0</v>
      </c>
      <c r="AO67" s="3635">
        <f t="shared" si="94"/>
        <v>0</v>
      </c>
      <c r="AP67" s="3636">
        <f t="shared" si="94"/>
        <v>0</v>
      </c>
      <c r="AQ67" s="3637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598">
        <f t="shared" si="94"/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667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668">
        <f t="shared" ref="D72:D81" si="95">SUM(E72:H72)</f>
        <v>0</v>
      </c>
      <c r="E72" s="192"/>
      <c r="F72" s="594"/>
      <c r="G72" s="594"/>
      <c r="H72" s="383"/>
      <c r="I72" s="3616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668">
        <f t="shared" si="95"/>
        <v>0</v>
      </c>
      <c r="E73" s="346"/>
      <c r="F73" s="369"/>
      <c r="G73" s="369"/>
      <c r="H73" s="350"/>
      <c r="I73" s="3616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668">
        <f t="shared" si="95"/>
        <v>0</v>
      </c>
      <c r="E74" s="346"/>
      <c r="F74" s="369"/>
      <c r="G74" s="369"/>
      <c r="H74" s="350"/>
      <c r="I74" s="3616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668">
        <f t="shared" si="95"/>
        <v>0</v>
      </c>
      <c r="E75" s="346"/>
      <c r="F75" s="369"/>
      <c r="G75" s="369"/>
      <c r="H75" s="350"/>
      <c r="I75" s="3616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668">
        <f t="shared" si="95"/>
        <v>0</v>
      </c>
      <c r="E76" s="346"/>
      <c r="F76" s="369"/>
      <c r="G76" s="369"/>
      <c r="H76" s="350"/>
      <c r="I76" s="3616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668">
        <f t="shared" si="95"/>
        <v>0</v>
      </c>
      <c r="E77" s="346"/>
      <c r="F77" s="369"/>
      <c r="G77" s="369"/>
      <c r="H77" s="350"/>
      <c r="I77" s="3616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668">
        <f t="shared" si="95"/>
        <v>0</v>
      </c>
      <c r="E78" s="346"/>
      <c r="F78" s="369"/>
      <c r="G78" s="369"/>
      <c r="H78" s="350"/>
      <c r="I78" s="3616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668">
        <f t="shared" si="95"/>
        <v>0</v>
      </c>
      <c r="E79" s="346"/>
      <c r="F79" s="369"/>
      <c r="G79" s="369"/>
      <c r="H79" s="350"/>
      <c r="I79" s="3616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668">
        <f t="shared" si="95"/>
        <v>0</v>
      </c>
      <c r="E80" s="346"/>
      <c r="F80" s="369"/>
      <c r="G80" s="369"/>
      <c r="H80" s="350"/>
      <c r="I80" s="3616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37">
        <f>SUM(E91:F91)</f>
        <v>0</v>
      </c>
      <c r="E91" s="3543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10"/>
      <c r="H91" s="771"/>
      <c r="I91" s="3310"/>
      <c r="J91" s="3344"/>
      <c r="K91" s="3310"/>
      <c r="L91" s="771"/>
      <c r="M91" s="3310"/>
      <c r="N91" s="771"/>
      <c r="O91" s="3309"/>
      <c r="P91" s="771"/>
      <c r="Q91" s="3309"/>
      <c r="R91" s="771"/>
      <c r="S91" s="3309"/>
      <c r="T91" s="771"/>
      <c r="U91" s="3309"/>
      <c r="V91" s="771"/>
      <c r="W91" s="3309"/>
      <c r="X91" s="771"/>
      <c r="Y91" s="3309"/>
      <c r="Z91" s="771"/>
      <c r="AA91" s="3309"/>
      <c r="AB91" s="771"/>
      <c r="AC91" s="3309"/>
      <c r="AD91" s="771"/>
      <c r="AE91" s="3309"/>
      <c r="AF91" s="771"/>
      <c r="AG91" s="3309"/>
      <c r="AH91" s="771"/>
      <c r="AI91" s="3309"/>
      <c r="AJ91" s="771"/>
      <c r="AK91" s="3309"/>
      <c r="AL91" s="771"/>
      <c r="AM91" s="3309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37">
        <f t="shared" si="110"/>
        <v>0</v>
      </c>
      <c r="E97" s="3543">
        <f t="shared" si="111"/>
        <v>0</v>
      </c>
      <c r="F97" s="3543">
        <f t="shared" si="111"/>
        <v>0</v>
      </c>
      <c r="G97" s="3310"/>
      <c r="H97" s="771"/>
      <c r="I97" s="3310"/>
      <c r="J97" s="3344"/>
      <c r="K97" s="3310"/>
      <c r="L97" s="771"/>
      <c r="M97" s="3310"/>
      <c r="N97" s="771"/>
      <c r="O97" s="3309"/>
      <c r="P97" s="771"/>
      <c r="Q97" s="3309"/>
      <c r="R97" s="771"/>
      <c r="S97" s="3309"/>
      <c r="T97" s="771"/>
      <c r="U97" s="3309"/>
      <c r="V97" s="771"/>
      <c r="W97" s="3309"/>
      <c r="X97" s="771"/>
      <c r="Y97" s="3309"/>
      <c r="Z97" s="771"/>
      <c r="AA97" s="3309"/>
      <c r="AB97" s="771"/>
      <c r="AC97" s="3309"/>
      <c r="AD97" s="771"/>
      <c r="AE97" s="3309"/>
      <c r="AF97" s="771"/>
      <c r="AG97" s="3309"/>
      <c r="AH97" s="771"/>
      <c r="AI97" s="3309"/>
      <c r="AJ97" s="771"/>
      <c r="AK97" s="3309"/>
      <c r="AL97" s="771"/>
      <c r="AM97" s="3309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673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8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681"/>
      <c r="H115" s="3682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681"/>
      <c r="H116" s="3682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681"/>
      <c r="H117" s="3682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677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8"/>
      <c r="AP121" s="369"/>
      <c r="AQ121" s="369"/>
      <c r="AR121" s="3683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8"/>
      <c r="AP122" s="369"/>
      <c r="AQ122" s="369"/>
      <c r="AR122" s="3683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8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8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8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83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8"/>
      <c r="AP127" s="369"/>
      <c r="AQ127" s="369"/>
      <c r="AR127" s="3683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681"/>
      <c r="H128" s="3682"/>
      <c r="I128" s="3681"/>
      <c r="J128" s="3684"/>
      <c r="K128" s="3681"/>
      <c r="L128" s="3682"/>
      <c r="M128" s="3681"/>
      <c r="N128" s="3682"/>
      <c r="O128" s="3685"/>
      <c r="P128" s="350"/>
      <c r="Q128" s="348"/>
      <c r="R128" s="350"/>
      <c r="S128" s="348"/>
      <c r="T128" s="3682"/>
      <c r="U128" s="3685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83"/>
      <c r="AQ128" s="3683"/>
      <c r="AR128" s="3683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681"/>
      <c r="H129" s="3682"/>
      <c r="I129" s="3681"/>
      <c r="J129" s="3684"/>
      <c r="K129" s="3681"/>
      <c r="L129" s="3682"/>
      <c r="M129" s="3681"/>
      <c r="N129" s="3682"/>
      <c r="O129" s="3685"/>
      <c r="P129" s="350"/>
      <c r="Q129" s="348"/>
      <c r="R129" s="350"/>
      <c r="S129" s="348"/>
      <c r="T129" s="3682"/>
      <c r="U129" s="3685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83"/>
      <c r="AQ129" s="3683"/>
      <c r="AR129" s="3683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681"/>
      <c r="H130" s="3682"/>
      <c r="I130" s="3681"/>
      <c r="J130" s="3684"/>
      <c r="K130" s="3681"/>
      <c r="L130" s="3682"/>
      <c r="M130" s="3681"/>
      <c r="N130" s="3682"/>
      <c r="O130" s="3685"/>
      <c r="P130" s="350"/>
      <c r="Q130" s="348"/>
      <c r="R130" s="350"/>
      <c r="S130" s="348"/>
      <c r="T130" s="3682"/>
      <c r="U130" s="3685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83"/>
      <c r="AQ130" s="3683"/>
      <c r="AR130" s="3683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681"/>
      <c r="H131" s="3682"/>
      <c r="I131" s="3681"/>
      <c r="J131" s="3684"/>
      <c r="K131" s="3681"/>
      <c r="L131" s="3682"/>
      <c r="M131" s="3681"/>
      <c r="N131" s="3682"/>
      <c r="O131" s="3685"/>
      <c r="P131" s="350"/>
      <c r="Q131" s="348"/>
      <c r="R131" s="350"/>
      <c r="S131" s="348"/>
      <c r="T131" s="3682"/>
      <c r="U131" s="3685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83"/>
      <c r="AQ131" s="3683"/>
      <c r="AR131" s="3683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681"/>
      <c r="H132" s="3682"/>
      <c r="I132" s="3681"/>
      <c r="J132" s="3684"/>
      <c r="K132" s="3681"/>
      <c r="L132" s="3682"/>
      <c r="M132" s="3681"/>
      <c r="N132" s="3682"/>
      <c r="O132" s="3685"/>
      <c r="P132" s="350"/>
      <c r="Q132" s="348"/>
      <c r="R132" s="350"/>
      <c r="S132" s="348"/>
      <c r="T132" s="3682"/>
      <c r="U132" s="3685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83"/>
      <c r="AQ132" s="3683"/>
      <c r="AR132" s="3683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686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681"/>
      <c r="H141" s="3682"/>
      <c r="I141" s="3681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687"/>
      <c r="H142" s="3688"/>
      <c r="I142" s="3687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689">
        <f t="shared" si="121"/>
        <v>0</v>
      </c>
      <c r="E143" s="3550">
        <f t="shared" si="141"/>
        <v>0</v>
      </c>
      <c r="F143" s="586">
        <f>SUM(H143+J143+L143+N143+P143+R143+T143+V143+X143+Z143+AB143+AD143+AF143+AH143+AJ143+AL143+AN143)</f>
        <v>0</v>
      </c>
      <c r="G143" s="3689">
        <f>SUM(G91:G103,G105:G109,G115:G117,G120,G128:G142)</f>
        <v>0</v>
      </c>
      <c r="H143" s="3690">
        <f>SUM(H91:H103,H105:H109,H115:H117,H120,H128:H142)</f>
        <v>0</v>
      </c>
      <c r="I143" s="3689">
        <f>SUM(I91:I103,I105:I109,I115:I117,I120,I128:I142)</f>
        <v>0</v>
      </c>
      <c r="J143" s="3691">
        <f>SUM(J91:J103,J105:J109,J115:J117,J120,J128:J142)</f>
        <v>0</v>
      </c>
      <c r="K143" s="3689">
        <f t="shared" ref="K143:P143" si="144">SUM(K91:K103,K105:K109,K115:K117,K119:K120,K128:K142)</f>
        <v>0</v>
      </c>
      <c r="L143" s="3690">
        <f t="shared" si="144"/>
        <v>0</v>
      </c>
      <c r="M143" s="3509">
        <f t="shared" si="144"/>
        <v>0</v>
      </c>
      <c r="N143" s="3510">
        <f t="shared" si="144"/>
        <v>0</v>
      </c>
      <c r="O143" s="3509">
        <f t="shared" si="144"/>
        <v>0</v>
      </c>
      <c r="P143" s="3510">
        <f t="shared" si="144"/>
        <v>0</v>
      </c>
      <c r="Q143" s="3509">
        <f>SUM(Q91:Q103,Q105:Q117,Q119:Q121,Q126,Q128:Q142)</f>
        <v>0</v>
      </c>
      <c r="R143" s="3692">
        <f>SUM(R91:R103,R105:R117,R119:R121,R126,R128:R142)</f>
        <v>0</v>
      </c>
      <c r="S143" s="3509">
        <f t="shared" ref="S143:X143" si="145">SUM(S91:S103,S105:S121,S126,S128:S142)</f>
        <v>0</v>
      </c>
      <c r="T143" s="3510">
        <f t="shared" si="145"/>
        <v>0</v>
      </c>
      <c r="U143" s="3509">
        <f t="shared" si="145"/>
        <v>0</v>
      </c>
      <c r="V143" s="3510">
        <f t="shared" si="145"/>
        <v>0</v>
      </c>
      <c r="W143" s="3509">
        <f t="shared" si="145"/>
        <v>0</v>
      </c>
      <c r="X143" s="3510">
        <f t="shared" si="145"/>
        <v>0</v>
      </c>
      <c r="Y143" s="3509">
        <f>SUM(Y91:Y142)</f>
        <v>0</v>
      </c>
      <c r="Z143" s="3510">
        <f>SUM(Z91:Z142)</f>
        <v>0</v>
      </c>
      <c r="AA143" s="3509">
        <f t="shared" ref="AA143:AN143" si="146">SUM(AA91:AA104,AA106:AA112,AA114:AA142)</f>
        <v>0</v>
      </c>
      <c r="AB143" s="3510">
        <f t="shared" si="146"/>
        <v>0</v>
      </c>
      <c r="AC143" s="3509">
        <f t="shared" si="146"/>
        <v>0</v>
      </c>
      <c r="AD143" s="3510">
        <f t="shared" si="146"/>
        <v>0</v>
      </c>
      <c r="AE143" s="3509">
        <f t="shared" si="146"/>
        <v>0</v>
      </c>
      <c r="AF143" s="3510">
        <f t="shared" si="146"/>
        <v>0</v>
      </c>
      <c r="AG143" s="3509">
        <f t="shared" si="146"/>
        <v>0</v>
      </c>
      <c r="AH143" s="3510">
        <f t="shared" si="146"/>
        <v>0</v>
      </c>
      <c r="AI143" s="3509">
        <f t="shared" si="146"/>
        <v>0</v>
      </c>
      <c r="AJ143" s="3510">
        <f t="shared" si="146"/>
        <v>0</v>
      </c>
      <c r="AK143" s="3509">
        <f t="shared" si="146"/>
        <v>0</v>
      </c>
      <c r="AL143" s="3510">
        <f t="shared" si="146"/>
        <v>0</v>
      </c>
      <c r="AM143" s="3509">
        <f t="shared" si="146"/>
        <v>0</v>
      </c>
      <c r="AN143" s="3510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10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695" t="s">
        <v>1641</v>
      </c>
      <c r="B148" s="3173">
        <f>SUM(C148:E148)</f>
        <v>0</v>
      </c>
      <c r="C148" s="3696"/>
      <c r="D148" s="3697"/>
      <c r="E148" s="3698"/>
      <c r="F148" s="542"/>
      <c r="G148" s="3697"/>
      <c r="H148" s="3699"/>
      <c r="I148" s="223">
        <f>SUM(J148:K148)</f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f t="shared" ref="B149:B157" si="148">SUM(C149:E149)</f>
        <v>0</v>
      </c>
      <c r="C149" s="3702"/>
      <c r="D149" s="3683"/>
      <c r="E149" s="3703"/>
      <c r="F149" s="3685"/>
      <c r="G149" s="3683"/>
      <c r="H149" s="3704"/>
      <c r="I149" s="223">
        <f t="shared" ref="I149:I156" si="149">SUM(J149:K149)</f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f t="shared" si="148"/>
        <v>0</v>
      </c>
      <c r="C150" s="3707"/>
      <c r="D150" s="3683"/>
      <c r="E150" s="3703"/>
      <c r="F150" s="3685"/>
      <c r="G150" s="3683"/>
      <c r="H150" s="3704"/>
      <c r="I150" s="223">
        <f t="shared" si="149"/>
        <v>0</v>
      </c>
      <c r="J150" s="3681"/>
      <c r="K150" s="3703"/>
      <c r="L150" s="3705"/>
      <c r="M150" s="3683"/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f t="shared" si="148"/>
        <v>0</v>
      </c>
      <c r="C151" s="3702"/>
      <c r="D151" s="3683"/>
      <c r="E151" s="3703"/>
      <c r="F151" s="542"/>
      <c r="G151" s="3683"/>
      <c r="H151" s="3704"/>
      <c r="I151" s="223">
        <f t="shared" si="149"/>
        <v>0</v>
      </c>
      <c r="J151" s="3681"/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f t="shared" si="148"/>
        <v>0</v>
      </c>
      <c r="C152" s="3707"/>
      <c r="D152" s="3683"/>
      <c r="E152" s="3703"/>
      <c r="F152" s="542"/>
      <c r="G152" s="3683"/>
      <c r="H152" s="3704"/>
      <c r="I152" s="223">
        <f t="shared" si="149"/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f t="shared" si="148"/>
        <v>0</v>
      </c>
      <c r="C153" s="3702"/>
      <c r="D153" s="3683"/>
      <c r="E153" s="3703"/>
      <c r="F153" s="3685"/>
      <c r="G153" s="3683"/>
      <c r="H153" s="3704"/>
      <c r="I153" s="223">
        <f t="shared" si="149"/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f t="shared" si="148"/>
        <v>0</v>
      </c>
      <c r="C154" s="3702"/>
      <c r="D154" s="3683"/>
      <c r="E154" s="3703"/>
      <c r="F154" s="542"/>
      <c r="G154" s="3683"/>
      <c r="H154" s="3704"/>
      <c r="I154" s="223">
        <f t="shared" si="149"/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f t="shared" si="148"/>
        <v>0</v>
      </c>
      <c r="C155" s="3702"/>
      <c r="D155" s="3683"/>
      <c r="E155" s="3703"/>
      <c r="F155" s="3685"/>
      <c r="G155" s="3683"/>
      <c r="H155" s="3704"/>
      <c r="I155" s="223">
        <f t="shared" si="149"/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f t="shared" si="148"/>
        <v>0</v>
      </c>
      <c r="C156" s="3702"/>
      <c r="D156" s="3683"/>
      <c r="E156" s="3703"/>
      <c r="F156" s="542"/>
      <c r="G156" s="3683"/>
      <c r="H156" s="3704"/>
      <c r="I156" s="223">
        <f t="shared" si="149"/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f t="shared" si="148"/>
        <v>0</v>
      </c>
      <c r="C157" s="3709"/>
      <c r="D157" s="3710"/>
      <c r="E157" s="3711"/>
      <c r="F157" s="3685"/>
      <c r="G157" s="3710"/>
      <c r="H157" s="3712"/>
      <c r="I157" s="223">
        <f>SUM(J157:K157)</f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f>SUM(B148:B157)</f>
        <v>0</v>
      </c>
      <c r="C158" s="3597">
        <f>SUM(C148:C157)</f>
        <v>0</v>
      </c>
      <c r="D158" s="880">
        <f>SUM(D148:D157)</f>
        <v>0</v>
      </c>
      <c r="E158" s="3636">
        <f>SUM(E148:E157)</f>
        <v>0</v>
      </c>
      <c r="F158" s="3635">
        <f>SUM(F149,F150,F153,F155,F157)</f>
        <v>0</v>
      </c>
      <c r="G158" s="880">
        <f>SUM(G148:G157)</f>
        <v>0</v>
      </c>
      <c r="H158" s="882">
        <f>SUM(H148:H157)</f>
        <v>0</v>
      </c>
      <c r="I158" s="3598">
        <f>SUM(I148:I157)</f>
        <v>0</v>
      </c>
      <c r="J158" s="3597">
        <f>SUM(J148:J157)</f>
        <v>0</v>
      </c>
      <c r="K158" s="3636">
        <f>SUM(K148:K157)</f>
        <v>0</v>
      </c>
      <c r="L158" s="3637" cm="1">
        <f t="array" ref="L158">SUM(L149:L150+L153+L155+L157)</f>
        <v>0</v>
      </c>
      <c r="M158" s="880">
        <f>SUM(M148:M157)</f>
        <v>0</v>
      </c>
      <c r="N158" s="3598">
        <f>SUM(N148:N157)</f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43">
        <f>E163+F163</f>
        <v>0</v>
      </c>
      <c r="E163" s="3543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10"/>
      <c r="H163" s="771"/>
      <c r="I163" s="3309"/>
      <c r="J163" s="771"/>
      <c r="K163" s="3309"/>
      <c r="L163" s="771"/>
      <c r="M163" s="3309"/>
      <c r="N163" s="771"/>
      <c r="O163" s="773"/>
      <c r="P163" s="771"/>
      <c r="Q163" s="773"/>
      <c r="R163" s="771"/>
      <c r="S163" s="773"/>
      <c r="T163" s="771"/>
      <c r="U163" s="3309"/>
      <c r="V163" s="771"/>
      <c r="W163" s="3309"/>
      <c r="X163" s="771"/>
      <c r="Y163" s="3309"/>
      <c r="Z163" s="771"/>
      <c r="AA163" s="3309"/>
      <c r="AB163" s="771"/>
      <c r="AC163" s="3309"/>
      <c r="AD163" s="771"/>
      <c r="AE163" s="3309"/>
      <c r="AF163" s="771"/>
      <c r="AG163" s="3309"/>
      <c r="AH163" s="771"/>
      <c r="AI163" s="3309"/>
      <c r="AJ163" s="771"/>
      <c r="AK163" s="3309"/>
      <c r="AL163" s="771"/>
      <c r="AM163" s="3309"/>
      <c r="AN163" s="771"/>
      <c r="AO163" s="3309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45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17" t="s">
        <v>1739</v>
      </c>
      <c r="B173" s="3717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689">
        <f t="shared" ref="D174:AX174" si="170">SUM(D163:D173)</f>
        <v>0</v>
      </c>
      <c r="E174" s="3718">
        <f t="shared" si="170"/>
        <v>0</v>
      </c>
      <c r="F174" s="3510">
        <f t="shared" si="170"/>
        <v>0</v>
      </c>
      <c r="G174" s="3509">
        <f t="shared" si="170"/>
        <v>0</v>
      </c>
      <c r="H174" s="3510">
        <f t="shared" si="170"/>
        <v>0</v>
      </c>
      <c r="I174" s="3509">
        <f t="shared" si="170"/>
        <v>0</v>
      </c>
      <c r="J174" s="3510">
        <f t="shared" si="170"/>
        <v>0</v>
      </c>
      <c r="K174" s="3509">
        <f t="shared" si="170"/>
        <v>0</v>
      </c>
      <c r="L174" s="3510">
        <f>SUM(L163:L173)</f>
        <v>0</v>
      </c>
      <c r="M174" s="3509">
        <f t="shared" si="170"/>
        <v>0</v>
      </c>
      <c r="N174" s="3510">
        <f t="shared" si="170"/>
        <v>0</v>
      </c>
      <c r="O174" s="3509">
        <f t="shared" si="170"/>
        <v>0</v>
      </c>
      <c r="P174" s="3510">
        <f t="shared" si="170"/>
        <v>0</v>
      </c>
      <c r="Q174" s="3509">
        <f t="shared" si="170"/>
        <v>0</v>
      </c>
      <c r="R174" s="3510">
        <f t="shared" si="170"/>
        <v>0</v>
      </c>
      <c r="S174" s="3509">
        <f t="shared" si="170"/>
        <v>0</v>
      </c>
      <c r="T174" s="3510">
        <f t="shared" si="170"/>
        <v>0</v>
      </c>
      <c r="U174" s="3509">
        <f t="shared" si="170"/>
        <v>0</v>
      </c>
      <c r="V174" s="3510">
        <f t="shared" si="170"/>
        <v>0</v>
      </c>
      <c r="W174" s="3509">
        <f t="shared" si="170"/>
        <v>0</v>
      </c>
      <c r="X174" s="3510">
        <f t="shared" si="170"/>
        <v>0</v>
      </c>
      <c r="Y174" s="3509">
        <f t="shared" si="170"/>
        <v>0</v>
      </c>
      <c r="Z174" s="3510">
        <f t="shared" si="170"/>
        <v>0</v>
      </c>
      <c r="AA174" s="3509">
        <f t="shared" si="170"/>
        <v>0</v>
      </c>
      <c r="AB174" s="3510">
        <f t="shared" si="170"/>
        <v>0</v>
      </c>
      <c r="AC174" s="3509">
        <f t="shared" si="170"/>
        <v>0</v>
      </c>
      <c r="AD174" s="3510">
        <f t="shared" si="170"/>
        <v>0</v>
      </c>
      <c r="AE174" s="3509">
        <f t="shared" si="170"/>
        <v>0</v>
      </c>
      <c r="AF174" s="3510">
        <f t="shared" si="170"/>
        <v>0</v>
      </c>
      <c r="AG174" s="3509">
        <f t="shared" si="170"/>
        <v>0</v>
      </c>
      <c r="AH174" s="3510">
        <f t="shared" si="170"/>
        <v>0</v>
      </c>
      <c r="AI174" s="3509">
        <f t="shared" si="170"/>
        <v>0</v>
      </c>
      <c r="AJ174" s="3510">
        <f t="shared" si="170"/>
        <v>0</v>
      </c>
      <c r="AK174" s="3509">
        <f t="shared" si="170"/>
        <v>0</v>
      </c>
      <c r="AL174" s="3510">
        <f t="shared" si="170"/>
        <v>0</v>
      </c>
      <c r="AM174" s="3509">
        <f t="shared" si="170"/>
        <v>0</v>
      </c>
      <c r="AN174" s="3510">
        <f t="shared" si="170"/>
        <v>0</v>
      </c>
      <c r="AO174" s="3509">
        <f t="shared" si="170"/>
        <v>0</v>
      </c>
      <c r="AP174" s="3519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19">
        <f t="shared" si="170"/>
        <v>0</v>
      </c>
      <c r="AU174" s="3719">
        <f t="shared" si="170"/>
        <v>0</v>
      </c>
      <c r="AV174" s="3719">
        <f t="shared" si="170"/>
        <v>0</v>
      </c>
      <c r="AW174" s="3719">
        <f t="shared" si="170"/>
        <v>0</v>
      </c>
      <c r="AX174" s="3720">
        <f t="shared" si="170"/>
        <v>0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22">
        <f t="shared" ref="D179:D189" si="171">SUM(F179)</f>
        <v>0</v>
      </c>
      <c r="E179" s="3723"/>
      <c r="F179" s="3724">
        <f t="shared" ref="F179:F191" si="172">SUM(AD179+AF179+AH179+AJ179+AL179+AN179+AP179)</f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29">
        <f t="shared" si="171"/>
        <v>0</v>
      </c>
      <c r="E180" s="3730"/>
      <c r="F180" s="3731">
        <f t="shared" si="172"/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/>
      <c r="CB180" s="43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29">
        <f t="shared" si="171"/>
        <v>0</v>
      </c>
      <c r="E181" s="3730"/>
      <c r="F181" s="3731">
        <f t="shared" si="172"/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/>
      <c r="CB181" s="434" t="str">
        <f t="shared" si="176"/>
        <v/>
      </c>
      <c r="CC181" s="434" t="str">
        <f t="shared" si="177"/>
        <v/>
      </c>
      <c r="CD181" s="434" t="str">
        <f t="shared" si="178"/>
        <v/>
      </c>
      <c r="CE181" s="434" t="str">
        <f t="shared" si="179"/>
        <v/>
      </c>
      <c r="CF181" s="436"/>
      <c r="CG181" s="434" t="str">
        <f t="shared" si="180"/>
        <v/>
      </c>
      <c r="CH181" s="434" t="str">
        <f t="shared" si="181"/>
        <v/>
      </c>
      <c r="CO181" s="435"/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32">
        <f t="shared" si="171"/>
        <v>0</v>
      </c>
      <c r="E182" s="3733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/>
      <c r="CB182" s="434" t="str">
        <f t="shared" si="176"/>
        <v/>
      </c>
      <c r="CC182" s="434" t="str">
        <f t="shared" si="177"/>
        <v/>
      </c>
      <c r="CD182" s="434" t="str">
        <f t="shared" si="178"/>
        <v/>
      </c>
      <c r="CE182" s="434" t="str">
        <f t="shared" si="179"/>
        <v/>
      </c>
      <c r="CF182" s="436"/>
      <c r="CG182" s="434" t="str">
        <f t="shared" si="180"/>
        <v/>
      </c>
      <c r="CH182" s="434" t="str">
        <f t="shared" si="181"/>
        <v/>
      </c>
      <c r="CO182" s="435"/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486" t="s">
        <v>77</v>
      </c>
      <c r="D183" s="3735">
        <f t="shared" si="171"/>
        <v>0</v>
      </c>
      <c r="E183" s="3736"/>
      <c r="F183" s="3720">
        <f t="shared" si="172"/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f>SUM(AD184:AD189)</f>
        <v>0</v>
      </c>
      <c r="AE183" s="3740"/>
      <c r="AF183" s="586">
        <f>SUM(AF184:AF189)</f>
        <v>0</v>
      </c>
      <c r="AG183" s="3740"/>
      <c r="AH183" s="586">
        <f>SUM(AH184:AH189)</f>
        <v>0</v>
      </c>
      <c r="AI183" s="3740"/>
      <c r="AJ183" s="586">
        <f>SUM(AJ184:AJ189)</f>
        <v>0</v>
      </c>
      <c r="AK183" s="3740"/>
      <c r="AL183" s="586">
        <f>SUM(AL184:AL189)</f>
        <v>0</v>
      </c>
      <c r="AM183" s="3740"/>
      <c r="AN183" s="586">
        <f>SUM(AN184:AN189)</f>
        <v>0</v>
      </c>
      <c r="AO183" s="3740"/>
      <c r="AP183" s="586">
        <f t="shared" ref="AP183:AX183" si="182">SUM(AP184:AP189)</f>
        <v>0</v>
      </c>
      <c r="AQ183" s="514">
        <f t="shared" si="182"/>
        <v>0</v>
      </c>
      <c r="AR183" s="512">
        <f t="shared" si="182"/>
        <v>0</v>
      </c>
      <c r="AS183" s="512">
        <f t="shared" si="182"/>
        <v>0</v>
      </c>
      <c r="AT183" s="512">
        <f t="shared" si="182"/>
        <v>0</v>
      </c>
      <c r="AU183" s="512">
        <f t="shared" si="182"/>
        <v>0</v>
      </c>
      <c r="AV183" s="512">
        <f t="shared" si="182"/>
        <v>0</v>
      </c>
      <c r="AW183" s="512">
        <f t="shared" si="182"/>
        <v>0</v>
      </c>
      <c r="AX183" s="615">
        <f t="shared" si="182"/>
        <v>0</v>
      </c>
    </row>
    <row r="184" spans="1:100" ht="15" customHeight="1" x14ac:dyDescent="0.25">
      <c r="A184" s="5730"/>
      <c r="B184" s="5730"/>
      <c r="C184" s="1818" t="s">
        <v>1746</v>
      </c>
      <c r="D184" s="3741">
        <f t="shared" si="171"/>
        <v>0</v>
      </c>
      <c r="E184" s="3742"/>
      <c r="F184" s="2666">
        <f t="shared" si="172"/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/>
      <c r="CB184" s="43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89">IF(AND($D184&gt;0,AR184=""),1,IF(AR184&gt;$D184,1,0))</f>
        <v>0</v>
      </c>
      <c r="CQ184" s="435">
        <f t="shared" ref="CQ184:CQ200" si="190">IF(AND($D184&gt;0,AS184=""),1,IF(AS184&gt;$D184,1,0))</f>
        <v>0</v>
      </c>
      <c r="CR184" s="435">
        <f t="shared" ref="CR184:CR200" si="191">IF(AND(D184&gt;0,AT184=""),1,IF(AT184&gt;D184,1,0))</f>
        <v>0</v>
      </c>
      <c r="CS184" s="435">
        <f t="shared" ref="CS184:CV191" si="192">IF(AND($D184&gt;0,AU184=""),1,IF(AU184&gt;$D184,1,0))</f>
        <v>0</v>
      </c>
      <c r="CT184" s="435">
        <f t="shared" si="192"/>
        <v>0</v>
      </c>
      <c r="CU184" s="435">
        <f t="shared" si="192"/>
        <v>0</v>
      </c>
      <c r="CV184" s="435">
        <f t="shared" si="192"/>
        <v>0</v>
      </c>
    </row>
    <row r="185" spans="1:100" ht="15" customHeight="1" x14ac:dyDescent="0.25">
      <c r="A185" s="5730"/>
      <c r="B185" s="5730"/>
      <c r="C185" s="2665" t="s">
        <v>1747</v>
      </c>
      <c r="D185" s="3741">
        <f t="shared" si="171"/>
        <v>0</v>
      </c>
      <c r="E185" s="3730"/>
      <c r="F185" s="2663">
        <f t="shared" si="172"/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/>
      <c r="CB185" s="434" t="str">
        <f t="shared" si="183"/>
        <v/>
      </c>
      <c r="CC185" s="434" t="str">
        <f t="shared" si="184"/>
        <v/>
      </c>
      <c r="CD185" s="434" t="str">
        <f t="shared" si="185"/>
        <v/>
      </c>
      <c r="CE185" s="434" t="str">
        <f t="shared" si="186"/>
        <v/>
      </c>
      <c r="CF185" s="43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7"/>
        <v/>
      </c>
      <c r="CH185" s="434" t="str">
        <f t="shared" si="188"/>
        <v/>
      </c>
      <c r="CO185" s="435"/>
      <c r="CP185" s="435">
        <f t="shared" si="189"/>
        <v>0</v>
      </c>
      <c r="CQ185" s="435">
        <f t="shared" si="190"/>
        <v>0</v>
      </c>
      <c r="CR185" s="435">
        <f t="shared" si="191"/>
        <v>0</v>
      </c>
      <c r="CS185" s="435">
        <f t="shared" si="192"/>
        <v>0</v>
      </c>
      <c r="CT185" s="435">
        <f t="shared" si="192"/>
        <v>0</v>
      </c>
      <c r="CU185" s="435">
        <f t="shared" si="192"/>
        <v>0</v>
      </c>
      <c r="CV185" s="435">
        <f t="shared" si="192"/>
        <v>0</v>
      </c>
    </row>
    <row r="186" spans="1:100" ht="15.75" customHeight="1" x14ac:dyDescent="0.25">
      <c r="A186" s="5730"/>
      <c r="B186" s="5730"/>
      <c r="C186" s="1818" t="s">
        <v>1748</v>
      </c>
      <c r="D186" s="3741">
        <f t="shared" si="171"/>
        <v>0</v>
      </c>
      <c r="E186" s="3730"/>
      <c r="F186" s="2663">
        <f t="shared" si="172"/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/>
      <c r="CB186" s="434" t="str">
        <f t="shared" si="183"/>
        <v/>
      </c>
      <c r="CC186" s="434" t="str">
        <f t="shared" si="184"/>
        <v/>
      </c>
      <c r="CD186" s="434" t="str">
        <f t="shared" si="185"/>
        <v/>
      </c>
      <c r="CE186" s="434" t="str">
        <f t="shared" si="186"/>
        <v/>
      </c>
      <c r="CF186" s="434" t="str">
        <f t="shared" si="193"/>
        <v/>
      </c>
      <c r="CG186" s="434" t="str">
        <f t="shared" si="187"/>
        <v/>
      </c>
      <c r="CH186" s="434" t="str">
        <f t="shared" si="188"/>
        <v/>
      </c>
      <c r="CO186" s="435"/>
      <c r="CP186" s="435">
        <f t="shared" si="189"/>
        <v>0</v>
      </c>
      <c r="CQ186" s="435">
        <f t="shared" si="190"/>
        <v>0</v>
      </c>
      <c r="CR186" s="435">
        <f t="shared" si="191"/>
        <v>0</v>
      </c>
      <c r="CS186" s="435">
        <f t="shared" si="192"/>
        <v>0</v>
      </c>
      <c r="CT186" s="435">
        <f t="shared" si="192"/>
        <v>0</v>
      </c>
      <c r="CU186" s="435">
        <f t="shared" si="192"/>
        <v>0</v>
      </c>
      <c r="CV186" s="435">
        <f t="shared" si="192"/>
        <v>0</v>
      </c>
    </row>
    <row r="187" spans="1:100" ht="29.25" customHeight="1" x14ac:dyDescent="0.25">
      <c r="A187" s="5730"/>
      <c r="B187" s="5730"/>
      <c r="C187" s="2240" t="s">
        <v>1749</v>
      </c>
      <c r="D187" s="3741">
        <f t="shared" si="171"/>
        <v>0</v>
      </c>
      <c r="E187" s="3730"/>
      <c r="F187" s="2663">
        <f t="shared" si="172"/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/>
      <c r="CB187" s="434" t="str">
        <f t="shared" si="183"/>
        <v/>
      </c>
      <c r="CC187" s="434" t="str">
        <f t="shared" si="184"/>
        <v/>
      </c>
      <c r="CD187" s="434" t="str">
        <f t="shared" si="185"/>
        <v/>
      </c>
      <c r="CE187" s="434" t="str">
        <f t="shared" si="186"/>
        <v/>
      </c>
      <c r="CF187" s="434" t="str">
        <f t="shared" si="193"/>
        <v/>
      </c>
      <c r="CG187" s="434" t="str">
        <f t="shared" si="187"/>
        <v/>
      </c>
      <c r="CH187" s="434" t="str">
        <f t="shared" si="188"/>
        <v/>
      </c>
      <c r="CO187" s="435"/>
      <c r="CP187" s="435">
        <f t="shared" si="189"/>
        <v>0</v>
      </c>
      <c r="CQ187" s="435">
        <f t="shared" si="190"/>
        <v>0</v>
      </c>
      <c r="CR187" s="435">
        <f t="shared" si="191"/>
        <v>0</v>
      </c>
      <c r="CS187" s="435">
        <f t="shared" si="192"/>
        <v>0</v>
      </c>
      <c r="CT187" s="435">
        <f t="shared" si="192"/>
        <v>0</v>
      </c>
      <c r="CU187" s="435">
        <f t="shared" si="192"/>
        <v>0</v>
      </c>
      <c r="CV187" s="435">
        <f t="shared" si="192"/>
        <v>0</v>
      </c>
    </row>
    <row r="188" spans="1:100" ht="15" customHeight="1" x14ac:dyDescent="0.25">
      <c r="A188" s="5730"/>
      <c r="B188" s="5730"/>
      <c r="C188" s="935" t="s">
        <v>1750</v>
      </c>
      <c r="D188" s="3741">
        <f t="shared" si="171"/>
        <v>0</v>
      </c>
      <c r="E188" s="3730"/>
      <c r="F188" s="2663">
        <f t="shared" si="172"/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/>
      <c r="CB188" s="434" t="str">
        <f t="shared" si="183"/>
        <v/>
      </c>
      <c r="CC188" s="434" t="str">
        <f t="shared" si="184"/>
        <v/>
      </c>
      <c r="CD188" s="434" t="str">
        <f t="shared" si="185"/>
        <v/>
      </c>
      <c r="CE188" s="434" t="str">
        <f t="shared" si="186"/>
        <v/>
      </c>
      <c r="CF188" s="434" t="str">
        <f t="shared" si="193"/>
        <v/>
      </c>
      <c r="CG188" s="434" t="str">
        <f t="shared" si="187"/>
        <v/>
      </c>
      <c r="CH188" s="434" t="str">
        <f t="shared" si="188"/>
        <v/>
      </c>
      <c r="CO188" s="435"/>
      <c r="CP188" s="435">
        <f t="shared" si="189"/>
        <v>0</v>
      </c>
      <c r="CQ188" s="435">
        <f t="shared" si="190"/>
        <v>0</v>
      </c>
      <c r="CR188" s="435">
        <f t="shared" si="191"/>
        <v>0</v>
      </c>
      <c r="CS188" s="435">
        <f t="shared" si="192"/>
        <v>0</v>
      </c>
      <c r="CT188" s="435">
        <f t="shared" si="192"/>
        <v>0</v>
      </c>
      <c r="CU188" s="435">
        <f t="shared" si="192"/>
        <v>0</v>
      </c>
      <c r="CV188" s="435">
        <f t="shared" si="192"/>
        <v>0</v>
      </c>
    </row>
    <row r="189" spans="1:100" ht="15" customHeight="1" x14ac:dyDescent="0.25">
      <c r="A189" s="5730"/>
      <c r="B189" s="5730"/>
      <c r="C189" s="1818" t="s">
        <v>1751</v>
      </c>
      <c r="D189" s="3741">
        <f t="shared" si="171"/>
        <v>0</v>
      </c>
      <c r="E189" s="3730"/>
      <c r="F189" s="2663">
        <f t="shared" si="172"/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/>
      <c r="CB189" s="434" t="str">
        <f t="shared" si="183"/>
        <v/>
      </c>
      <c r="CC189" s="434" t="str">
        <f t="shared" si="184"/>
        <v/>
      </c>
      <c r="CD189" s="434" t="str">
        <f t="shared" si="185"/>
        <v/>
      </c>
      <c r="CE189" s="434" t="str">
        <f t="shared" si="186"/>
        <v/>
      </c>
      <c r="CF189" s="434" t="str">
        <f t="shared" si="193"/>
        <v/>
      </c>
      <c r="CG189" s="434" t="str">
        <f t="shared" si="187"/>
        <v/>
      </c>
      <c r="CH189" s="434" t="str">
        <f t="shared" si="188"/>
        <v/>
      </c>
      <c r="CO189" s="435"/>
      <c r="CP189" s="435">
        <f t="shared" si="189"/>
        <v>0</v>
      </c>
      <c r="CQ189" s="435">
        <f t="shared" si="190"/>
        <v>0</v>
      </c>
      <c r="CR189" s="435">
        <f t="shared" si="191"/>
        <v>0</v>
      </c>
      <c r="CS189" s="435">
        <f t="shared" si="192"/>
        <v>0</v>
      </c>
      <c r="CT189" s="435">
        <f t="shared" si="192"/>
        <v>0</v>
      </c>
      <c r="CU189" s="435">
        <f t="shared" si="192"/>
        <v>0</v>
      </c>
      <c r="CV189" s="435">
        <f t="shared" si="192"/>
        <v>0</v>
      </c>
    </row>
    <row r="190" spans="1:100" ht="25.5" customHeight="1" x14ac:dyDescent="0.25">
      <c r="A190" s="5730"/>
      <c r="B190" s="5730"/>
      <c r="C190" s="361" t="s">
        <v>1752</v>
      </c>
      <c r="D190" s="3745">
        <f t="shared" ref="D190:D191" si="194">SUM(F190)</f>
        <v>0</v>
      </c>
      <c r="E190" s="3730"/>
      <c r="F190" s="2663">
        <f t="shared" si="172"/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/>
      <c r="CB190" s="434" t="str">
        <f t="shared" si="183"/>
        <v/>
      </c>
      <c r="CC190" s="434" t="str">
        <f t="shared" si="184"/>
        <v/>
      </c>
      <c r="CD190" s="434" t="str">
        <f t="shared" si="185"/>
        <v/>
      </c>
      <c r="CE190" s="434" t="str">
        <f t="shared" si="186"/>
        <v/>
      </c>
      <c r="CF190" s="434" t="str">
        <f t="shared" si="193"/>
        <v/>
      </c>
      <c r="CG190" s="434" t="str">
        <f t="shared" si="187"/>
        <v/>
      </c>
      <c r="CH190" s="434" t="str">
        <f t="shared" si="188"/>
        <v/>
      </c>
      <c r="CO190" s="435"/>
      <c r="CP190" s="435">
        <f t="shared" si="189"/>
        <v>0</v>
      </c>
      <c r="CQ190" s="435">
        <f t="shared" si="190"/>
        <v>0</v>
      </c>
      <c r="CR190" s="435">
        <f t="shared" si="191"/>
        <v>0</v>
      </c>
      <c r="CS190" s="435">
        <f t="shared" si="192"/>
        <v>0</v>
      </c>
      <c r="CT190" s="435">
        <f t="shared" si="192"/>
        <v>0</v>
      </c>
      <c r="CU190" s="435">
        <f t="shared" si="192"/>
        <v>0</v>
      </c>
      <c r="CV190" s="435">
        <f t="shared" si="192"/>
        <v>0</v>
      </c>
    </row>
    <row r="191" spans="1:100" ht="25.5" customHeight="1" x14ac:dyDescent="0.25">
      <c r="A191" s="6535"/>
      <c r="B191" s="6535"/>
      <c r="C191" s="893" t="s">
        <v>1753</v>
      </c>
      <c r="D191" s="3746">
        <f t="shared" si="194"/>
        <v>0</v>
      </c>
      <c r="E191" s="3733"/>
      <c r="F191" s="3747">
        <f t="shared" si="172"/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/>
      <c r="CB191" s="434" t="str">
        <f t="shared" si="183"/>
        <v/>
      </c>
      <c r="CC191" s="434" t="str">
        <f t="shared" si="184"/>
        <v/>
      </c>
      <c r="CD191" s="434" t="str">
        <f t="shared" si="185"/>
        <v/>
      </c>
      <c r="CE191" s="434" t="str">
        <f t="shared" si="186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7"/>
        <v/>
      </c>
      <c r="CH191" s="434" t="str">
        <f t="shared" si="188"/>
        <v/>
      </c>
      <c r="CO191" s="435"/>
      <c r="CP191" s="435">
        <f t="shared" si="189"/>
        <v>0</v>
      </c>
      <c r="CQ191" s="435">
        <f t="shared" si="190"/>
        <v>0</v>
      </c>
      <c r="CR191" s="435">
        <f t="shared" si="191"/>
        <v>0</v>
      </c>
      <c r="CS191" s="435">
        <f t="shared" si="192"/>
        <v>0</v>
      </c>
      <c r="CT191" s="435">
        <f>IF(AND($D191&gt;0,AV191=""),1,IF(AV191&gt;$D191,1,0))</f>
        <v>0</v>
      </c>
      <c r="CU191" s="435">
        <f t="shared" si="192"/>
        <v>0</v>
      </c>
      <c r="CV191" s="435">
        <f t="shared" si="192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22">
        <f t="shared" ref="D192:D200" si="195">SUM(E192)</f>
        <v>0</v>
      </c>
      <c r="E192" s="3750">
        <f>SUM(AC192+AE192+AG192+AI192+AK192+AM192+AO192)</f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tr">
        <f t="shared" si="175"/>
        <v/>
      </c>
      <c r="CA192" s="434"/>
      <c r="CB192" s="434" t="str">
        <f t="shared" si="183"/>
        <v/>
      </c>
      <c r="CC192" s="434" t="str">
        <f t="shared" si="184"/>
        <v/>
      </c>
      <c r="CD192" s="434" t="str">
        <f t="shared" si="185"/>
        <v/>
      </c>
      <c r="CE192" s="434" t="str">
        <f t="shared" si="186"/>
        <v/>
      </c>
      <c r="CF192" s="436"/>
      <c r="CG192" s="434" t="str">
        <f t="shared" si="187"/>
        <v/>
      </c>
      <c r="CH192" s="434" t="str">
        <f t="shared" si="188"/>
        <v/>
      </c>
      <c r="CO192" s="435"/>
      <c r="CP192" s="435">
        <f t="shared" si="189"/>
        <v>0</v>
      </c>
      <c r="CQ192" s="435">
        <f t="shared" si="190"/>
        <v>0</v>
      </c>
      <c r="CR192" s="435">
        <f t="shared" si="191"/>
        <v>0</v>
      </c>
      <c r="CS192" s="435">
        <f t="shared" ref="CS192:CS200" si="196">IF(AND($D192&gt;0,AU192=""),1,IF(AU192&gt;$D192,1,0))</f>
        <v>0</v>
      </c>
      <c r="CT192" s="436"/>
      <c r="CU192" s="435">
        <f t="shared" ref="CU192:CU200" si="197">IF(AND($D192&gt;0,AW192=""),1,IF(AW192&gt;$D192,1,0))</f>
        <v>0</v>
      </c>
      <c r="CV192" s="435">
        <f t="shared" ref="CV192:CV200" si="198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41">
        <f t="shared" si="195"/>
        <v>0</v>
      </c>
      <c r="E193" s="3755">
        <f t="shared" ref="E193:E200" si="199">SUM(AC193+AE193+AG193+AI193+AK193+AM193+AO193)</f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/>
      <c r="CB193" s="434" t="str">
        <f t="shared" si="183"/>
        <v/>
      </c>
      <c r="CC193" s="434" t="str">
        <f t="shared" si="184"/>
        <v/>
      </c>
      <c r="CD193" s="434" t="str">
        <f t="shared" si="185"/>
        <v/>
      </c>
      <c r="CE193" s="434" t="str">
        <f t="shared" si="186"/>
        <v/>
      </c>
      <c r="CF193" s="436"/>
      <c r="CG193" s="434" t="str">
        <f t="shared" si="187"/>
        <v/>
      </c>
      <c r="CH193" s="434" t="str">
        <f t="shared" si="188"/>
        <v/>
      </c>
      <c r="CO193" s="435"/>
      <c r="CP193" s="435">
        <f t="shared" si="189"/>
        <v>0</v>
      </c>
      <c r="CQ193" s="435">
        <f t="shared" si="190"/>
        <v>0</v>
      </c>
      <c r="CR193" s="435">
        <f t="shared" si="191"/>
        <v>0</v>
      </c>
      <c r="CS193" s="435">
        <f t="shared" si="196"/>
        <v>0</v>
      </c>
      <c r="CT193" s="436"/>
      <c r="CU193" s="435">
        <f t="shared" si="197"/>
        <v>0</v>
      </c>
      <c r="CV193" s="435">
        <f t="shared" si="198"/>
        <v>0</v>
      </c>
    </row>
    <row r="194" spans="1:100" ht="15" customHeight="1" x14ac:dyDescent="0.25">
      <c r="A194" s="5730"/>
      <c r="B194" s="6770" t="s">
        <v>1641</v>
      </c>
      <c r="C194" s="6696"/>
      <c r="D194" s="3741">
        <f t="shared" si="195"/>
        <v>0</v>
      </c>
      <c r="E194" s="3755">
        <f t="shared" si="199"/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/>
      <c r="CB194" s="434" t="str">
        <f t="shared" si="183"/>
        <v/>
      </c>
      <c r="CC194" s="434" t="str">
        <f t="shared" si="184"/>
        <v/>
      </c>
      <c r="CD194" s="434" t="str">
        <f t="shared" si="185"/>
        <v/>
      </c>
      <c r="CE194" s="434" t="str">
        <f t="shared" si="186"/>
        <v/>
      </c>
      <c r="CF194" s="436"/>
      <c r="CG194" s="434" t="str">
        <f t="shared" si="187"/>
        <v/>
      </c>
      <c r="CH194" s="434" t="str">
        <f t="shared" si="188"/>
        <v/>
      </c>
      <c r="CO194" s="435"/>
      <c r="CP194" s="435">
        <f t="shared" si="189"/>
        <v>0</v>
      </c>
      <c r="CQ194" s="435">
        <f t="shared" si="190"/>
        <v>0</v>
      </c>
      <c r="CR194" s="435">
        <f t="shared" si="191"/>
        <v>0</v>
      </c>
      <c r="CS194" s="435">
        <f t="shared" si="196"/>
        <v>0</v>
      </c>
      <c r="CT194" s="436"/>
      <c r="CU194" s="435">
        <f t="shared" si="197"/>
        <v>0</v>
      </c>
      <c r="CV194" s="435">
        <f t="shared" si="198"/>
        <v>0</v>
      </c>
    </row>
    <row r="195" spans="1:100" ht="15" customHeight="1" x14ac:dyDescent="0.25">
      <c r="A195" s="5730"/>
      <c r="B195" s="6787" t="s">
        <v>1698</v>
      </c>
      <c r="C195" s="6772"/>
      <c r="D195" s="3756">
        <f t="shared" si="195"/>
        <v>0</v>
      </c>
      <c r="E195" s="3757">
        <f t="shared" si="199"/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/>
      <c r="CB195" s="434" t="str">
        <f t="shared" si="183"/>
        <v/>
      </c>
      <c r="CC195" s="434" t="str">
        <f t="shared" si="184"/>
        <v/>
      </c>
      <c r="CD195" s="434" t="str">
        <f t="shared" si="185"/>
        <v/>
      </c>
      <c r="CE195" s="434" t="str">
        <f t="shared" si="186"/>
        <v/>
      </c>
      <c r="CF195" s="436"/>
      <c r="CG195" s="434" t="str">
        <f t="shared" si="187"/>
        <v/>
      </c>
      <c r="CH195" s="434" t="str">
        <f t="shared" si="188"/>
        <v/>
      </c>
      <c r="CO195" s="435"/>
      <c r="CP195" s="435">
        <f t="shared" si="189"/>
        <v>0</v>
      </c>
      <c r="CQ195" s="435">
        <f t="shared" si="190"/>
        <v>0</v>
      </c>
      <c r="CR195" s="435">
        <f t="shared" si="191"/>
        <v>0</v>
      </c>
      <c r="CS195" s="435">
        <f t="shared" si="196"/>
        <v>0</v>
      </c>
      <c r="CT195" s="436"/>
      <c r="CU195" s="435">
        <f t="shared" si="197"/>
        <v>0</v>
      </c>
      <c r="CV195" s="435">
        <f t="shared" si="198"/>
        <v>0</v>
      </c>
    </row>
    <row r="196" spans="1:100" ht="15" customHeight="1" x14ac:dyDescent="0.25">
      <c r="A196" s="5730"/>
      <c r="B196" s="6667" t="s">
        <v>1756</v>
      </c>
      <c r="C196" s="3760" t="s">
        <v>77</v>
      </c>
      <c r="D196" s="3761">
        <f>SUM(E196)</f>
        <v>0</v>
      </c>
      <c r="E196" s="3762">
        <f t="shared" si="199"/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f>SUM(AC199:AC200)</f>
        <v>0</v>
      </c>
      <c r="AD196" s="3769"/>
      <c r="AE196" s="3768">
        <f>SUM(AE199:AE200)</f>
        <v>0</v>
      </c>
      <c r="AF196" s="3769"/>
      <c r="AG196" s="3768">
        <f>SUM(AG199:AG200)</f>
        <v>0</v>
      </c>
      <c r="AH196" s="3769"/>
      <c r="AI196" s="3768">
        <f>SUM(AI199:AI200)</f>
        <v>0</v>
      </c>
      <c r="AJ196" s="3769"/>
      <c r="AK196" s="3768">
        <f>SUM(AK199:AK200)</f>
        <v>0</v>
      </c>
      <c r="AL196" s="3769"/>
      <c r="AM196" s="3770">
        <f>SUM(AM199:AM200)</f>
        <v>0</v>
      </c>
      <c r="AN196" s="3771"/>
      <c r="AO196" s="3770">
        <f>SUM(AO199:AO200)</f>
        <v>0</v>
      </c>
      <c r="AP196" s="3772"/>
      <c r="AQ196" s="3773">
        <f t="shared" ref="AQ196:AW196" si="200">SUM(AQ199:AQ200)</f>
        <v>0</v>
      </c>
      <c r="AR196" s="3774">
        <f t="shared" si="200"/>
        <v>0</v>
      </c>
      <c r="AS196" s="3774">
        <f t="shared" si="200"/>
        <v>0</v>
      </c>
      <c r="AT196" s="3774">
        <f t="shared" si="200"/>
        <v>0</v>
      </c>
      <c r="AU196" s="3774">
        <f t="shared" si="200"/>
        <v>0</v>
      </c>
      <c r="AV196" s="3774">
        <f t="shared" si="200"/>
        <v>0</v>
      </c>
      <c r="AW196" s="3774">
        <f t="shared" si="200"/>
        <v>0</v>
      </c>
      <c r="AX196" s="3775">
        <f>SUM(AX199:AX200)</f>
        <v>0</v>
      </c>
      <c r="AY196" t="str">
        <f t="shared" si="175"/>
        <v/>
      </c>
      <c r="CA196" s="434"/>
      <c r="CB196" s="434" t="str">
        <f t="shared" si="183"/>
        <v/>
      </c>
      <c r="CC196" s="434" t="str">
        <f t="shared" si="184"/>
        <v/>
      </c>
      <c r="CD196" s="434" t="str">
        <f t="shared" si="185"/>
        <v/>
      </c>
      <c r="CE196" s="434" t="str">
        <f t="shared" si="186"/>
        <v/>
      </c>
      <c r="CF196" s="43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7"/>
        <v/>
      </c>
      <c r="CH196" s="434" t="str">
        <f t="shared" si="188"/>
        <v/>
      </c>
      <c r="CO196" s="435"/>
      <c r="CP196" s="435">
        <f t="shared" si="189"/>
        <v>0</v>
      </c>
      <c r="CQ196" s="435">
        <f t="shared" si="190"/>
        <v>0</v>
      </c>
      <c r="CR196" s="435">
        <f t="shared" si="191"/>
        <v>0</v>
      </c>
      <c r="CS196" s="435">
        <f t="shared" si="196"/>
        <v>0</v>
      </c>
      <c r="CT196" s="435">
        <f>IF(AND($D196&gt;0,AV196=""),1,IF(AV196&gt;$D196,1,0))</f>
        <v>0</v>
      </c>
      <c r="CU196" s="435">
        <f t="shared" si="197"/>
        <v>0</v>
      </c>
      <c r="CV196" s="435">
        <f t="shared" si="198"/>
        <v>0</v>
      </c>
    </row>
    <row r="197" spans="1:100" ht="21.75" customHeight="1" x14ac:dyDescent="0.25">
      <c r="A197" s="5730"/>
      <c r="B197" s="5730"/>
      <c r="C197" s="2240" t="s">
        <v>1749</v>
      </c>
      <c r="D197" s="3741">
        <f t="shared" si="195"/>
        <v>0</v>
      </c>
      <c r="E197" s="3776">
        <f t="shared" si="199"/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/>
      <c r="CB197" s="434" t="str">
        <f t="shared" si="183"/>
        <v/>
      </c>
      <c r="CC197" s="434" t="str">
        <f t="shared" si="184"/>
        <v/>
      </c>
      <c r="CD197" s="434" t="str">
        <f t="shared" si="185"/>
        <v/>
      </c>
      <c r="CE197" s="434" t="str">
        <f t="shared" si="186"/>
        <v/>
      </c>
      <c r="CF197" s="434" t="str">
        <f t="shared" si="201"/>
        <v/>
      </c>
      <c r="CG197" s="434" t="str">
        <f t="shared" si="187"/>
        <v/>
      </c>
      <c r="CH197" s="434" t="str">
        <f t="shared" si="188"/>
        <v/>
      </c>
      <c r="CO197" s="435"/>
      <c r="CP197" s="435">
        <f t="shared" si="189"/>
        <v>0</v>
      </c>
      <c r="CQ197" s="435">
        <f t="shared" si="190"/>
        <v>0</v>
      </c>
      <c r="CR197" s="435">
        <f t="shared" si="191"/>
        <v>0</v>
      </c>
      <c r="CS197" s="435">
        <f t="shared" si="196"/>
        <v>0</v>
      </c>
      <c r="CT197" s="435">
        <f>IF(AND($D197&gt;0,AV197=""),1,IF(AV197&gt;$D197,1,0))</f>
        <v>0</v>
      </c>
      <c r="CU197" s="435">
        <f t="shared" si="197"/>
        <v>0</v>
      </c>
      <c r="CV197" s="435">
        <f t="shared" si="198"/>
        <v>0</v>
      </c>
    </row>
    <row r="198" spans="1:100" ht="15" customHeight="1" x14ac:dyDescent="0.25">
      <c r="A198" s="5730"/>
      <c r="B198" s="5730"/>
      <c r="C198" s="2240" t="s">
        <v>1751</v>
      </c>
      <c r="D198" s="3741">
        <f t="shared" si="195"/>
        <v>0</v>
      </c>
      <c r="E198" s="3776">
        <f t="shared" si="199"/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/>
      <c r="CB198" s="434" t="str">
        <f t="shared" si="183"/>
        <v/>
      </c>
      <c r="CC198" s="434" t="str">
        <f t="shared" si="184"/>
        <v/>
      </c>
      <c r="CD198" s="434" t="str">
        <f t="shared" si="185"/>
        <v/>
      </c>
      <c r="CE198" s="434" t="str">
        <f t="shared" si="186"/>
        <v/>
      </c>
      <c r="CF198" s="434" t="str">
        <f t="shared" si="201"/>
        <v/>
      </c>
      <c r="CG198" s="434" t="str">
        <f t="shared" si="187"/>
        <v/>
      </c>
      <c r="CH198" s="434" t="str">
        <f t="shared" si="188"/>
        <v/>
      </c>
      <c r="CO198" s="435"/>
      <c r="CP198" s="435">
        <f t="shared" si="189"/>
        <v>0</v>
      </c>
      <c r="CQ198" s="435">
        <f t="shared" si="190"/>
        <v>0</v>
      </c>
      <c r="CR198" s="435">
        <f t="shared" si="191"/>
        <v>0</v>
      </c>
      <c r="CS198" s="435">
        <f t="shared" si="196"/>
        <v>0</v>
      </c>
      <c r="CT198" s="435">
        <f>IF(AND($D198&gt;0,AV198=""),1,IF(AV198&gt;$D198,1,0))</f>
        <v>0</v>
      </c>
      <c r="CU198" s="435">
        <f t="shared" si="197"/>
        <v>0</v>
      </c>
      <c r="CV198" s="435">
        <f t="shared" si="198"/>
        <v>0</v>
      </c>
    </row>
    <row r="199" spans="1:100" ht="23.25" customHeight="1" x14ac:dyDescent="0.25">
      <c r="A199" s="5730"/>
      <c r="B199" s="5730"/>
      <c r="C199" s="3779" t="s">
        <v>1752</v>
      </c>
      <c r="D199" s="3741">
        <f t="shared" si="195"/>
        <v>0</v>
      </c>
      <c r="E199" s="3776">
        <f t="shared" si="199"/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/>
      <c r="CB199" s="434" t="str">
        <f t="shared" si="183"/>
        <v/>
      </c>
      <c r="CC199" s="434" t="str">
        <f t="shared" si="184"/>
        <v/>
      </c>
      <c r="CD199" s="434" t="str">
        <f t="shared" si="185"/>
        <v/>
      </c>
      <c r="CE199" s="434" t="str">
        <f t="shared" si="186"/>
        <v/>
      </c>
      <c r="CF199" s="434" t="str">
        <f t="shared" si="201"/>
        <v/>
      </c>
      <c r="CG199" s="434" t="str">
        <f t="shared" si="187"/>
        <v/>
      </c>
      <c r="CH199" s="434" t="str">
        <f t="shared" si="188"/>
        <v/>
      </c>
      <c r="CO199" s="435"/>
      <c r="CP199" s="435">
        <f t="shared" si="189"/>
        <v>0</v>
      </c>
      <c r="CQ199" s="435">
        <f t="shared" si="190"/>
        <v>0</v>
      </c>
      <c r="CR199" s="435">
        <f t="shared" si="191"/>
        <v>0</v>
      </c>
      <c r="CS199" s="435">
        <f t="shared" si="196"/>
        <v>0</v>
      </c>
      <c r="CT199" s="435">
        <f>IF(AND($D199&gt;0,AV199=""),1,IF(AV199&gt;$D199,1,0))</f>
        <v>0</v>
      </c>
      <c r="CU199" s="435">
        <f t="shared" si="197"/>
        <v>0</v>
      </c>
      <c r="CV199" s="435">
        <f t="shared" si="198"/>
        <v>0</v>
      </c>
    </row>
    <row r="200" spans="1:100" ht="24" customHeight="1" x14ac:dyDescent="0.25">
      <c r="A200" s="6535"/>
      <c r="B200" s="6535"/>
      <c r="C200" s="3779" t="s">
        <v>1757</v>
      </c>
      <c r="D200" s="3780">
        <f t="shared" si="195"/>
        <v>0</v>
      </c>
      <c r="E200" s="3781">
        <f t="shared" si="199"/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/>
      <c r="CB200" s="434" t="str">
        <f t="shared" si="183"/>
        <v/>
      </c>
      <c r="CC200" s="434" t="str">
        <f t="shared" si="184"/>
        <v/>
      </c>
      <c r="CD200" s="434" t="str">
        <f t="shared" si="185"/>
        <v/>
      </c>
      <c r="CE200" s="434" t="str">
        <f t="shared" si="186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7"/>
        <v/>
      </c>
      <c r="CH200" s="434" t="str">
        <f t="shared" si="188"/>
        <v/>
      </c>
      <c r="CO200" s="435"/>
      <c r="CP200" s="435">
        <f t="shared" si="189"/>
        <v>0</v>
      </c>
      <c r="CQ200" s="435">
        <f t="shared" si="190"/>
        <v>0</v>
      </c>
      <c r="CR200" s="435">
        <f t="shared" si="191"/>
        <v>0</v>
      </c>
      <c r="CS200" s="435">
        <f t="shared" si="196"/>
        <v>0</v>
      </c>
      <c r="CT200" s="435">
        <f>IF(AND($D200&gt;0,AV200=""),1,IF(AV200&gt;$D200,1,0))</f>
        <v>0</v>
      </c>
      <c r="CU200" s="435">
        <f t="shared" si="197"/>
        <v>0</v>
      </c>
      <c r="CV200" s="435">
        <f t="shared" si="198"/>
        <v>0</v>
      </c>
    </row>
    <row r="201" spans="1:100" ht="15" customHeight="1" x14ac:dyDescent="0.25">
      <c r="A201" s="6781" t="s">
        <v>1758</v>
      </c>
      <c r="B201" s="6755" t="s">
        <v>1759</v>
      </c>
      <c r="C201" s="3785" t="s">
        <v>1760</v>
      </c>
      <c r="D201" s="3786">
        <f>SUM(E201:F201)</f>
        <v>0</v>
      </c>
      <c r="E201" s="3757">
        <f>+G201+I201+K201+M201+O201+Q201+S201+U201+W201+Y201+AA201+AC201+AE201+AG201+AI201+AK201+AM201+AO201</f>
        <v>0</v>
      </c>
      <c r="F201" s="3480">
        <f>+H201+J201+L201+N201+P201+R201+T201+V201+X201+Z201+AB201+AD201+AF201+AH201+AJ201+AL201+AN201+AP201</f>
        <v>0</v>
      </c>
      <c r="G201" s="3787">
        <f t="shared" ref="G201:AW201" si="202">SUM(G202:G203)</f>
        <v>0</v>
      </c>
      <c r="H201" s="3788">
        <f t="shared" si="202"/>
        <v>0</v>
      </c>
      <c r="I201" s="3787">
        <f t="shared" si="202"/>
        <v>0</v>
      </c>
      <c r="J201" s="3788">
        <f t="shared" si="202"/>
        <v>0</v>
      </c>
      <c r="K201" s="3787">
        <f t="shared" si="202"/>
        <v>0</v>
      </c>
      <c r="L201" s="3788">
        <f t="shared" si="202"/>
        <v>0</v>
      </c>
      <c r="M201" s="3787">
        <f t="shared" si="202"/>
        <v>0</v>
      </c>
      <c r="N201" s="3788">
        <f t="shared" si="202"/>
        <v>0</v>
      </c>
      <c r="O201" s="3787">
        <f t="shared" si="202"/>
        <v>0</v>
      </c>
      <c r="P201" s="3788">
        <f t="shared" si="202"/>
        <v>0</v>
      </c>
      <c r="Q201" s="3787">
        <f t="shared" si="202"/>
        <v>0</v>
      </c>
      <c r="R201" s="3788">
        <f t="shared" si="202"/>
        <v>0</v>
      </c>
      <c r="S201" s="3787">
        <f t="shared" si="202"/>
        <v>0</v>
      </c>
      <c r="T201" s="3788">
        <f t="shared" si="202"/>
        <v>0</v>
      </c>
      <c r="U201" s="3787">
        <f t="shared" si="202"/>
        <v>0</v>
      </c>
      <c r="V201" s="3788">
        <f t="shared" si="202"/>
        <v>0</v>
      </c>
      <c r="W201" s="3787">
        <f t="shared" si="202"/>
        <v>0</v>
      </c>
      <c r="X201" s="3788">
        <f t="shared" si="202"/>
        <v>0</v>
      </c>
      <c r="Y201" s="3787">
        <f t="shared" si="202"/>
        <v>0</v>
      </c>
      <c r="Z201" s="3788">
        <f t="shared" si="202"/>
        <v>0</v>
      </c>
      <c r="AA201" s="3787">
        <f t="shared" si="202"/>
        <v>0</v>
      </c>
      <c r="AB201" s="3789">
        <f t="shared" si="202"/>
        <v>0</v>
      </c>
      <c r="AC201" s="3790">
        <f t="shared" si="202"/>
        <v>0</v>
      </c>
      <c r="AD201" s="3789">
        <f t="shared" si="202"/>
        <v>0</v>
      </c>
      <c r="AE201" s="3790">
        <f t="shared" si="202"/>
        <v>0</v>
      </c>
      <c r="AF201" s="3789">
        <f t="shared" si="202"/>
        <v>0</v>
      </c>
      <c r="AG201" s="3790">
        <f t="shared" si="202"/>
        <v>0</v>
      </c>
      <c r="AH201" s="3789">
        <f t="shared" si="202"/>
        <v>0</v>
      </c>
      <c r="AI201" s="3790">
        <f t="shared" si="202"/>
        <v>0</v>
      </c>
      <c r="AJ201" s="3789">
        <f t="shared" si="202"/>
        <v>0</v>
      </c>
      <c r="AK201" s="3790">
        <f t="shared" si="202"/>
        <v>0</v>
      </c>
      <c r="AL201" s="3789">
        <f t="shared" si="202"/>
        <v>0</v>
      </c>
      <c r="AM201" s="3790">
        <f t="shared" si="202"/>
        <v>0</v>
      </c>
      <c r="AN201" s="3789">
        <f t="shared" si="202"/>
        <v>0</v>
      </c>
      <c r="AO201" s="3790">
        <f t="shared" si="202"/>
        <v>0</v>
      </c>
      <c r="AP201" s="3789">
        <f t="shared" si="202"/>
        <v>0</v>
      </c>
      <c r="AQ201" s="3791">
        <f t="shared" si="202"/>
        <v>0</v>
      </c>
      <c r="AR201" s="3792">
        <f t="shared" si="202"/>
        <v>0</v>
      </c>
      <c r="AS201" s="3792">
        <f t="shared" si="202"/>
        <v>0</v>
      </c>
      <c r="AT201" s="3792">
        <f t="shared" si="202"/>
        <v>0</v>
      </c>
      <c r="AU201" s="3792">
        <f t="shared" si="202"/>
        <v>0</v>
      </c>
      <c r="AV201" s="3792">
        <f t="shared" si="202"/>
        <v>0</v>
      </c>
      <c r="AW201" s="3792">
        <f t="shared" si="202"/>
        <v>0</v>
      </c>
      <c r="AX201" s="3789">
        <f t="shared" ref="AX201" si="203">SUM(AX202:AX203)</f>
        <v>0</v>
      </c>
    </row>
    <row r="202" spans="1:100" ht="15" customHeight="1" x14ac:dyDescent="0.25">
      <c r="A202" s="6782"/>
      <c r="B202" s="6756"/>
      <c r="C202" s="3793" t="s">
        <v>1761</v>
      </c>
      <c r="D202" s="3741">
        <f>SUM(E202:F202)</f>
        <v>0</v>
      </c>
      <c r="E202" s="3776">
        <f t="shared" ref="E202:F203" si="204">+G202+I202+K202+M202+O202+Q202+S202+U202+W202+Y202+AA202+AC202+AE202+AG202+AI202+AK202+AM202+AO202</f>
        <v>0</v>
      </c>
      <c r="F202" s="3794">
        <f t="shared" si="204"/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/>
      <c r="CB202" s="43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212">IF(AND($D202&gt;0,AR202=""),1,IF(AR202&gt;$D202,1,0))</f>
        <v>0</v>
      </c>
      <c r="CQ202" s="435">
        <f t="shared" ref="CQ202:CQ211" si="213">IF(AND($D202&gt;0,AS202=""),1,IF(AS202&gt;$D202,1,0))</f>
        <v>0</v>
      </c>
      <c r="CR202" s="435">
        <f t="shared" ref="CR202:CR211" si="214">IF(AND(D202&gt;0,AT202=""),1,IF(AT202&gt;D202,1,0))</f>
        <v>0</v>
      </c>
      <c r="CS202" s="435">
        <f t="shared" ref="CS202:CV204" si="215">IF(AND($D202&gt;0,AU202=""),1,IF(AU202&gt;$D202,1,0))</f>
        <v>0</v>
      </c>
      <c r="CT202" s="435">
        <f t="shared" si="215"/>
        <v>0</v>
      </c>
      <c r="CU202" s="435">
        <f t="shared" si="215"/>
        <v>0</v>
      </c>
      <c r="CV202" s="435">
        <f t="shared" si="215"/>
        <v>0</v>
      </c>
    </row>
    <row r="203" spans="1:100" ht="21" customHeight="1" x14ac:dyDescent="0.25">
      <c r="A203" s="6783"/>
      <c r="B203" s="6757"/>
      <c r="C203" s="3796" t="s">
        <v>1762</v>
      </c>
      <c r="D203" s="3780">
        <f>SUM(E203:F203)</f>
        <v>0</v>
      </c>
      <c r="E203" s="3781">
        <f t="shared" si="204"/>
        <v>0</v>
      </c>
      <c r="F203" s="3746">
        <f t="shared" si="204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/>
      <c r="CB203" s="434" t="str">
        <f t="shared" si="205"/>
        <v/>
      </c>
      <c r="CC203" s="434" t="str">
        <f t="shared" si="206"/>
        <v/>
      </c>
      <c r="CD203" s="434" t="str">
        <f t="shared" si="207"/>
        <v/>
      </c>
      <c r="CE203" s="434" t="str">
        <f t="shared" si="208"/>
        <v/>
      </c>
      <c r="CF203" s="434" t="str">
        <f t="shared" si="209"/>
        <v/>
      </c>
      <c r="CG203" s="434" t="str">
        <f t="shared" si="210"/>
        <v/>
      </c>
      <c r="CH203" s="434" t="str">
        <f t="shared" si="211"/>
        <v/>
      </c>
      <c r="CO203" s="435"/>
      <c r="CP203" s="435">
        <f t="shared" si="212"/>
        <v>0</v>
      </c>
      <c r="CQ203" s="435">
        <f t="shared" si="213"/>
        <v>0</v>
      </c>
      <c r="CR203" s="435">
        <f t="shared" si="214"/>
        <v>0</v>
      </c>
      <c r="CS203" s="435">
        <f t="shared" si="215"/>
        <v>0</v>
      </c>
      <c r="CT203" s="435">
        <f t="shared" si="215"/>
        <v>0</v>
      </c>
      <c r="CU203" s="435">
        <f t="shared" si="215"/>
        <v>0</v>
      </c>
      <c r="CV203" s="435">
        <f t="shared" si="215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41">
        <f t="shared" ref="D204:D223" si="216">SUM(E204+F204)</f>
        <v>0</v>
      </c>
      <c r="E204" s="3776">
        <f t="shared" ref="E204:F208" si="217">SUM(AA204+AC204+AE204+AG204+AI204+AK204+AM204+AO204)</f>
        <v>0</v>
      </c>
      <c r="F204" s="3797">
        <f t="shared" si="217"/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/>
      <c r="CB204" s="434" t="str">
        <f t="shared" si="205"/>
        <v/>
      </c>
      <c r="CC204" s="434" t="str">
        <f t="shared" si="206"/>
        <v/>
      </c>
      <c r="CD204" s="434" t="str">
        <f t="shared" si="207"/>
        <v/>
      </c>
      <c r="CE204" s="434" t="str">
        <f t="shared" si="208"/>
        <v/>
      </c>
      <c r="CF204" s="434" t="str">
        <f t="shared" si="209"/>
        <v/>
      </c>
      <c r="CG204" s="434" t="str">
        <f t="shared" si="210"/>
        <v/>
      </c>
      <c r="CH204" s="434" t="str">
        <f t="shared" si="211"/>
        <v/>
      </c>
      <c r="CO204" s="435"/>
      <c r="CP204" s="435">
        <f t="shared" si="212"/>
        <v>0</v>
      </c>
      <c r="CQ204" s="435">
        <f t="shared" si="213"/>
        <v>0</v>
      </c>
      <c r="CR204" s="435">
        <f t="shared" si="214"/>
        <v>0</v>
      </c>
      <c r="CS204" s="435">
        <f t="shared" si="215"/>
        <v>0</v>
      </c>
      <c r="CT204" s="435">
        <f t="shared" si="215"/>
        <v>0</v>
      </c>
      <c r="CU204" s="435">
        <f t="shared" si="215"/>
        <v>0</v>
      </c>
      <c r="CV204" s="435">
        <f t="shared" si="215"/>
        <v>0</v>
      </c>
    </row>
    <row r="205" spans="1:100" ht="15" customHeight="1" x14ac:dyDescent="0.25">
      <c r="A205" s="6782"/>
      <c r="B205" s="5730"/>
      <c r="C205" s="935" t="s">
        <v>1766</v>
      </c>
      <c r="D205" s="3732">
        <f t="shared" si="216"/>
        <v>0</v>
      </c>
      <c r="E205" s="3776">
        <f t="shared" si="217"/>
        <v>0</v>
      </c>
      <c r="F205" s="3797">
        <f t="shared" si="217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tr">
        <f t="shared" si="175"/>
        <v/>
      </c>
      <c r="CA205" s="434"/>
      <c r="CB205" s="434" t="str">
        <f t="shared" si="205"/>
        <v/>
      </c>
      <c r="CC205" s="434" t="str">
        <f t="shared" si="206"/>
        <v/>
      </c>
      <c r="CD205" s="434" t="str">
        <f t="shared" si="207"/>
        <v/>
      </c>
      <c r="CE205" s="434" t="str">
        <f t="shared" si="208"/>
        <v/>
      </c>
      <c r="CF205" s="439"/>
      <c r="CG205" s="434" t="str">
        <f t="shared" si="210"/>
        <v/>
      </c>
      <c r="CH205" s="434" t="str">
        <f t="shared" si="211"/>
        <v/>
      </c>
      <c r="CO205" s="435"/>
      <c r="CP205" s="435">
        <f t="shared" si="212"/>
        <v>0</v>
      </c>
      <c r="CQ205" s="435">
        <f t="shared" si="213"/>
        <v>0</v>
      </c>
      <c r="CR205" s="435">
        <f t="shared" si="214"/>
        <v>0</v>
      </c>
      <c r="CS205" s="435">
        <f t="shared" ref="CS205:CS226" si="218">IF(AND($D205&gt;0,AU205=""),1,IF(AU205&gt;$D205,1,0))</f>
        <v>0</v>
      </c>
      <c r="CT205" s="439"/>
      <c r="CU205" s="435">
        <f t="shared" ref="CU205:CU226" si="219">IF(AND($D205&gt;0,AW205=""),1,IF(AW205&gt;$D205,1,0))</f>
        <v>0</v>
      </c>
      <c r="CV205" s="435">
        <f t="shared" ref="CV205:CV226" si="220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32">
        <f t="shared" si="216"/>
        <v>0</v>
      </c>
      <c r="E206" s="3781">
        <f t="shared" si="217"/>
        <v>0</v>
      </c>
      <c r="F206" s="3746">
        <f t="shared" si="217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tr">
        <f t="shared" si="175"/>
        <v/>
      </c>
      <c r="CA206" s="434"/>
      <c r="CB206" s="434" t="str">
        <f t="shared" si="205"/>
        <v/>
      </c>
      <c r="CC206" s="434" t="str">
        <f t="shared" si="206"/>
        <v/>
      </c>
      <c r="CD206" s="434" t="str">
        <f t="shared" si="207"/>
        <v/>
      </c>
      <c r="CE206" s="434" t="str">
        <f t="shared" si="208"/>
        <v/>
      </c>
      <c r="CF206" s="439"/>
      <c r="CG206" s="434" t="str">
        <f t="shared" si="210"/>
        <v/>
      </c>
      <c r="CH206" s="434" t="str">
        <f t="shared" si="211"/>
        <v/>
      </c>
      <c r="CO206" s="435"/>
      <c r="CP206" s="435">
        <f t="shared" si="212"/>
        <v>0</v>
      </c>
      <c r="CQ206" s="435">
        <f t="shared" si="213"/>
        <v>0</v>
      </c>
      <c r="CR206" s="435">
        <f t="shared" si="214"/>
        <v>0</v>
      </c>
      <c r="CS206" s="435">
        <f t="shared" si="218"/>
        <v>0</v>
      </c>
      <c r="CT206" s="439"/>
      <c r="CU206" s="435">
        <f t="shared" si="219"/>
        <v>0</v>
      </c>
      <c r="CV206" s="435">
        <f t="shared" si="220"/>
        <v>0</v>
      </c>
    </row>
    <row r="207" spans="1:100" ht="15" customHeight="1" x14ac:dyDescent="0.25">
      <c r="A207" s="6782"/>
      <c r="B207" s="6755" t="s">
        <v>1768</v>
      </c>
      <c r="C207" s="3793" t="s">
        <v>1765</v>
      </c>
      <c r="D207" s="3722">
        <f t="shared" si="216"/>
        <v>0</v>
      </c>
      <c r="E207" s="3776">
        <f t="shared" si="217"/>
        <v>0</v>
      </c>
      <c r="F207" s="3797">
        <f t="shared" si="217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/>
      <c r="CB207" s="434" t="str">
        <f t="shared" si="205"/>
        <v/>
      </c>
      <c r="CC207" s="434" t="str">
        <f t="shared" si="206"/>
        <v/>
      </c>
      <c r="CD207" s="434" t="str">
        <f t="shared" si="207"/>
        <v/>
      </c>
      <c r="CE207" s="434" t="str">
        <f t="shared" si="208"/>
        <v/>
      </c>
      <c r="CF207" s="434" t="str">
        <f t="shared" si="209"/>
        <v/>
      </c>
      <c r="CG207" s="434" t="str">
        <f t="shared" si="210"/>
        <v/>
      </c>
      <c r="CH207" s="434" t="str">
        <f t="shared" si="211"/>
        <v/>
      </c>
      <c r="CO207" s="435"/>
      <c r="CP207" s="435">
        <f t="shared" si="212"/>
        <v>0</v>
      </c>
      <c r="CQ207" s="435">
        <f t="shared" si="213"/>
        <v>0</v>
      </c>
      <c r="CR207" s="435">
        <f t="shared" si="214"/>
        <v>0</v>
      </c>
      <c r="CS207" s="435">
        <f t="shared" si="218"/>
        <v>0</v>
      </c>
      <c r="CT207" s="435">
        <f>IF(AND($D207&gt;0,AV207=""),1,IF(AV207&gt;$D207,1,0))</f>
        <v>0</v>
      </c>
      <c r="CU207" s="435">
        <f t="shared" si="219"/>
        <v>0</v>
      </c>
      <c r="CV207" s="435">
        <f t="shared" si="220"/>
        <v>0</v>
      </c>
    </row>
    <row r="208" spans="1:100" ht="15" customHeight="1" x14ac:dyDescent="0.25">
      <c r="A208" s="6782"/>
      <c r="B208" s="6757"/>
      <c r="C208" s="3800" t="s">
        <v>1769</v>
      </c>
      <c r="D208" s="3756">
        <f t="shared" si="216"/>
        <v>0</v>
      </c>
      <c r="E208" s="3781">
        <f t="shared" si="217"/>
        <v>0</v>
      </c>
      <c r="F208" s="3746">
        <f t="shared" si="217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tr">
        <f t="shared" si="175"/>
        <v/>
      </c>
      <c r="CA208" s="434"/>
      <c r="CB208" s="434" t="str">
        <f t="shared" si="205"/>
        <v/>
      </c>
      <c r="CC208" s="434" t="str">
        <f t="shared" si="206"/>
        <v/>
      </c>
      <c r="CD208" s="434" t="str">
        <f t="shared" si="207"/>
        <v/>
      </c>
      <c r="CE208" s="434" t="str">
        <f t="shared" si="208"/>
        <v/>
      </c>
      <c r="CF208" s="439"/>
      <c r="CG208" s="434" t="str">
        <f t="shared" si="210"/>
        <v/>
      </c>
      <c r="CH208" s="434" t="str">
        <f t="shared" si="211"/>
        <v/>
      </c>
      <c r="CO208" s="435"/>
      <c r="CP208" s="435">
        <f t="shared" si="212"/>
        <v>0</v>
      </c>
      <c r="CQ208" s="435">
        <f t="shared" si="213"/>
        <v>0</v>
      </c>
      <c r="CR208" s="435">
        <f t="shared" si="214"/>
        <v>0</v>
      </c>
      <c r="CS208" s="435">
        <f t="shared" si="218"/>
        <v>0</v>
      </c>
      <c r="CT208" s="439"/>
      <c r="CU208" s="435">
        <f t="shared" si="219"/>
        <v>0</v>
      </c>
      <c r="CV208" s="435">
        <f t="shared" si="220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41">
        <f t="shared" si="216"/>
        <v>0</v>
      </c>
      <c r="E209" s="3776">
        <f t="shared" ref="E209:F211" si="221">SUM(AC209+AE209+AG209+AI209+AK209+AM209+AO209)</f>
        <v>0</v>
      </c>
      <c r="F209" s="3797">
        <f t="shared" si="221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/>
      <c r="CB209" s="434" t="str">
        <f t="shared" si="205"/>
        <v/>
      </c>
      <c r="CC209" s="434" t="str">
        <f t="shared" si="206"/>
        <v/>
      </c>
      <c r="CD209" s="434" t="str">
        <f t="shared" si="207"/>
        <v/>
      </c>
      <c r="CE209" s="434" t="str">
        <f t="shared" si="208"/>
        <v/>
      </c>
      <c r="CF209" s="434" t="str">
        <f t="shared" si="209"/>
        <v/>
      </c>
      <c r="CG209" s="434" t="str">
        <f t="shared" si="210"/>
        <v/>
      </c>
      <c r="CH209" s="434" t="str">
        <f t="shared" si="211"/>
        <v/>
      </c>
      <c r="CO209" s="435"/>
      <c r="CP209" s="435">
        <f t="shared" si="212"/>
        <v>0</v>
      </c>
      <c r="CQ209" s="435">
        <f t="shared" si="213"/>
        <v>0</v>
      </c>
      <c r="CR209" s="435">
        <f t="shared" si="214"/>
        <v>0</v>
      </c>
      <c r="CS209" s="435">
        <f t="shared" si="218"/>
        <v>0</v>
      </c>
      <c r="CT209" s="435">
        <f>IF(AND($D209&gt;0,AV209=""),1,IF(AV209&gt;$D209,1,0))</f>
        <v>0</v>
      </c>
      <c r="CU209" s="435">
        <f t="shared" si="219"/>
        <v>0</v>
      </c>
      <c r="CV209" s="435">
        <f t="shared" si="220"/>
        <v>0</v>
      </c>
    </row>
    <row r="210" spans="1:100" ht="21" x14ac:dyDescent="0.25">
      <c r="A210" s="6782"/>
      <c r="B210" s="6667"/>
      <c r="C210" s="361" t="s">
        <v>1770</v>
      </c>
      <c r="D210" s="3732">
        <f t="shared" si="216"/>
        <v>0</v>
      </c>
      <c r="E210" s="3776">
        <f t="shared" si="221"/>
        <v>0</v>
      </c>
      <c r="F210" s="3797">
        <f t="shared" si="221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/>
      <c r="CB210" s="434" t="str">
        <f t="shared" si="205"/>
        <v/>
      </c>
      <c r="CC210" s="434" t="str">
        <f t="shared" si="206"/>
        <v/>
      </c>
      <c r="CD210" s="434" t="str">
        <f t="shared" si="207"/>
        <v/>
      </c>
      <c r="CE210" s="434" t="str">
        <f t="shared" si="208"/>
        <v/>
      </c>
      <c r="CF210" s="439"/>
      <c r="CG210" s="434" t="str">
        <f t="shared" si="210"/>
        <v/>
      </c>
      <c r="CH210" s="434" t="str">
        <f t="shared" si="211"/>
        <v/>
      </c>
      <c r="CO210" s="435"/>
      <c r="CP210" s="435">
        <f t="shared" si="212"/>
        <v>0</v>
      </c>
      <c r="CQ210" s="435">
        <f t="shared" si="213"/>
        <v>0</v>
      </c>
      <c r="CR210" s="435">
        <f t="shared" si="214"/>
        <v>0</v>
      </c>
      <c r="CS210" s="435">
        <f t="shared" si="218"/>
        <v>0</v>
      </c>
      <c r="CT210" s="439"/>
      <c r="CU210" s="435">
        <f t="shared" si="219"/>
        <v>0</v>
      </c>
      <c r="CV210" s="435">
        <f t="shared" si="220"/>
        <v>0</v>
      </c>
    </row>
    <row r="211" spans="1:100" ht="21" x14ac:dyDescent="0.25">
      <c r="A211" s="6783"/>
      <c r="B211" s="6668"/>
      <c r="C211" s="893" t="s">
        <v>1771</v>
      </c>
      <c r="D211" s="3732">
        <f t="shared" si="216"/>
        <v>0</v>
      </c>
      <c r="E211" s="3781">
        <f t="shared" si="221"/>
        <v>0</v>
      </c>
      <c r="F211" s="3746">
        <f t="shared" si="221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tr">
        <f t="shared" si="175"/>
        <v/>
      </c>
      <c r="CA211" s="434"/>
      <c r="CB211" s="434" t="str">
        <f t="shared" si="205"/>
        <v/>
      </c>
      <c r="CC211" s="434" t="str">
        <f t="shared" si="206"/>
        <v/>
      </c>
      <c r="CD211" s="434" t="str">
        <f t="shared" si="207"/>
        <v/>
      </c>
      <c r="CE211" s="434" t="str">
        <f t="shared" si="208"/>
        <v/>
      </c>
      <c r="CF211" s="439"/>
      <c r="CG211" s="434" t="str">
        <f t="shared" si="210"/>
        <v/>
      </c>
      <c r="CH211" s="434" t="str">
        <f t="shared" si="211"/>
        <v/>
      </c>
      <c r="CO211" s="435"/>
      <c r="CP211" s="435">
        <f t="shared" si="212"/>
        <v>0</v>
      </c>
      <c r="CQ211" s="435">
        <f t="shared" si="213"/>
        <v>0</v>
      </c>
      <c r="CR211" s="435">
        <f t="shared" si="214"/>
        <v>0</v>
      </c>
      <c r="CS211" s="435">
        <f t="shared" si="218"/>
        <v>0</v>
      </c>
      <c r="CT211" s="439"/>
      <c r="CU211" s="435">
        <f t="shared" si="219"/>
        <v>0</v>
      </c>
      <c r="CV211" s="435">
        <f t="shared" si="220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35">
        <f t="shared" si="216"/>
        <v>0</v>
      </c>
      <c r="E212" s="3801">
        <f t="shared" ref="E212:F216" si="222">SUM(AK212)</f>
        <v>0</v>
      </c>
      <c r="F212" s="3802">
        <f t="shared" si="222"/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/>
      <c r="CB212" s="434" t="str">
        <f t="shared" si="205"/>
        <v/>
      </c>
      <c r="CC212" s="439"/>
      <c r="CD212" s="439"/>
      <c r="CE212" s="434" t="str">
        <f t="shared" si="208"/>
        <v/>
      </c>
      <c r="CF212" s="434" t="str">
        <f t="shared" si="209"/>
        <v/>
      </c>
      <c r="CG212" s="434" t="str">
        <f t="shared" si="210"/>
        <v/>
      </c>
      <c r="CH212" s="434" t="str">
        <f t="shared" si="211"/>
        <v/>
      </c>
      <c r="CO212" s="435"/>
      <c r="CP212" s="435">
        <f t="shared" ref="CP212:CP226" si="223">IF(AND($D212&gt;0,AR212=""),1,IF(AR212&gt;$D212,1,0))</f>
        <v>0</v>
      </c>
      <c r="CQ212" s="439"/>
      <c r="CR212" s="439"/>
      <c r="CS212" s="435">
        <f t="shared" si="218"/>
        <v>0</v>
      </c>
      <c r="CT212" s="435">
        <f>IF(AND($D212&gt;0,AV212=""),1,IF(AV212&gt;$D212,1,0))</f>
        <v>0</v>
      </c>
      <c r="CU212" s="435">
        <f t="shared" si="219"/>
        <v>0</v>
      </c>
      <c r="CV212" s="435">
        <f t="shared" si="220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22">
        <f t="shared" si="216"/>
        <v>0</v>
      </c>
      <c r="E213" s="3750">
        <f t="shared" si="222"/>
        <v>0</v>
      </c>
      <c r="F213" s="3797">
        <f t="shared" si="222"/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/>
      <c r="CB213" s="434" t="str">
        <f t="shared" si="205"/>
        <v/>
      </c>
      <c r="CC213" s="439"/>
      <c r="CD213" s="439"/>
      <c r="CE213" s="434" t="str">
        <f t="shared" si="208"/>
        <v/>
      </c>
      <c r="CF213" s="434" t="str">
        <f t="shared" si="209"/>
        <v/>
      </c>
      <c r="CG213" s="434" t="str">
        <f t="shared" si="210"/>
        <v/>
      </c>
      <c r="CH213" s="434" t="str">
        <f t="shared" si="211"/>
        <v/>
      </c>
      <c r="CO213" s="435"/>
      <c r="CP213" s="435">
        <f t="shared" si="223"/>
        <v>0</v>
      </c>
      <c r="CQ213" s="439"/>
      <c r="CR213" s="439"/>
      <c r="CS213" s="435">
        <f t="shared" si="218"/>
        <v>0</v>
      </c>
      <c r="CT213" s="435">
        <f>IF(AND($D213&gt;0,AV213=""),1,IF(AV213&gt;$D213,1,0))</f>
        <v>0</v>
      </c>
      <c r="CU213" s="435">
        <f t="shared" si="219"/>
        <v>0</v>
      </c>
      <c r="CV213" s="435">
        <f t="shared" si="220"/>
        <v>0</v>
      </c>
    </row>
    <row r="214" spans="1:100" ht="15" customHeight="1" x14ac:dyDescent="0.25">
      <c r="A214" s="5730"/>
      <c r="B214" s="5730"/>
      <c r="C214" s="2175" t="s">
        <v>1774</v>
      </c>
      <c r="D214" s="3780">
        <f t="shared" si="216"/>
        <v>0</v>
      </c>
      <c r="E214" s="3781">
        <f t="shared" si="222"/>
        <v>0</v>
      </c>
      <c r="F214" s="3746">
        <f t="shared" si="222"/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/>
      <c r="CB214" s="434" t="str">
        <f t="shared" si="205"/>
        <v/>
      </c>
      <c r="CC214" s="439"/>
      <c r="CD214" s="439"/>
      <c r="CE214" s="434" t="str">
        <f t="shared" si="208"/>
        <v/>
      </c>
      <c r="CF214" s="439"/>
      <c r="CG214" s="434" t="str">
        <f t="shared" si="210"/>
        <v/>
      </c>
      <c r="CH214" s="434" t="str">
        <f t="shared" si="211"/>
        <v/>
      </c>
      <c r="CO214" s="435"/>
      <c r="CP214" s="435">
        <f t="shared" si="223"/>
        <v>0</v>
      </c>
      <c r="CQ214" s="439"/>
      <c r="CR214" s="439"/>
      <c r="CS214" s="435">
        <f t="shared" si="218"/>
        <v>0</v>
      </c>
      <c r="CT214" s="439"/>
      <c r="CU214" s="435">
        <f t="shared" si="219"/>
        <v>0</v>
      </c>
      <c r="CV214" s="435">
        <f t="shared" si="220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22">
        <f t="shared" si="216"/>
        <v>0</v>
      </c>
      <c r="E215" s="3776">
        <f t="shared" si="222"/>
        <v>0</v>
      </c>
      <c r="F215" s="3797">
        <f t="shared" si="222"/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/>
      <c r="CB215" s="434" t="str">
        <f t="shared" si="205"/>
        <v/>
      </c>
      <c r="CC215" s="439"/>
      <c r="CD215" s="439"/>
      <c r="CE215" s="434" t="str">
        <f t="shared" si="208"/>
        <v/>
      </c>
      <c r="CF215" s="434" t="str">
        <f t="shared" si="209"/>
        <v/>
      </c>
      <c r="CG215" s="434" t="str">
        <f t="shared" si="210"/>
        <v/>
      </c>
      <c r="CH215" s="434" t="str">
        <f t="shared" si="211"/>
        <v/>
      </c>
      <c r="CO215" s="435"/>
      <c r="CP215" s="435">
        <f t="shared" si="223"/>
        <v>0</v>
      </c>
      <c r="CQ215" s="439"/>
      <c r="CR215" s="439"/>
      <c r="CS215" s="435">
        <f t="shared" si="218"/>
        <v>0</v>
      </c>
      <c r="CT215" s="435">
        <f>IF(AND($D215&gt;0,AV215=""),1,IF(AV215&gt;$D215,1,0))</f>
        <v>0</v>
      </c>
      <c r="CU215" s="435">
        <f t="shared" si="219"/>
        <v>0</v>
      </c>
      <c r="CV215" s="435">
        <f t="shared" si="220"/>
        <v>0</v>
      </c>
    </row>
    <row r="216" spans="1:100" ht="15" customHeight="1" x14ac:dyDescent="0.25">
      <c r="A216" s="6535"/>
      <c r="B216" s="6535"/>
      <c r="C216" s="2177" t="s">
        <v>1775</v>
      </c>
      <c r="D216" s="3780">
        <f t="shared" si="216"/>
        <v>0</v>
      </c>
      <c r="E216" s="3776">
        <f t="shared" si="222"/>
        <v>0</v>
      </c>
      <c r="F216" s="3797">
        <f t="shared" si="222"/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tr">
        <f t="shared" si="175"/>
        <v/>
      </c>
      <c r="CA216" s="434"/>
      <c r="CB216" s="434" t="str">
        <f t="shared" si="205"/>
        <v/>
      </c>
      <c r="CC216" s="439"/>
      <c r="CD216" s="439"/>
      <c r="CE216" s="434" t="str">
        <f t="shared" si="208"/>
        <v/>
      </c>
      <c r="CF216" s="439"/>
      <c r="CG216" s="434" t="str">
        <f t="shared" si="210"/>
        <v/>
      </c>
      <c r="CH216" s="434" t="str">
        <f t="shared" si="211"/>
        <v/>
      </c>
      <c r="CO216" s="435"/>
      <c r="CP216" s="435">
        <f t="shared" si="223"/>
        <v>0</v>
      </c>
      <c r="CQ216" s="439"/>
      <c r="CR216" s="439"/>
      <c r="CS216" s="435">
        <f t="shared" si="218"/>
        <v>0</v>
      </c>
      <c r="CT216" s="439"/>
      <c r="CU216" s="435">
        <f t="shared" si="219"/>
        <v>0</v>
      </c>
      <c r="CV216" s="435">
        <f t="shared" si="220"/>
        <v>0</v>
      </c>
    </row>
    <row r="217" spans="1:100" ht="15" customHeight="1" x14ac:dyDescent="0.25">
      <c r="A217" s="6781" t="s">
        <v>1776</v>
      </c>
      <c r="B217" s="6147" t="s">
        <v>1777</v>
      </c>
      <c r="C217" s="3443" t="s">
        <v>1778</v>
      </c>
      <c r="D217" s="3722">
        <f t="shared" si="216"/>
        <v>0</v>
      </c>
      <c r="E217" s="3750">
        <f t="shared" ref="E217:F219" si="224">SUM(Y217+AA217+AC217+AE217+AG217+AI217+AK217+AM217+AO217)</f>
        <v>0</v>
      </c>
      <c r="F217" s="3461">
        <f t="shared" si="224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/>
      <c r="CB217" s="434" t="str">
        <f t="shared" si="205"/>
        <v/>
      </c>
      <c r="CC217" s="434" t="str">
        <f t="shared" si="206"/>
        <v/>
      </c>
      <c r="CD217" s="434" t="str">
        <f t="shared" si="207"/>
        <v/>
      </c>
      <c r="CE217" s="434" t="str">
        <f t="shared" si="208"/>
        <v/>
      </c>
      <c r="CF217" s="434" t="str">
        <f t="shared" si="209"/>
        <v/>
      </c>
      <c r="CG217" s="434" t="str">
        <f t="shared" si="210"/>
        <v/>
      </c>
      <c r="CH217" s="434" t="str">
        <f t="shared" si="211"/>
        <v/>
      </c>
      <c r="CO217" s="435"/>
      <c r="CP217" s="435">
        <f t="shared" si="223"/>
        <v>0</v>
      </c>
      <c r="CQ217" s="435">
        <f t="shared" ref="CQ217:CQ226" si="225">IF(AND($D217&gt;0,AS217=""),1,IF(AS217&gt;$D217,1,0))</f>
        <v>0</v>
      </c>
      <c r="CR217" s="435">
        <f t="shared" ref="CR217:CR226" si="226">IF(AND(D217&gt;0,AT217=""),1,IF(AT217&gt;D217,1,0))</f>
        <v>0</v>
      </c>
      <c r="CS217" s="435">
        <f t="shared" si="218"/>
        <v>0</v>
      </c>
      <c r="CT217" s="435">
        <f>IF(AND($D217&gt;0,AV217=""),1,IF(AV217&gt;$D217,1,0))</f>
        <v>0</v>
      </c>
      <c r="CU217" s="435">
        <f t="shared" si="219"/>
        <v>0</v>
      </c>
      <c r="CV217" s="435">
        <f t="shared" si="220"/>
        <v>0</v>
      </c>
    </row>
    <row r="218" spans="1:100" ht="22.5" x14ac:dyDescent="0.25">
      <c r="A218" s="6782"/>
      <c r="B218" s="5730"/>
      <c r="C218" s="196" t="s">
        <v>1779</v>
      </c>
      <c r="D218" s="3729">
        <f t="shared" si="216"/>
        <v>0</v>
      </c>
      <c r="E218" s="3755">
        <f t="shared" si="224"/>
        <v>0</v>
      </c>
      <c r="F218" s="2663">
        <f t="shared" si="224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/>
      <c r="CB218" s="434" t="str">
        <f t="shared" si="205"/>
        <v/>
      </c>
      <c r="CC218" s="434" t="str">
        <f t="shared" si="206"/>
        <v/>
      </c>
      <c r="CD218" s="434" t="str">
        <f t="shared" si="207"/>
        <v/>
      </c>
      <c r="CE218" s="434" t="str">
        <f t="shared" si="208"/>
        <v/>
      </c>
      <c r="CF218" s="434" t="str">
        <f t="shared" si="209"/>
        <v/>
      </c>
      <c r="CG218" s="434" t="str">
        <f t="shared" si="210"/>
        <v/>
      </c>
      <c r="CH218" s="434" t="str">
        <f t="shared" si="211"/>
        <v/>
      </c>
      <c r="CO218" s="435"/>
      <c r="CP218" s="435">
        <f t="shared" si="223"/>
        <v>0</v>
      </c>
      <c r="CQ218" s="435">
        <f t="shared" si="225"/>
        <v>0</v>
      </c>
      <c r="CR218" s="435">
        <f t="shared" si="226"/>
        <v>0</v>
      </c>
      <c r="CS218" s="435">
        <f t="shared" si="218"/>
        <v>0</v>
      </c>
      <c r="CT218" s="435">
        <f>IF(AND($D218&gt;0,AV218=""),1,IF(AV218&gt;$D218,1,0))</f>
        <v>0</v>
      </c>
      <c r="CU218" s="435">
        <f t="shared" si="219"/>
        <v>0</v>
      </c>
      <c r="CV218" s="435">
        <f t="shared" si="220"/>
        <v>0</v>
      </c>
    </row>
    <row r="219" spans="1:100" ht="22.5" x14ac:dyDescent="0.25">
      <c r="A219" s="6783"/>
      <c r="B219" s="6535"/>
      <c r="C219" s="690" t="s">
        <v>1780</v>
      </c>
      <c r="D219" s="3780">
        <f t="shared" si="216"/>
        <v>0</v>
      </c>
      <c r="E219" s="3781">
        <f t="shared" si="224"/>
        <v>0</v>
      </c>
      <c r="F219" s="3803">
        <f t="shared" si="224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/>
      <c r="CB219" s="434" t="str">
        <f t="shared" si="205"/>
        <v/>
      </c>
      <c r="CC219" s="434" t="str">
        <f t="shared" si="206"/>
        <v/>
      </c>
      <c r="CD219" s="434" t="str">
        <f t="shared" si="207"/>
        <v/>
      </c>
      <c r="CE219" s="434" t="str">
        <f t="shared" si="208"/>
        <v/>
      </c>
      <c r="CF219" s="434" t="str">
        <f t="shared" si="209"/>
        <v/>
      </c>
      <c r="CG219" s="434" t="str">
        <f t="shared" si="210"/>
        <v/>
      </c>
      <c r="CH219" s="434" t="str">
        <f t="shared" si="211"/>
        <v/>
      </c>
      <c r="CO219" s="435"/>
      <c r="CP219" s="435">
        <f t="shared" si="223"/>
        <v>0</v>
      </c>
      <c r="CQ219" s="435">
        <f t="shared" si="225"/>
        <v>0</v>
      </c>
      <c r="CR219" s="435">
        <f t="shared" si="226"/>
        <v>0</v>
      </c>
      <c r="CS219" s="435">
        <f t="shared" si="218"/>
        <v>0</v>
      </c>
      <c r="CT219" s="435">
        <f>IF(AND($D219&gt;0,AV219=""),1,IF(AV219&gt;$D219,1,0))</f>
        <v>0</v>
      </c>
      <c r="CU219" s="435">
        <f t="shared" si="219"/>
        <v>0</v>
      </c>
      <c r="CV219" s="435">
        <f t="shared" si="220"/>
        <v>0</v>
      </c>
    </row>
    <row r="220" spans="1:100" ht="35.25" customHeight="1" x14ac:dyDescent="0.25">
      <c r="A220" s="6782" t="s">
        <v>1781</v>
      </c>
      <c r="B220" s="6147" t="s">
        <v>1782</v>
      </c>
      <c r="C220" s="3804" t="s">
        <v>1783</v>
      </c>
      <c r="D220" s="3741">
        <f t="shared" si="216"/>
        <v>0</v>
      </c>
      <c r="E220" s="3776">
        <f>SUM(AC220+AE220+AG220+AI220+AK220+AM220+AO220)</f>
        <v>0</v>
      </c>
      <c r="F220" s="2666">
        <f>SUM(AD220+AF220+AH220+AJ220+AL220+AN220+AP220)</f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tr">
        <f t="shared" si="175"/>
        <v/>
      </c>
      <c r="CA220" s="434"/>
      <c r="CB220" s="434" t="str">
        <f t="shared" si="205"/>
        <v/>
      </c>
      <c r="CC220" s="434" t="str">
        <f t="shared" si="206"/>
        <v/>
      </c>
      <c r="CD220" s="434" t="str">
        <f t="shared" si="207"/>
        <v/>
      </c>
      <c r="CE220" s="434" t="str">
        <f t="shared" si="208"/>
        <v/>
      </c>
      <c r="CF220" s="439"/>
      <c r="CG220" s="434" t="str">
        <f t="shared" si="210"/>
        <v/>
      </c>
      <c r="CH220" s="434" t="str">
        <f t="shared" si="211"/>
        <v/>
      </c>
      <c r="CO220" s="435"/>
      <c r="CP220" s="435">
        <f t="shared" si="223"/>
        <v>0</v>
      </c>
      <c r="CQ220" s="435">
        <f t="shared" si="225"/>
        <v>0</v>
      </c>
      <c r="CR220" s="435">
        <f t="shared" si="226"/>
        <v>0</v>
      </c>
      <c r="CS220" s="435">
        <f t="shared" si="218"/>
        <v>0</v>
      </c>
      <c r="CT220" s="439"/>
      <c r="CU220" s="435">
        <f t="shared" si="219"/>
        <v>0</v>
      </c>
      <c r="CV220" s="435">
        <f t="shared" si="220"/>
        <v>0</v>
      </c>
    </row>
    <row r="221" spans="1:100" ht="28.5" customHeight="1" x14ac:dyDescent="0.25">
      <c r="A221" s="6783"/>
      <c r="B221" s="6535"/>
      <c r="C221" s="2318" t="s">
        <v>1784</v>
      </c>
      <c r="D221" s="3780">
        <f t="shared" si="216"/>
        <v>0</v>
      </c>
      <c r="E221" s="3781">
        <f>SUM(AC221+AE221+AG221+AI221+AK221+AM221+AO221)</f>
        <v>0</v>
      </c>
      <c r="F221" s="3803">
        <f>SUM(AD221+AF221+AH221+AJ221+AL221+AN221+AP221)</f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tr">
        <f t="shared" si="175"/>
        <v/>
      </c>
      <c r="CA221" s="434"/>
      <c r="CB221" s="434" t="str">
        <f t="shared" si="205"/>
        <v/>
      </c>
      <c r="CC221" s="434" t="str">
        <f t="shared" si="206"/>
        <v/>
      </c>
      <c r="CD221" s="434" t="str">
        <f t="shared" si="207"/>
        <v/>
      </c>
      <c r="CE221" s="434" t="str">
        <f t="shared" si="208"/>
        <v/>
      </c>
      <c r="CF221" s="439"/>
      <c r="CG221" s="434" t="str">
        <f t="shared" si="210"/>
        <v/>
      </c>
      <c r="CH221" s="434" t="str">
        <f t="shared" si="211"/>
        <v/>
      </c>
      <c r="CO221" s="435"/>
      <c r="CP221" s="435">
        <f t="shared" si="223"/>
        <v>0</v>
      </c>
      <c r="CQ221" s="435">
        <f t="shared" si="225"/>
        <v>0</v>
      </c>
      <c r="CR221" s="435">
        <f t="shared" si="226"/>
        <v>0</v>
      </c>
      <c r="CS221" s="435">
        <f t="shared" si="218"/>
        <v>0</v>
      </c>
      <c r="CT221" s="439"/>
      <c r="CU221" s="435">
        <f t="shared" si="219"/>
        <v>0</v>
      </c>
      <c r="CV221" s="435">
        <f t="shared" si="220"/>
        <v>0</v>
      </c>
    </row>
    <row r="222" spans="1:100" ht="15" customHeight="1" x14ac:dyDescent="0.25">
      <c r="A222" s="6781" t="s">
        <v>1785</v>
      </c>
      <c r="B222" s="6785" t="s">
        <v>1786</v>
      </c>
      <c r="C222" s="3804" t="s">
        <v>1765</v>
      </c>
      <c r="D222" s="3722">
        <f t="shared" si="216"/>
        <v>0</v>
      </c>
      <c r="E222" s="3805">
        <f t="shared" ref="E222:F226" si="227">SUM(AA222+AC222+AE222+AG222+AI222+AK222+AM222+AO222)</f>
        <v>0</v>
      </c>
      <c r="F222" s="3461">
        <f t="shared" si="227"/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/>
      <c r="CB222" s="434" t="str">
        <f t="shared" si="205"/>
        <v/>
      </c>
      <c r="CC222" s="434" t="str">
        <f t="shared" si="206"/>
        <v/>
      </c>
      <c r="CD222" s="434" t="str">
        <f t="shared" si="207"/>
        <v/>
      </c>
      <c r="CE222" s="434" t="str">
        <f t="shared" si="208"/>
        <v/>
      </c>
      <c r="CF222" s="434" t="str">
        <f t="shared" si="209"/>
        <v/>
      </c>
      <c r="CG222" s="434" t="str">
        <f t="shared" si="210"/>
        <v/>
      </c>
      <c r="CH222" s="434" t="str">
        <f t="shared" si="211"/>
        <v/>
      </c>
      <c r="CO222" s="435"/>
      <c r="CP222" s="435">
        <f t="shared" si="223"/>
        <v>0</v>
      </c>
      <c r="CQ222" s="435">
        <f t="shared" si="225"/>
        <v>0</v>
      </c>
      <c r="CR222" s="435">
        <f t="shared" si="226"/>
        <v>0</v>
      </c>
      <c r="CS222" s="435">
        <f t="shared" si="218"/>
        <v>0</v>
      </c>
      <c r="CT222" s="435">
        <f>IF(AND($D222&gt;0,AV222=""),1,IF(AV222&gt;$D222,1,0))</f>
        <v>0</v>
      </c>
      <c r="CU222" s="435">
        <f t="shared" si="219"/>
        <v>0</v>
      </c>
      <c r="CV222" s="435">
        <f t="shared" si="220"/>
        <v>0</v>
      </c>
    </row>
    <row r="223" spans="1:100" ht="15" customHeight="1" x14ac:dyDescent="0.25">
      <c r="A223" s="6782"/>
      <c r="B223" s="6786"/>
      <c r="C223" s="3806" t="s">
        <v>4415</v>
      </c>
      <c r="D223" s="3807">
        <f t="shared" si="216"/>
        <v>0</v>
      </c>
      <c r="E223" s="3808">
        <f t="shared" si="227"/>
        <v>0</v>
      </c>
      <c r="F223" s="3803">
        <f t="shared" si="227"/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tr">
        <f t="shared" si="175"/>
        <v/>
      </c>
      <c r="CA223" s="434"/>
      <c r="CB223" s="434" t="str">
        <f t="shared" si="205"/>
        <v/>
      </c>
      <c r="CC223" s="434" t="str">
        <f t="shared" si="206"/>
        <v/>
      </c>
      <c r="CD223" s="434" t="str">
        <f t="shared" si="207"/>
        <v/>
      </c>
      <c r="CE223" s="434" t="str">
        <f t="shared" si="208"/>
        <v/>
      </c>
      <c r="CF223" s="439"/>
      <c r="CG223" s="434" t="str">
        <f t="shared" si="210"/>
        <v/>
      </c>
      <c r="CH223" s="434" t="str">
        <f t="shared" si="211"/>
        <v/>
      </c>
      <c r="CO223" s="435"/>
      <c r="CP223" s="435">
        <f t="shared" si="223"/>
        <v>0</v>
      </c>
      <c r="CQ223" s="435">
        <f t="shared" si="225"/>
        <v>0</v>
      </c>
      <c r="CR223" s="435">
        <f t="shared" si="226"/>
        <v>0</v>
      </c>
      <c r="CS223" s="435">
        <f t="shared" si="218"/>
        <v>0</v>
      </c>
      <c r="CT223" s="439"/>
      <c r="CU223" s="435">
        <f t="shared" si="219"/>
        <v>0</v>
      </c>
      <c r="CV223" s="435">
        <f t="shared" si="220"/>
        <v>0</v>
      </c>
    </row>
    <row r="224" spans="1:100" ht="15" customHeight="1" x14ac:dyDescent="0.25">
      <c r="A224" s="6782"/>
      <c r="B224" s="6147" t="s">
        <v>1787</v>
      </c>
      <c r="C224" s="3804" t="s">
        <v>1765</v>
      </c>
      <c r="D224" s="3722">
        <f t="shared" ref="D224:D225" si="228">SUM(E224+F224)</f>
        <v>0</v>
      </c>
      <c r="E224" s="3776">
        <f t="shared" si="227"/>
        <v>0</v>
      </c>
      <c r="F224" s="2666">
        <f t="shared" si="227"/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/>
      <c r="CB224" s="434" t="str">
        <f t="shared" si="205"/>
        <v/>
      </c>
      <c r="CC224" s="434" t="str">
        <f t="shared" si="206"/>
        <v/>
      </c>
      <c r="CD224" s="434" t="str">
        <f t="shared" si="207"/>
        <v/>
      </c>
      <c r="CE224" s="434" t="str">
        <f t="shared" si="208"/>
        <v/>
      </c>
      <c r="CF224" s="434" t="str">
        <f t="shared" si="209"/>
        <v/>
      </c>
      <c r="CG224" s="434" t="str">
        <f t="shared" si="210"/>
        <v/>
      </c>
      <c r="CH224" s="434" t="str">
        <f t="shared" si="211"/>
        <v/>
      </c>
      <c r="CO224" s="435"/>
      <c r="CP224" s="435">
        <f t="shared" si="223"/>
        <v>0</v>
      </c>
      <c r="CQ224" s="435">
        <f t="shared" si="225"/>
        <v>0</v>
      </c>
      <c r="CR224" s="435">
        <f t="shared" si="226"/>
        <v>0</v>
      </c>
      <c r="CS224" s="435">
        <f t="shared" si="218"/>
        <v>0</v>
      </c>
      <c r="CT224" s="435">
        <f>IF(AND($D224&gt;0,AV224=""),1,IF(AV224&gt;$D224,1,0))</f>
        <v>0</v>
      </c>
      <c r="CU224" s="435">
        <f t="shared" si="219"/>
        <v>0</v>
      </c>
      <c r="CV224" s="435">
        <f t="shared" si="220"/>
        <v>0</v>
      </c>
    </row>
    <row r="225" spans="1:100" ht="15" customHeight="1" x14ac:dyDescent="0.25">
      <c r="A225" s="6782"/>
      <c r="B225" s="5730"/>
      <c r="C225" s="3357" t="s">
        <v>1769</v>
      </c>
      <c r="D225" s="3741">
        <f t="shared" si="228"/>
        <v>0</v>
      </c>
      <c r="E225" s="3776">
        <f t="shared" si="227"/>
        <v>0</v>
      </c>
      <c r="F225" s="2663">
        <f t="shared" si="227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/>
      <c r="CB225" s="434" t="str">
        <f t="shared" si="205"/>
        <v/>
      </c>
      <c r="CC225" s="434" t="str">
        <f t="shared" si="206"/>
        <v/>
      </c>
      <c r="CD225" s="434" t="str">
        <f t="shared" si="207"/>
        <v/>
      </c>
      <c r="CE225" s="434" t="str">
        <f t="shared" si="208"/>
        <v/>
      </c>
      <c r="CF225" s="439"/>
      <c r="CG225" s="434" t="str">
        <f t="shared" si="210"/>
        <v/>
      </c>
      <c r="CH225" s="434" t="str">
        <f t="shared" si="211"/>
        <v/>
      </c>
      <c r="CO225" s="435"/>
      <c r="CP225" s="435">
        <f t="shared" si="223"/>
        <v>0</v>
      </c>
      <c r="CQ225" s="435">
        <f t="shared" si="225"/>
        <v>0</v>
      </c>
      <c r="CR225" s="435">
        <f t="shared" si="226"/>
        <v>0</v>
      </c>
      <c r="CS225" s="435">
        <f t="shared" si="218"/>
        <v>0</v>
      </c>
      <c r="CT225" s="439"/>
      <c r="CU225" s="435">
        <f t="shared" si="219"/>
        <v>0</v>
      </c>
      <c r="CV225" s="435">
        <f t="shared" si="220"/>
        <v>0</v>
      </c>
    </row>
    <row r="226" spans="1:100" ht="15" customHeight="1" x14ac:dyDescent="0.25">
      <c r="A226" s="6783"/>
      <c r="B226" s="6535"/>
      <c r="C226" s="2318" t="s">
        <v>1788</v>
      </c>
      <c r="D226" s="3756">
        <f t="shared" ref="D226" si="229">SUM(E226+F226)</f>
        <v>0</v>
      </c>
      <c r="E226" s="3478">
        <f t="shared" si="227"/>
        <v>0</v>
      </c>
      <c r="F226" s="3803">
        <f t="shared" si="227"/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tr">
        <f t="shared" si="175"/>
        <v/>
      </c>
      <c r="CA226" s="434"/>
      <c r="CB226" s="434" t="str">
        <f t="shared" si="205"/>
        <v/>
      </c>
      <c r="CC226" s="434" t="str">
        <f t="shared" si="206"/>
        <v/>
      </c>
      <c r="CD226" s="434" t="str">
        <f t="shared" si="207"/>
        <v/>
      </c>
      <c r="CE226" s="434" t="str">
        <f t="shared" si="208"/>
        <v/>
      </c>
      <c r="CF226" s="439"/>
      <c r="CG226" s="434" t="str">
        <f t="shared" si="210"/>
        <v/>
      </c>
      <c r="CH226" s="434" t="str">
        <f t="shared" si="211"/>
        <v/>
      </c>
      <c r="CO226" s="435"/>
      <c r="CP226" s="435">
        <f t="shared" si="223"/>
        <v>0</v>
      </c>
      <c r="CQ226" s="435">
        <f t="shared" si="225"/>
        <v>0</v>
      </c>
      <c r="CR226" s="435">
        <f t="shared" si="226"/>
        <v>0</v>
      </c>
      <c r="CS226" s="435">
        <f t="shared" si="218"/>
        <v>0</v>
      </c>
      <c r="CT226" s="439"/>
      <c r="CU226" s="435">
        <f t="shared" si="219"/>
        <v>0</v>
      </c>
      <c r="CV226" s="435">
        <f t="shared" si="220"/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22">
        <f>SUM(E231+F231)</f>
        <v>0</v>
      </c>
      <c r="E231" s="3543">
        <f>+K231+M231+O231+Q231+S231</f>
        <v>0</v>
      </c>
      <c r="F231" s="598">
        <f>+L231+N231+P231+R231+T231</f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f>SUM(AE231:AG231)</f>
        <v>0</v>
      </c>
      <c r="AE231" s="773"/>
      <c r="AF231" s="773"/>
      <c r="AG231" s="3299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1">IF(AND($D231&gt;0,AH231=""),1,IF(AH231&gt;$D231,1,0))</f>
        <v>0</v>
      </c>
      <c r="CR231" s="437">
        <f t="shared" si="231"/>
        <v>0</v>
      </c>
    </row>
    <row r="232" spans="1:100" ht="15" customHeight="1" x14ac:dyDescent="0.25">
      <c r="A232" s="6770" t="s">
        <v>1796</v>
      </c>
      <c r="B232" s="6695"/>
      <c r="C232" s="6696"/>
      <c r="D232" s="3741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f t="shared" ref="AD232:AD236" si="232">SUM(AE232:AG232)</f>
        <v>0</v>
      </c>
      <c r="AE232" s="535"/>
      <c r="AF232" s="535"/>
      <c r="AG232" s="61"/>
      <c r="AH232" s="296"/>
      <c r="AI232" s="107"/>
      <c r="AJ232" t="str">
        <f t="shared" ref="AJ232:AJ236" si="233">CA232&amp;CB232&amp;CC232&amp;CD232</f>
        <v/>
      </c>
      <c r="CA232" s="43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5">IF((AD232)&gt;D232," * El Total de actividades de JUNJI + INTEGRA + MINEDUC no puede ser mayor al Total Ambos Sexos.","")</f>
        <v/>
      </c>
      <c r="CC232" s="43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1"/>
        <v>0</v>
      </c>
      <c r="CR232" s="437">
        <f t="shared" si="231"/>
        <v>0</v>
      </c>
    </row>
    <row r="233" spans="1:100" ht="15" customHeight="1" x14ac:dyDescent="0.25">
      <c r="A233" s="6770" t="s">
        <v>1797</v>
      </c>
      <c r="B233" s="6695"/>
      <c r="C233" s="6696"/>
      <c r="D233" s="3729">
        <f>SUM(E233+F233)</f>
        <v>0</v>
      </c>
      <c r="E233" s="2339">
        <f>+K233+M233+O233+Q233+S233</f>
        <v>0</v>
      </c>
      <c r="F233" s="141">
        <f t="shared" ref="E233:F234" si="238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f t="shared" si="232"/>
        <v>0</v>
      </c>
      <c r="AE233" s="3811"/>
      <c r="AF233" s="535"/>
      <c r="AG233" s="61"/>
      <c r="AH233" s="296"/>
      <c r="AI233" s="107"/>
      <c r="AJ233" t="str">
        <f t="shared" si="233"/>
        <v/>
      </c>
      <c r="CA233" s="434" t="str">
        <f t="shared" si="234"/>
        <v/>
      </c>
      <c r="CB233" s="434" t="str">
        <f t="shared" si="235"/>
        <v/>
      </c>
      <c r="CC233" s="434" t="str">
        <f t="shared" si="236"/>
        <v/>
      </c>
      <c r="CD233" s="434" t="str">
        <f t="shared" si="237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1"/>
        <v>0</v>
      </c>
      <c r="CR233" s="437">
        <f t="shared" si="231"/>
        <v>0</v>
      </c>
    </row>
    <row r="234" spans="1:100" ht="15" customHeight="1" x14ac:dyDescent="0.25">
      <c r="A234" s="6770" t="s">
        <v>1798</v>
      </c>
      <c r="B234" s="6695"/>
      <c r="C234" s="6696"/>
      <c r="D234" s="3729">
        <f>SUM(E234+F234)</f>
        <v>0</v>
      </c>
      <c r="E234" s="2339">
        <f t="shared" si="238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3"/>
        <v/>
      </c>
      <c r="CA234" s="434" t="str">
        <f t="shared" si="234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6"/>
        <v/>
      </c>
      <c r="CD234" s="434" t="str">
        <f t="shared" si="237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1"/>
        <v>0</v>
      </c>
      <c r="CR234" s="437">
        <f t="shared" si="231"/>
        <v>0</v>
      </c>
    </row>
    <row r="235" spans="1:100" ht="15" customHeight="1" x14ac:dyDescent="0.25">
      <c r="A235" s="6770" t="s">
        <v>1799</v>
      </c>
      <c r="B235" s="6695"/>
      <c r="C235" s="6696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f t="shared" si="232"/>
        <v>0</v>
      </c>
      <c r="AE235" s="3811"/>
      <c r="AF235" s="3811"/>
      <c r="AG235" s="3818"/>
      <c r="AH235" s="3819"/>
      <c r="AI235" s="2668"/>
      <c r="AJ235" t="str">
        <f t="shared" si="233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f t="shared" si="232"/>
        <v>0</v>
      </c>
      <c r="AE236" s="3710"/>
      <c r="AF236" s="3710"/>
      <c r="AG236" s="3824"/>
      <c r="AH236" s="3825"/>
      <c r="AI236" s="636"/>
      <c r="AJ236" t="str">
        <f t="shared" si="233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37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33">
        <f>SUM(E241:F241)</f>
        <v>0</v>
      </c>
      <c r="E241" s="3082"/>
      <c r="F241" s="3828"/>
      <c r="G241" s="3829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39">IF(AND($D241&gt;0,G241=""),1,IF(G241&gt;$D241,1,0))</f>
        <v>0</v>
      </c>
      <c r="CP241" s="437">
        <f t="shared" si="239"/>
        <v>0</v>
      </c>
      <c r="CQ241" s="437">
        <f t="shared" si="239"/>
        <v>0</v>
      </c>
      <c r="CR241" s="437">
        <f t="shared" si="239"/>
        <v>0</v>
      </c>
      <c r="CS241" s="437">
        <f t="shared" si="239"/>
        <v>0</v>
      </c>
    </row>
    <row r="242" spans="1:104" ht="15" customHeight="1" x14ac:dyDescent="0.25">
      <c r="A242" s="6332" t="s">
        <v>1807</v>
      </c>
      <c r="B242" s="6693"/>
      <c r="C242" s="6333"/>
      <c r="D242" s="5634">
        <f>SUM(E242:F242)</f>
        <v>0</v>
      </c>
      <c r="E242" s="3145"/>
      <c r="F242" s="3830"/>
      <c r="G242" s="3831"/>
      <c r="H242" s="1278"/>
      <c r="I242" s="1278"/>
      <c r="J242" s="1278"/>
      <c r="K242" s="1118"/>
      <c r="L242" t="str">
        <f t="shared" ref="L242:L245" si="240">CA242&amp;CB242&amp;CC242&amp;CD242&amp;CE242</f>
        <v/>
      </c>
      <c r="CA242" s="43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39"/>
        <v>0</v>
      </c>
      <c r="CP242" s="437">
        <f t="shared" si="239"/>
        <v>0</v>
      </c>
      <c r="CQ242" s="437">
        <f t="shared" si="239"/>
        <v>0</v>
      </c>
      <c r="CR242" s="437">
        <f t="shared" si="239"/>
        <v>0</v>
      </c>
      <c r="CS242" s="437">
        <f t="shared" si="239"/>
        <v>0</v>
      </c>
    </row>
    <row r="243" spans="1:104" ht="15" customHeight="1" x14ac:dyDescent="0.25">
      <c r="A243" s="6332" t="s">
        <v>1808</v>
      </c>
      <c r="B243" s="6693"/>
      <c r="C243" s="6333"/>
      <c r="D243" s="5634">
        <f>SUM(E243:F243)</f>
        <v>0</v>
      </c>
      <c r="E243" s="3145"/>
      <c r="F243" s="3830"/>
      <c r="G243" s="3831"/>
      <c r="H243" s="1278"/>
      <c r="I243" s="1278"/>
      <c r="J243" s="1278"/>
      <c r="K243" s="1118"/>
      <c r="L243" t="str">
        <f t="shared" si="240"/>
        <v/>
      </c>
      <c r="CA243" s="434" t="str">
        <f t="shared" si="241"/>
        <v/>
      </c>
      <c r="CB243" s="434" t="str">
        <f t="shared" si="242"/>
        <v/>
      </c>
      <c r="CC243" s="434" t="str">
        <f t="shared" si="243"/>
        <v/>
      </c>
      <c r="CD243" s="434" t="str">
        <f t="shared" si="244"/>
        <v/>
      </c>
      <c r="CE243" s="434" t="str">
        <f t="shared" si="245"/>
        <v/>
      </c>
      <c r="CO243" s="437">
        <f t="shared" si="239"/>
        <v>0</v>
      </c>
      <c r="CP243" s="437">
        <f t="shared" si="239"/>
        <v>0</v>
      </c>
      <c r="CQ243" s="437">
        <f t="shared" si="239"/>
        <v>0</v>
      </c>
      <c r="CR243" s="437">
        <f t="shared" si="239"/>
        <v>0</v>
      </c>
      <c r="CS243" s="437">
        <f t="shared" si="239"/>
        <v>0</v>
      </c>
    </row>
    <row r="244" spans="1:104" ht="15" customHeight="1" x14ac:dyDescent="0.25">
      <c r="A244" s="6332" t="s">
        <v>1809</v>
      </c>
      <c r="B244" s="6693"/>
      <c r="C244" s="6333"/>
      <c r="D244" s="5634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0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39"/>
        <v>0</v>
      </c>
      <c r="CP244" s="437">
        <f t="shared" si="239"/>
        <v>0</v>
      </c>
      <c r="CQ244" s="437">
        <f t="shared" si="239"/>
        <v>0</v>
      </c>
      <c r="CR244" s="437">
        <f t="shared" si="239"/>
        <v>0</v>
      </c>
      <c r="CS244" s="437">
        <f t="shared" si="239"/>
        <v>0</v>
      </c>
    </row>
    <row r="245" spans="1:104" ht="15" customHeight="1" x14ac:dyDescent="0.25">
      <c r="A245" s="6658" t="s">
        <v>1810</v>
      </c>
      <c r="B245" s="6758"/>
      <c r="C245" s="6659"/>
      <c r="D245" s="5635">
        <f>SUM(E245:F245)</f>
        <v>0</v>
      </c>
      <c r="E245" s="5632"/>
      <c r="F245" s="3824"/>
      <c r="G245" s="3832"/>
      <c r="H245" s="1283"/>
      <c r="I245" s="1283"/>
      <c r="J245" s="1283"/>
      <c r="K245" s="3216"/>
      <c r="L245" t="str">
        <f t="shared" si="240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2"/>
        <v/>
      </c>
      <c r="CC245" s="434" t="str">
        <f t="shared" si="243"/>
        <v/>
      </c>
      <c r="CD245" s="434" t="str">
        <f t="shared" si="244"/>
        <v/>
      </c>
      <c r="CE245" s="434" t="str">
        <f t="shared" si="245"/>
        <v/>
      </c>
      <c r="CO245" s="437">
        <f t="shared" si="239"/>
        <v>0</v>
      </c>
      <c r="CP245" s="437">
        <f t="shared" si="239"/>
        <v>0</v>
      </c>
      <c r="CQ245" s="437">
        <f t="shared" si="239"/>
        <v>0</v>
      </c>
      <c r="CR245" s="437">
        <f t="shared" si="239"/>
        <v>0</v>
      </c>
      <c r="CS245" s="437">
        <f t="shared" si="239"/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40">
        <f>SUM(E250+F250)</f>
        <v>0</v>
      </c>
      <c r="E250" s="3639">
        <f>SUM(G250++I250+K250+M250+O250+Q250+S250+U250+W250+Y250+AA250+AC250+AE250+AG250+AI250+AK250)</f>
        <v>0</v>
      </c>
      <c r="F250" s="3553">
        <f>SUM(H250++J250+L250+N250+P250+R250+T250+V250+X250+Z250+AB250+AD250+AF250+AH250+AJ250+AL250)</f>
        <v>0</v>
      </c>
      <c r="G250" s="3841"/>
      <c r="H250" s="859"/>
      <c r="I250" s="3842"/>
      <c r="J250" s="859"/>
      <c r="K250" s="3842"/>
      <c r="L250" s="859"/>
      <c r="M250" s="3842"/>
      <c r="N250" s="859"/>
      <c r="O250" s="3842"/>
      <c r="P250" s="859"/>
      <c r="Q250" s="3842"/>
      <c r="R250" s="859"/>
      <c r="S250" s="3842"/>
      <c r="T250" s="826"/>
      <c r="U250" s="3842"/>
      <c r="V250" s="826"/>
      <c r="W250" s="3842"/>
      <c r="X250" s="826"/>
      <c r="Y250" s="3842"/>
      <c r="Z250" s="826"/>
      <c r="AA250" s="3842"/>
      <c r="AB250" s="826"/>
      <c r="AC250" s="3842"/>
      <c r="AD250" s="826"/>
      <c r="AE250" s="3842"/>
      <c r="AF250" s="826"/>
      <c r="AG250" s="3842"/>
      <c r="AH250" s="826"/>
      <c r="AI250" s="3842"/>
      <c r="AJ250" s="826"/>
      <c r="AK250" s="3842"/>
      <c r="AL250" s="826"/>
      <c r="AM250" s="824"/>
      <c r="AN250" s="3843"/>
      <c r="AO250" s="3844"/>
      <c r="AP250" s="3845"/>
      <c r="AQ250" s="3846"/>
      <c r="AR250" s="3842"/>
      <c r="AS250" s="3847"/>
      <c r="AT250" s="3841"/>
      <c r="AU250" s="826"/>
      <c r="AV250" s="3847"/>
      <c r="AW250" s="3841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48">
        <f t="shared" ref="D251:D275" si="246">SUM(E251+F251)</f>
        <v>0</v>
      </c>
      <c r="E251" s="3610">
        <f t="shared" ref="E251:E287" si="247">SUM(G251++I251+K251+M251+O251+Q251+S251+U251+W251+Y251+AA251+AC251+AE251+AG251+AI251+AK251)</f>
        <v>0</v>
      </c>
      <c r="F251" s="3563">
        <f t="shared" ref="F251:F287" si="248">SUM(H251++J251+L251+N251+P251+R251+T251+V251+X251+Z251+AB251+AD251+AF251+AH251+AJ251+AL251)</f>
        <v>0</v>
      </c>
      <c r="G251" s="3849"/>
      <c r="H251" s="3850"/>
      <c r="I251" s="3851"/>
      <c r="J251" s="3850"/>
      <c r="K251" s="3851"/>
      <c r="L251" s="3850"/>
      <c r="M251" s="3851"/>
      <c r="N251" s="3850"/>
      <c r="O251" s="3851"/>
      <c r="P251" s="3850"/>
      <c r="Q251" s="3851"/>
      <c r="R251" s="3850"/>
      <c r="S251" s="3851"/>
      <c r="T251" s="838"/>
      <c r="U251" s="3851"/>
      <c r="V251" s="838"/>
      <c r="W251" s="3851"/>
      <c r="X251" s="838"/>
      <c r="Y251" s="3851"/>
      <c r="Z251" s="838"/>
      <c r="AA251" s="3851"/>
      <c r="AB251" s="838"/>
      <c r="AC251" s="3851"/>
      <c r="AD251" s="838"/>
      <c r="AE251" s="3851"/>
      <c r="AF251" s="838"/>
      <c r="AG251" s="3851"/>
      <c r="AH251" s="838"/>
      <c r="AI251" s="3851"/>
      <c r="AJ251" s="838"/>
      <c r="AK251" s="3851"/>
      <c r="AL251" s="838"/>
      <c r="AM251" s="837"/>
      <c r="AN251" s="3852"/>
      <c r="AO251" s="3844"/>
      <c r="AP251" s="3853"/>
      <c r="AQ251" s="3846"/>
      <c r="AR251" s="3851"/>
      <c r="AS251" s="3853"/>
      <c r="AT251" s="3849"/>
      <c r="AU251" s="838"/>
      <c r="AV251" s="3853"/>
      <c r="AW251" s="3849"/>
      <c r="AX251" s="838"/>
      <c r="AY251" t="str">
        <f t="shared" ref="AY251:AY314" si="249">CA251&amp;CB251&amp;CC251&amp;CD251&amp;CE251&amp;CF251&amp;CG251&amp;CH251&amp;CI251&amp;CJ251&amp;CK251&amp;CL251</f>
        <v/>
      </c>
      <c r="CA251" s="43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57">IF(AND($F251&gt;0,AM251=""),1,IF(AM251&gt;$F251,1,0))</f>
        <v>0</v>
      </c>
      <c r="CP251" s="435">
        <f t="shared" ref="CP251:CP314" si="258">IF(AND(AG251+AH251&gt;0,AN251=""),1,IF(AN251&gt;AG251+AH251,1,0))</f>
        <v>0</v>
      </c>
      <c r="CQ251" s="436"/>
      <c r="CR251" s="436"/>
      <c r="CS251" s="436"/>
      <c r="CT251" s="435">
        <f t="shared" ref="CT251:CT314" si="259">IF(AND($D251&gt;0,AR251=""),1,IF(AR251&gt;$D251,1,0))</f>
        <v>0</v>
      </c>
      <c r="CU251" s="436"/>
      <c r="CV251" s="435">
        <f t="shared" ref="CV251:CV314" si="260">IF(AND($D251&gt;0,AT251=""),1,IF(AT251&gt;$D251,1,0))</f>
        <v>0</v>
      </c>
      <c r="CW251" s="435">
        <f t="shared" ref="CW251:CX314" si="261">IF(AND($D251&gt;0,AU251=""),1,IF(AU251&gt;$D251,1,0))</f>
        <v>0</v>
      </c>
      <c r="CX251" s="436"/>
      <c r="CY251" s="435">
        <f t="shared" ref="CY251:CY314" si="262">IF(AND($D251&gt;0,AW251=""),1,IF(AW251&gt;$D251,1,0))</f>
        <v>0</v>
      </c>
      <c r="CZ251" s="435">
        <f t="shared" ref="CZ251:CZ314" si="263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05">
        <f t="shared" si="246"/>
        <v>0</v>
      </c>
      <c r="E252" s="3639">
        <f t="shared" si="247"/>
        <v>0</v>
      </c>
      <c r="F252" s="3553">
        <f t="shared" si="248"/>
        <v>0</v>
      </c>
      <c r="G252" s="3841"/>
      <c r="H252" s="859"/>
      <c r="I252" s="3842"/>
      <c r="J252" s="859"/>
      <c r="K252" s="3842"/>
      <c r="L252" s="859"/>
      <c r="M252" s="3842"/>
      <c r="N252" s="859"/>
      <c r="O252" s="3842"/>
      <c r="P252" s="859"/>
      <c r="Q252" s="3842"/>
      <c r="R252" s="859"/>
      <c r="S252" s="3842"/>
      <c r="T252" s="826"/>
      <c r="U252" s="3842"/>
      <c r="V252" s="826"/>
      <c r="W252" s="3842"/>
      <c r="X252" s="826"/>
      <c r="Y252" s="3842"/>
      <c r="Z252" s="826"/>
      <c r="AA252" s="3842"/>
      <c r="AB252" s="826"/>
      <c r="AC252" s="3842"/>
      <c r="AD252" s="826"/>
      <c r="AE252" s="3842"/>
      <c r="AF252" s="826"/>
      <c r="AG252" s="3842"/>
      <c r="AH252" s="826"/>
      <c r="AI252" s="3842"/>
      <c r="AJ252" s="826"/>
      <c r="AK252" s="3842"/>
      <c r="AL252" s="826"/>
      <c r="AM252" s="2689"/>
      <c r="AN252" s="3854"/>
      <c r="AO252" s="3841"/>
      <c r="AP252" s="3855"/>
      <c r="AQ252" s="3842"/>
      <c r="AR252" s="3856"/>
      <c r="AS252" s="3845"/>
      <c r="AT252" s="3857"/>
      <c r="AU252" s="2691"/>
      <c r="AV252" s="3845"/>
      <c r="AW252" s="3857"/>
      <c r="AX252" s="2691"/>
      <c r="AY252" t="str">
        <f t="shared" si="249"/>
        <v/>
      </c>
      <c r="CA252" s="434" t="str">
        <f t="shared" si="250"/>
        <v/>
      </c>
      <c r="CB252" s="434" t="str">
        <f t="shared" si="25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2"/>
        <v/>
      </c>
      <c r="CG252" s="436"/>
      <c r="CH252" s="434" t="str">
        <f t="shared" si="253"/>
        <v/>
      </c>
      <c r="CI252" s="434" t="str">
        <f t="shared" si="254"/>
        <v/>
      </c>
      <c r="CJ252" s="436"/>
      <c r="CK252" s="434" t="str">
        <f t="shared" si="255"/>
        <v/>
      </c>
      <c r="CL252" s="434" t="str">
        <f t="shared" si="256"/>
        <v/>
      </c>
      <c r="CO252" s="435">
        <f t="shared" si="257"/>
        <v>0</v>
      </c>
      <c r="CP252" s="435">
        <f t="shared" si="258"/>
        <v>0</v>
      </c>
      <c r="CQ252" s="435">
        <f>IF(AND($D252&gt;0,AO252=""),1,IF(AO252&gt;$D252,1,0))</f>
        <v>0</v>
      </c>
      <c r="CR252" s="435">
        <f t="shared" ref="CR252:CS253" si="264">IF(AND($D252&gt;0,AP252=""),1,IF(AP252&gt;$D252,1,0))</f>
        <v>0</v>
      </c>
      <c r="CS252" s="435">
        <f t="shared" si="264"/>
        <v>0</v>
      </c>
      <c r="CT252" s="435">
        <f t="shared" si="259"/>
        <v>0</v>
      </c>
      <c r="CU252" s="436"/>
      <c r="CV252" s="435">
        <f t="shared" si="260"/>
        <v>0</v>
      </c>
      <c r="CW252" s="435">
        <f t="shared" si="261"/>
        <v>0</v>
      </c>
      <c r="CX252" s="436"/>
      <c r="CY252" s="435">
        <f t="shared" si="262"/>
        <v>0</v>
      </c>
      <c r="CZ252" s="435">
        <f t="shared" si="263"/>
        <v>0</v>
      </c>
    </row>
    <row r="253" spans="1:104" ht="15" customHeight="1" x14ac:dyDescent="0.25">
      <c r="A253" s="5730"/>
      <c r="B253" s="6706" t="s">
        <v>1829</v>
      </c>
      <c r="C253" s="6706"/>
      <c r="D253" s="3858">
        <f t="shared" si="246"/>
        <v>0</v>
      </c>
      <c r="E253" s="3859">
        <f t="shared" si="247"/>
        <v>0</v>
      </c>
      <c r="F253" s="3645">
        <f t="shared" si="248"/>
        <v>0</v>
      </c>
      <c r="G253" s="3860"/>
      <c r="H253" s="3861"/>
      <c r="I253" s="3862"/>
      <c r="J253" s="3861"/>
      <c r="K253" s="3862"/>
      <c r="L253" s="3861"/>
      <c r="M253" s="3862"/>
      <c r="N253" s="3861"/>
      <c r="O253" s="3862"/>
      <c r="P253" s="3861"/>
      <c r="Q253" s="3862"/>
      <c r="R253" s="3861"/>
      <c r="S253" s="3862"/>
      <c r="T253" s="835"/>
      <c r="U253" s="3862"/>
      <c r="V253" s="835"/>
      <c r="W253" s="3862"/>
      <c r="X253" s="835"/>
      <c r="Y253" s="3862"/>
      <c r="Z253" s="835"/>
      <c r="AA253" s="3862"/>
      <c r="AB253" s="835"/>
      <c r="AC253" s="3862"/>
      <c r="AD253" s="835"/>
      <c r="AE253" s="3862"/>
      <c r="AF253" s="835"/>
      <c r="AG253" s="3862"/>
      <c r="AH253" s="835"/>
      <c r="AI253" s="3862"/>
      <c r="AJ253" s="835"/>
      <c r="AK253" s="3862"/>
      <c r="AL253" s="835"/>
      <c r="AM253" s="3863"/>
      <c r="AN253" s="3864"/>
      <c r="AO253" s="3844"/>
      <c r="AP253" s="3845"/>
      <c r="AQ253" s="3856"/>
      <c r="AR253" s="3862"/>
      <c r="AS253" s="3845"/>
      <c r="AT253" s="3860"/>
      <c r="AU253" s="835"/>
      <c r="AV253" s="3845"/>
      <c r="AW253" s="3860"/>
      <c r="AX253" s="835"/>
      <c r="AY253" t="str">
        <f t="shared" si="249"/>
        <v/>
      </c>
      <c r="CA253" s="434" t="str">
        <f t="shared" si="250"/>
        <v/>
      </c>
      <c r="CB253" s="434" t="str">
        <f t="shared" si="25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2"/>
        <v/>
      </c>
      <c r="CG253" s="436"/>
      <c r="CH253" s="434" t="str">
        <f t="shared" si="253"/>
        <v/>
      </c>
      <c r="CI253" s="434" t="str">
        <f t="shared" si="254"/>
        <v/>
      </c>
      <c r="CJ253" s="436"/>
      <c r="CK253" s="434" t="str">
        <f t="shared" si="255"/>
        <v/>
      </c>
      <c r="CL253" s="434" t="str">
        <f t="shared" si="256"/>
        <v/>
      </c>
      <c r="CO253" s="435">
        <f t="shared" si="257"/>
        <v>0</v>
      </c>
      <c r="CP253" s="435">
        <f t="shared" si="258"/>
        <v>0</v>
      </c>
      <c r="CQ253" s="436"/>
      <c r="CR253" s="436"/>
      <c r="CS253" s="435">
        <f t="shared" si="264"/>
        <v>0</v>
      </c>
      <c r="CT253" s="435">
        <f t="shared" si="259"/>
        <v>0</v>
      </c>
      <c r="CU253" s="436"/>
      <c r="CV253" s="435">
        <f t="shared" si="260"/>
        <v>0</v>
      </c>
      <c r="CW253" s="435">
        <f t="shared" si="261"/>
        <v>0</v>
      </c>
      <c r="CX253" s="436"/>
      <c r="CY253" s="435">
        <f t="shared" si="262"/>
        <v>0</v>
      </c>
      <c r="CZ253" s="435">
        <f t="shared" si="263"/>
        <v>0</v>
      </c>
    </row>
    <row r="254" spans="1:104" ht="15" customHeight="1" x14ac:dyDescent="0.25">
      <c r="A254" s="5730"/>
      <c r="B254" s="6706" t="s">
        <v>1830</v>
      </c>
      <c r="C254" s="6706"/>
      <c r="D254" s="3858">
        <f t="shared" si="246"/>
        <v>0</v>
      </c>
      <c r="E254" s="3859">
        <f t="shared" si="247"/>
        <v>0</v>
      </c>
      <c r="F254" s="3645">
        <f t="shared" si="248"/>
        <v>0</v>
      </c>
      <c r="G254" s="3860"/>
      <c r="H254" s="3861"/>
      <c r="I254" s="3862"/>
      <c r="J254" s="3861"/>
      <c r="K254" s="3862"/>
      <c r="L254" s="3861"/>
      <c r="M254" s="3862"/>
      <c r="N254" s="3861"/>
      <c r="O254" s="3862"/>
      <c r="P254" s="3861"/>
      <c r="Q254" s="3862"/>
      <c r="R254" s="3861"/>
      <c r="S254" s="3862"/>
      <c r="T254" s="835"/>
      <c r="U254" s="3862"/>
      <c r="V254" s="835"/>
      <c r="W254" s="3862"/>
      <c r="X254" s="835"/>
      <c r="Y254" s="3862"/>
      <c r="Z254" s="835"/>
      <c r="AA254" s="3862"/>
      <c r="AB254" s="835"/>
      <c r="AC254" s="3862"/>
      <c r="AD254" s="835"/>
      <c r="AE254" s="3862"/>
      <c r="AF254" s="835"/>
      <c r="AG254" s="3862"/>
      <c r="AH254" s="835"/>
      <c r="AI254" s="3862"/>
      <c r="AJ254" s="835"/>
      <c r="AK254" s="3862"/>
      <c r="AL254" s="835"/>
      <c r="AM254" s="3863"/>
      <c r="AN254" s="3864"/>
      <c r="AO254" s="3844"/>
      <c r="AP254" s="3845"/>
      <c r="AQ254" s="3865"/>
      <c r="AR254" s="3862"/>
      <c r="AS254" s="3845"/>
      <c r="AT254" s="3860"/>
      <c r="AU254" s="835"/>
      <c r="AV254" s="3845"/>
      <c r="AW254" s="3860"/>
      <c r="AX254" s="835"/>
      <c r="AY254" t="str">
        <f t="shared" si="249"/>
        <v/>
      </c>
      <c r="CA254" s="434" t="str">
        <f t="shared" si="250"/>
        <v/>
      </c>
      <c r="CB254" s="434" t="str">
        <f t="shared" si="251"/>
        <v/>
      </c>
      <c r="CC254" s="436"/>
      <c r="CD254" s="436"/>
      <c r="CE254" s="436"/>
      <c r="CF254" s="434" t="str">
        <f t="shared" si="252"/>
        <v/>
      </c>
      <c r="CG254" s="436"/>
      <c r="CH254" s="434" t="str">
        <f t="shared" si="253"/>
        <v/>
      </c>
      <c r="CI254" s="434" t="str">
        <f t="shared" si="254"/>
        <v/>
      </c>
      <c r="CJ254" s="436"/>
      <c r="CK254" s="434" t="str">
        <f t="shared" si="255"/>
        <v/>
      </c>
      <c r="CL254" s="434" t="str">
        <f t="shared" si="256"/>
        <v/>
      </c>
      <c r="CO254" s="435">
        <f t="shared" si="257"/>
        <v>0</v>
      </c>
      <c r="CP254" s="435">
        <f t="shared" si="258"/>
        <v>0</v>
      </c>
      <c r="CQ254" s="436"/>
      <c r="CR254" s="436"/>
      <c r="CS254" s="436"/>
      <c r="CT254" s="435">
        <f t="shared" si="259"/>
        <v>0</v>
      </c>
      <c r="CU254" s="436"/>
      <c r="CV254" s="435">
        <f t="shared" si="260"/>
        <v>0</v>
      </c>
      <c r="CW254" s="435">
        <f t="shared" si="261"/>
        <v>0</v>
      </c>
      <c r="CX254" s="436"/>
      <c r="CY254" s="435">
        <f t="shared" si="262"/>
        <v>0</v>
      </c>
      <c r="CZ254" s="435">
        <f t="shared" si="263"/>
        <v>0</v>
      </c>
    </row>
    <row r="255" spans="1:104" ht="15" customHeight="1" x14ac:dyDescent="0.25">
      <c r="A255" s="5730"/>
      <c r="B255" s="6694" t="s">
        <v>1831</v>
      </c>
      <c r="C255" s="6696"/>
      <c r="D255" s="3858">
        <f t="shared" si="246"/>
        <v>0</v>
      </c>
      <c r="E255" s="3859">
        <f t="shared" si="247"/>
        <v>0</v>
      </c>
      <c r="F255" s="3645">
        <f t="shared" si="248"/>
        <v>0</v>
      </c>
      <c r="G255" s="3866"/>
      <c r="H255" s="3867"/>
      <c r="I255" s="3868"/>
      <c r="J255" s="3867"/>
      <c r="K255" s="3868"/>
      <c r="L255" s="3867"/>
      <c r="M255" s="3868"/>
      <c r="N255" s="3867"/>
      <c r="O255" s="3868"/>
      <c r="P255" s="3867"/>
      <c r="Q255" s="3868"/>
      <c r="R255" s="3867"/>
      <c r="S255" s="3868"/>
      <c r="T255" s="2677"/>
      <c r="U255" s="3868"/>
      <c r="V255" s="2677"/>
      <c r="W255" s="3868"/>
      <c r="X255" s="2677"/>
      <c r="Y255" s="3868"/>
      <c r="Z255" s="2677"/>
      <c r="AA255" s="3868"/>
      <c r="AB255" s="2677"/>
      <c r="AC255" s="3868"/>
      <c r="AD255" s="2677"/>
      <c r="AE255" s="3868"/>
      <c r="AF255" s="2677"/>
      <c r="AG255" s="3868"/>
      <c r="AH255" s="2677"/>
      <c r="AI255" s="3868"/>
      <c r="AJ255" s="2677"/>
      <c r="AK255" s="3868"/>
      <c r="AL255" s="2677"/>
      <c r="AM255" s="2675"/>
      <c r="AN255" s="3869"/>
      <c r="AO255" s="3844"/>
      <c r="AP255" s="3845"/>
      <c r="AQ255" s="3865"/>
      <c r="AR255" s="3868"/>
      <c r="AS255" s="3845"/>
      <c r="AT255" s="3866"/>
      <c r="AU255" s="2677"/>
      <c r="AV255" s="835"/>
      <c r="AW255" s="3866"/>
      <c r="AX255" s="2677"/>
      <c r="AY255" t="str">
        <f t="shared" si="249"/>
        <v/>
      </c>
      <c r="CA255" s="434" t="str">
        <f t="shared" si="250"/>
        <v/>
      </c>
      <c r="CB255" s="434" t="str">
        <f t="shared" si="251"/>
        <v/>
      </c>
      <c r="CC255" s="436"/>
      <c r="CD255" s="436"/>
      <c r="CE255" s="436"/>
      <c r="CF255" s="434" t="str">
        <f t="shared" si="252"/>
        <v/>
      </c>
      <c r="CG255" s="436"/>
      <c r="CH255" s="434" t="str">
        <f t="shared" si="253"/>
        <v/>
      </c>
      <c r="CI255" s="434" t="str">
        <f t="shared" si="25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5"/>
        <v/>
      </c>
      <c r="CL255" s="434" t="str">
        <f t="shared" si="256"/>
        <v/>
      </c>
      <c r="CO255" s="435">
        <f t="shared" si="257"/>
        <v>0</v>
      </c>
      <c r="CP255" s="435">
        <f t="shared" si="258"/>
        <v>0</v>
      </c>
      <c r="CQ255" s="436"/>
      <c r="CR255" s="436"/>
      <c r="CS255" s="436"/>
      <c r="CT255" s="435">
        <f t="shared" si="259"/>
        <v>0</v>
      </c>
      <c r="CU255" s="436"/>
      <c r="CV255" s="435">
        <f t="shared" si="260"/>
        <v>0</v>
      </c>
      <c r="CW255" s="435">
        <f t="shared" si="261"/>
        <v>0</v>
      </c>
      <c r="CX255" s="435">
        <f>IF(AND($D255&gt;0,AV255=""),1,IF(AV255&gt;$D255,1,0))</f>
        <v>0</v>
      </c>
      <c r="CY255" s="435">
        <f t="shared" si="262"/>
        <v>0</v>
      </c>
      <c r="CZ255" s="435">
        <f t="shared" si="263"/>
        <v>0</v>
      </c>
    </row>
    <row r="256" spans="1:104" ht="15" customHeight="1" x14ac:dyDescent="0.25">
      <c r="A256" s="5730"/>
      <c r="B256" s="6694" t="s">
        <v>1832</v>
      </c>
      <c r="C256" s="6696"/>
      <c r="D256" s="3858">
        <f t="shared" si="246"/>
        <v>0</v>
      </c>
      <c r="E256" s="3859">
        <f t="shared" si="247"/>
        <v>0</v>
      </c>
      <c r="F256" s="3645">
        <f t="shared" si="248"/>
        <v>0</v>
      </c>
      <c r="G256" s="3866"/>
      <c r="H256" s="3867"/>
      <c r="I256" s="3868"/>
      <c r="J256" s="3867"/>
      <c r="K256" s="3868"/>
      <c r="L256" s="3867"/>
      <c r="M256" s="3868"/>
      <c r="N256" s="3867"/>
      <c r="O256" s="3868"/>
      <c r="P256" s="3867"/>
      <c r="Q256" s="3868"/>
      <c r="R256" s="3867"/>
      <c r="S256" s="3868"/>
      <c r="T256" s="2677"/>
      <c r="U256" s="3868"/>
      <c r="V256" s="2677"/>
      <c r="W256" s="3868"/>
      <c r="X256" s="2677"/>
      <c r="Y256" s="3868"/>
      <c r="Z256" s="2677"/>
      <c r="AA256" s="3868"/>
      <c r="AB256" s="2677"/>
      <c r="AC256" s="3868"/>
      <c r="AD256" s="2677"/>
      <c r="AE256" s="3868"/>
      <c r="AF256" s="2677"/>
      <c r="AG256" s="3868"/>
      <c r="AH256" s="2677"/>
      <c r="AI256" s="3868"/>
      <c r="AJ256" s="2677"/>
      <c r="AK256" s="3868"/>
      <c r="AL256" s="2677"/>
      <c r="AM256" s="2675"/>
      <c r="AN256" s="3869"/>
      <c r="AO256" s="3870"/>
      <c r="AP256" s="3871"/>
      <c r="AQ256" s="3872"/>
      <c r="AR256" s="3868"/>
      <c r="AS256" s="3871"/>
      <c r="AT256" s="3866"/>
      <c r="AU256" s="2677"/>
      <c r="AV256" s="3871"/>
      <c r="AW256" s="3866"/>
      <c r="AX256" s="2677"/>
      <c r="AY256" t="str">
        <f t="shared" si="249"/>
        <v/>
      </c>
      <c r="CA256" s="434" t="str">
        <f t="shared" si="250"/>
        <v/>
      </c>
      <c r="CB256" s="434" t="str">
        <f t="shared" si="251"/>
        <v/>
      </c>
      <c r="CC256" s="436"/>
      <c r="CD256" s="436"/>
      <c r="CE256" s="436"/>
      <c r="CF256" s="434" t="str">
        <f t="shared" si="252"/>
        <v/>
      </c>
      <c r="CG256" s="436"/>
      <c r="CH256" s="434" t="str">
        <f t="shared" si="253"/>
        <v/>
      </c>
      <c r="CI256" s="434" t="str">
        <f t="shared" si="254"/>
        <v/>
      </c>
      <c r="CJ256" s="436"/>
      <c r="CK256" s="434" t="str">
        <f t="shared" si="255"/>
        <v/>
      </c>
      <c r="CL256" s="434" t="str">
        <f t="shared" si="256"/>
        <v/>
      </c>
      <c r="CO256" s="435">
        <f t="shared" si="257"/>
        <v>0</v>
      </c>
      <c r="CP256" s="435">
        <f t="shared" si="258"/>
        <v>0</v>
      </c>
      <c r="CQ256" s="436"/>
      <c r="CR256" s="436"/>
      <c r="CS256" s="436"/>
      <c r="CT256" s="435">
        <f t="shared" si="259"/>
        <v>0</v>
      </c>
      <c r="CU256" s="436"/>
      <c r="CV256" s="435">
        <f t="shared" si="260"/>
        <v>0</v>
      </c>
      <c r="CW256" s="435">
        <f t="shared" si="261"/>
        <v>0</v>
      </c>
      <c r="CX256" s="436"/>
      <c r="CY256" s="435">
        <f t="shared" si="262"/>
        <v>0</v>
      </c>
      <c r="CZ256" s="435">
        <f t="shared" si="263"/>
        <v>0</v>
      </c>
    </row>
    <row r="257" spans="1:104" ht="15" customHeight="1" x14ac:dyDescent="0.25">
      <c r="A257" s="6535"/>
      <c r="B257" s="6707" t="s">
        <v>1833</v>
      </c>
      <c r="C257" s="6707"/>
      <c r="D257" s="3478">
        <f t="shared" si="246"/>
        <v>0</v>
      </c>
      <c r="E257" s="3610">
        <f>SUM(+I257+K257+M257+O257+Q257+S257+U257+W257+Y257+AA257+AC257+AE257+AG257+AI257+AK257)</f>
        <v>0</v>
      </c>
      <c r="F257" s="3563">
        <f>SUM(+J257+L257+N257+P257+R257+T257+V257+X257+Z257+AB257+AD257+AF257+AH257+AJ257+AL257)</f>
        <v>0</v>
      </c>
      <c r="G257" s="3851"/>
      <c r="H257" s="3850"/>
      <c r="I257" s="3851"/>
      <c r="J257" s="3850"/>
      <c r="K257" s="3851"/>
      <c r="L257" s="3850"/>
      <c r="M257" s="3851"/>
      <c r="N257" s="3850"/>
      <c r="O257" s="3851"/>
      <c r="P257" s="3850"/>
      <c r="Q257" s="3851"/>
      <c r="R257" s="3850"/>
      <c r="S257" s="3851"/>
      <c r="T257" s="838"/>
      <c r="U257" s="3851"/>
      <c r="V257" s="838"/>
      <c r="W257" s="3851"/>
      <c r="X257" s="838"/>
      <c r="Y257" s="3851"/>
      <c r="Z257" s="838"/>
      <c r="AA257" s="3851"/>
      <c r="AB257" s="838"/>
      <c r="AC257" s="3851"/>
      <c r="AD257" s="838"/>
      <c r="AE257" s="3851"/>
      <c r="AF257" s="838"/>
      <c r="AG257" s="3851"/>
      <c r="AH257" s="838"/>
      <c r="AI257" s="3851"/>
      <c r="AJ257" s="838"/>
      <c r="AK257" s="3851"/>
      <c r="AL257" s="838"/>
      <c r="AM257" s="837"/>
      <c r="AN257" s="3852"/>
      <c r="AO257" s="3873"/>
      <c r="AP257" s="3853"/>
      <c r="AQ257" s="3874"/>
      <c r="AR257" s="3851"/>
      <c r="AS257" s="3853"/>
      <c r="AT257" s="3849"/>
      <c r="AU257" s="838"/>
      <c r="AV257" s="3853"/>
      <c r="AW257" s="3849"/>
      <c r="AX257" s="838"/>
      <c r="AY257" t="str">
        <f t="shared" si="249"/>
        <v/>
      </c>
      <c r="CA257" s="434" t="str">
        <f t="shared" si="250"/>
        <v/>
      </c>
      <c r="CB257" s="434" t="str">
        <f t="shared" si="251"/>
        <v/>
      </c>
      <c r="CC257" s="436"/>
      <c r="CD257" s="436"/>
      <c r="CE257" s="436"/>
      <c r="CF257" s="434" t="str">
        <f t="shared" si="252"/>
        <v/>
      </c>
      <c r="CG257" s="436"/>
      <c r="CH257" s="434" t="str">
        <f t="shared" si="253"/>
        <v/>
      </c>
      <c r="CI257" s="434" t="str">
        <f t="shared" si="254"/>
        <v/>
      </c>
      <c r="CJ257" s="436"/>
      <c r="CK257" s="434" t="str">
        <f t="shared" si="255"/>
        <v/>
      </c>
      <c r="CL257" s="434" t="str">
        <f t="shared" si="256"/>
        <v/>
      </c>
      <c r="CO257" s="435">
        <f t="shared" si="257"/>
        <v>0</v>
      </c>
      <c r="CP257" s="435">
        <f t="shared" si="258"/>
        <v>0</v>
      </c>
      <c r="CQ257" s="436"/>
      <c r="CR257" s="436"/>
      <c r="CS257" s="436"/>
      <c r="CT257" s="435">
        <f t="shared" si="259"/>
        <v>0</v>
      </c>
      <c r="CU257" s="436"/>
      <c r="CV257" s="435">
        <f t="shared" si="260"/>
        <v>0</v>
      </c>
      <c r="CW257" s="435">
        <f t="shared" si="261"/>
        <v>0</v>
      </c>
      <c r="CX257" s="436"/>
      <c r="CY257" s="435">
        <f t="shared" si="262"/>
        <v>0</v>
      </c>
      <c r="CZ257" s="435">
        <f t="shared" si="263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05">
        <f t="shared" si="246"/>
        <v>0</v>
      </c>
      <c r="E258" s="3639">
        <f>SUM(O258+Q258+S258+U258+W258+Y258+AA258+AC258+AE258+AG258+AI258+AK258)</f>
        <v>0</v>
      </c>
      <c r="F258" s="3553">
        <f>SUM(P258+R258+T258+V258+X258+Z258+AB258+AD258+AF258+AH258+AJ258+AL258)</f>
        <v>0</v>
      </c>
      <c r="G258" s="3752"/>
      <c r="H258" s="840"/>
      <c r="I258" s="3752"/>
      <c r="J258" s="840"/>
      <c r="K258" s="3752"/>
      <c r="L258" s="840"/>
      <c r="M258" s="3752"/>
      <c r="N258" s="840"/>
      <c r="O258" s="3842"/>
      <c r="P258" s="859"/>
      <c r="Q258" s="3842"/>
      <c r="R258" s="859"/>
      <c r="S258" s="3842"/>
      <c r="T258" s="826"/>
      <c r="U258" s="3842"/>
      <c r="V258" s="826"/>
      <c r="W258" s="3842"/>
      <c r="X258" s="826"/>
      <c r="Y258" s="3842"/>
      <c r="Z258" s="826"/>
      <c r="AA258" s="3842"/>
      <c r="AB258" s="826"/>
      <c r="AC258" s="3842"/>
      <c r="AD258" s="826"/>
      <c r="AE258" s="3842"/>
      <c r="AF258" s="826"/>
      <c r="AG258" s="3842"/>
      <c r="AH258" s="826"/>
      <c r="AI258" s="3842"/>
      <c r="AJ258" s="826"/>
      <c r="AK258" s="3842"/>
      <c r="AL258" s="826"/>
      <c r="AM258" s="2689"/>
      <c r="AN258" s="3854"/>
      <c r="AO258" s="3841"/>
      <c r="AP258" s="3855"/>
      <c r="AQ258" s="3842"/>
      <c r="AR258" s="3856"/>
      <c r="AS258" s="3845"/>
      <c r="AT258" s="3857"/>
      <c r="AU258" s="2691"/>
      <c r="AV258" s="3845"/>
      <c r="AW258" s="3857"/>
      <c r="AX258" s="2691"/>
      <c r="AY258" t="str">
        <f t="shared" si="249"/>
        <v/>
      </c>
      <c r="CA258" s="434" t="str">
        <f t="shared" si="250"/>
        <v/>
      </c>
      <c r="CB258" s="434" t="str">
        <f t="shared" si="25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2"/>
        <v/>
      </c>
      <c r="CG258" s="436"/>
      <c r="CH258" s="434" t="str">
        <f t="shared" si="253"/>
        <v/>
      </c>
      <c r="CI258" s="434" t="str">
        <f t="shared" si="254"/>
        <v/>
      </c>
      <c r="CJ258" s="436"/>
      <c r="CK258" s="434" t="str">
        <f t="shared" si="255"/>
        <v/>
      </c>
      <c r="CL258" s="434" t="str">
        <f t="shared" si="256"/>
        <v/>
      </c>
      <c r="CO258" s="435">
        <f t="shared" si="257"/>
        <v>0</v>
      </c>
      <c r="CP258" s="435">
        <f t="shared" si="258"/>
        <v>0</v>
      </c>
      <c r="CQ258" s="435">
        <f>IF(AND($D258&gt;0,AO258=""),1,IF(AO258&gt;$D258,1,0))</f>
        <v>0</v>
      </c>
      <c r="CR258" s="435">
        <f t="shared" ref="CR258" si="265">IF(AND($D258&gt;0,AP258=""),1,IF(AP258&gt;$D258,1,0))</f>
        <v>0</v>
      </c>
      <c r="CS258" s="435">
        <f t="shared" ref="CS258:CS259" si="266">IF(AND($D258&gt;0,AQ258=""),1,IF(AQ258&gt;$D258,1,0))</f>
        <v>0</v>
      </c>
      <c r="CT258" s="435">
        <f t="shared" si="259"/>
        <v>0</v>
      </c>
      <c r="CU258" s="436"/>
      <c r="CV258" s="435">
        <f t="shared" si="260"/>
        <v>0</v>
      </c>
      <c r="CW258" s="435">
        <f t="shared" si="261"/>
        <v>0</v>
      </c>
      <c r="CX258" s="436"/>
      <c r="CY258" s="435">
        <f t="shared" si="262"/>
        <v>0</v>
      </c>
      <c r="CZ258" s="435">
        <f t="shared" si="263"/>
        <v>0</v>
      </c>
    </row>
    <row r="259" spans="1:104" ht="15" customHeight="1" x14ac:dyDescent="0.25">
      <c r="A259" s="5730"/>
      <c r="B259" s="6706" t="s">
        <v>1829</v>
      </c>
      <c r="C259" s="6706"/>
      <c r="D259" s="3858">
        <f t="shared" si="246"/>
        <v>0</v>
      </c>
      <c r="E259" s="3859">
        <f>SUM(O259+Q259+S259+U259+W259+Y259+AA259+AC259+AE259+AG259+AI259+AK259)</f>
        <v>0</v>
      </c>
      <c r="F259" s="3645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862"/>
      <c r="P259" s="3861"/>
      <c r="Q259" s="3862"/>
      <c r="R259" s="3861"/>
      <c r="S259" s="3862"/>
      <c r="T259" s="835"/>
      <c r="U259" s="3862"/>
      <c r="V259" s="835"/>
      <c r="W259" s="3862"/>
      <c r="X259" s="835"/>
      <c r="Y259" s="3862"/>
      <c r="Z259" s="835"/>
      <c r="AA259" s="3862"/>
      <c r="AB259" s="835"/>
      <c r="AC259" s="3862"/>
      <c r="AD259" s="835"/>
      <c r="AE259" s="3862"/>
      <c r="AF259" s="835"/>
      <c r="AG259" s="3862"/>
      <c r="AH259" s="835"/>
      <c r="AI259" s="3862"/>
      <c r="AJ259" s="835"/>
      <c r="AK259" s="3862"/>
      <c r="AL259" s="835"/>
      <c r="AM259" s="3863"/>
      <c r="AN259" s="3864"/>
      <c r="AO259" s="3844"/>
      <c r="AP259" s="3845"/>
      <c r="AQ259" s="3856"/>
      <c r="AR259" s="3862"/>
      <c r="AS259" s="3845"/>
      <c r="AT259" s="3860"/>
      <c r="AU259" s="835"/>
      <c r="AV259" s="3845"/>
      <c r="AW259" s="3860"/>
      <c r="AX259" s="835"/>
      <c r="AY259" t="str">
        <f t="shared" si="249"/>
        <v/>
      </c>
      <c r="CA259" s="434" t="str">
        <f t="shared" si="250"/>
        <v/>
      </c>
      <c r="CB259" s="434" t="str">
        <f t="shared" si="25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2"/>
        <v/>
      </c>
      <c r="CG259" s="436"/>
      <c r="CH259" s="434" t="str">
        <f t="shared" si="253"/>
        <v/>
      </c>
      <c r="CI259" s="434" t="str">
        <f t="shared" si="254"/>
        <v/>
      </c>
      <c r="CJ259" s="436"/>
      <c r="CK259" s="434" t="str">
        <f t="shared" si="255"/>
        <v/>
      </c>
      <c r="CL259" s="434" t="str">
        <f t="shared" si="256"/>
        <v/>
      </c>
      <c r="CO259" s="435">
        <f t="shared" si="257"/>
        <v>0</v>
      </c>
      <c r="CP259" s="435">
        <f t="shared" si="258"/>
        <v>0</v>
      </c>
      <c r="CQ259" s="436"/>
      <c r="CR259" s="436"/>
      <c r="CS259" s="435">
        <f t="shared" si="266"/>
        <v>0</v>
      </c>
      <c r="CT259" s="435">
        <f t="shared" si="259"/>
        <v>0</v>
      </c>
      <c r="CU259" s="436"/>
      <c r="CV259" s="435">
        <f t="shared" si="260"/>
        <v>0</v>
      </c>
      <c r="CW259" s="435">
        <f t="shared" si="261"/>
        <v>0</v>
      </c>
      <c r="CX259" s="436"/>
      <c r="CY259" s="435">
        <f t="shared" si="262"/>
        <v>0</v>
      </c>
      <c r="CZ259" s="435">
        <f t="shared" si="263"/>
        <v>0</v>
      </c>
    </row>
    <row r="260" spans="1:104" ht="15" customHeight="1" x14ac:dyDescent="0.25">
      <c r="A260" s="5730"/>
      <c r="B260" s="6706" t="s">
        <v>1830</v>
      </c>
      <c r="C260" s="6706"/>
      <c r="D260" s="3858">
        <f t="shared" si="246"/>
        <v>0</v>
      </c>
      <c r="E260" s="3859">
        <f>SUM(M260+O260+Q260+S260+U260+W260+Y260+AA260+AC260+AE260+AG260+AI260+AK260)</f>
        <v>0</v>
      </c>
      <c r="F260" s="3645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862"/>
      <c r="P260" s="3861"/>
      <c r="Q260" s="3862"/>
      <c r="R260" s="3861"/>
      <c r="S260" s="3862"/>
      <c r="T260" s="835"/>
      <c r="U260" s="3862"/>
      <c r="V260" s="835"/>
      <c r="W260" s="3862"/>
      <c r="X260" s="835"/>
      <c r="Y260" s="3862"/>
      <c r="Z260" s="835"/>
      <c r="AA260" s="3862"/>
      <c r="AB260" s="835"/>
      <c r="AC260" s="3862"/>
      <c r="AD260" s="835"/>
      <c r="AE260" s="3862"/>
      <c r="AF260" s="835"/>
      <c r="AG260" s="3862"/>
      <c r="AH260" s="835"/>
      <c r="AI260" s="3862"/>
      <c r="AJ260" s="835"/>
      <c r="AK260" s="3862"/>
      <c r="AL260" s="835"/>
      <c r="AM260" s="3863"/>
      <c r="AN260" s="3864"/>
      <c r="AO260" s="3844"/>
      <c r="AP260" s="3845"/>
      <c r="AQ260" s="3865"/>
      <c r="AR260" s="3862"/>
      <c r="AS260" s="3845"/>
      <c r="AT260" s="3860"/>
      <c r="AU260" s="835"/>
      <c r="AV260" s="3845"/>
      <c r="AW260" s="3860"/>
      <c r="AX260" s="835"/>
      <c r="AY260" t="str">
        <f t="shared" si="249"/>
        <v/>
      </c>
      <c r="CA260" s="434" t="str">
        <f t="shared" si="250"/>
        <v/>
      </c>
      <c r="CB260" s="434" t="str">
        <f t="shared" si="251"/>
        <v/>
      </c>
      <c r="CC260" s="436"/>
      <c r="CD260" s="436"/>
      <c r="CE260" s="436"/>
      <c r="CF260" s="434" t="str">
        <f t="shared" si="252"/>
        <v/>
      </c>
      <c r="CG260" s="436"/>
      <c r="CH260" s="434" t="str">
        <f t="shared" si="253"/>
        <v/>
      </c>
      <c r="CI260" s="434" t="str">
        <f t="shared" si="254"/>
        <v/>
      </c>
      <c r="CJ260" s="436"/>
      <c r="CK260" s="434" t="str">
        <f t="shared" si="255"/>
        <v/>
      </c>
      <c r="CL260" s="434" t="str">
        <f t="shared" si="256"/>
        <v/>
      </c>
      <c r="CO260" s="435">
        <f t="shared" si="257"/>
        <v>0</v>
      </c>
      <c r="CP260" s="435">
        <f t="shared" si="258"/>
        <v>0</v>
      </c>
      <c r="CQ260" s="436"/>
      <c r="CR260" s="436"/>
      <c r="CS260" s="436"/>
      <c r="CT260" s="435">
        <f t="shared" si="259"/>
        <v>0</v>
      </c>
      <c r="CU260" s="436"/>
      <c r="CV260" s="435">
        <f t="shared" si="260"/>
        <v>0</v>
      </c>
      <c r="CW260" s="435">
        <f t="shared" si="261"/>
        <v>0</v>
      </c>
      <c r="CX260" s="436"/>
      <c r="CY260" s="435">
        <f t="shared" si="262"/>
        <v>0</v>
      </c>
      <c r="CZ260" s="435">
        <f t="shared" si="263"/>
        <v>0</v>
      </c>
    </row>
    <row r="261" spans="1:104" ht="15" customHeight="1" x14ac:dyDescent="0.25">
      <c r="A261" s="5730"/>
      <c r="B261" s="6694" t="s">
        <v>1831</v>
      </c>
      <c r="C261" s="6696"/>
      <c r="D261" s="3858">
        <f t="shared" si="246"/>
        <v>0</v>
      </c>
      <c r="E261" s="3859">
        <f>SUM(M261+O261+Q261+S261+U261+W261+Y261+AA261+AC261+AE261+AG261+AI261+AK261)</f>
        <v>0</v>
      </c>
      <c r="F261" s="3645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868"/>
      <c r="P261" s="3867"/>
      <c r="Q261" s="3868"/>
      <c r="R261" s="3867"/>
      <c r="S261" s="3868"/>
      <c r="T261" s="2677"/>
      <c r="U261" s="3868"/>
      <c r="V261" s="2677"/>
      <c r="W261" s="3868"/>
      <c r="X261" s="2677"/>
      <c r="Y261" s="3868"/>
      <c r="Z261" s="2677"/>
      <c r="AA261" s="3868"/>
      <c r="AB261" s="2677"/>
      <c r="AC261" s="3868"/>
      <c r="AD261" s="2677"/>
      <c r="AE261" s="3868"/>
      <c r="AF261" s="2677"/>
      <c r="AG261" s="3868"/>
      <c r="AH261" s="2677"/>
      <c r="AI261" s="3868"/>
      <c r="AJ261" s="2677"/>
      <c r="AK261" s="3868"/>
      <c r="AL261" s="2677"/>
      <c r="AM261" s="2675"/>
      <c r="AN261" s="3869"/>
      <c r="AO261" s="3844"/>
      <c r="AP261" s="3845"/>
      <c r="AQ261" s="3865"/>
      <c r="AR261" s="3868"/>
      <c r="AS261" s="3845"/>
      <c r="AT261" s="3866"/>
      <c r="AU261" s="2677"/>
      <c r="AV261" s="835"/>
      <c r="AW261" s="3866"/>
      <c r="AX261" s="2677"/>
      <c r="AY261" t="str">
        <f t="shared" si="249"/>
        <v/>
      </c>
      <c r="CA261" s="434" t="str">
        <f t="shared" si="250"/>
        <v/>
      </c>
      <c r="CB261" s="434" t="str">
        <f t="shared" si="251"/>
        <v/>
      </c>
      <c r="CC261" s="436"/>
      <c r="CD261" s="436"/>
      <c r="CE261" s="436"/>
      <c r="CF261" s="434" t="str">
        <f t="shared" si="252"/>
        <v/>
      </c>
      <c r="CG261" s="436"/>
      <c r="CH261" s="434" t="str">
        <f t="shared" si="253"/>
        <v/>
      </c>
      <c r="CI261" s="434" t="str">
        <f t="shared" si="25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5"/>
        <v/>
      </c>
      <c r="CL261" s="434" t="str">
        <f t="shared" si="256"/>
        <v/>
      </c>
      <c r="CO261" s="435">
        <f t="shared" si="257"/>
        <v>0</v>
      </c>
      <c r="CP261" s="435">
        <f t="shared" si="258"/>
        <v>0</v>
      </c>
      <c r="CQ261" s="436"/>
      <c r="CR261" s="436"/>
      <c r="CS261" s="436"/>
      <c r="CT261" s="435">
        <f t="shared" si="259"/>
        <v>0</v>
      </c>
      <c r="CU261" s="436"/>
      <c r="CV261" s="435">
        <f t="shared" si="260"/>
        <v>0</v>
      </c>
      <c r="CW261" s="435">
        <f t="shared" si="261"/>
        <v>0</v>
      </c>
      <c r="CX261" s="435">
        <f>IF(AND($D261&gt;0,AV261=""),1,IF(AV261&gt;$D261,1,0))</f>
        <v>0</v>
      </c>
      <c r="CY261" s="435">
        <f t="shared" si="262"/>
        <v>0</v>
      </c>
      <c r="CZ261" s="435">
        <f t="shared" si="263"/>
        <v>0</v>
      </c>
    </row>
    <row r="262" spans="1:104" ht="15" customHeight="1" x14ac:dyDescent="0.25">
      <c r="A262" s="5730"/>
      <c r="B262" s="6694" t="s">
        <v>1832</v>
      </c>
      <c r="C262" s="6696"/>
      <c r="D262" s="3858">
        <f t="shared" si="246"/>
        <v>0</v>
      </c>
      <c r="E262" s="3859">
        <f>SUM(M262+O262+Q262+S262+U262+W262+Y262+AA262+AC262+AE262+AG262+AI262+AK262)</f>
        <v>0</v>
      </c>
      <c r="F262" s="3645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868"/>
      <c r="P262" s="3867"/>
      <c r="Q262" s="3868"/>
      <c r="R262" s="3867"/>
      <c r="S262" s="3868"/>
      <c r="T262" s="2677"/>
      <c r="U262" s="3868"/>
      <c r="V262" s="2677"/>
      <c r="W262" s="3868"/>
      <c r="X262" s="2677"/>
      <c r="Y262" s="3868"/>
      <c r="Z262" s="2677"/>
      <c r="AA262" s="3868"/>
      <c r="AB262" s="2677"/>
      <c r="AC262" s="3868"/>
      <c r="AD262" s="2677"/>
      <c r="AE262" s="3868"/>
      <c r="AF262" s="2677"/>
      <c r="AG262" s="3868"/>
      <c r="AH262" s="2677"/>
      <c r="AI262" s="3868"/>
      <c r="AJ262" s="2677"/>
      <c r="AK262" s="3868"/>
      <c r="AL262" s="2677"/>
      <c r="AM262" s="2675"/>
      <c r="AN262" s="3869"/>
      <c r="AO262" s="3870"/>
      <c r="AP262" s="3871"/>
      <c r="AQ262" s="3872"/>
      <c r="AR262" s="3868"/>
      <c r="AS262" s="3871"/>
      <c r="AT262" s="3866"/>
      <c r="AU262" s="2677"/>
      <c r="AV262" s="3871"/>
      <c r="AW262" s="3866"/>
      <c r="AX262" s="2677"/>
      <c r="AY262" t="str">
        <f t="shared" si="249"/>
        <v/>
      </c>
      <c r="CA262" s="434" t="str">
        <f t="shared" si="250"/>
        <v/>
      </c>
      <c r="CB262" s="434" t="str">
        <f t="shared" si="251"/>
        <v/>
      </c>
      <c r="CC262" s="436"/>
      <c r="CD262" s="436"/>
      <c r="CE262" s="436"/>
      <c r="CF262" s="434" t="str">
        <f t="shared" si="252"/>
        <v/>
      </c>
      <c r="CG262" s="436"/>
      <c r="CH262" s="434" t="str">
        <f t="shared" si="253"/>
        <v/>
      </c>
      <c r="CI262" s="434" t="str">
        <f t="shared" si="254"/>
        <v/>
      </c>
      <c r="CJ262" s="436"/>
      <c r="CK262" s="434" t="str">
        <f t="shared" si="255"/>
        <v/>
      </c>
      <c r="CL262" s="434" t="str">
        <f t="shared" si="256"/>
        <v/>
      </c>
      <c r="CO262" s="435">
        <f t="shared" si="257"/>
        <v>0</v>
      </c>
      <c r="CP262" s="435">
        <f t="shared" si="258"/>
        <v>0</v>
      </c>
      <c r="CQ262" s="436"/>
      <c r="CR262" s="436"/>
      <c r="CS262" s="436"/>
      <c r="CT262" s="435">
        <f t="shared" si="259"/>
        <v>0</v>
      </c>
      <c r="CU262" s="436"/>
      <c r="CV262" s="435">
        <f t="shared" si="260"/>
        <v>0</v>
      </c>
      <c r="CW262" s="435">
        <f t="shared" si="261"/>
        <v>0</v>
      </c>
      <c r="CX262" s="436"/>
      <c r="CY262" s="435">
        <f t="shared" si="262"/>
        <v>0</v>
      </c>
      <c r="CZ262" s="435">
        <f t="shared" si="263"/>
        <v>0</v>
      </c>
    </row>
    <row r="263" spans="1:104" ht="15" customHeight="1" x14ac:dyDescent="0.25">
      <c r="A263" s="6535"/>
      <c r="B263" s="6707" t="s">
        <v>1833</v>
      </c>
      <c r="C263" s="6707"/>
      <c r="D263" s="3478">
        <f t="shared" si="246"/>
        <v>0</v>
      </c>
      <c r="E263" s="3610">
        <f>SUM(M263+O263+Q263+S263+U263+W263+Y263+AA263+AC263+AE263+AG263+AI263+AK263)</f>
        <v>0</v>
      </c>
      <c r="F263" s="3563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51"/>
      <c r="P263" s="3850"/>
      <c r="Q263" s="3851"/>
      <c r="R263" s="3850"/>
      <c r="S263" s="3851"/>
      <c r="T263" s="838"/>
      <c r="U263" s="3851"/>
      <c r="V263" s="838"/>
      <c r="W263" s="3851"/>
      <c r="X263" s="838"/>
      <c r="Y263" s="3851"/>
      <c r="Z263" s="838"/>
      <c r="AA263" s="3851"/>
      <c r="AB263" s="838"/>
      <c r="AC263" s="3851"/>
      <c r="AD263" s="838"/>
      <c r="AE263" s="3851"/>
      <c r="AF263" s="838"/>
      <c r="AG263" s="3851"/>
      <c r="AH263" s="838"/>
      <c r="AI263" s="3851"/>
      <c r="AJ263" s="838"/>
      <c r="AK263" s="3851"/>
      <c r="AL263" s="838"/>
      <c r="AM263" s="837"/>
      <c r="AN263" s="3852"/>
      <c r="AO263" s="3873"/>
      <c r="AP263" s="3853"/>
      <c r="AQ263" s="3874"/>
      <c r="AR263" s="3851"/>
      <c r="AS263" s="3853"/>
      <c r="AT263" s="3849"/>
      <c r="AU263" s="838"/>
      <c r="AV263" s="3853"/>
      <c r="AW263" s="3849"/>
      <c r="AX263" s="838"/>
      <c r="AY263" t="str">
        <f t="shared" si="249"/>
        <v/>
      </c>
      <c r="CA263" s="434" t="str">
        <f t="shared" si="250"/>
        <v/>
      </c>
      <c r="CB263" s="434" t="str">
        <f t="shared" si="251"/>
        <v/>
      </c>
      <c r="CC263" s="436"/>
      <c r="CD263" s="436"/>
      <c r="CE263" s="436"/>
      <c r="CF263" s="434" t="str">
        <f t="shared" si="252"/>
        <v/>
      </c>
      <c r="CG263" s="436"/>
      <c r="CH263" s="434" t="str">
        <f t="shared" si="253"/>
        <v/>
      </c>
      <c r="CI263" s="434" t="str">
        <f t="shared" si="254"/>
        <v/>
      </c>
      <c r="CJ263" s="436"/>
      <c r="CK263" s="434" t="str">
        <f t="shared" si="255"/>
        <v/>
      </c>
      <c r="CL263" s="434" t="str">
        <f t="shared" si="256"/>
        <v/>
      </c>
      <c r="CO263" s="435">
        <f t="shared" si="257"/>
        <v>0</v>
      </c>
      <c r="CP263" s="435">
        <f t="shared" si="258"/>
        <v>0</v>
      </c>
      <c r="CQ263" s="436"/>
      <c r="CR263" s="436"/>
      <c r="CS263" s="436"/>
      <c r="CT263" s="435">
        <f t="shared" si="259"/>
        <v>0</v>
      </c>
      <c r="CU263" s="436"/>
      <c r="CV263" s="435">
        <f t="shared" si="260"/>
        <v>0</v>
      </c>
      <c r="CW263" s="435">
        <f t="shared" si="261"/>
        <v>0</v>
      </c>
      <c r="CX263" s="436"/>
      <c r="CY263" s="435">
        <f t="shared" si="262"/>
        <v>0</v>
      </c>
      <c r="CZ263" s="435">
        <f t="shared" si="263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05">
        <f t="shared" si="246"/>
        <v>0</v>
      </c>
      <c r="E264" s="3875">
        <f t="shared" si="247"/>
        <v>0</v>
      </c>
      <c r="F264" s="3876">
        <f t="shared" si="248"/>
        <v>0</v>
      </c>
      <c r="G264" s="3842"/>
      <c r="H264" s="859"/>
      <c r="I264" s="3842"/>
      <c r="J264" s="859"/>
      <c r="K264" s="3842"/>
      <c r="L264" s="859"/>
      <c r="M264" s="3842"/>
      <c r="N264" s="859"/>
      <c r="O264" s="3842"/>
      <c r="P264" s="859"/>
      <c r="Q264" s="3842"/>
      <c r="R264" s="859"/>
      <c r="S264" s="3842"/>
      <c r="T264" s="859"/>
      <c r="U264" s="3842"/>
      <c r="V264" s="859"/>
      <c r="W264" s="3842"/>
      <c r="X264" s="859"/>
      <c r="Y264" s="3842"/>
      <c r="Z264" s="859"/>
      <c r="AA264" s="3842"/>
      <c r="AB264" s="859"/>
      <c r="AC264" s="3842"/>
      <c r="AD264" s="859"/>
      <c r="AE264" s="3842"/>
      <c r="AF264" s="859"/>
      <c r="AG264" s="3842"/>
      <c r="AH264" s="859"/>
      <c r="AI264" s="3842"/>
      <c r="AJ264" s="859"/>
      <c r="AK264" s="3842"/>
      <c r="AL264" s="859"/>
      <c r="AM264" s="5580"/>
      <c r="AN264" s="5577"/>
      <c r="AO264" s="3841"/>
      <c r="AP264" s="3855"/>
      <c r="AQ264" s="3842"/>
      <c r="AR264" s="3856"/>
      <c r="AS264" s="3856"/>
      <c r="AT264" s="3857"/>
      <c r="AU264" s="2691"/>
      <c r="AV264" s="3845"/>
      <c r="AW264" s="3857"/>
      <c r="AX264" s="2691"/>
      <c r="AY264" t="str">
        <f t="shared" si="249"/>
        <v/>
      </c>
      <c r="CA264" s="434" t="str">
        <f t="shared" si="25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3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5"/>
        <v/>
      </c>
      <c r="CL264" s="434" t="str">
        <f t="shared" si="256"/>
        <v/>
      </c>
      <c r="CO264" s="435">
        <f t="shared" si="257"/>
        <v>0</v>
      </c>
      <c r="CP264" s="436"/>
      <c r="CQ264" s="435">
        <f>IF(AND($D264&gt;0,AO264=""),1,IF(AO264&gt;$D264,1,0))</f>
        <v>0</v>
      </c>
      <c r="CR264" s="435">
        <f t="shared" ref="CR264" si="267">IF(AND($D264&gt;0,AP264=""),1,IF(AP264&gt;$D264,1,0))</f>
        <v>0</v>
      </c>
      <c r="CS264" s="435">
        <f t="shared" ref="CS264:CS265" si="268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0"/>
        <v>0</v>
      </c>
      <c r="CW264" s="435">
        <f t="shared" si="261"/>
        <v>0</v>
      </c>
      <c r="CX264" s="436"/>
      <c r="CY264" s="435">
        <f t="shared" si="262"/>
        <v>0</v>
      </c>
      <c r="CZ264" s="435">
        <f t="shared" si="263"/>
        <v>0</v>
      </c>
    </row>
    <row r="265" spans="1:104" ht="15" customHeight="1" x14ac:dyDescent="0.25">
      <c r="A265" s="5730"/>
      <c r="B265" s="6706" t="s">
        <v>1829</v>
      </c>
      <c r="C265" s="6706"/>
      <c r="D265" s="3858">
        <f t="shared" si="246"/>
        <v>0</v>
      </c>
      <c r="E265" s="3859">
        <f t="shared" si="247"/>
        <v>0</v>
      </c>
      <c r="F265" s="3877">
        <f t="shared" si="248"/>
        <v>0</v>
      </c>
      <c r="G265" s="3862"/>
      <c r="H265" s="3861"/>
      <c r="I265" s="3862"/>
      <c r="J265" s="3861"/>
      <c r="K265" s="3862"/>
      <c r="L265" s="3861"/>
      <c r="M265" s="3862"/>
      <c r="N265" s="3861"/>
      <c r="O265" s="3862"/>
      <c r="P265" s="3861"/>
      <c r="Q265" s="3862"/>
      <c r="R265" s="3861"/>
      <c r="S265" s="3862"/>
      <c r="T265" s="3861"/>
      <c r="U265" s="3862"/>
      <c r="V265" s="3861"/>
      <c r="W265" s="3862"/>
      <c r="X265" s="3861"/>
      <c r="Y265" s="3862"/>
      <c r="Z265" s="3861"/>
      <c r="AA265" s="3862"/>
      <c r="AB265" s="3861"/>
      <c r="AC265" s="3862"/>
      <c r="AD265" s="3861"/>
      <c r="AE265" s="3862"/>
      <c r="AF265" s="3861"/>
      <c r="AG265" s="3862"/>
      <c r="AH265" s="3861"/>
      <c r="AI265" s="3862"/>
      <c r="AJ265" s="3861"/>
      <c r="AK265" s="3862"/>
      <c r="AL265" s="3861"/>
      <c r="AM265" s="5021"/>
      <c r="AN265" s="5578"/>
      <c r="AO265" s="3844"/>
      <c r="AP265" s="3845"/>
      <c r="AQ265" s="3856"/>
      <c r="AR265" s="3862"/>
      <c r="AS265" s="3862"/>
      <c r="AT265" s="3860"/>
      <c r="AU265" s="835"/>
      <c r="AV265" s="3845"/>
      <c r="AW265" s="3860"/>
      <c r="AX265" s="835"/>
      <c r="AY265" t="str">
        <f t="shared" si="249"/>
        <v/>
      </c>
      <c r="CA265" s="434" t="str">
        <f t="shared" si="25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2"/>
        <v/>
      </c>
      <c r="CG265" s="43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3"/>
        <v/>
      </c>
      <c r="CI265" s="434" t="str">
        <f t="shared" si="254"/>
        <v/>
      </c>
      <c r="CJ265" s="436"/>
      <c r="CK265" s="434" t="str">
        <f t="shared" si="255"/>
        <v/>
      </c>
      <c r="CL265" s="434" t="str">
        <f t="shared" si="256"/>
        <v/>
      </c>
      <c r="CO265" s="435">
        <f t="shared" si="257"/>
        <v>0</v>
      </c>
      <c r="CP265" s="436"/>
      <c r="CQ265" s="436"/>
      <c r="CR265" s="436"/>
      <c r="CS265" s="435">
        <f t="shared" si="268"/>
        <v>0</v>
      </c>
      <c r="CT265" s="435">
        <f t="shared" si="259"/>
        <v>0</v>
      </c>
      <c r="CU265" s="435">
        <f t="shared" ref="CU265:CU268" si="270">IF(AND($D265&gt;0,AS265=""),1,IF(AS265&gt;$D265,1,0))</f>
        <v>0</v>
      </c>
      <c r="CV265" s="435">
        <f t="shared" si="260"/>
        <v>0</v>
      </c>
      <c r="CW265" s="435">
        <f t="shared" si="261"/>
        <v>0</v>
      </c>
      <c r="CX265" s="436"/>
      <c r="CY265" s="435">
        <f t="shared" si="262"/>
        <v>0</v>
      </c>
      <c r="CZ265" s="435">
        <f t="shared" si="263"/>
        <v>0</v>
      </c>
    </row>
    <row r="266" spans="1:104" ht="15" customHeight="1" x14ac:dyDescent="0.25">
      <c r="A266" s="5730"/>
      <c r="B266" s="6706" t="s">
        <v>1830</v>
      </c>
      <c r="C266" s="6706"/>
      <c r="D266" s="3858">
        <f t="shared" si="246"/>
        <v>0</v>
      </c>
      <c r="E266" s="3859">
        <f t="shared" si="247"/>
        <v>0</v>
      </c>
      <c r="F266" s="3877">
        <f t="shared" si="248"/>
        <v>0</v>
      </c>
      <c r="G266" s="3862"/>
      <c r="H266" s="3861"/>
      <c r="I266" s="3862"/>
      <c r="J266" s="3861"/>
      <c r="K266" s="3862"/>
      <c r="L266" s="3861"/>
      <c r="M266" s="3862"/>
      <c r="N266" s="3861"/>
      <c r="O266" s="3862"/>
      <c r="P266" s="3861"/>
      <c r="Q266" s="3862"/>
      <c r="R266" s="3861"/>
      <c r="S266" s="3862"/>
      <c r="T266" s="3861"/>
      <c r="U266" s="3862"/>
      <c r="V266" s="3861"/>
      <c r="W266" s="3862"/>
      <c r="X266" s="3861"/>
      <c r="Y266" s="3862"/>
      <c r="Z266" s="3861"/>
      <c r="AA266" s="3862"/>
      <c r="AB266" s="3861"/>
      <c r="AC266" s="3862"/>
      <c r="AD266" s="3861"/>
      <c r="AE266" s="3862"/>
      <c r="AF266" s="3861"/>
      <c r="AG266" s="3862"/>
      <c r="AH266" s="3861"/>
      <c r="AI266" s="3862"/>
      <c r="AJ266" s="3861"/>
      <c r="AK266" s="3862"/>
      <c r="AL266" s="3861"/>
      <c r="AM266" s="5021"/>
      <c r="AN266" s="5578"/>
      <c r="AO266" s="3844"/>
      <c r="AP266" s="3845"/>
      <c r="AQ266" s="3865"/>
      <c r="AR266" s="3862"/>
      <c r="AS266" s="3862"/>
      <c r="AT266" s="3860"/>
      <c r="AU266" s="835"/>
      <c r="AV266" s="3845"/>
      <c r="AW266" s="3860"/>
      <c r="AX266" s="835"/>
      <c r="AY266" t="str">
        <f t="shared" si="249"/>
        <v/>
      </c>
      <c r="CA266" s="434" t="str">
        <f t="shared" si="250"/>
        <v/>
      </c>
      <c r="CB266" s="436"/>
      <c r="CC266" s="436"/>
      <c r="CD266" s="436"/>
      <c r="CE266" s="436"/>
      <c r="CF266" s="434" t="str">
        <f t="shared" si="252"/>
        <v/>
      </c>
      <c r="CG266" s="434" t="str">
        <f t="shared" si="269"/>
        <v/>
      </c>
      <c r="CH266" s="434" t="str">
        <f t="shared" si="253"/>
        <v/>
      </c>
      <c r="CI266" s="434" t="str">
        <f t="shared" si="254"/>
        <v/>
      </c>
      <c r="CJ266" s="436"/>
      <c r="CK266" s="434" t="str">
        <f t="shared" si="255"/>
        <v/>
      </c>
      <c r="CL266" s="434" t="str">
        <f t="shared" si="256"/>
        <v/>
      </c>
      <c r="CO266" s="435">
        <f t="shared" si="257"/>
        <v>0</v>
      </c>
      <c r="CP266" s="436"/>
      <c r="CQ266" s="436"/>
      <c r="CR266" s="436"/>
      <c r="CS266" s="436"/>
      <c r="CT266" s="435">
        <f t="shared" si="259"/>
        <v>0</v>
      </c>
      <c r="CU266" s="435">
        <f t="shared" si="270"/>
        <v>0</v>
      </c>
      <c r="CV266" s="435">
        <f t="shared" si="260"/>
        <v>0</v>
      </c>
      <c r="CW266" s="435">
        <f t="shared" si="261"/>
        <v>0</v>
      </c>
      <c r="CX266" s="436"/>
      <c r="CY266" s="435">
        <f t="shared" si="262"/>
        <v>0</v>
      </c>
      <c r="CZ266" s="435">
        <f t="shared" si="263"/>
        <v>0</v>
      </c>
    </row>
    <row r="267" spans="1:104" ht="15" customHeight="1" x14ac:dyDescent="0.25">
      <c r="A267" s="5730"/>
      <c r="B267" s="6694" t="s">
        <v>1831</v>
      </c>
      <c r="C267" s="6696"/>
      <c r="D267" s="3858">
        <f t="shared" si="246"/>
        <v>0</v>
      </c>
      <c r="E267" s="3859">
        <f t="shared" si="247"/>
        <v>0</v>
      </c>
      <c r="F267" s="3877">
        <f t="shared" si="248"/>
        <v>0</v>
      </c>
      <c r="G267" s="3868"/>
      <c r="H267" s="3867"/>
      <c r="I267" s="3868"/>
      <c r="J267" s="3867"/>
      <c r="K267" s="3868"/>
      <c r="L267" s="3867"/>
      <c r="M267" s="3868"/>
      <c r="N267" s="3867"/>
      <c r="O267" s="3868"/>
      <c r="P267" s="3867"/>
      <c r="Q267" s="3868"/>
      <c r="R267" s="3867"/>
      <c r="S267" s="3868"/>
      <c r="T267" s="3867"/>
      <c r="U267" s="3868"/>
      <c r="V267" s="3867"/>
      <c r="W267" s="3868"/>
      <c r="X267" s="3867"/>
      <c r="Y267" s="3868"/>
      <c r="Z267" s="3867"/>
      <c r="AA267" s="3868"/>
      <c r="AB267" s="3867"/>
      <c r="AC267" s="3868"/>
      <c r="AD267" s="3867"/>
      <c r="AE267" s="3868"/>
      <c r="AF267" s="3867"/>
      <c r="AG267" s="3868"/>
      <c r="AH267" s="3867"/>
      <c r="AI267" s="3868"/>
      <c r="AJ267" s="3867"/>
      <c r="AK267" s="3868"/>
      <c r="AL267" s="3867"/>
      <c r="AM267" s="5021"/>
      <c r="AN267" s="5578"/>
      <c r="AO267" s="3844"/>
      <c r="AP267" s="3845"/>
      <c r="AQ267" s="3865"/>
      <c r="AR267" s="3868"/>
      <c r="AS267" s="3868"/>
      <c r="AT267" s="3866"/>
      <c r="AU267" s="2677"/>
      <c r="AV267" s="835"/>
      <c r="AW267" s="3866"/>
      <c r="AX267" s="2677"/>
      <c r="AY267" t="str">
        <f t="shared" si="249"/>
        <v/>
      </c>
      <c r="CA267" s="434" t="str">
        <f t="shared" si="250"/>
        <v/>
      </c>
      <c r="CB267" s="436"/>
      <c r="CC267" s="436"/>
      <c r="CD267" s="436"/>
      <c r="CE267" s="436"/>
      <c r="CF267" s="434" t="str">
        <f t="shared" si="252"/>
        <v/>
      </c>
      <c r="CG267" s="434" t="str">
        <f t="shared" si="269"/>
        <v/>
      </c>
      <c r="CH267" s="434" t="str">
        <f t="shared" si="253"/>
        <v/>
      </c>
      <c r="CI267" s="434" t="str">
        <f t="shared" si="25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5"/>
        <v/>
      </c>
      <c r="CL267" s="434" t="str">
        <f t="shared" si="256"/>
        <v/>
      </c>
      <c r="CO267" s="435">
        <f t="shared" si="257"/>
        <v>0</v>
      </c>
      <c r="CP267" s="436"/>
      <c r="CQ267" s="436"/>
      <c r="CR267" s="436"/>
      <c r="CS267" s="436"/>
      <c r="CT267" s="435">
        <f t="shared" si="259"/>
        <v>0</v>
      </c>
      <c r="CU267" s="435">
        <f t="shared" si="270"/>
        <v>0</v>
      </c>
      <c r="CV267" s="435">
        <f t="shared" si="260"/>
        <v>0</v>
      </c>
      <c r="CW267" s="435">
        <f t="shared" si="261"/>
        <v>0</v>
      </c>
      <c r="CX267" s="435">
        <f>IF(AND($D267&gt;0,AV267=""),1,IF(AV267&gt;$D267,1,0))</f>
        <v>0</v>
      </c>
      <c r="CY267" s="435">
        <f t="shared" si="262"/>
        <v>0</v>
      </c>
      <c r="CZ267" s="435">
        <f t="shared" si="263"/>
        <v>0</v>
      </c>
    </row>
    <row r="268" spans="1:104" ht="15" customHeight="1" x14ac:dyDescent="0.25">
      <c r="A268" s="5730"/>
      <c r="B268" s="6694" t="s">
        <v>1832</v>
      </c>
      <c r="C268" s="6696"/>
      <c r="D268" s="3858">
        <f t="shared" si="246"/>
        <v>0</v>
      </c>
      <c r="E268" s="3859">
        <f t="shared" si="247"/>
        <v>0</v>
      </c>
      <c r="F268" s="3645">
        <f t="shared" si="248"/>
        <v>0</v>
      </c>
      <c r="G268" s="3866"/>
      <c r="H268" s="3867"/>
      <c r="I268" s="3868"/>
      <c r="J268" s="3867"/>
      <c r="K268" s="3868"/>
      <c r="L268" s="3867"/>
      <c r="M268" s="3868"/>
      <c r="N268" s="3867"/>
      <c r="O268" s="3868"/>
      <c r="P268" s="3867"/>
      <c r="Q268" s="3868"/>
      <c r="R268" s="3867"/>
      <c r="S268" s="3868"/>
      <c r="T268" s="3867"/>
      <c r="U268" s="3868"/>
      <c r="V268" s="3867"/>
      <c r="W268" s="3868"/>
      <c r="X268" s="3867"/>
      <c r="Y268" s="3868"/>
      <c r="Z268" s="3867"/>
      <c r="AA268" s="3868"/>
      <c r="AB268" s="3867"/>
      <c r="AC268" s="3868"/>
      <c r="AD268" s="3867"/>
      <c r="AE268" s="3868"/>
      <c r="AF268" s="3867"/>
      <c r="AG268" s="3868"/>
      <c r="AH268" s="3867"/>
      <c r="AI268" s="3868"/>
      <c r="AJ268" s="3867"/>
      <c r="AK268" s="3868"/>
      <c r="AL268" s="3867"/>
      <c r="AM268" s="2675"/>
      <c r="AN268" s="3868"/>
      <c r="AO268" s="3844"/>
      <c r="AP268" s="3845"/>
      <c r="AQ268" s="3872"/>
      <c r="AR268" s="3868"/>
      <c r="AS268" s="3868"/>
      <c r="AT268" s="3866"/>
      <c r="AU268" s="2677"/>
      <c r="AV268" s="3871"/>
      <c r="AW268" s="3866"/>
      <c r="AX268" s="2677"/>
      <c r="AY268" t="str">
        <f t="shared" si="249"/>
        <v/>
      </c>
      <c r="CA268" s="434" t="str">
        <f t="shared" si="250"/>
        <v/>
      </c>
      <c r="CB268" s="436"/>
      <c r="CC268" s="436"/>
      <c r="CD268" s="436"/>
      <c r="CE268" s="436"/>
      <c r="CF268" s="434" t="str">
        <f t="shared" si="252"/>
        <v/>
      </c>
      <c r="CG268" s="434" t="str">
        <f t="shared" si="269"/>
        <v/>
      </c>
      <c r="CH268" s="434" t="str">
        <f t="shared" si="253"/>
        <v/>
      </c>
      <c r="CI268" s="434" t="str">
        <f t="shared" si="254"/>
        <v/>
      </c>
      <c r="CJ268" s="436"/>
      <c r="CK268" s="434" t="str">
        <f t="shared" si="255"/>
        <v/>
      </c>
      <c r="CL268" s="434" t="str">
        <f t="shared" si="256"/>
        <v/>
      </c>
      <c r="CO268" s="435">
        <f t="shared" si="257"/>
        <v>0</v>
      </c>
      <c r="CP268" s="436"/>
      <c r="CQ268" s="436"/>
      <c r="CR268" s="436"/>
      <c r="CS268" s="436"/>
      <c r="CT268" s="435">
        <f t="shared" si="259"/>
        <v>0</v>
      </c>
      <c r="CU268" s="435">
        <f t="shared" si="270"/>
        <v>0</v>
      </c>
      <c r="CV268" s="435">
        <f t="shared" si="260"/>
        <v>0</v>
      </c>
      <c r="CW268" s="435">
        <f t="shared" si="261"/>
        <v>0</v>
      </c>
      <c r="CX268" s="436"/>
      <c r="CY268" s="435">
        <f t="shared" si="262"/>
        <v>0</v>
      </c>
      <c r="CZ268" s="435">
        <f t="shared" si="263"/>
        <v>0</v>
      </c>
    </row>
    <row r="269" spans="1:104" ht="15" customHeight="1" x14ac:dyDescent="0.25">
      <c r="A269" s="6535"/>
      <c r="B269" s="6707" t="s">
        <v>1833</v>
      </c>
      <c r="C269" s="6707"/>
      <c r="D269" s="3478">
        <f t="shared" si="246"/>
        <v>0</v>
      </c>
      <c r="E269" s="3610">
        <f>SUM(+I269+K269+M269+O269+Q269+S269+U269+W269+Y269+AA269+AC269+AE269+AG269+AI269+AK269)</f>
        <v>0</v>
      </c>
      <c r="F269" s="3563">
        <f>SUM(J269+L269+N269+P269+R269+T269+V269+X269+Z269+AB269+AD269+AF269+AH269+AJ269+AL269)</f>
        <v>0</v>
      </c>
      <c r="G269" s="3851"/>
      <c r="H269" s="3850"/>
      <c r="I269" s="3851"/>
      <c r="J269" s="3850"/>
      <c r="K269" s="3851"/>
      <c r="L269" s="3850"/>
      <c r="M269" s="3851"/>
      <c r="N269" s="3850"/>
      <c r="O269" s="3851"/>
      <c r="P269" s="3850"/>
      <c r="Q269" s="3851"/>
      <c r="R269" s="3850"/>
      <c r="S269" s="3851"/>
      <c r="T269" s="3850"/>
      <c r="U269" s="3851"/>
      <c r="V269" s="3850"/>
      <c r="W269" s="3851"/>
      <c r="X269" s="3850"/>
      <c r="Y269" s="3851"/>
      <c r="Z269" s="3850"/>
      <c r="AA269" s="3851"/>
      <c r="AB269" s="3850"/>
      <c r="AC269" s="3851"/>
      <c r="AD269" s="3850"/>
      <c r="AE269" s="3851"/>
      <c r="AF269" s="3850"/>
      <c r="AG269" s="3851"/>
      <c r="AH269" s="3850"/>
      <c r="AI269" s="3851"/>
      <c r="AJ269" s="3850"/>
      <c r="AK269" s="3851"/>
      <c r="AL269" s="3850"/>
      <c r="AM269" s="5024"/>
      <c r="AN269" s="5579"/>
      <c r="AO269" s="3873"/>
      <c r="AP269" s="3853"/>
      <c r="AQ269" s="3874"/>
      <c r="AR269" s="3851"/>
      <c r="AS269" s="3851"/>
      <c r="AT269" s="3849"/>
      <c r="AU269" s="838"/>
      <c r="AV269" s="3853"/>
      <c r="AW269" s="3849"/>
      <c r="AX269" s="838"/>
      <c r="AY269" t="str">
        <f t="shared" si="249"/>
        <v/>
      </c>
      <c r="CA269" s="434" t="str">
        <f t="shared" si="250"/>
        <v/>
      </c>
      <c r="CB269" s="436"/>
      <c r="CC269" s="436"/>
      <c r="CD269" s="436"/>
      <c r="CE269" s="436"/>
      <c r="CF269" s="434" t="str">
        <f t="shared" si="252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3"/>
        <v/>
      </c>
      <c r="CI269" s="434" t="str">
        <f t="shared" si="254"/>
        <v/>
      </c>
      <c r="CJ269" s="436"/>
      <c r="CK269" s="434" t="str">
        <f t="shared" si="255"/>
        <v/>
      </c>
      <c r="CL269" s="434" t="str">
        <f t="shared" si="256"/>
        <v/>
      </c>
      <c r="CO269" s="435">
        <f t="shared" si="257"/>
        <v>0</v>
      </c>
      <c r="CP269" s="436"/>
      <c r="CQ269" s="436"/>
      <c r="CR269" s="436"/>
      <c r="CS269" s="436"/>
      <c r="CT269" s="435">
        <f t="shared" si="259"/>
        <v>0</v>
      </c>
      <c r="CU269" s="435">
        <f>IF(AND($D269&gt;0,AS269=""),1,IF(AS269&gt;$D269,1,0))</f>
        <v>0</v>
      </c>
      <c r="CV269" s="435">
        <f t="shared" si="260"/>
        <v>0</v>
      </c>
      <c r="CW269" s="435">
        <f t="shared" si="261"/>
        <v>0</v>
      </c>
      <c r="CX269" s="436"/>
      <c r="CY269" s="435">
        <f t="shared" si="262"/>
        <v>0</v>
      </c>
      <c r="CZ269" s="435">
        <f t="shared" si="263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05">
        <f t="shared" si="246"/>
        <v>0</v>
      </c>
      <c r="E270" s="3639">
        <f>SUM(G270++I270+K270+M270+O270+Q270+S270+U270+W270+Y270+AA270+AC270+AE270+AG270+AI270+AK270)</f>
        <v>0</v>
      </c>
      <c r="F270" s="3553">
        <f t="shared" si="248"/>
        <v>0</v>
      </c>
      <c r="G270" s="3857"/>
      <c r="H270" s="3855"/>
      <c r="I270" s="3856"/>
      <c r="J270" s="3855"/>
      <c r="K270" s="3856"/>
      <c r="L270" s="3855"/>
      <c r="M270" s="3856"/>
      <c r="N270" s="3855"/>
      <c r="O270" s="3856"/>
      <c r="P270" s="3855"/>
      <c r="Q270" s="3856"/>
      <c r="R270" s="3855"/>
      <c r="S270" s="3856"/>
      <c r="T270" s="2691"/>
      <c r="U270" s="3856"/>
      <c r="V270" s="2691"/>
      <c r="W270" s="3842"/>
      <c r="X270" s="826"/>
      <c r="Y270" s="3842"/>
      <c r="Z270" s="826"/>
      <c r="AA270" s="3842"/>
      <c r="AB270" s="826"/>
      <c r="AC270" s="3842"/>
      <c r="AD270" s="826"/>
      <c r="AE270" s="3842"/>
      <c r="AF270" s="826"/>
      <c r="AG270" s="3842"/>
      <c r="AH270" s="826"/>
      <c r="AI270" s="3842"/>
      <c r="AJ270" s="826"/>
      <c r="AK270" s="3842"/>
      <c r="AL270" s="5574"/>
      <c r="AM270" s="3842"/>
      <c r="AN270" s="826"/>
      <c r="AO270" s="3841"/>
      <c r="AP270" s="3855"/>
      <c r="AQ270" s="3842"/>
      <c r="AR270" s="3856"/>
      <c r="AS270" s="3845"/>
      <c r="AT270" s="3857"/>
      <c r="AU270" s="2691"/>
      <c r="AV270" s="3845"/>
      <c r="AW270" s="3857"/>
      <c r="AX270" s="2691"/>
      <c r="AY270" t="str">
        <f t="shared" si="24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2"/>
        <v/>
      </c>
      <c r="CG270" s="436"/>
      <c r="CH270" s="434" t="str">
        <f t="shared" si="253"/>
        <v/>
      </c>
      <c r="CI270" s="434" t="str">
        <f t="shared" si="254"/>
        <v/>
      </c>
      <c r="CJ270" s="436"/>
      <c r="CK270" s="434" t="str">
        <f t="shared" si="255"/>
        <v/>
      </c>
      <c r="CL270" s="434" t="str">
        <f t="shared" si="256"/>
        <v/>
      </c>
      <c r="CO270" s="436"/>
      <c r="CP270" s="436"/>
      <c r="CQ270" s="435">
        <f>IF(AND($D270&gt;0,AO270=""),1,IF(AO270&gt;$D270,1,0))</f>
        <v>0</v>
      </c>
      <c r="CR270" s="435">
        <f t="shared" ref="CR270" si="271">IF(AND($D270&gt;0,AP270=""),1,IF(AP270&gt;$D270,1,0))</f>
        <v>0</v>
      </c>
      <c r="CS270" s="435">
        <f t="shared" ref="CS270:CS271" si="272">IF(AND($D270&gt;0,AQ270=""),1,IF(AQ270&gt;$D270,1,0))</f>
        <v>0</v>
      </c>
      <c r="CT270" s="435">
        <f t="shared" si="259"/>
        <v>0</v>
      </c>
      <c r="CU270" s="436"/>
      <c r="CV270" s="435">
        <f t="shared" si="260"/>
        <v>0</v>
      </c>
      <c r="CW270" s="435">
        <f t="shared" si="261"/>
        <v>0</v>
      </c>
      <c r="CX270" s="436"/>
      <c r="CY270" s="435">
        <f t="shared" si="262"/>
        <v>0</v>
      </c>
      <c r="CZ270" s="435">
        <f t="shared" si="263"/>
        <v>0</v>
      </c>
    </row>
    <row r="271" spans="1:104" ht="15" customHeight="1" x14ac:dyDescent="0.25">
      <c r="A271" s="5730"/>
      <c r="B271" s="6706" t="s">
        <v>1829</v>
      </c>
      <c r="C271" s="6706"/>
      <c r="D271" s="3858">
        <f t="shared" si="246"/>
        <v>0</v>
      </c>
      <c r="E271" s="3859">
        <f t="shared" si="247"/>
        <v>0</v>
      </c>
      <c r="F271" s="3645">
        <f t="shared" si="248"/>
        <v>0</v>
      </c>
      <c r="G271" s="3860"/>
      <c r="H271" s="3861"/>
      <c r="I271" s="3862"/>
      <c r="J271" s="3861"/>
      <c r="K271" s="3862"/>
      <c r="L271" s="3861"/>
      <c r="M271" s="3862"/>
      <c r="N271" s="3861"/>
      <c r="O271" s="3862"/>
      <c r="P271" s="3861"/>
      <c r="Q271" s="3862"/>
      <c r="R271" s="3861"/>
      <c r="S271" s="3862"/>
      <c r="T271" s="835"/>
      <c r="U271" s="3862"/>
      <c r="V271" s="835"/>
      <c r="W271" s="3862"/>
      <c r="X271" s="835"/>
      <c r="Y271" s="3862"/>
      <c r="Z271" s="835"/>
      <c r="AA271" s="3862"/>
      <c r="AB271" s="835"/>
      <c r="AC271" s="3862"/>
      <c r="AD271" s="835"/>
      <c r="AE271" s="3862"/>
      <c r="AF271" s="835"/>
      <c r="AG271" s="3862"/>
      <c r="AH271" s="835"/>
      <c r="AI271" s="3862"/>
      <c r="AJ271" s="835"/>
      <c r="AK271" s="3862"/>
      <c r="AL271" s="5020"/>
      <c r="AM271" s="3862"/>
      <c r="AN271" s="835"/>
      <c r="AO271" s="3844"/>
      <c r="AP271" s="3845"/>
      <c r="AQ271" s="3856"/>
      <c r="AR271" s="3862"/>
      <c r="AS271" s="3845"/>
      <c r="AT271" s="3860"/>
      <c r="AU271" s="835"/>
      <c r="AV271" s="3845"/>
      <c r="AW271" s="3860"/>
      <c r="AX271" s="835"/>
      <c r="AY271" t="str">
        <f t="shared" si="24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2"/>
        <v/>
      </c>
      <c r="CG271" s="436"/>
      <c r="CH271" s="434" t="str">
        <f t="shared" si="253"/>
        <v/>
      </c>
      <c r="CI271" s="434" t="str">
        <f t="shared" si="254"/>
        <v/>
      </c>
      <c r="CJ271" s="436"/>
      <c r="CK271" s="434" t="str">
        <f t="shared" si="255"/>
        <v/>
      </c>
      <c r="CL271" s="434" t="str">
        <f t="shared" si="256"/>
        <v/>
      </c>
      <c r="CO271" s="436"/>
      <c r="CP271" s="436"/>
      <c r="CQ271" s="436"/>
      <c r="CR271" s="436"/>
      <c r="CS271" s="435">
        <f t="shared" si="272"/>
        <v>0</v>
      </c>
      <c r="CT271" s="435">
        <f t="shared" si="259"/>
        <v>0</v>
      </c>
      <c r="CU271" s="436"/>
      <c r="CV271" s="435">
        <f t="shared" si="260"/>
        <v>0</v>
      </c>
      <c r="CW271" s="435">
        <f t="shared" si="261"/>
        <v>0</v>
      </c>
      <c r="CX271" s="436"/>
      <c r="CY271" s="435">
        <f t="shared" si="262"/>
        <v>0</v>
      </c>
      <c r="CZ271" s="435">
        <f t="shared" si="263"/>
        <v>0</v>
      </c>
    </row>
    <row r="272" spans="1:104" ht="15" customHeight="1" x14ac:dyDescent="0.25">
      <c r="A272" s="5730"/>
      <c r="B272" s="6706" t="s">
        <v>1830</v>
      </c>
      <c r="C272" s="6706"/>
      <c r="D272" s="3858">
        <f t="shared" si="246"/>
        <v>0</v>
      </c>
      <c r="E272" s="3859">
        <f t="shared" si="247"/>
        <v>0</v>
      </c>
      <c r="F272" s="3645">
        <f t="shared" si="248"/>
        <v>0</v>
      </c>
      <c r="G272" s="3860"/>
      <c r="H272" s="3861"/>
      <c r="I272" s="3862"/>
      <c r="J272" s="3861"/>
      <c r="K272" s="3862"/>
      <c r="L272" s="3861"/>
      <c r="M272" s="3862"/>
      <c r="N272" s="3861"/>
      <c r="O272" s="3862"/>
      <c r="P272" s="3861"/>
      <c r="Q272" s="3862"/>
      <c r="R272" s="3861"/>
      <c r="S272" s="3862"/>
      <c r="T272" s="835"/>
      <c r="U272" s="3862"/>
      <c r="V272" s="835"/>
      <c r="W272" s="3862"/>
      <c r="X272" s="835"/>
      <c r="Y272" s="3862"/>
      <c r="Z272" s="835"/>
      <c r="AA272" s="3862"/>
      <c r="AB272" s="835"/>
      <c r="AC272" s="3862"/>
      <c r="AD272" s="835"/>
      <c r="AE272" s="3862"/>
      <c r="AF272" s="835"/>
      <c r="AG272" s="3862"/>
      <c r="AH272" s="835"/>
      <c r="AI272" s="3862"/>
      <c r="AJ272" s="835"/>
      <c r="AK272" s="3862"/>
      <c r="AL272" s="5020"/>
      <c r="AM272" s="3862"/>
      <c r="AN272" s="835"/>
      <c r="AO272" s="3844"/>
      <c r="AP272" s="3845"/>
      <c r="AQ272" s="3865"/>
      <c r="AR272" s="3862"/>
      <c r="AS272" s="3845"/>
      <c r="AT272" s="3860"/>
      <c r="AU272" s="835"/>
      <c r="AV272" s="3845"/>
      <c r="AW272" s="3860"/>
      <c r="AX272" s="835"/>
      <c r="AY272" t="str">
        <f t="shared" si="249"/>
        <v/>
      </c>
      <c r="CA272" s="436"/>
      <c r="CB272" s="436"/>
      <c r="CC272" s="436"/>
      <c r="CD272" s="436"/>
      <c r="CE272" s="436"/>
      <c r="CF272" s="434" t="str">
        <f t="shared" si="252"/>
        <v/>
      </c>
      <c r="CG272" s="436"/>
      <c r="CH272" s="434" t="str">
        <f t="shared" si="253"/>
        <v/>
      </c>
      <c r="CI272" s="434" t="str">
        <f t="shared" si="254"/>
        <v/>
      </c>
      <c r="CJ272" s="436"/>
      <c r="CK272" s="434" t="str">
        <f t="shared" si="255"/>
        <v/>
      </c>
      <c r="CL272" s="434" t="str">
        <f t="shared" si="256"/>
        <v/>
      </c>
      <c r="CO272" s="436"/>
      <c r="CP272" s="436"/>
      <c r="CQ272" s="436"/>
      <c r="CR272" s="436"/>
      <c r="CS272" s="436"/>
      <c r="CT272" s="435">
        <f t="shared" si="259"/>
        <v>0</v>
      </c>
      <c r="CU272" s="436"/>
      <c r="CV272" s="435">
        <f t="shared" si="260"/>
        <v>0</v>
      </c>
      <c r="CW272" s="435">
        <f t="shared" si="261"/>
        <v>0</v>
      </c>
      <c r="CX272" s="436"/>
      <c r="CY272" s="435">
        <f t="shared" si="262"/>
        <v>0</v>
      </c>
      <c r="CZ272" s="435">
        <f t="shared" si="263"/>
        <v>0</v>
      </c>
    </row>
    <row r="273" spans="1:104" ht="15" customHeight="1" x14ac:dyDescent="0.25">
      <c r="A273" s="5730"/>
      <c r="B273" s="6694" t="s">
        <v>1831</v>
      </c>
      <c r="C273" s="6696"/>
      <c r="D273" s="3858">
        <f t="shared" si="246"/>
        <v>0</v>
      </c>
      <c r="E273" s="3878">
        <f t="shared" si="247"/>
        <v>0</v>
      </c>
      <c r="F273" s="3879">
        <f t="shared" si="248"/>
        <v>0</v>
      </c>
      <c r="G273" s="3866"/>
      <c r="H273" s="3867"/>
      <c r="I273" s="3868"/>
      <c r="J273" s="3867"/>
      <c r="K273" s="3868"/>
      <c r="L273" s="3867"/>
      <c r="M273" s="3868"/>
      <c r="N273" s="3867"/>
      <c r="O273" s="3868"/>
      <c r="P273" s="3867"/>
      <c r="Q273" s="3868"/>
      <c r="R273" s="3867"/>
      <c r="S273" s="3868"/>
      <c r="T273" s="2677"/>
      <c r="U273" s="3868"/>
      <c r="V273" s="2677"/>
      <c r="W273" s="3868"/>
      <c r="X273" s="2677"/>
      <c r="Y273" s="3868"/>
      <c r="Z273" s="2677"/>
      <c r="AA273" s="3868"/>
      <c r="AB273" s="2677"/>
      <c r="AC273" s="3868"/>
      <c r="AD273" s="2677"/>
      <c r="AE273" s="3868"/>
      <c r="AF273" s="2677"/>
      <c r="AG273" s="3868"/>
      <c r="AH273" s="2677"/>
      <c r="AI273" s="3868"/>
      <c r="AJ273" s="2677"/>
      <c r="AK273" s="3868"/>
      <c r="AL273" s="5575"/>
      <c r="AM273" s="3868"/>
      <c r="AN273" s="2677"/>
      <c r="AO273" s="3844"/>
      <c r="AP273" s="3845"/>
      <c r="AQ273" s="3865"/>
      <c r="AR273" s="3868"/>
      <c r="AS273" s="3845"/>
      <c r="AT273" s="3866"/>
      <c r="AU273" s="2677"/>
      <c r="AV273" s="835"/>
      <c r="AW273" s="3866"/>
      <c r="AX273" s="2677"/>
      <c r="AY273" t="str">
        <f t="shared" si="249"/>
        <v/>
      </c>
      <c r="CA273" s="436"/>
      <c r="CB273" s="436"/>
      <c r="CC273" s="436"/>
      <c r="CD273" s="436"/>
      <c r="CE273" s="436"/>
      <c r="CF273" s="434" t="str">
        <f t="shared" si="252"/>
        <v/>
      </c>
      <c r="CG273" s="436"/>
      <c r="CH273" s="434" t="str">
        <f t="shared" si="253"/>
        <v/>
      </c>
      <c r="CI273" s="434" t="str">
        <f t="shared" si="25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5"/>
        <v/>
      </c>
      <c r="CL273" s="434" t="str">
        <f t="shared" si="256"/>
        <v/>
      </c>
      <c r="CO273" s="436"/>
      <c r="CP273" s="436"/>
      <c r="CQ273" s="436"/>
      <c r="CR273" s="436"/>
      <c r="CS273" s="436"/>
      <c r="CT273" s="435">
        <f t="shared" si="259"/>
        <v>0</v>
      </c>
      <c r="CU273" s="436"/>
      <c r="CV273" s="435">
        <f t="shared" si="260"/>
        <v>0</v>
      </c>
      <c r="CW273" s="435">
        <f t="shared" si="261"/>
        <v>0</v>
      </c>
      <c r="CX273" s="435">
        <f>IF(AND($D273&gt;0,AV273=""),1,IF(AV273&gt;$D273,1,0))</f>
        <v>0</v>
      </c>
      <c r="CY273" s="435">
        <f t="shared" si="262"/>
        <v>0</v>
      </c>
      <c r="CZ273" s="435">
        <f t="shared" si="263"/>
        <v>0</v>
      </c>
    </row>
    <row r="274" spans="1:104" ht="15" customHeight="1" x14ac:dyDescent="0.25">
      <c r="A274" s="5730"/>
      <c r="B274" s="6694" t="s">
        <v>1832</v>
      </c>
      <c r="C274" s="6696"/>
      <c r="D274" s="3858">
        <f t="shared" si="246"/>
        <v>0</v>
      </c>
      <c r="E274" s="3859">
        <f t="shared" si="247"/>
        <v>0</v>
      </c>
      <c r="F274" s="3877">
        <f t="shared" si="248"/>
        <v>0</v>
      </c>
      <c r="G274" s="3868"/>
      <c r="H274" s="3867"/>
      <c r="I274" s="3868"/>
      <c r="J274" s="3867"/>
      <c r="K274" s="3868"/>
      <c r="L274" s="3867"/>
      <c r="M274" s="3868"/>
      <c r="N274" s="3867"/>
      <c r="O274" s="3868"/>
      <c r="P274" s="3867"/>
      <c r="Q274" s="3868"/>
      <c r="R274" s="3867"/>
      <c r="S274" s="3868"/>
      <c r="T274" s="2677"/>
      <c r="U274" s="3868"/>
      <c r="V274" s="2677"/>
      <c r="W274" s="3868"/>
      <c r="X274" s="2677"/>
      <c r="Y274" s="3868"/>
      <c r="Z274" s="2677"/>
      <c r="AA274" s="3868"/>
      <c r="AB274" s="2677"/>
      <c r="AC274" s="3868"/>
      <c r="AD274" s="2677"/>
      <c r="AE274" s="3868"/>
      <c r="AF274" s="2677"/>
      <c r="AG274" s="3868"/>
      <c r="AH274" s="2677"/>
      <c r="AI274" s="3868"/>
      <c r="AJ274" s="2677"/>
      <c r="AK274" s="3868"/>
      <c r="AL274" s="5575"/>
      <c r="AM274" s="3868"/>
      <c r="AN274" s="2677"/>
      <c r="AO274" s="3844"/>
      <c r="AP274" s="3845"/>
      <c r="AQ274" s="3872"/>
      <c r="AR274" s="3868"/>
      <c r="AS274" s="3871"/>
      <c r="AT274" s="3866"/>
      <c r="AU274" s="2677"/>
      <c r="AV274" s="3871"/>
      <c r="AW274" s="3866"/>
      <c r="AX274" s="2677"/>
      <c r="AY274" t="str">
        <f t="shared" si="249"/>
        <v/>
      </c>
      <c r="CA274" s="436"/>
      <c r="CB274" s="436"/>
      <c r="CC274" s="436"/>
      <c r="CD274" s="436"/>
      <c r="CE274" s="436"/>
      <c r="CF274" s="434" t="str">
        <f t="shared" si="252"/>
        <v/>
      </c>
      <c r="CG274" s="436"/>
      <c r="CH274" s="434" t="str">
        <f t="shared" si="253"/>
        <v/>
      </c>
      <c r="CI274" s="434" t="str">
        <f t="shared" si="254"/>
        <v/>
      </c>
      <c r="CJ274" s="436"/>
      <c r="CK274" s="434" t="str">
        <f t="shared" si="255"/>
        <v/>
      </c>
      <c r="CL274" s="434" t="str">
        <f t="shared" si="256"/>
        <v/>
      </c>
      <c r="CO274" s="436"/>
      <c r="CP274" s="436"/>
      <c r="CQ274" s="436"/>
      <c r="CR274" s="436"/>
      <c r="CS274" s="436"/>
      <c r="CT274" s="435">
        <f t="shared" si="259"/>
        <v>0</v>
      </c>
      <c r="CU274" s="436"/>
      <c r="CV274" s="435">
        <f t="shared" si="260"/>
        <v>0</v>
      </c>
      <c r="CW274" s="435">
        <f t="shared" si="261"/>
        <v>0</v>
      </c>
      <c r="CX274" s="436"/>
      <c r="CY274" s="435">
        <f t="shared" si="262"/>
        <v>0</v>
      </c>
      <c r="CZ274" s="435">
        <f t="shared" si="263"/>
        <v>0</v>
      </c>
    </row>
    <row r="275" spans="1:104" ht="14.25" customHeight="1" x14ac:dyDescent="0.25">
      <c r="A275" s="6535"/>
      <c r="B275" s="6707" t="s">
        <v>1833</v>
      </c>
      <c r="C275" s="6707"/>
      <c r="D275" s="3478">
        <f t="shared" si="246"/>
        <v>0</v>
      </c>
      <c r="E275" s="3610">
        <f t="shared" si="247"/>
        <v>0</v>
      </c>
      <c r="F275" s="3880">
        <f t="shared" si="248"/>
        <v>0</v>
      </c>
      <c r="G275" s="3851"/>
      <c r="H275" s="3850"/>
      <c r="I275" s="3851"/>
      <c r="J275" s="3850"/>
      <c r="K275" s="3851"/>
      <c r="L275" s="3850"/>
      <c r="M275" s="3851"/>
      <c r="N275" s="3850"/>
      <c r="O275" s="3851"/>
      <c r="P275" s="3850"/>
      <c r="Q275" s="3851"/>
      <c r="R275" s="3850"/>
      <c r="S275" s="3851"/>
      <c r="T275" s="838"/>
      <c r="U275" s="3851"/>
      <c r="V275" s="838"/>
      <c r="W275" s="3851"/>
      <c r="X275" s="838"/>
      <c r="Y275" s="3851"/>
      <c r="Z275" s="838"/>
      <c r="AA275" s="3851"/>
      <c r="AB275" s="838"/>
      <c r="AC275" s="3851"/>
      <c r="AD275" s="838"/>
      <c r="AE275" s="3851"/>
      <c r="AF275" s="838"/>
      <c r="AG275" s="3851"/>
      <c r="AH275" s="838"/>
      <c r="AI275" s="3851"/>
      <c r="AJ275" s="838"/>
      <c r="AK275" s="3851"/>
      <c r="AL275" s="5023"/>
      <c r="AM275" s="3851"/>
      <c r="AN275" s="838"/>
      <c r="AO275" s="3873"/>
      <c r="AP275" s="3853"/>
      <c r="AQ275" s="3874"/>
      <c r="AR275" s="3851"/>
      <c r="AS275" s="3853"/>
      <c r="AT275" s="3849"/>
      <c r="AU275" s="838"/>
      <c r="AV275" s="3853"/>
      <c r="AW275" s="3849"/>
      <c r="AX275" s="838"/>
      <c r="AY275" t="str">
        <f t="shared" si="249"/>
        <v/>
      </c>
      <c r="CA275" s="436"/>
      <c r="CB275" s="436"/>
      <c r="CC275" s="436"/>
      <c r="CD275" s="436"/>
      <c r="CE275" s="436"/>
      <c r="CF275" s="434" t="str">
        <f t="shared" si="252"/>
        <v/>
      </c>
      <c r="CG275" s="436"/>
      <c r="CH275" s="434" t="str">
        <f t="shared" si="253"/>
        <v/>
      </c>
      <c r="CI275" s="434" t="str">
        <f t="shared" si="254"/>
        <v/>
      </c>
      <c r="CJ275" s="436"/>
      <c r="CK275" s="434" t="str">
        <f t="shared" si="255"/>
        <v/>
      </c>
      <c r="CL275" s="434" t="str">
        <f t="shared" si="256"/>
        <v/>
      </c>
      <c r="CO275" s="436"/>
      <c r="CP275" s="436"/>
      <c r="CQ275" s="436"/>
      <c r="CR275" s="436"/>
      <c r="CS275" s="436"/>
      <c r="CT275" s="435">
        <f t="shared" si="259"/>
        <v>0</v>
      </c>
      <c r="CU275" s="436"/>
      <c r="CV275" s="435">
        <f t="shared" si="260"/>
        <v>0</v>
      </c>
      <c r="CW275" s="435">
        <f t="shared" si="261"/>
        <v>0</v>
      </c>
      <c r="CX275" s="436"/>
      <c r="CY275" s="435">
        <f t="shared" si="262"/>
        <v>0</v>
      </c>
      <c r="CZ275" s="435">
        <f t="shared" si="263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05">
        <f t="shared" ref="D276:D329" si="273">SUM(E276+F276)</f>
        <v>0</v>
      </c>
      <c r="E276" s="3639">
        <f t="shared" si="247"/>
        <v>0</v>
      </c>
      <c r="F276" s="3640">
        <f t="shared" si="248"/>
        <v>0</v>
      </c>
      <c r="G276" s="3856"/>
      <c r="H276" s="3855"/>
      <c r="I276" s="3856"/>
      <c r="J276" s="3855"/>
      <c r="K276" s="3856"/>
      <c r="L276" s="3855"/>
      <c r="M276" s="3856"/>
      <c r="N276" s="3855"/>
      <c r="O276" s="3856"/>
      <c r="P276" s="3855"/>
      <c r="Q276" s="3856"/>
      <c r="R276" s="3855"/>
      <c r="S276" s="3856"/>
      <c r="T276" s="2691"/>
      <c r="U276" s="3856"/>
      <c r="V276" s="2691"/>
      <c r="W276" s="3856"/>
      <c r="X276" s="2691"/>
      <c r="Y276" s="3856"/>
      <c r="Z276" s="2691"/>
      <c r="AA276" s="3856"/>
      <c r="AB276" s="2691"/>
      <c r="AC276" s="3856"/>
      <c r="AD276" s="2691"/>
      <c r="AE276" s="3856"/>
      <c r="AF276" s="826"/>
      <c r="AG276" s="3842"/>
      <c r="AH276" s="826"/>
      <c r="AI276" s="3842"/>
      <c r="AJ276" s="826"/>
      <c r="AK276" s="3842"/>
      <c r="AL276" s="5574"/>
      <c r="AM276" s="3842"/>
      <c r="AN276" s="826"/>
      <c r="AO276" s="3841"/>
      <c r="AP276" s="3855"/>
      <c r="AQ276" s="3842"/>
      <c r="AR276" s="3856"/>
      <c r="AS276" s="3856"/>
      <c r="AT276" s="3857"/>
      <c r="AU276" s="2691"/>
      <c r="AV276" s="3845"/>
      <c r="AW276" s="3857"/>
      <c r="AX276" s="2691"/>
      <c r="AY276" t="str">
        <f t="shared" si="24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3"/>
        <v/>
      </c>
      <c r="CI276" s="434" t="str">
        <f t="shared" si="254"/>
        <v/>
      </c>
      <c r="CJ276" s="436"/>
      <c r="CK276" s="434" t="str">
        <f t="shared" si="255"/>
        <v/>
      </c>
      <c r="CL276" s="434" t="str">
        <f t="shared" si="256"/>
        <v/>
      </c>
      <c r="CO276" s="436"/>
      <c r="CP276" s="436"/>
      <c r="CQ276" s="435">
        <f>IF(AND($D276&gt;0,AO276=""),1,IF(AO276&gt;$D276,1,0))</f>
        <v>0</v>
      </c>
      <c r="CR276" s="435">
        <f t="shared" ref="CR276" si="274">IF(AND($D276&gt;0,AP276=""),1,IF(AP276&gt;$D276,1,0))</f>
        <v>0</v>
      </c>
      <c r="CS276" s="435">
        <f t="shared" ref="CS276:CS277" si="275">IF(AND($D276&gt;0,AQ276=""),1,IF(AQ276&gt;$D276,1,0))</f>
        <v>0</v>
      </c>
      <c r="CT276" s="435">
        <f t="shared" si="259"/>
        <v>0</v>
      </c>
      <c r="CU276" s="435">
        <f>IF(AND($D276&gt;0,AS276=""),1,IF(AS276&gt;$D276,1,0))</f>
        <v>0</v>
      </c>
      <c r="CV276" s="435">
        <f t="shared" si="260"/>
        <v>0</v>
      </c>
      <c r="CW276" s="435">
        <f t="shared" si="261"/>
        <v>0</v>
      </c>
      <c r="CX276" s="436"/>
      <c r="CY276" s="435">
        <f t="shared" si="262"/>
        <v>0</v>
      </c>
      <c r="CZ276" s="435">
        <f t="shared" si="263"/>
        <v>0</v>
      </c>
    </row>
    <row r="277" spans="1:104" ht="15" customHeight="1" x14ac:dyDescent="0.25">
      <c r="A277" s="6756"/>
      <c r="B277" s="6706" t="s">
        <v>1829</v>
      </c>
      <c r="C277" s="6706"/>
      <c r="D277" s="3858">
        <f t="shared" si="273"/>
        <v>0</v>
      </c>
      <c r="E277" s="3878">
        <f t="shared" si="247"/>
        <v>0</v>
      </c>
      <c r="F277" s="3881">
        <f t="shared" si="248"/>
        <v>0</v>
      </c>
      <c r="G277" s="3862"/>
      <c r="H277" s="3861"/>
      <c r="I277" s="3862"/>
      <c r="J277" s="3861"/>
      <c r="K277" s="3862"/>
      <c r="L277" s="3861"/>
      <c r="M277" s="3862"/>
      <c r="N277" s="3861"/>
      <c r="O277" s="3862"/>
      <c r="P277" s="3861"/>
      <c r="Q277" s="3862"/>
      <c r="R277" s="3861"/>
      <c r="S277" s="3862"/>
      <c r="T277" s="835"/>
      <c r="U277" s="3862"/>
      <c r="V277" s="835"/>
      <c r="W277" s="3862"/>
      <c r="X277" s="835"/>
      <c r="Y277" s="3862"/>
      <c r="Z277" s="835"/>
      <c r="AA277" s="3862"/>
      <c r="AB277" s="835"/>
      <c r="AC277" s="3862"/>
      <c r="AD277" s="835"/>
      <c r="AE277" s="3862"/>
      <c r="AF277" s="835"/>
      <c r="AG277" s="3862"/>
      <c r="AH277" s="835"/>
      <c r="AI277" s="3862"/>
      <c r="AJ277" s="835"/>
      <c r="AK277" s="3862"/>
      <c r="AL277" s="5020"/>
      <c r="AM277" s="3862"/>
      <c r="AN277" s="835"/>
      <c r="AO277" s="3844"/>
      <c r="AP277" s="3845"/>
      <c r="AQ277" s="3856"/>
      <c r="AR277" s="3862"/>
      <c r="AS277" s="3862"/>
      <c r="AT277" s="3860"/>
      <c r="AU277" s="835"/>
      <c r="AV277" s="3845"/>
      <c r="AW277" s="3860"/>
      <c r="AX277" s="835"/>
      <c r="AY277" t="str">
        <f t="shared" si="24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2"/>
        <v/>
      </c>
      <c r="CG277" s="43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3"/>
        <v/>
      </c>
      <c r="CI277" s="434" t="str">
        <f t="shared" si="254"/>
        <v/>
      </c>
      <c r="CJ277" s="436"/>
      <c r="CK277" s="434" t="str">
        <f t="shared" si="255"/>
        <v/>
      </c>
      <c r="CL277" s="434" t="str">
        <f t="shared" si="256"/>
        <v/>
      </c>
      <c r="CO277" s="436"/>
      <c r="CP277" s="436"/>
      <c r="CQ277" s="436"/>
      <c r="CR277" s="436"/>
      <c r="CS277" s="435">
        <f t="shared" si="275"/>
        <v>0</v>
      </c>
      <c r="CT277" s="435">
        <f t="shared" si="259"/>
        <v>0</v>
      </c>
      <c r="CU277" s="435">
        <f t="shared" ref="CU277:CU280" si="277">IF(AND($D277&gt;0,AS277=""),1,IF(AS277&gt;$D277,1,0))</f>
        <v>0</v>
      </c>
      <c r="CV277" s="435">
        <f t="shared" si="260"/>
        <v>0</v>
      </c>
      <c r="CW277" s="435">
        <f t="shared" si="261"/>
        <v>0</v>
      </c>
      <c r="CX277" s="436"/>
      <c r="CY277" s="435">
        <f t="shared" si="262"/>
        <v>0</v>
      </c>
      <c r="CZ277" s="435">
        <f t="shared" si="263"/>
        <v>0</v>
      </c>
    </row>
    <row r="278" spans="1:104" ht="15" customHeight="1" x14ac:dyDescent="0.25">
      <c r="A278" s="6756"/>
      <c r="B278" s="6706" t="s">
        <v>1830</v>
      </c>
      <c r="C278" s="6706"/>
      <c r="D278" s="3858">
        <f t="shared" si="273"/>
        <v>0</v>
      </c>
      <c r="E278" s="3859">
        <f t="shared" si="247"/>
        <v>0</v>
      </c>
      <c r="F278" s="3877">
        <f t="shared" si="248"/>
        <v>0</v>
      </c>
      <c r="G278" s="3862"/>
      <c r="H278" s="3861"/>
      <c r="I278" s="3862"/>
      <c r="J278" s="3861"/>
      <c r="K278" s="3862"/>
      <c r="L278" s="3861"/>
      <c r="M278" s="3862"/>
      <c r="N278" s="3861"/>
      <c r="O278" s="3862"/>
      <c r="P278" s="3861"/>
      <c r="Q278" s="3862"/>
      <c r="R278" s="3861"/>
      <c r="S278" s="3862"/>
      <c r="T278" s="835"/>
      <c r="U278" s="3862"/>
      <c r="V278" s="835"/>
      <c r="W278" s="3862"/>
      <c r="X278" s="835"/>
      <c r="Y278" s="3862"/>
      <c r="Z278" s="835"/>
      <c r="AA278" s="3862"/>
      <c r="AB278" s="835"/>
      <c r="AC278" s="3862"/>
      <c r="AD278" s="835"/>
      <c r="AE278" s="3862"/>
      <c r="AF278" s="835"/>
      <c r="AG278" s="3862"/>
      <c r="AH278" s="835"/>
      <c r="AI278" s="3862"/>
      <c r="AJ278" s="835"/>
      <c r="AK278" s="3862"/>
      <c r="AL278" s="5020"/>
      <c r="AM278" s="3862"/>
      <c r="AN278" s="835"/>
      <c r="AO278" s="3844"/>
      <c r="AP278" s="3845"/>
      <c r="AQ278" s="3865"/>
      <c r="AR278" s="3862"/>
      <c r="AS278" s="3862"/>
      <c r="AT278" s="3860"/>
      <c r="AU278" s="835"/>
      <c r="AV278" s="3845"/>
      <c r="AW278" s="3860"/>
      <c r="AX278" s="835"/>
      <c r="AY278" t="str">
        <f t="shared" si="249"/>
        <v/>
      </c>
      <c r="CA278" s="436"/>
      <c r="CB278" s="436"/>
      <c r="CC278" s="436"/>
      <c r="CD278" s="436"/>
      <c r="CE278" s="436"/>
      <c r="CF278" s="434" t="str">
        <f t="shared" si="252"/>
        <v/>
      </c>
      <c r="CG278" s="434" t="str">
        <f t="shared" si="276"/>
        <v/>
      </c>
      <c r="CH278" s="434" t="str">
        <f t="shared" si="253"/>
        <v/>
      </c>
      <c r="CI278" s="434" t="str">
        <f t="shared" si="254"/>
        <v/>
      </c>
      <c r="CJ278" s="436"/>
      <c r="CK278" s="434" t="str">
        <f t="shared" si="255"/>
        <v/>
      </c>
      <c r="CL278" s="434" t="str">
        <f t="shared" si="256"/>
        <v/>
      </c>
      <c r="CO278" s="436"/>
      <c r="CP278" s="436"/>
      <c r="CQ278" s="436"/>
      <c r="CR278" s="436"/>
      <c r="CS278" s="436"/>
      <c r="CT278" s="435">
        <f t="shared" si="259"/>
        <v>0</v>
      </c>
      <c r="CU278" s="435">
        <f t="shared" si="277"/>
        <v>0</v>
      </c>
      <c r="CV278" s="435">
        <f t="shared" si="260"/>
        <v>0</v>
      </c>
      <c r="CW278" s="435">
        <f t="shared" si="261"/>
        <v>0</v>
      </c>
      <c r="CX278" s="436"/>
      <c r="CY278" s="435">
        <f t="shared" si="262"/>
        <v>0</v>
      </c>
      <c r="CZ278" s="435">
        <f t="shared" si="263"/>
        <v>0</v>
      </c>
    </row>
    <row r="279" spans="1:104" ht="15" customHeight="1" x14ac:dyDescent="0.25">
      <c r="A279" s="6756"/>
      <c r="B279" s="6694" t="s">
        <v>1831</v>
      </c>
      <c r="C279" s="6696"/>
      <c r="D279" s="3858">
        <f t="shared" si="273"/>
        <v>0</v>
      </c>
      <c r="E279" s="3859">
        <f t="shared" si="247"/>
        <v>0</v>
      </c>
      <c r="F279" s="3877">
        <f t="shared" si="248"/>
        <v>0</v>
      </c>
      <c r="G279" s="3868"/>
      <c r="H279" s="3867"/>
      <c r="I279" s="3868"/>
      <c r="J279" s="3867"/>
      <c r="K279" s="3868"/>
      <c r="L279" s="3867"/>
      <c r="M279" s="3868"/>
      <c r="N279" s="3867"/>
      <c r="O279" s="3868"/>
      <c r="P279" s="3867"/>
      <c r="Q279" s="3868"/>
      <c r="R279" s="3867"/>
      <c r="S279" s="3868"/>
      <c r="T279" s="2677"/>
      <c r="U279" s="3868"/>
      <c r="V279" s="2677"/>
      <c r="W279" s="3862"/>
      <c r="X279" s="835"/>
      <c r="Y279" s="3862"/>
      <c r="Z279" s="835"/>
      <c r="AA279" s="3862"/>
      <c r="AB279" s="835"/>
      <c r="AC279" s="3862"/>
      <c r="AD279" s="835"/>
      <c r="AE279" s="3862"/>
      <c r="AF279" s="835"/>
      <c r="AG279" s="3862"/>
      <c r="AH279" s="835"/>
      <c r="AI279" s="3862"/>
      <c r="AJ279" s="835"/>
      <c r="AK279" s="3862"/>
      <c r="AL279" s="5020"/>
      <c r="AM279" s="3862"/>
      <c r="AN279" s="835"/>
      <c r="AO279" s="3844"/>
      <c r="AP279" s="3845"/>
      <c r="AQ279" s="3865"/>
      <c r="AR279" s="3862"/>
      <c r="AS279" s="3862"/>
      <c r="AT279" s="3860"/>
      <c r="AU279" s="835"/>
      <c r="AV279" s="835"/>
      <c r="AW279" s="3860"/>
      <c r="AX279" s="835"/>
      <c r="AY279" t="str">
        <f t="shared" si="249"/>
        <v/>
      </c>
      <c r="CA279" s="436"/>
      <c r="CB279" s="436"/>
      <c r="CC279" s="436"/>
      <c r="CD279" s="436"/>
      <c r="CE279" s="436"/>
      <c r="CF279" s="434" t="str">
        <f t="shared" si="252"/>
        <v/>
      </c>
      <c r="CG279" s="434" t="str">
        <f t="shared" si="276"/>
        <v/>
      </c>
      <c r="CH279" s="434" t="str">
        <f t="shared" si="253"/>
        <v/>
      </c>
      <c r="CI279" s="434" t="str">
        <f t="shared" si="25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5"/>
        <v/>
      </c>
      <c r="CL279" s="434" t="str">
        <f t="shared" si="256"/>
        <v/>
      </c>
      <c r="CO279" s="436"/>
      <c r="CP279" s="436"/>
      <c r="CQ279" s="436"/>
      <c r="CR279" s="436"/>
      <c r="CS279" s="436"/>
      <c r="CT279" s="435">
        <f t="shared" si="259"/>
        <v>0</v>
      </c>
      <c r="CU279" s="435">
        <f t="shared" si="277"/>
        <v>0</v>
      </c>
      <c r="CV279" s="435">
        <f t="shared" si="260"/>
        <v>0</v>
      </c>
      <c r="CW279" s="435">
        <f t="shared" si="261"/>
        <v>0</v>
      </c>
      <c r="CX279" s="435">
        <f>IF(AND($D279&gt;0,AV279=""),1,IF(AV279&gt;$D279,1,0))</f>
        <v>0</v>
      </c>
      <c r="CY279" s="435">
        <f t="shared" si="262"/>
        <v>0</v>
      </c>
      <c r="CZ279" s="435">
        <f t="shared" si="263"/>
        <v>0</v>
      </c>
    </row>
    <row r="280" spans="1:104" ht="15" customHeight="1" x14ac:dyDescent="0.25">
      <c r="A280" s="6756"/>
      <c r="B280" s="6694" t="s">
        <v>1832</v>
      </c>
      <c r="C280" s="6696"/>
      <c r="D280" s="3858">
        <f t="shared" si="273"/>
        <v>0</v>
      </c>
      <c r="E280" s="3859">
        <f t="shared" si="247"/>
        <v>0</v>
      </c>
      <c r="F280" s="3645">
        <f t="shared" si="248"/>
        <v>0</v>
      </c>
      <c r="G280" s="3866"/>
      <c r="H280" s="3867"/>
      <c r="I280" s="3868"/>
      <c r="J280" s="3867"/>
      <c r="K280" s="3868"/>
      <c r="L280" s="3867"/>
      <c r="M280" s="3868"/>
      <c r="N280" s="3867"/>
      <c r="O280" s="3868"/>
      <c r="P280" s="3867"/>
      <c r="Q280" s="3868"/>
      <c r="R280" s="3867"/>
      <c r="S280" s="3868"/>
      <c r="T280" s="2677"/>
      <c r="U280" s="3868"/>
      <c r="V280" s="2677"/>
      <c r="W280" s="3862"/>
      <c r="X280" s="835"/>
      <c r="Y280" s="3862"/>
      <c r="Z280" s="835"/>
      <c r="AA280" s="3862"/>
      <c r="AB280" s="835"/>
      <c r="AC280" s="3862"/>
      <c r="AD280" s="835"/>
      <c r="AE280" s="3862"/>
      <c r="AF280" s="835"/>
      <c r="AG280" s="3862"/>
      <c r="AH280" s="835"/>
      <c r="AI280" s="3862"/>
      <c r="AJ280" s="835"/>
      <c r="AK280" s="3862"/>
      <c r="AL280" s="5020"/>
      <c r="AM280" s="3862"/>
      <c r="AN280" s="835"/>
      <c r="AO280" s="3844"/>
      <c r="AP280" s="3845"/>
      <c r="AQ280" s="3872"/>
      <c r="AR280" s="3862"/>
      <c r="AS280" s="3862"/>
      <c r="AT280" s="3860"/>
      <c r="AU280" s="835"/>
      <c r="AV280" s="3871"/>
      <c r="AW280" s="3860"/>
      <c r="AX280" s="835"/>
      <c r="AY280" t="str">
        <f t="shared" si="249"/>
        <v/>
      </c>
      <c r="CA280" s="436"/>
      <c r="CB280" s="436"/>
      <c r="CC280" s="436"/>
      <c r="CD280" s="436"/>
      <c r="CE280" s="436"/>
      <c r="CF280" s="434" t="str">
        <f t="shared" si="252"/>
        <v/>
      </c>
      <c r="CG280" s="434" t="str">
        <f t="shared" si="276"/>
        <v/>
      </c>
      <c r="CH280" s="434" t="str">
        <f t="shared" si="253"/>
        <v/>
      </c>
      <c r="CI280" s="434" t="str">
        <f t="shared" si="254"/>
        <v/>
      </c>
      <c r="CJ280" s="436"/>
      <c r="CK280" s="434" t="str">
        <f t="shared" si="255"/>
        <v/>
      </c>
      <c r="CL280" s="434" t="str">
        <f t="shared" si="256"/>
        <v/>
      </c>
      <c r="CO280" s="436"/>
      <c r="CP280" s="436"/>
      <c r="CQ280" s="436"/>
      <c r="CR280" s="436"/>
      <c r="CS280" s="436"/>
      <c r="CT280" s="435">
        <f t="shared" si="259"/>
        <v>0</v>
      </c>
      <c r="CU280" s="435">
        <f t="shared" si="277"/>
        <v>0</v>
      </c>
      <c r="CV280" s="435">
        <f t="shared" si="260"/>
        <v>0</v>
      </c>
      <c r="CW280" s="435">
        <f t="shared" si="261"/>
        <v>0</v>
      </c>
      <c r="CX280" s="436"/>
      <c r="CY280" s="435">
        <f t="shared" si="262"/>
        <v>0</v>
      </c>
      <c r="CZ280" s="435">
        <f t="shared" si="263"/>
        <v>0</v>
      </c>
    </row>
    <row r="281" spans="1:104" ht="15" customHeight="1" x14ac:dyDescent="0.25">
      <c r="A281" s="6757"/>
      <c r="B281" s="6707" t="s">
        <v>1833</v>
      </c>
      <c r="C281" s="6707"/>
      <c r="D281" s="3808">
        <f t="shared" si="273"/>
        <v>0</v>
      </c>
      <c r="E281" s="3610">
        <f t="shared" si="247"/>
        <v>0</v>
      </c>
      <c r="F281" s="3563">
        <f t="shared" si="248"/>
        <v>0</v>
      </c>
      <c r="G281" s="3849"/>
      <c r="H281" s="3850"/>
      <c r="I281" s="3851"/>
      <c r="J281" s="3850"/>
      <c r="K281" s="3851"/>
      <c r="L281" s="3850"/>
      <c r="M281" s="3851"/>
      <c r="N281" s="3850"/>
      <c r="O281" s="3851"/>
      <c r="P281" s="3850"/>
      <c r="Q281" s="3851"/>
      <c r="R281" s="3850"/>
      <c r="S281" s="3851"/>
      <c r="T281" s="838"/>
      <c r="U281" s="3851"/>
      <c r="V281" s="838"/>
      <c r="W281" s="3851"/>
      <c r="X281" s="838"/>
      <c r="Y281" s="3851"/>
      <c r="Z281" s="838"/>
      <c r="AA281" s="3882"/>
      <c r="AB281" s="3883"/>
      <c r="AC281" s="3882"/>
      <c r="AD281" s="3883"/>
      <c r="AE281" s="3882"/>
      <c r="AF281" s="3883"/>
      <c r="AG281" s="3882"/>
      <c r="AH281" s="3883"/>
      <c r="AI281" s="3882"/>
      <c r="AJ281" s="3883"/>
      <c r="AK281" s="3882"/>
      <c r="AL281" s="5576"/>
      <c r="AM281" s="3882"/>
      <c r="AN281" s="3883"/>
      <c r="AO281" s="3884"/>
      <c r="AP281" s="3885"/>
      <c r="AQ281" s="3874"/>
      <c r="AR281" s="3882"/>
      <c r="AS281" s="3882"/>
      <c r="AT281" s="3886"/>
      <c r="AU281" s="3883"/>
      <c r="AV281" s="3853"/>
      <c r="AW281" s="3886"/>
      <c r="AX281" s="3883"/>
      <c r="AY281" t="str">
        <f t="shared" si="249"/>
        <v/>
      </c>
      <c r="CA281" s="436"/>
      <c r="CB281" s="436"/>
      <c r="CC281" s="436"/>
      <c r="CD281" s="436"/>
      <c r="CE281" s="436"/>
      <c r="CF281" s="434" t="str">
        <f t="shared" si="252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3"/>
        <v/>
      </c>
      <c r="CI281" s="434" t="str">
        <f t="shared" si="254"/>
        <v/>
      </c>
      <c r="CJ281" s="436"/>
      <c r="CK281" s="434" t="str">
        <f t="shared" si="255"/>
        <v/>
      </c>
      <c r="CL281" s="434" t="str">
        <f t="shared" si="256"/>
        <v/>
      </c>
      <c r="CO281" s="436"/>
      <c r="CP281" s="436"/>
      <c r="CQ281" s="436"/>
      <c r="CR281" s="436"/>
      <c r="CS281" s="436"/>
      <c r="CT281" s="435">
        <f t="shared" si="259"/>
        <v>0</v>
      </c>
      <c r="CU281" s="435">
        <f>IF(AND($D281&gt;0,AS281=""),1,IF(AS281&gt;$D281,1,0))</f>
        <v>0</v>
      </c>
      <c r="CV281" s="435">
        <f t="shared" si="260"/>
        <v>0</v>
      </c>
      <c r="CW281" s="435">
        <f t="shared" si="261"/>
        <v>0</v>
      </c>
      <c r="CX281" s="436"/>
      <c r="CY281" s="435">
        <f t="shared" si="262"/>
        <v>0</v>
      </c>
      <c r="CZ281" s="435">
        <f t="shared" si="263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3"/>
        <v>0</v>
      </c>
      <c r="E282" s="3875">
        <f t="shared" si="247"/>
        <v>0</v>
      </c>
      <c r="F282" s="3887">
        <f t="shared" si="248"/>
        <v>0</v>
      </c>
      <c r="G282" s="3857"/>
      <c r="H282" s="3855"/>
      <c r="I282" s="3856"/>
      <c r="J282" s="3855"/>
      <c r="K282" s="3856"/>
      <c r="L282" s="3855"/>
      <c r="M282" s="3856"/>
      <c r="N282" s="3855"/>
      <c r="O282" s="3856"/>
      <c r="P282" s="3855"/>
      <c r="Q282" s="3856"/>
      <c r="R282" s="3855"/>
      <c r="S282" s="3856"/>
      <c r="T282" s="2691"/>
      <c r="U282" s="3856"/>
      <c r="V282" s="2691"/>
      <c r="W282" s="3856"/>
      <c r="X282" s="2691"/>
      <c r="Y282" s="3856"/>
      <c r="Z282" s="2691"/>
      <c r="AA282" s="3856"/>
      <c r="AB282" s="2691"/>
      <c r="AC282" s="3856"/>
      <c r="AD282" s="2691"/>
      <c r="AE282" s="3856"/>
      <c r="AF282" s="2691"/>
      <c r="AG282" s="3856"/>
      <c r="AH282" s="2691"/>
      <c r="AI282" s="3856"/>
      <c r="AJ282" s="2691"/>
      <c r="AK282" s="3856"/>
      <c r="AL282" s="2691"/>
      <c r="AM282" s="2689"/>
      <c r="AN282" s="3854"/>
      <c r="AO282" s="3857"/>
      <c r="AP282" s="3855"/>
      <c r="AQ282" s="3842"/>
      <c r="AR282" s="3856"/>
      <c r="AS282" s="3845"/>
      <c r="AT282" s="3857"/>
      <c r="AU282" s="2691"/>
      <c r="AV282" s="3845"/>
      <c r="AW282" s="3857"/>
      <c r="AX282" s="2691"/>
      <c r="AY282" t="str">
        <f t="shared" si="249"/>
        <v/>
      </c>
      <c r="CA282" s="434" t="str">
        <f t="shared" si="250"/>
        <v/>
      </c>
      <c r="CB282" s="434" t="str">
        <f t="shared" si="251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2"/>
        <v/>
      </c>
      <c r="CG282" s="436"/>
      <c r="CH282" s="434" t="str">
        <f t="shared" si="253"/>
        <v/>
      </c>
      <c r="CI282" s="434" t="str">
        <f t="shared" si="254"/>
        <v/>
      </c>
      <c r="CJ282" s="436"/>
      <c r="CK282" s="434" t="str">
        <f t="shared" si="255"/>
        <v/>
      </c>
      <c r="CL282" s="434" t="str">
        <f t="shared" si="256"/>
        <v/>
      </c>
      <c r="CO282" s="435">
        <f t="shared" si="257"/>
        <v>0</v>
      </c>
      <c r="CP282" s="435">
        <f t="shared" si="258"/>
        <v>0</v>
      </c>
      <c r="CQ282" s="435">
        <f>IF(AND($D282&gt;0,AO282=""),1,IF(AO282&gt;$D282,1,0))</f>
        <v>0</v>
      </c>
      <c r="CR282" s="435">
        <f t="shared" ref="CR282" si="278">IF(AND($D282&gt;0,AP282=""),1,IF(AP282&gt;$D282,1,0))</f>
        <v>0</v>
      </c>
      <c r="CS282" s="435">
        <f t="shared" ref="CS282:CS283" si="279">IF(AND($D282&gt;0,AQ282=""),1,IF(AQ282&gt;$D282,1,0))</f>
        <v>0</v>
      </c>
      <c r="CT282" s="435">
        <f t="shared" si="259"/>
        <v>0</v>
      </c>
      <c r="CU282" s="436"/>
      <c r="CV282" s="435">
        <f t="shared" si="260"/>
        <v>0</v>
      </c>
      <c r="CW282" s="435">
        <f t="shared" si="261"/>
        <v>0</v>
      </c>
      <c r="CX282" s="436"/>
      <c r="CY282" s="435">
        <f t="shared" si="262"/>
        <v>0</v>
      </c>
      <c r="CZ282" s="435">
        <f t="shared" si="263"/>
        <v>0</v>
      </c>
    </row>
    <row r="283" spans="1:104" ht="15" customHeight="1" x14ac:dyDescent="0.25">
      <c r="A283" s="5730"/>
      <c r="B283" s="6706" t="s">
        <v>1829</v>
      </c>
      <c r="C283" s="6706"/>
      <c r="D283" s="3858">
        <f t="shared" si="273"/>
        <v>0</v>
      </c>
      <c r="E283" s="3859">
        <f t="shared" si="247"/>
        <v>0</v>
      </c>
      <c r="F283" s="3877">
        <f t="shared" si="248"/>
        <v>0</v>
      </c>
      <c r="G283" s="3862"/>
      <c r="H283" s="3861"/>
      <c r="I283" s="3862"/>
      <c r="J283" s="3861"/>
      <c r="K283" s="3862"/>
      <c r="L283" s="3861"/>
      <c r="M283" s="3862"/>
      <c r="N283" s="3861"/>
      <c r="O283" s="3862"/>
      <c r="P283" s="3861"/>
      <c r="Q283" s="3862"/>
      <c r="R283" s="3861"/>
      <c r="S283" s="3862"/>
      <c r="T283" s="835"/>
      <c r="U283" s="3862"/>
      <c r="V283" s="835"/>
      <c r="W283" s="3862"/>
      <c r="X283" s="835"/>
      <c r="Y283" s="3862"/>
      <c r="Z283" s="835"/>
      <c r="AA283" s="3862"/>
      <c r="AB283" s="835"/>
      <c r="AC283" s="3862"/>
      <c r="AD283" s="835"/>
      <c r="AE283" s="3862"/>
      <c r="AF283" s="835"/>
      <c r="AG283" s="3862"/>
      <c r="AH283" s="835"/>
      <c r="AI283" s="3862"/>
      <c r="AJ283" s="835"/>
      <c r="AK283" s="3862"/>
      <c r="AL283" s="835"/>
      <c r="AM283" s="3863"/>
      <c r="AN283" s="3864"/>
      <c r="AO283" s="3844"/>
      <c r="AP283" s="3845"/>
      <c r="AQ283" s="3856"/>
      <c r="AR283" s="3862"/>
      <c r="AS283" s="3845"/>
      <c r="AT283" s="3860"/>
      <c r="AU283" s="835"/>
      <c r="AV283" s="3845"/>
      <c r="AW283" s="3860"/>
      <c r="AX283" s="835"/>
      <c r="AY283" t="str">
        <f t="shared" si="249"/>
        <v/>
      </c>
      <c r="CA283" s="434" t="str">
        <f t="shared" si="250"/>
        <v/>
      </c>
      <c r="CB283" s="434" t="str">
        <f t="shared" si="251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2"/>
        <v/>
      </c>
      <c r="CG283" s="436"/>
      <c r="CH283" s="434" t="str">
        <f t="shared" si="253"/>
        <v/>
      </c>
      <c r="CI283" s="434" t="str">
        <f t="shared" si="254"/>
        <v/>
      </c>
      <c r="CJ283" s="436"/>
      <c r="CK283" s="434" t="str">
        <f t="shared" si="255"/>
        <v/>
      </c>
      <c r="CL283" s="434" t="str">
        <f t="shared" si="256"/>
        <v/>
      </c>
      <c r="CO283" s="435">
        <f t="shared" si="257"/>
        <v>0</v>
      </c>
      <c r="CP283" s="435">
        <f t="shared" si="258"/>
        <v>0</v>
      </c>
      <c r="CQ283" s="436"/>
      <c r="CR283" s="436"/>
      <c r="CS283" s="435">
        <f t="shared" si="279"/>
        <v>0</v>
      </c>
      <c r="CT283" s="435">
        <f t="shared" si="259"/>
        <v>0</v>
      </c>
      <c r="CU283" s="436"/>
      <c r="CV283" s="435">
        <f t="shared" si="260"/>
        <v>0</v>
      </c>
      <c r="CW283" s="435">
        <f t="shared" si="261"/>
        <v>0</v>
      </c>
      <c r="CX283" s="436"/>
      <c r="CY283" s="435">
        <f t="shared" si="262"/>
        <v>0</v>
      </c>
      <c r="CZ283" s="435">
        <f t="shared" si="263"/>
        <v>0</v>
      </c>
    </row>
    <row r="284" spans="1:104" ht="15" customHeight="1" x14ac:dyDescent="0.25">
      <c r="A284" s="5730"/>
      <c r="B284" s="6706" t="s">
        <v>1830</v>
      </c>
      <c r="C284" s="6706"/>
      <c r="D284" s="3858">
        <f t="shared" si="273"/>
        <v>0</v>
      </c>
      <c r="E284" s="3859">
        <f t="shared" si="247"/>
        <v>0</v>
      </c>
      <c r="F284" s="3877">
        <f t="shared" si="248"/>
        <v>0</v>
      </c>
      <c r="G284" s="3862"/>
      <c r="H284" s="3861"/>
      <c r="I284" s="3862"/>
      <c r="J284" s="3861"/>
      <c r="K284" s="3862"/>
      <c r="L284" s="3861"/>
      <c r="M284" s="3862"/>
      <c r="N284" s="3861"/>
      <c r="O284" s="3862"/>
      <c r="P284" s="3861"/>
      <c r="Q284" s="3862"/>
      <c r="R284" s="3861"/>
      <c r="S284" s="3862"/>
      <c r="T284" s="835"/>
      <c r="U284" s="3862"/>
      <c r="V284" s="835"/>
      <c r="W284" s="3862"/>
      <c r="X284" s="835"/>
      <c r="Y284" s="3862"/>
      <c r="Z284" s="835"/>
      <c r="AA284" s="3862"/>
      <c r="AB284" s="835"/>
      <c r="AC284" s="3862"/>
      <c r="AD284" s="835"/>
      <c r="AE284" s="3862"/>
      <c r="AF284" s="835"/>
      <c r="AG284" s="3862"/>
      <c r="AH284" s="835"/>
      <c r="AI284" s="3862"/>
      <c r="AJ284" s="835"/>
      <c r="AK284" s="3862"/>
      <c r="AL284" s="835"/>
      <c r="AM284" s="3863"/>
      <c r="AN284" s="3864"/>
      <c r="AO284" s="3844"/>
      <c r="AP284" s="3845"/>
      <c r="AQ284" s="3865"/>
      <c r="AR284" s="3862"/>
      <c r="AS284" s="3845"/>
      <c r="AT284" s="3860"/>
      <c r="AU284" s="835"/>
      <c r="AV284" s="3845"/>
      <c r="AW284" s="3860"/>
      <c r="AX284" s="835"/>
      <c r="AY284" t="str">
        <f t="shared" si="249"/>
        <v/>
      </c>
      <c r="CA284" s="434" t="str">
        <f t="shared" si="250"/>
        <v/>
      </c>
      <c r="CB284" s="434" t="str">
        <f t="shared" si="251"/>
        <v/>
      </c>
      <c r="CC284" s="436"/>
      <c r="CD284" s="436"/>
      <c r="CE284" s="436"/>
      <c r="CF284" s="434" t="str">
        <f t="shared" si="252"/>
        <v/>
      </c>
      <c r="CG284" s="436"/>
      <c r="CH284" s="434" t="str">
        <f t="shared" si="253"/>
        <v/>
      </c>
      <c r="CI284" s="434" t="str">
        <f t="shared" si="254"/>
        <v/>
      </c>
      <c r="CJ284" s="436"/>
      <c r="CK284" s="434" t="str">
        <f t="shared" si="255"/>
        <v/>
      </c>
      <c r="CL284" s="434" t="str">
        <f t="shared" si="256"/>
        <v/>
      </c>
      <c r="CO284" s="435">
        <f t="shared" si="257"/>
        <v>0</v>
      </c>
      <c r="CP284" s="435">
        <f t="shared" si="258"/>
        <v>0</v>
      </c>
      <c r="CQ284" s="436"/>
      <c r="CR284" s="436"/>
      <c r="CS284" s="436"/>
      <c r="CT284" s="435">
        <f t="shared" si="259"/>
        <v>0</v>
      </c>
      <c r="CU284" s="436"/>
      <c r="CV284" s="435">
        <f t="shared" si="260"/>
        <v>0</v>
      </c>
      <c r="CW284" s="435">
        <f t="shared" si="261"/>
        <v>0</v>
      </c>
      <c r="CX284" s="436"/>
      <c r="CY284" s="435">
        <f t="shared" si="262"/>
        <v>0</v>
      </c>
      <c r="CZ284" s="435">
        <f t="shared" si="263"/>
        <v>0</v>
      </c>
    </row>
    <row r="285" spans="1:104" ht="15" customHeight="1" x14ac:dyDescent="0.25">
      <c r="A285" s="5730"/>
      <c r="B285" s="6694" t="s">
        <v>1831</v>
      </c>
      <c r="C285" s="6696"/>
      <c r="D285" s="3858">
        <f t="shared" si="273"/>
        <v>0</v>
      </c>
      <c r="E285" s="3878">
        <f t="shared" si="247"/>
        <v>0</v>
      </c>
      <c r="F285" s="3881">
        <f>SUM(H285++J285+L285+N285+P285+R285+T285+V285+X285+Z285+AB285+AD285+AF285+AH285+AJ285+AL285)</f>
        <v>0</v>
      </c>
      <c r="G285" s="3868"/>
      <c r="H285" s="3867"/>
      <c r="I285" s="3868"/>
      <c r="J285" s="3867"/>
      <c r="K285" s="3868"/>
      <c r="L285" s="3867"/>
      <c r="M285" s="3868"/>
      <c r="N285" s="3867"/>
      <c r="O285" s="3868"/>
      <c r="P285" s="3867"/>
      <c r="Q285" s="3868"/>
      <c r="R285" s="3867"/>
      <c r="S285" s="3868"/>
      <c r="T285" s="2677"/>
      <c r="U285" s="3868"/>
      <c r="V285" s="2677"/>
      <c r="W285" s="3868"/>
      <c r="X285" s="2677"/>
      <c r="Y285" s="3868"/>
      <c r="Z285" s="2677"/>
      <c r="AA285" s="3868"/>
      <c r="AB285" s="2677"/>
      <c r="AC285" s="3868"/>
      <c r="AD285" s="2677"/>
      <c r="AE285" s="3868"/>
      <c r="AF285" s="2677"/>
      <c r="AG285" s="3868"/>
      <c r="AH285" s="2677"/>
      <c r="AI285" s="3868"/>
      <c r="AJ285" s="2677"/>
      <c r="AK285" s="3868"/>
      <c r="AL285" s="2677"/>
      <c r="AM285" s="2675"/>
      <c r="AN285" s="3869"/>
      <c r="AO285" s="3870"/>
      <c r="AP285" s="3871"/>
      <c r="AQ285" s="3865"/>
      <c r="AR285" s="3868"/>
      <c r="AS285" s="3845"/>
      <c r="AT285" s="3866"/>
      <c r="AU285" s="2677"/>
      <c r="AV285" s="835"/>
      <c r="AW285" s="3866"/>
      <c r="AX285" s="2677"/>
      <c r="AY285" t="str">
        <f t="shared" si="249"/>
        <v/>
      </c>
      <c r="CA285" s="434" t="str">
        <f t="shared" si="250"/>
        <v/>
      </c>
      <c r="CB285" s="434" t="str">
        <f t="shared" si="251"/>
        <v/>
      </c>
      <c r="CC285" s="436"/>
      <c r="CD285" s="436"/>
      <c r="CE285" s="436"/>
      <c r="CF285" s="434" t="str">
        <f t="shared" si="252"/>
        <v/>
      </c>
      <c r="CG285" s="436"/>
      <c r="CH285" s="434" t="str">
        <f t="shared" si="253"/>
        <v/>
      </c>
      <c r="CI285" s="434" t="str">
        <f t="shared" si="254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5"/>
        <v/>
      </c>
      <c r="CL285" s="434" t="str">
        <f t="shared" si="256"/>
        <v/>
      </c>
      <c r="CO285" s="435">
        <f t="shared" si="257"/>
        <v>0</v>
      </c>
      <c r="CP285" s="435">
        <f t="shared" si="258"/>
        <v>0</v>
      </c>
      <c r="CQ285" s="436"/>
      <c r="CR285" s="436"/>
      <c r="CS285" s="436"/>
      <c r="CT285" s="435">
        <f t="shared" si="259"/>
        <v>0</v>
      </c>
      <c r="CU285" s="436"/>
      <c r="CV285" s="435">
        <f t="shared" si="260"/>
        <v>0</v>
      </c>
      <c r="CW285" s="435">
        <f t="shared" si="261"/>
        <v>0</v>
      </c>
      <c r="CX285" s="435">
        <f>IF(AND($D285&gt;0,AV285=""),1,IF(AV285&gt;$D285,1,0))</f>
        <v>0</v>
      </c>
      <c r="CY285" s="435">
        <f t="shared" si="262"/>
        <v>0</v>
      </c>
      <c r="CZ285" s="435">
        <f t="shared" si="263"/>
        <v>0</v>
      </c>
    </row>
    <row r="286" spans="1:104" ht="15" customHeight="1" x14ac:dyDescent="0.25">
      <c r="A286" s="5730"/>
      <c r="B286" s="6694" t="s">
        <v>1832</v>
      </c>
      <c r="C286" s="6696"/>
      <c r="D286" s="3858">
        <f t="shared" si="273"/>
        <v>0</v>
      </c>
      <c r="E286" s="3859">
        <f t="shared" si="247"/>
        <v>0</v>
      </c>
      <c r="F286" s="3877">
        <f t="shared" si="248"/>
        <v>0</v>
      </c>
      <c r="G286" s="3868"/>
      <c r="H286" s="3867"/>
      <c r="I286" s="3868"/>
      <c r="J286" s="3867"/>
      <c r="K286" s="3868"/>
      <c r="L286" s="3867"/>
      <c r="M286" s="3868"/>
      <c r="N286" s="3867"/>
      <c r="O286" s="3868"/>
      <c r="P286" s="3867"/>
      <c r="Q286" s="3868"/>
      <c r="R286" s="3867"/>
      <c r="S286" s="3868"/>
      <c r="T286" s="2677"/>
      <c r="U286" s="3868"/>
      <c r="V286" s="2677"/>
      <c r="W286" s="3868"/>
      <c r="X286" s="2677"/>
      <c r="Y286" s="3868"/>
      <c r="Z286" s="2677"/>
      <c r="AA286" s="3868"/>
      <c r="AB286" s="2677"/>
      <c r="AC286" s="3868"/>
      <c r="AD286" s="2677"/>
      <c r="AE286" s="3868"/>
      <c r="AF286" s="2677"/>
      <c r="AG286" s="3868"/>
      <c r="AH286" s="2677"/>
      <c r="AI286" s="3868"/>
      <c r="AJ286" s="2677"/>
      <c r="AK286" s="3868"/>
      <c r="AL286" s="2677"/>
      <c r="AM286" s="2675"/>
      <c r="AN286" s="3869"/>
      <c r="AO286" s="3870"/>
      <c r="AP286" s="3871"/>
      <c r="AQ286" s="3872"/>
      <c r="AR286" s="3868"/>
      <c r="AS286" s="3871"/>
      <c r="AT286" s="3866"/>
      <c r="AU286" s="2677"/>
      <c r="AV286" s="3871"/>
      <c r="AW286" s="3866"/>
      <c r="AX286" s="2677"/>
      <c r="AY286" t="str">
        <f t="shared" si="249"/>
        <v/>
      </c>
      <c r="CA286" s="434" t="str">
        <f t="shared" si="250"/>
        <v/>
      </c>
      <c r="CB286" s="434" t="str">
        <f t="shared" si="251"/>
        <v/>
      </c>
      <c r="CC286" s="436"/>
      <c r="CD286" s="436"/>
      <c r="CE286" s="436"/>
      <c r="CF286" s="434" t="str">
        <f t="shared" si="252"/>
        <v/>
      </c>
      <c r="CG286" s="436"/>
      <c r="CH286" s="434" t="str">
        <f t="shared" si="253"/>
        <v/>
      </c>
      <c r="CI286" s="434" t="str">
        <f t="shared" si="254"/>
        <v/>
      </c>
      <c r="CJ286" s="436"/>
      <c r="CK286" s="434" t="str">
        <f t="shared" si="255"/>
        <v/>
      </c>
      <c r="CL286" s="434" t="str">
        <f t="shared" si="256"/>
        <v/>
      </c>
      <c r="CO286" s="435">
        <f t="shared" si="257"/>
        <v>0</v>
      </c>
      <c r="CP286" s="435">
        <f t="shared" si="258"/>
        <v>0</v>
      </c>
      <c r="CQ286" s="436"/>
      <c r="CR286" s="436"/>
      <c r="CS286" s="436"/>
      <c r="CT286" s="435">
        <f t="shared" si="259"/>
        <v>0</v>
      </c>
      <c r="CU286" s="436"/>
      <c r="CV286" s="435">
        <f t="shared" si="260"/>
        <v>0</v>
      </c>
      <c r="CW286" s="435">
        <f t="shared" si="261"/>
        <v>0</v>
      </c>
      <c r="CX286" s="436"/>
      <c r="CY286" s="435">
        <f t="shared" si="262"/>
        <v>0</v>
      </c>
      <c r="CZ286" s="435">
        <f t="shared" si="263"/>
        <v>0</v>
      </c>
    </row>
    <row r="287" spans="1:104" ht="15" customHeight="1" x14ac:dyDescent="0.25">
      <c r="A287" s="6535"/>
      <c r="B287" s="6707" t="s">
        <v>1833</v>
      </c>
      <c r="C287" s="6707"/>
      <c r="D287" s="3470">
        <f t="shared" si="273"/>
        <v>0</v>
      </c>
      <c r="E287" s="3610">
        <f t="shared" si="247"/>
        <v>0</v>
      </c>
      <c r="F287" s="3563">
        <f t="shared" si="248"/>
        <v>0</v>
      </c>
      <c r="G287" s="3866"/>
      <c r="H287" s="3867"/>
      <c r="I287" s="3868"/>
      <c r="J287" s="3867"/>
      <c r="K287" s="3868"/>
      <c r="L287" s="3867"/>
      <c r="M287" s="3868"/>
      <c r="N287" s="3867"/>
      <c r="O287" s="3868"/>
      <c r="P287" s="3867"/>
      <c r="Q287" s="3868"/>
      <c r="R287" s="3867"/>
      <c r="S287" s="3868"/>
      <c r="T287" s="2677"/>
      <c r="U287" s="3868"/>
      <c r="V287" s="2677"/>
      <c r="W287" s="3868"/>
      <c r="X287" s="2677"/>
      <c r="Y287" s="3868"/>
      <c r="Z287" s="2677"/>
      <c r="AA287" s="3868"/>
      <c r="AB287" s="2677"/>
      <c r="AC287" s="3868"/>
      <c r="AD287" s="2677"/>
      <c r="AE287" s="3868"/>
      <c r="AF287" s="2677"/>
      <c r="AG287" s="3868"/>
      <c r="AH287" s="2677"/>
      <c r="AI287" s="3868"/>
      <c r="AJ287" s="2677"/>
      <c r="AK287" s="3868"/>
      <c r="AL287" s="2677"/>
      <c r="AM287" s="837"/>
      <c r="AN287" s="3852"/>
      <c r="AO287" s="3873"/>
      <c r="AP287" s="3853"/>
      <c r="AQ287" s="3874"/>
      <c r="AR287" s="3851"/>
      <c r="AS287" s="3853"/>
      <c r="AT287" s="3849"/>
      <c r="AU287" s="838"/>
      <c r="AV287" s="3853"/>
      <c r="AW287" s="3849"/>
      <c r="AX287" s="838"/>
      <c r="AY287" t="str">
        <f t="shared" si="249"/>
        <v/>
      </c>
      <c r="CA287" s="434" t="str">
        <f t="shared" si="250"/>
        <v/>
      </c>
      <c r="CB287" s="434" t="str">
        <f t="shared" si="251"/>
        <v/>
      </c>
      <c r="CC287" s="436"/>
      <c r="CD287" s="436"/>
      <c r="CE287" s="436"/>
      <c r="CF287" s="434" t="str">
        <f t="shared" si="252"/>
        <v/>
      </c>
      <c r="CG287" s="436"/>
      <c r="CH287" s="434" t="str">
        <f t="shared" si="253"/>
        <v/>
      </c>
      <c r="CI287" s="434" t="str">
        <f t="shared" si="254"/>
        <v/>
      </c>
      <c r="CJ287" s="436"/>
      <c r="CK287" s="434" t="str">
        <f t="shared" si="255"/>
        <v/>
      </c>
      <c r="CL287" s="434" t="str">
        <f t="shared" si="256"/>
        <v/>
      </c>
      <c r="CO287" s="435">
        <f t="shared" si="257"/>
        <v>0</v>
      </c>
      <c r="CP287" s="435">
        <f t="shared" si="258"/>
        <v>0</v>
      </c>
      <c r="CQ287" s="436"/>
      <c r="CR287" s="436"/>
      <c r="CS287" s="436"/>
      <c r="CT287" s="435">
        <f t="shared" si="259"/>
        <v>0</v>
      </c>
      <c r="CU287" s="436"/>
      <c r="CV287" s="435">
        <f t="shared" si="260"/>
        <v>0</v>
      </c>
      <c r="CW287" s="435">
        <f t="shared" si="261"/>
        <v>0</v>
      </c>
      <c r="CX287" s="436"/>
      <c r="CY287" s="435">
        <f t="shared" si="262"/>
        <v>0</v>
      </c>
      <c r="CZ287" s="435">
        <f t="shared" si="263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05">
        <f t="shared" si="273"/>
        <v>0</v>
      </c>
      <c r="E288" s="3639">
        <f>SUM(W288+Y288+AA288+AC288+AE288+AG288+AI288+AK288)</f>
        <v>0</v>
      </c>
      <c r="F288" s="3553">
        <f>SUM(X288+Z288+AB288+AD288+AF288+AH288+AJ288+AL288)</f>
        <v>0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/>
      <c r="X288" s="826"/>
      <c r="Y288" s="3842"/>
      <c r="Z288" s="826"/>
      <c r="AA288" s="3842"/>
      <c r="AB288" s="826"/>
      <c r="AC288" s="3842"/>
      <c r="AD288" s="826"/>
      <c r="AE288" s="3842"/>
      <c r="AF288" s="826"/>
      <c r="AG288" s="3842"/>
      <c r="AH288" s="826"/>
      <c r="AI288" s="3842"/>
      <c r="AJ288" s="826"/>
      <c r="AK288" s="3842"/>
      <c r="AL288" s="826"/>
      <c r="AM288" s="2689"/>
      <c r="AN288" s="3854"/>
      <c r="AO288" s="3841"/>
      <c r="AP288" s="3855"/>
      <c r="AQ288" s="3842"/>
      <c r="AR288" s="3856"/>
      <c r="AS288" s="3845"/>
      <c r="AT288" s="3857"/>
      <c r="AU288" s="2691"/>
      <c r="AV288" s="3845"/>
      <c r="AW288" s="3857"/>
      <c r="AX288" s="2691"/>
      <c r="AY288" t="str">
        <f t="shared" si="249"/>
        <v/>
      </c>
      <c r="CA288" s="434" t="str">
        <f t="shared" si="250"/>
        <v/>
      </c>
      <c r="CB288" s="434" t="str">
        <f t="shared" si="251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2"/>
        <v/>
      </c>
      <c r="CG288" s="436"/>
      <c r="CH288" s="434" t="str">
        <f t="shared" si="253"/>
        <v/>
      </c>
      <c r="CI288" s="434" t="str">
        <f t="shared" si="254"/>
        <v/>
      </c>
      <c r="CJ288" s="436"/>
      <c r="CK288" s="434" t="str">
        <f t="shared" si="255"/>
        <v/>
      </c>
      <c r="CL288" s="434" t="str">
        <f t="shared" si="256"/>
        <v/>
      </c>
      <c r="CO288" s="435">
        <f t="shared" si="257"/>
        <v>0</v>
      </c>
      <c r="CP288" s="435">
        <f t="shared" si="258"/>
        <v>0</v>
      </c>
      <c r="CQ288" s="435">
        <f>IF(AND($D288&gt;0,AO288=""),1,IF(AO288&gt;$D288,1,0))</f>
        <v>0</v>
      </c>
      <c r="CR288" s="435">
        <f t="shared" ref="CR288" si="280">IF(AND($D288&gt;0,AP288=""),1,IF(AP288&gt;$D288,1,0))</f>
        <v>0</v>
      </c>
      <c r="CS288" s="435">
        <f t="shared" ref="CS288:CS289" si="281">IF(AND($D288&gt;0,AQ288=""),1,IF(AQ288&gt;$D288,1,0))</f>
        <v>0</v>
      </c>
      <c r="CT288" s="435">
        <f t="shared" si="259"/>
        <v>0</v>
      </c>
      <c r="CU288" s="436"/>
      <c r="CV288" s="435">
        <f t="shared" si="260"/>
        <v>0</v>
      </c>
      <c r="CW288" s="435">
        <f t="shared" si="261"/>
        <v>0</v>
      </c>
      <c r="CX288" s="436"/>
      <c r="CY288" s="435">
        <f t="shared" si="262"/>
        <v>0</v>
      </c>
      <c r="CZ288" s="435">
        <f t="shared" si="263"/>
        <v>0</v>
      </c>
    </row>
    <row r="289" spans="1:104" ht="15" customHeight="1" x14ac:dyDescent="0.25">
      <c r="A289" s="5730"/>
      <c r="B289" s="6706" t="s">
        <v>1829</v>
      </c>
      <c r="C289" s="6706"/>
      <c r="D289" s="3858">
        <f t="shared" si="273"/>
        <v>0</v>
      </c>
      <c r="E289" s="3859">
        <f t="shared" ref="E289:F293" si="282">SUM(W289+Y289+AA289+AC289+AE289+AG289+AI289+AK289)</f>
        <v>0</v>
      </c>
      <c r="F289" s="3877">
        <f t="shared" si="282"/>
        <v>0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/>
      <c r="X289" s="835"/>
      <c r="Y289" s="3862"/>
      <c r="Z289" s="835"/>
      <c r="AA289" s="3862"/>
      <c r="AB289" s="835"/>
      <c r="AC289" s="3862"/>
      <c r="AD289" s="835"/>
      <c r="AE289" s="3862"/>
      <c r="AF289" s="835"/>
      <c r="AG289" s="3862"/>
      <c r="AH289" s="835"/>
      <c r="AI289" s="3862"/>
      <c r="AJ289" s="835"/>
      <c r="AK289" s="3862"/>
      <c r="AL289" s="835"/>
      <c r="AM289" s="3863"/>
      <c r="AN289" s="3864"/>
      <c r="AO289" s="3844"/>
      <c r="AP289" s="3845"/>
      <c r="AQ289" s="3856"/>
      <c r="AR289" s="3862"/>
      <c r="AS289" s="3845"/>
      <c r="AT289" s="3860"/>
      <c r="AU289" s="835"/>
      <c r="AV289" s="3845"/>
      <c r="AW289" s="3860"/>
      <c r="AX289" s="835"/>
      <c r="AY289" t="str">
        <f t="shared" si="249"/>
        <v/>
      </c>
      <c r="CA289" s="434" t="str">
        <f t="shared" si="250"/>
        <v/>
      </c>
      <c r="CB289" s="434" t="str">
        <f t="shared" si="251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2"/>
        <v/>
      </c>
      <c r="CG289" s="436"/>
      <c r="CH289" s="434" t="str">
        <f t="shared" si="253"/>
        <v/>
      </c>
      <c r="CI289" s="434" t="str">
        <f t="shared" si="254"/>
        <v/>
      </c>
      <c r="CJ289" s="436"/>
      <c r="CK289" s="434" t="str">
        <f t="shared" si="255"/>
        <v/>
      </c>
      <c r="CL289" s="434" t="str">
        <f t="shared" si="256"/>
        <v/>
      </c>
      <c r="CO289" s="435">
        <f t="shared" si="257"/>
        <v>0</v>
      </c>
      <c r="CP289" s="435">
        <f t="shared" si="258"/>
        <v>0</v>
      </c>
      <c r="CQ289" s="436"/>
      <c r="CR289" s="436"/>
      <c r="CS289" s="435">
        <f t="shared" si="281"/>
        <v>0</v>
      </c>
      <c r="CT289" s="435">
        <f t="shared" si="259"/>
        <v>0</v>
      </c>
      <c r="CU289" s="436"/>
      <c r="CV289" s="435">
        <f t="shared" si="260"/>
        <v>0</v>
      </c>
      <c r="CW289" s="435">
        <f t="shared" si="261"/>
        <v>0</v>
      </c>
      <c r="CX289" s="436"/>
      <c r="CY289" s="435">
        <f t="shared" si="262"/>
        <v>0</v>
      </c>
      <c r="CZ289" s="435">
        <f t="shared" si="263"/>
        <v>0</v>
      </c>
    </row>
    <row r="290" spans="1:104" ht="15" customHeight="1" x14ac:dyDescent="0.25">
      <c r="A290" s="5730"/>
      <c r="B290" s="6706" t="s">
        <v>1830</v>
      </c>
      <c r="C290" s="6706"/>
      <c r="D290" s="3858">
        <f t="shared" si="273"/>
        <v>0</v>
      </c>
      <c r="E290" s="3859">
        <f t="shared" si="282"/>
        <v>0</v>
      </c>
      <c r="F290" s="3877">
        <f t="shared" si="282"/>
        <v>0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/>
      <c r="X290" s="835"/>
      <c r="Y290" s="3862"/>
      <c r="Z290" s="835"/>
      <c r="AA290" s="3862"/>
      <c r="AB290" s="835"/>
      <c r="AC290" s="3862"/>
      <c r="AD290" s="835"/>
      <c r="AE290" s="3862"/>
      <c r="AF290" s="835"/>
      <c r="AG290" s="3862"/>
      <c r="AH290" s="835"/>
      <c r="AI290" s="3862"/>
      <c r="AJ290" s="835"/>
      <c r="AK290" s="3862"/>
      <c r="AL290" s="835"/>
      <c r="AM290" s="3863"/>
      <c r="AN290" s="3864"/>
      <c r="AO290" s="3844"/>
      <c r="AP290" s="3845"/>
      <c r="AQ290" s="3865"/>
      <c r="AR290" s="3862"/>
      <c r="AS290" s="3845"/>
      <c r="AT290" s="3860"/>
      <c r="AU290" s="835"/>
      <c r="AV290" s="3845"/>
      <c r="AW290" s="3860"/>
      <c r="AX290" s="835"/>
      <c r="AY290" t="str">
        <f t="shared" si="249"/>
        <v/>
      </c>
      <c r="CA290" s="434" t="str">
        <f t="shared" si="250"/>
        <v/>
      </c>
      <c r="CB290" s="434" t="str">
        <f t="shared" si="251"/>
        <v/>
      </c>
      <c r="CC290" s="436"/>
      <c r="CD290" s="436"/>
      <c r="CE290" s="436"/>
      <c r="CF290" s="434" t="str">
        <f t="shared" si="252"/>
        <v/>
      </c>
      <c r="CG290" s="436"/>
      <c r="CH290" s="434" t="str">
        <f t="shared" si="253"/>
        <v/>
      </c>
      <c r="CI290" s="434" t="str">
        <f t="shared" si="254"/>
        <v/>
      </c>
      <c r="CJ290" s="436"/>
      <c r="CK290" s="434" t="str">
        <f t="shared" si="255"/>
        <v/>
      </c>
      <c r="CL290" s="434" t="str">
        <f t="shared" si="256"/>
        <v/>
      </c>
      <c r="CO290" s="435">
        <f t="shared" si="257"/>
        <v>0</v>
      </c>
      <c r="CP290" s="435">
        <f t="shared" si="258"/>
        <v>0</v>
      </c>
      <c r="CQ290" s="436"/>
      <c r="CR290" s="436"/>
      <c r="CS290" s="436"/>
      <c r="CT290" s="435">
        <f t="shared" si="259"/>
        <v>0</v>
      </c>
      <c r="CU290" s="436"/>
      <c r="CV290" s="435">
        <f t="shared" si="260"/>
        <v>0</v>
      </c>
      <c r="CW290" s="435">
        <f t="shared" si="261"/>
        <v>0</v>
      </c>
      <c r="CX290" s="436"/>
      <c r="CY290" s="435">
        <f t="shared" si="262"/>
        <v>0</v>
      </c>
      <c r="CZ290" s="435">
        <f t="shared" si="263"/>
        <v>0</v>
      </c>
    </row>
    <row r="291" spans="1:104" ht="15" customHeight="1" x14ac:dyDescent="0.25">
      <c r="A291" s="5730"/>
      <c r="B291" s="6694" t="s">
        <v>1831</v>
      </c>
      <c r="C291" s="6696"/>
      <c r="D291" s="3858">
        <f t="shared" si="273"/>
        <v>0</v>
      </c>
      <c r="E291" s="3859">
        <f t="shared" si="282"/>
        <v>0</v>
      </c>
      <c r="F291" s="3877">
        <f t="shared" si="282"/>
        <v>0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/>
      <c r="X291" s="2677"/>
      <c r="Y291" s="3868"/>
      <c r="Z291" s="2677"/>
      <c r="AA291" s="3868"/>
      <c r="AB291" s="2677"/>
      <c r="AC291" s="3868"/>
      <c r="AD291" s="2677"/>
      <c r="AE291" s="3868"/>
      <c r="AF291" s="2677"/>
      <c r="AG291" s="3868"/>
      <c r="AH291" s="2677"/>
      <c r="AI291" s="3868"/>
      <c r="AJ291" s="2677"/>
      <c r="AK291" s="3868"/>
      <c r="AL291" s="2677"/>
      <c r="AM291" s="2675"/>
      <c r="AN291" s="3869"/>
      <c r="AO291" s="3844"/>
      <c r="AP291" s="3845"/>
      <c r="AQ291" s="3865"/>
      <c r="AR291" s="3868"/>
      <c r="AS291" s="3845"/>
      <c r="AT291" s="3866"/>
      <c r="AU291" s="2677"/>
      <c r="AV291" s="835"/>
      <c r="AW291" s="3866"/>
      <c r="AX291" s="2677"/>
      <c r="AY291" t="str">
        <f t="shared" si="249"/>
        <v/>
      </c>
      <c r="CA291" s="434" t="str">
        <f t="shared" si="250"/>
        <v/>
      </c>
      <c r="CB291" s="434" t="str">
        <f t="shared" si="251"/>
        <v/>
      </c>
      <c r="CC291" s="436"/>
      <c r="CD291" s="436"/>
      <c r="CE291" s="436"/>
      <c r="CF291" s="434" t="str">
        <f t="shared" si="252"/>
        <v/>
      </c>
      <c r="CG291" s="436"/>
      <c r="CH291" s="434" t="str">
        <f t="shared" si="253"/>
        <v/>
      </c>
      <c r="CI291" s="434" t="str">
        <f t="shared" si="254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5"/>
        <v/>
      </c>
      <c r="CL291" s="434" t="str">
        <f t="shared" si="256"/>
        <v/>
      </c>
      <c r="CO291" s="435">
        <f t="shared" si="257"/>
        <v>0</v>
      </c>
      <c r="CP291" s="435">
        <f t="shared" si="258"/>
        <v>0</v>
      </c>
      <c r="CQ291" s="436"/>
      <c r="CR291" s="436"/>
      <c r="CS291" s="436"/>
      <c r="CT291" s="435">
        <f t="shared" si="259"/>
        <v>0</v>
      </c>
      <c r="CU291" s="436"/>
      <c r="CV291" s="435">
        <f t="shared" si="260"/>
        <v>0</v>
      </c>
      <c r="CW291" s="435">
        <f t="shared" si="261"/>
        <v>0</v>
      </c>
      <c r="CX291" s="435">
        <f>IF(AND($D291&gt;0,AV291=""),1,IF(AV291&gt;$D291,1,0))</f>
        <v>0</v>
      </c>
      <c r="CY291" s="435">
        <f t="shared" si="262"/>
        <v>0</v>
      </c>
      <c r="CZ291" s="435">
        <f t="shared" si="263"/>
        <v>0</v>
      </c>
    </row>
    <row r="292" spans="1:104" ht="15" customHeight="1" x14ac:dyDescent="0.25">
      <c r="A292" s="5730"/>
      <c r="B292" s="6694" t="s">
        <v>1832</v>
      </c>
      <c r="C292" s="6696"/>
      <c r="D292" s="3858">
        <f t="shared" si="273"/>
        <v>0</v>
      </c>
      <c r="E292" s="3859">
        <f t="shared" si="282"/>
        <v>0</v>
      </c>
      <c r="F292" s="3877">
        <f t="shared" si="282"/>
        <v>0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/>
      <c r="X292" s="2677"/>
      <c r="Y292" s="3868"/>
      <c r="Z292" s="2677"/>
      <c r="AA292" s="3868"/>
      <c r="AB292" s="2677"/>
      <c r="AC292" s="3868"/>
      <c r="AD292" s="2677"/>
      <c r="AE292" s="3868"/>
      <c r="AF292" s="2677"/>
      <c r="AG292" s="3868"/>
      <c r="AH292" s="2677"/>
      <c r="AI292" s="3868"/>
      <c r="AJ292" s="2677"/>
      <c r="AK292" s="3868"/>
      <c r="AL292" s="2677"/>
      <c r="AM292" s="2675"/>
      <c r="AN292" s="3869"/>
      <c r="AO292" s="3870"/>
      <c r="AP292" s="3871"/>
      <c r="AQ292" s="3872"/>
      <c r="AR292" s="3868"/>
      <c r="AS292" s="3871"/>
      <c r="AT292" s="3866"/>
      <c r="AU292" s="2677"/>
      <c r="AV292" s="3871"/>
      <c r="AW292" s="3866"/>
      <c r="AX292" s="2677"/>
      <c r="AY292" t="str">
        <f t="shared" si="249"/>
        <v/>
      </c>
      <c r="CA292" s="434" t="str">
        <f t="shared" si="250"/>
        <v/>
      </c>
      <c r="CB292" s="434" t="str">
        <f t="shared" si="251"/>
        <v/>
      </c>
      <c r="CC292" s="436"/>
      <c r="CD292" s="436"/>
      <c r="CE292" s="436"/>
      <c r="CF292" s="434" t="str">
        <f t="shared" si="252"/>
        <v/>
      </c>
      <c r="CG292" s="436"/>
      <c r="CH292" s="434" t="str">
        <f t="shared" si="253"/>
        <v/>
      </c>
      <c r="CI292" s="434" t="str">
        <f t="shared" si="254"/>
        <v/>
      </c>
      <c r="CJ292" s="436"/>
      <c r="CK292" s="434" t="str">
        <f t="shared" si="255"/>
        <v/>
      </c>
      <c r="CL292" s="434" t="str">
        <f t="shared" si="256"/>
        <v/>
      </c>
      <c r="CO292" s="435">
        <f t="shared" si="257"/>
        <v>0</v>
      </c>
      <c r="CP292" s="435">
        <f t="shared" si="258"/>
        <v>0</v>
      </c>
      <c r="CQ292" s="436"/>
      <c r="CR292" s="436"/>
      <c r="CS292" s="436"/>
      <c r="CT292" s="435">
        <f t="shared" si="259"/>
        <v>0</v>
      </c>
      <c r="CU292" s="436"/>
      <c r="CV292" s="435">
        <f t="shared" si="260"/>
        <v>0</v>
      </c>
      <c r="CW292" s="435">
        <f t="shared" si="261"/>
        <v>0</v>
      </c>
      <c r="CX292" s="436"/>
      <c r="CY292" s="435">
        <f t="shared" si="262"/>
        <v>0</v>
      </c>
      <c r="CZ292" s="435">
        <f t="shared" si="263"/>
        <v>0</v>
      </c>
    </row>
    <row r="293" spans="1:104" ht="15" customHeight="1" x14ac:dyDescent="0.25">
      <c r="A293" s="6535"/>
      <c r="B293" s="6707" t="s">
        <v>1833</v>
      </c>
      <c r="C293" s="6707"/>
      <c r="D293" s="3478">
        <f t="shared" si="273"/>
        <v>0</v>
      </c>
      <c r="E293" s="3610">
        <f t="shared" si="282"/>
        <v>0</v>
      </c>
      <c r="F293" s="3563">
        <f t="shared" si="282"/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/>
      <c r="X293" s="838"/>
      <c r="Y293" s="3851"/>
      <c r="Z293" s="838"/>
      <c r="AA293" s="3851"/>
      <c r="AB293" s="838"/>
      <c r="AC293" s="3851"/>
      <c r="AD293" s="838"/>
      <c r="AE293" s="3851"/>
      <c r="AF293" s="838"/>
      <c r="AG293" s="3851"/>
      <c r="AH293" s="838"/>
      <c r="AI293" s="3851"/>
      <c r="AJ293" s="838"/>
      <c r="AK293" s="3851"/>
      <c r="AL293" s="838"/>
      <c r="AM293" s="837"/>
      <c r="AN293" s="3852"/>
      <c r="AO293" s="3873"/>
      <c r="AP293" s="3853"/>
      <c r="AQ293" s="3874"/>
      <c r="AR293" s="3851"/>
      <c r="AS293" s="3853"/>
      <c r="AT293" s="3849"/>
      <c r="AU293" s="838"/>
      <c r="AV293" s="3853"/>
      <c r="AW293" s="3849"/>
      <c r="AX293" s="838"/>
      <c r="AY293" t="str">
        <f t="shared" si="249"/>
        <v/>
      </c>
      <c r="CA293" s="434" t="str">
        <f t="shared" si="250"/>
        <v/>
      </c>
      <c r="CB293" s="434" t="str">
        <f t="shared" si="251"/>
        <v/>
      </c>
      <c r="CC293" s="436"/>
      <c r="CD293" s="436"/>
      <c r="CE293" s="436"/>
      <c r="CF293" s="434" t="str">
        <f t="shared" si="252"/>
        <v/>
      </c>
      <c r="CG293" s="436"/>
      <c r="CH293" s="434" t="str">
        <f t="shared" si="253"/>
        <v/>
      </c>
      <c r="CI293" s="434" t="str">
        <f t="shared" si="254"/>
        <v/>
      </c>
      <c r="CJ293" s="436"/>
      <c r="CK293" s="434" t="str">
        <f t="shared" si="255"/>
        <v/>
      </c>
      <c r="CL293" s="434" t="str">
        <f t="shared" si="256"/>
        <v/>
      </c>
      <c r="CO293" s="435">
        <f t="shared" si="257"/>
        <v>0</v>
      </c>
      <c r="CP293" s="435">
        <f t="shared" si="258"/>
        <v>0</v>
      </c>
      <c r="CQ293" s="436"/>
      <c r="CR293" s="436"/>
      <c r="CS293" s="436"/>
      <c r="CT293" s="435">
        <f t="shared" si="259"/>
        <v>0</v>
      </c>
      <c r="CU293" s="436"/>
      <c r="CV293" s="435">
        <f t="shared" si="260"/>
        <v>0</v>
      </c>
      <c r="CW293" s="435">
        <f t="shared" si="261"/>
        <v>0</v>
      </c>
      <c r="CX293" s="436"/>
      <c r="CY293" s="435">
        <f t="shared" si="262"/>
        <v>0</v>
      </c>
      <c r="CZ293" s="435">
        <f t="shared" si="263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3"/>
        <v>0</v>
      </c>
      <c r="E294" s="3639">
        <f>SUM(O294+Q294+S294+U294+W294+Y294+AA294+AC294+AE294+AG294+AI294+AK294)</f>
        <v>0</v>
      </c>
      <c r="F294" s="3553">
        <f>SUM(P294+R294+T294+V294+X294+Z294+AB294+AD294+AF294+AH294+AJ294+AL294)</f>
        <v>0</v>
      </c>
      <c r="G294" s="3900"/>
      <c r="H294" s="3901"/>
      <c r="I294" s="3902"/>
      <c r="J294" s="3901"/>
      <c r="K294" s="3903"/>
      <c r="L294" s="3904"/>
      <c r="M294" s="3903"/>
      <c r="N294" s="3904"/>
      <c r="O294" s="3856"/>
      <c r="P294" s="3855"/>
      <c r="Q294" s="3856"/>
      <c r="R294" s="3855"/>
      <c r="S294" s="3856"/>
      <c r="T294" s="2691"/>
      <c r="U294" s="3856"/>
      <c r="V294" s="2691"/>
      <c r="W294" s="3856"/>
      <c r="X294" s="2691"/>
      <c r="Y294" s="3856"/>
      <c r="Z294" s="2691"/>
      <c r="AA294" s="3856"/>
      <c r="AB294" s="2691"/>
      <c r="AC294" s="3856"/>
      <c r="AD294" s="2691"/>
      <c r="AE294" s="3856"/>
      <c r="AF294" s="2691"/>
      <c r="AG294" s="3856"/>
      <c r="AH294" s="2691"/>
      <c r="AI294" s="3856"/>
      <c r="AJ294" s="2691"/>
      <c r="AK294" s="3856"/>
      <c r="AL294" s="2691"/>
      <c r="AM294" s="2689"/>
      <c r="AN294" s="3854"/>
      <c r="AO294" s="3857"/>
      <c r="AP294" s="3855"/>
      <c r="AQ294" s="3842"/>
      <c r="AR294" s="3856"/>
      <c r="AS294" s="3845"/>
      <c r="AT294" s="3857"/>
      <c r="AU294" s="2691"/>
      <c r="AV294" s="3845"/>
      <c r="AW294" s="3857"/>
      <c r="AX294" s="2691"/>
      <c r="AY294" t="str">
        <f t="shared" si="249"/>
        <v/>
      </c>
      <c r="CA294" s="434" t="str">
        <f t="shared" si="250"/>
        <v/>
      </c>
      <c r="CB294" s="434" t="str">
        <f t="shared" si="251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2"/>
        <v/>
      </c>
      <c r="CG294" s="436"/>
      <c r="CH294" s="434" t="str">
        <f t="shared" si="253"/>
        <v/>
      </c>
      <c r="CI294" s="434" t="str">
        <f t="shared" si="254"/>
        <v/>
      </c>
      <c r="CJ294" s="436"/>
      <c r="CK294" s="434" t="str">
        <f t="shared" si="255"/>
        <v/>
      </c>
      <c r="CL294" s="434" t="str">
        <f t="shared" si="256"/>
        <v/>
      </c>
      <c r="CO294" s="435">
        <f t="shared" si="257"/>
        <v>0</v>
      </c>
      <c r="CP294" s="435">
        <f t="shared" si="258"/>
        <v>0</v>
      </c>
      <c r="CQ294" s="435">
        <f>IF(AND($D294&gt;0,AO294=""),1,IF(AO294&gt;$D294,1,0))</f>
        <v>0</v>
      </c>
      <c r="CR294" s="435">
        <f t="shared" ref="CR294" si="283">IF(AND($D294&gt;0,AP294=""),1,IF(AP294&gt;$D294,1,0))</f>
        <v>0</v>
      </c>
      <c r="CS294" s="435">
        <f t="shared" ref="CS294:CS295" si="284">IF(AND($D294&gt;0,AQ294=""),1,IF(AQ294&gt;$D294,1,0))</f>
        <v>0</v>
      </c>
      <c r="CT294" s="435">
        <f t="shared" si="259"/>
        <v>0</v>
      </c>
      <c r="CU294" s="436"/>
      <c r="CV294" s="435">
        <f t="shared" si="260"/>
        <v>0</v>
      </c>
      <c r="CW294" s="435">
        <f t="shared" si="261"/>
        <v>0</v>
      </c>
      <c r="CX294" s="436"/>
      <c r="CY294" s="435">
        <f t="shared" si="262"/>
        <v>0</v>
      </c>
      <c r="CZ294" s="435">
        <f t="shared" si="263"/>
        <v>0</v>
      </c>
    </row>
    <row r="295" spans="1:104" ht="15" customHeight="1" x14ac:dyDescent="0.25">
      <c r="A295" s="5730"/>
      <c r="B295" s="6706" t="s">
        <v>1829</v>
      </c>
      <c r="C295" s="6706"/>
      <c r="D295" s="3858">
        <f t="shared" si="273"/>
        <v>0</v>
      </c>
      <c r="E295" s="3859">
        <f t="shared" ref="E295:F296" si="285">SUM(O295+Q295+S295+U295+W295+Y295+AA295+AC295+AE295+AG295+AI295+AK295)</f>
        <v>0</v>
      </c>
      <c r="F295" s="3645">
        <f t="shared" si="285"/>
        <v>0</v>
      </c>
      <c r="G295" s="3905"/>
      <c r="H295" s="3894"/>
      <c r="I295" s="3893"/>
      <c r="J295" s="3894"/>
      <c r="K295" s="3865"/>
      <c r="L295" s="3845"/>
      <c r="M295" s="3865"/>
      <c r="N295" s="3845"/>
      <c r="O295" s="3862"/>
      <c r="P295" s="3861"/>
      <c r="Q295" s="3862"/>
      <c r="R295" s="3861"/>
      <c r="S295" s="3862"/>
      <c r="T295" s="835"/>
      <c r="U295" s="3862"/>
      <c r="V295" s="835"/>
      <c r="W295" s="3862"/>
      <c r="X295" s="835"/>
      <c r="Y295" s="3862"/>
      <c r="Z295" s="835"/>
      <c r="AA295" s="3862"/>
      <c r="AB295" s="835"/>
      <c r="AC295" s="3862"/>
      <c r="AD295" s="835"/>
      <c r="AE295" s="3862"/>
      <c r="AF295" s="835"/>
      <c r="AG295" s="3862"/>
      <c r="AH295" s="835"/>
      <c r="AI295" s="3862"/>
      <c r="AJ295" s="835"/>
      <c r="AK295" s="3862"/>
      <c r="AL295" s="835"/>
      <c r="AM295" s="3863"/>
      <c r="AN295" s="3864"/>
      <c r="AO295" s="3844"/>
      <c r="AP295" s="3845"/>
      <c r="AQ295" s="3856"/>
      <c r="AR295" s="3862"/>
      <c r="AS295" s="3845"/>
      <c r="AT295" s="3860"/>
      <c r="AU295" s="835"/>
      <c r="AV295" s="3845"/>
      <c r="AW295" s="3860"/>
      <c r="AX295" s="835"/>
      <c r="AY295" t="str">
        <f t="shared" si="249"/>
        <v/>
      </c>
      <c r="CA295" s="434" t="str">
        <f t="shared" si="250"/>
        <v/>
      </c>
      <c r="CB295" s="434" t="str">
        <f t="shared" si="251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2"/>
        <v/>
      </c>
      <c r="CG295" s="436"/>
      <c r="CH295" s="434" t="str">
        <f t="shared" si="253"/>
        <v/>
      </c>
      <c r="CI295" s="434" t="str">
        <f t="shared" si="254"/>
        <v/>
      </c>
      <c r="CJ295" s="436"/>
      <c r="CK295" s="434" t="str">
        <f t="shared" si="255"/>
        <v/>
      </c>
      <c r="CL295" s="434" t="str">
        <f t="shared" si="256"/>
        <v/>
      </c>
      <c r="CO295" s="435">
        <f t="shared" si="257"/>
        <v>0</v>
      </c>
      <c r="CP295" s="435">
        <f t="shared" si="258"/>
        <v>0</v>
      </c>
      <c r="CQ295" s="436"/>
      <c r="CR295" s="436"/>
      <c r="CS295" s="435">
        <f t="shared" si="284"/>
        <v>0</v>
      </c>
      <c r="CT295" s="435">
        <f t="shared" si="259"/>
        <v>0</v>
      </c>
      <c r="CU295" s="436"/>
      <c r="CV295" s="435">
        <f t="shared" si="260"/>
        <v>0</v>
      </c>
      <c r="CW295" s="435">
        <f t="shared" si="261"/>
        <v>0</v>
      </c>
      <c r="CX295" s="436"/>
      <c r="CY295" s="435">
        <f t="shared" si="262"/>
        <v>0</v>
      </c>
      <c r="CZ295" s="435">
        <f t="shared" si="263"/>
        <v>0</v>
      </c>
    </row>
    <row r="296" spans="1:104" ht="15" customHeight="1" x14ac:dyDescent="0.25">
      <c r="A296" s="5730"/>
      <c r="B296" s="6706" t="s">
        <v>1830</v>
      </c>
      <c r="C296" s="6706"/>
      <c r="D296" s="3858">
        <f t="shared" si="273"/>
        <v>0</v>
      </c>
      <c r="E296" s="3859">
        <f t="shared" si="285"/>
        <v>0</v>
      </c>
      <c r="F296" s="3645">
        <f t="shared" si="285"/>
        <v>0</v>
      </c>
      <c r="G296" s="3905"/>
      <c r="H296" s="3894"/>
      <c r="I296" s="3893"/>
      <c r="J296" s="3894"/>
      <c r="K296" s="3865"/>
      <c r="L296" s="3845"/>
      <c r="M296" s="3865"/>
      <c r="N296" s="3845"/>
      <c r="O296" s="3862"/>
      <c r="P296" s="3861"/>
      <c r="Q296" s="3862"/>
      <c r="R296" s="3861"/>
      <c r="S296" s="3862"/>
      <c r="T296" s="835"/>
      <c r="U296" s="3862"/>
      <c r="V296" s="835"/>
      <c r="W296" s="3862"/>
      <c r="X296" s="835"/>
      <c r="Y296" s="3862"/>
      <c r="Z296" s="835"/>
      <c r="AA296" s="3862"/>
      <c r="AB296" s="835"/>
      <c r="AC296" s="3862"/>
      <c r="AD296" s="835"/>
      <c r="AE296" s="3862"/>
      <c r="AF296" s="835"/>
      <c r="AG296" s="3862"/>
      <c r="AH296" s="835"/>
      <c r="AI296" s="3862"/>
      <c r="AJ296" s="835"/>
      <c r="AK296" s="3862"/>
      <c r="AL296" s="835"/>
      <c r="AM296" s="3863"/>
      <c r="AN296" s="3864"/>
      <c r="AO296" s="3844"/>
      <c r="AP296" s="3845"/>
      <c r="AQ296" s="3865"/>
      <c r="AR296" s="3862"/>
      <c r="AS296" s="3845"/>
      <c r="AT296" s="3860"/>
      <c r="AU296" s="835"/>
      <c r="AV296" s="3845"/>
      <c r="AW296" s="3860"/>
      <c r="AX296" s="835"/>
      <c r="AY296" t="str">
        <f t="shared" si="249"/>
        <v/>
      </c>
      <c r="CA296" s="434" t="str">
        <f t="shared" si="250"/>
        <v/>
      </c>
      <c r="CB296" s="434" t="str">
        <f t="shared" si="251"/>
        <v/>
      </c>
      <c r="CC296" s="436"/>
      <c r="CD296" s="436"/>
      <c r="CE296" s="436"/>
      <c r="CF296" s="434" t="str">
        <f t="shared" si="252"/>
        <v/>
      </c>
      <c r="CG296" s="436"/>
      <c r="CH296" s="434" t="str">
        <f t="shared" si="253"/>
        <v/>
      </c>
      <c r="CI296" s="434" t="str">
        <f t="shared" si="254"/>
        <v/>
      </c>
      <c r="CJ296" s="436"/>
      <c r="CK296" s="434" t="str">
        <f t="shared" si="255"/>
        <v/>
      </c>
      <c r="CL296" s="434" t="str">
        <f t="shared" si="256"/>
        <v/>
      </c>
      <c r="CO296" s="435">
        <f t="shared" si="257"/>
        <v>0</v>
      </c>
      <c r="CP296" s="435">
        <f t="shared" si="258"/>
        <v>0</v>
      </c>
      <c r="CQ296" s="436"/>
      <c r="CR296" s="436"/>
      <c r="CS296" s="436"/>
      <c r="CT296" s="435">
        <f t="shared" si="259"/>
        <v>0</v>
      </c>
      <c r="CU296" s="436"/>
      <c r="CV296" s="435">
        <f t="shared" si="260"/>
        <v>0</v>
      </c>
      <c r="CW296" s="435">
        <f t="shared" si="261"/>
        <v>0</v>
      </c>
      <c r="CX296" s="436"/>
      <c r="CY296" s="435">
        <f t="shared" si="262"/>
        <v>0</v>
      </c>
      <c r="CZ296" s="435">
        <f t="shared" si="263"/>
        <v>0</v>
      </c>
    </row>
    <row r="297" spans="1:104" ht="15" customHeight="1" x14ac:dyDescent="0.25">
      <c r="A297" s="5730"/>
      <c r="B297" s="6694" t="s">
        <v>1831</v>
      </c>
      <c r="C297" s="6696"/>
      <c r="D297" s="3858">
        <f t="shared" si="273"/>
        <v>0</v>
      </c>
      <c r="E297" s="3859">
        <f>SUM(O297+Q297+S297+U297+W297+Y297+AA297+AC297+AE297+AG297+AI297+AK297)</f>
        <v>0</v>
      </c>
      <c r="F297" s="3645">
        <f>SUM(+P297+R297+T297+V297+X297+Z297+AB297+AD297+AF297+AH297+AJ297+AL297)</f>
        <v>0</v>
      </c>
      <c r="G297" s="3906"/>
      <c r="H297" s="3896"/>
      <c r="I297" s="3895"/>
      <c r="J297" s="3896"/>
      <c r="K297" s="3844"/>
      <c r="L297" s="3845"/>
      <c r="M297" s="3844"/>
      <c r="N297" s="3845"/>
      <c r="O297" s="3868"/>
      <c r="P297" s="3867"/>
      <c r="Q297" s="3868"/>
      <c r="R297" s="3867"/>
      <c r="S297" s="3868"/>
      <c r="T297" s="2677"/>
      <c r="U297" s="3868"/>
      <c r="V297" s="2677"/>
      <c r="W297" s="3868"/>
      <c r="X297" s="2677"/>
      <c r="Y297" s="3868"/>
      <c r="Z297" s="2677"/>
      <c r="AA297" s="3868"/>
      <c r="AB297" s="2677"/>
      <c r="AC297" s="3868"/>
      <c r="AD297" s="2677"/>
      <c r="AE297" s="3868"/>
      <c r="AF297" s="2677"/>
      <c r="AG297" s="3868"/>
      <c r="AH297" s="2677"/>
      <c r="AI297" s="3868"/>
      <c r="AJ297" s="2677"/>
      <c r="AK297" s="3868"/>
      <c r="AL297" s="2677"/>
      <c r="AM297" s="2675"/>
      <c r="AN297" s="3869"/>
      <c r="AO297" s="3844"/>
      <c r="AP297" s="3845"/>
      <c r="AQ297" s="3865"/>
      <c r="AR297" s="3868"/>
      <c r="AS297" s="3845"/>
      <c r="AT297" s="3866"/>
      <c r="AU297" s="2677"/>
      <c r="AV297" s="835"/>
      <c r="AW297" s="3866"/>
      <c r="AX297" s="2677"/>
      <c r="AY297" t="str">
        <f t="shared" si="249"/>
        <v/>
      </c>
      <c r="CA297" s="434" t="str">
        <f t="shared" si="250"/>
        <v/>
      </c>
      <c r="CB297" s="434" t="str">
        <f t="shared" si="251"/>
        <v/>
      </c>
      <c r="CC297" s="436"/>
      <c r="CD297" s="436"/>
      <c r="CE297" s="436"/>
      <c r="CF297" s="434" t="str">
        <f t="shared" si="252"/>
        <v/>
      </c>
      <c r="CG297" s="436"/>
      <c r="CH297" s="434" t="str">
        <f t="shared" si="253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5"/>
        <v/>
      </c>
      <c r="CL297" s="434" t="str">
        <f t="shared" si="256"/>
        <v/>
      </c>
      <c r="CO297" s="435">
        <f t="shared" si="257"/>
        <v>0</v>
      </c>
      <c r="CP297" s="435">
        <f t="shared" si="258"/>
        <v>0</v>
      </c>
      <c r="CQ297" s="436"/>
      <c r="CR297" s="436"/>
      <c r="CS297" s="436"/>
      <c r="CT297" s="435">
        <f t="shared" si="259"/>
        <v>0</v>
      </c>
      <c r="CU297" s="436"/>
      <c r="CV297" s="435">
        <f t="shared" si="260"/>
        <v>0</v>
      </c>
      <c r="CW297" s="435">
        <f t="shared" si="261"/>
        <v>0</v>
      </c>
      <c r="CX297" s="435">
        <f>IF(AND($D297&gt;0,AV297=""),1,IF(AV297&gt;$D297,1,0))</f>
        <v>0</v>
      </c>
      <c r="CY297" s="435">
        <f t="shared" si="262"/>
        <v>0</v>
      </c>
      <c r="CZ297" s="435">
        <f t="shared" si="263"/>
        <v>0</v>
      </c>
    </row>
    <row r="298" spans="1:104" ht="15" customHeight="1" x14ac:dyDescent="0.25">
      <c r="A298" s="5730"/>
      <c r="B298" s="6694" t="s">
        <v>1832</v>
      </c>
      <c r="C298" s="6696"/>
      <c r="D298" s="3858">
        <f t="shared" si="273"/>
        <v>0</v>
      </c>
      <c r="E298" s="3859">
        <f>SUM(O298+Q298+S298+U298+W298+Y298+AA298+AC298+AE298+AG298+AI298+AK298)</f>
        <v>0</v>
      </c>
      <c r="F298" s="3645">
        <f>SUM(P298+R298+T298+V298+X298+Z298+AB298+AD298+AF298+AH298+AJ298+AL298)</f>
        <v>0</v>
      </c>
      <c r="G298" s="3906"/>
      <c r="H298" s="3896"/>
      <c r="I298" s="3895"/>
      <c r="J298" s="3896"/>
      <c r="K298" s="3870"/>
      <c r="L298" s="3871"/>
      <c r="M298" s="3870"/>
      <c r="N298" s="3871"/>
      <c r="O298" s="3868"/>
      <c r="P298" s="3867"/>
      <c r="Q298" s="3868"/>
      <c r="R298" s="3867"/>
      <c r="S298" s="3868"/>
      <c r="T298" s="2677"/>
      <c r="U298" s="3868"/>
      <c r="V298" s="2677"/>
      <c r="W298" s="3868"/>
      <c r="X298" s="2677"/>
      <c r="Y298" s="3868"/>
      <c r="Z298" s="2677"/>
      <c r="AA298" s="3868"/>
      <c r="AB298" s="2677"/>
      <c r="AC298" s="3868"/>
      <c r="AD298" s="2677"/>
      <c r="AE298" s="3868"/>
      <c r="AF298" s="2677"/>
      <c r="AG298" s="3868"/>
      <c r="AH298" s="2677"/>
      <c r="AI298" s="3868"/>
      <c r="AJ298" s="2677"/>
      <c r="AK298" s="3868"/>
      <c r="AL298" s="2677"/>
      <c r="AM298" s="2675"/>
      <c r="AN298" s="3869"/>
      <c r="AO298" s="3870"/>
      <c r="AP298" s="3871"/>
      <c r="AQ298" s="3872"/>
      <c r="AR298" s="3868"/>
      <c r="AS298" s="3871"/>
      <c r="AT298" s="3866"/>
      <c r="AU298" s="2677"/>
      <c r="AV298" s="3871"/>
      <c r="AW298" s="3866"/>
      <c r="AX298" s="2677"/>
      <c r="AY298" t="str">
        <f t="shared" si="249"/>
        <v/>
      </c>
      <c r="CA298" s="434" t="str">
        <f t="shared" si="250"/>
        <v/>
      </c>
      <c r="CB298" s="434" t="str">
        <f t="shared" si="251"/>
        <v/>
      </c>
      <c r="CC298" s="436"/>
      <c r="CD298" s="436"/>
      <c r="CE298" s="436"/>
      <c r="CF298" s="434" t="str">
        <f t="shared" si="252"/>
        <v/>
      </c>
      <c r="CG298" s="436"/>
      <c r="CH298" s="434" t="str">
        <f t="shared" si="253"/>
        <v/>
      </c>
      <c r="CI298" s="434" t="str">
        <f t="shared" si="254"/>
        <v/>
      </c>
      <c r="CJ298" s="436"/>
      <c r="CK298" s="434" t="str">
        <f t="shared" si="255"/>
        <v/>
      </c>
      <c r="CL298" s="434" t="str">
        <f t="shared" si="256"/>
        <v/>
      </c>
      <c r="CO298" s="435">
        <f t="shared" si="257"/>
        <v>0</v>
      </c>
      <c r="CP298" s="435">
        <f t="shared" si="258"/>
        <v>0</v>
      </c>
      <c r="CQ298" s="436"/>
      <c r="CR298" s="436"/>
      <c r="CS298" s="436"/>
      <c r="CT298" s="435">
        <f t="shared" si="259"/>
        <v>0</v>
      </c>
      <c r="CU298" s="436"/>
      <c r="CV298" s="435">
        <f t="shared" si="260"/>
        <v>0</v>
      </c>
      <c r="CW298" s="435">
        <f t="shared" si="261"/>
        <v>0</v>
      </c>
      <c r="CX298" s="436"/>
      <c r="CY298" s="435">
        <f t="shared" si="262"/>
        <v>0</v>
      </c>
      <c r="CZ298" s="435">
        <f t="shared" si="263"/>
        <v>0</v>
      </c>
    </row>
    <row r="299" spans="1:104" ht="15" customHeight="1" x14ac:dyDescent="0.25">
      <c r="A299" s="6535"/>
      <c r="B299" s="6707" t="s">
        <v>1833</v>
      </c>
      <c r="C299" s="6707"/>
      <c r="D299" s="3478">
        <f t="shared" si="273"/>
        <v>0</v>
      </c>
      <c r="E299" s="3610">
        <f>SUM(O299+Q299+S299+U299+W299+Y299+AA299+AC299+AE299+AG299+AI299+AK299)</f>
        <v>0</v>
      </c>
      <c r="F299" s="3563">
        <f>SUM(P299+R299+T299+V299+X299+Z299+AB299+AD299+AF299+AH299+AJ299+AL299)</f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/>
      <c r="P299" s="3867"/>
      <c r="Q299" s="3868"/>
      <c r="R299" s="3867"/>
      <c r="S299" s="3868"/>
      <c r="T299" s="2677"/>
      <c r="U299" s="3868"/>
      <c r="V299" s="2677"/>
      <c r="W299" s="3851"/>
      <c r="X299" s="838"/>
      <c r="Y299" s="3851"/>
      <c r="Z299" s="838"/>
      <c r="AA299" s="3851"/>
      <c r="AB299" s="838"/>
      <c r="AC299" s="3851"/>
      <c r="AD299" s="838"/>
      <c r="AE299" s="3851"/>
      <c r="AF299" s="838"/>
      <c r="AG299" s="3851"/>
      <c r="AH299" s="838"/>
      <c r="AI299" s="3851"/>
      <c r="AJ299" s="838"/>
      <c r="AK299" s="3851"/>
      <c r="AL299" s="838"/>
      <c r="AM299" s="837"/>
      <c r="AN299" s="3852"/>
      <c r="AO299" s="3873"/>
      <c r="AP299" s="3853"/>
      <c r="AQ299" s="3874"/>
      <c r="AR299" s="3851"/>
      <c r="AS299" s="3853"/>
      <c r="AT299" s="3849"/>
      <c r="AU299" s="838"/>
      <c r="AV299" s="3853"/>
      <c r="AW299" s="3849"/>
      <c r="AX299" s="838"/>
      <c r="AY299" t="str">
        <f t="shared" si="249"/>
        <v/>
      </c>
      <c r="CA299" s="434" t="str">
        <f t="shared" si="250"/>
        <v/>
      </c>
      <c r="CB299" s="434" t="str">
        <f t="shared" si="251"/>
        <v/>
      </c>
      <c r="CC299" s="436"/>
      <c r="CD299" s="436"/>
      <c r="CE299" s="436"/>
      <c r="CF299" s="434" t="str">
        <f t="shared" si="252"/>
        <v/>
      </c>
      <c r="CG299" s="436"/>
      <c r="CH299" s="434" t="str">
        <f t="shared" si="253"/>
        <v/>
      </c>
      <c r="CI299" s="434" t="str">
        <f t="shared" si="254"/>
        <v/>
      </c>
      <c r="CJ299" s="436"/>
      <c r="CK299" s="434" t="str">
        <f t="shared" si="255"/>
        <v/>
      </c>
      <c r="CL299" s="434" t="str">
        <f t="shared" si="256"/>
        <v/>
      </c>
      <c r="CO299" s="435">
        <f t="shared" si="257"/>
        <v>0</v>
      </c>
      <c r="CP299" s="435">
        <f t="shared" si="258"/>
        <v>0</v>
      </c>
      <c r="CQ299" s="436"/>
      <c r="CR299" s="436"/>
      <c r="CS299" s="436"/>
      <c r="CT299" s="435">
        <f t="shared" si="259"/>
        <v>0</v>
      </c>
      <c r="CU299" s="436"/>
      <c r="CV299" s="435">
        <f t="shared" si="260"/>
        <v>0</v>
      </c>
      <c r="CW299" s="435">
        <f t="shared" si="261"/>
        <v>0</v>
      </c>
      <c r="CX299" s="436"/>
      <c r="CY299" s="435">
        <f t="shared" si="262"/>
        <v>0</v>
      </c>
      <c r="CZ299" s="435">
        <f t="shared" si="263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3"/>
        <v>0</v>
      </c>
      <c r="E300" s="3639">
        <f>SUM(W300+Y300+AA300+AC300+AE300+AG300+AI300+AK300)</f>
        <v>0</v>
      </c>
      <c r="F300" s="3553">
        <f>SUM(X300+Z300+AB300+AD300+AF300+AH300+AJ300+AL300)</f>
        <v>0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/>
      <c r="X300" s="2691"/>
      <c r="Y300" s="3856"/>
      <c r="Z300" s="2691"/>
      <c r="AA300" s="3856"/>
      <c r="AB300" s="2691"/>
      <c r="AC300" s="3856"/>
      <c r="AD300" s="2691"/>
      <c r="AE300" s="3856"/>
      <c r="AF300" s="2691"/>
      <c r="AG300" s="3856"/>
      <c r="AH300" s="2691"/>
      <c r="AI300" s="3856"/>
      <c r="AJ300" s="2691"/>
      <c r="AK300" s="3856"/>
      <c r="AL300" s="2691"/>
      <c r="AM300" s="2689"/>
      <c r="AN300" s="3854"/>
      <c r="AO300" s="3857"/>
      <c r="AP300" s="3855"/>
      <c r="AQ300" s="3842"/>
      <c r="AR300" s="3856"/>
      <c r="AS300" s="3845"/>
      <c r="AT300" s="3857"/>
      <c r="AU300" s="2691"/>
      <c r="AV300" s="3845"/>
      <c r="AW300" s="3857"/>
      <c r="AX300" s="2691"/>
      <c r="AY300" t="str">
        <f t="shared" si="249"/>
        <v/>
      </c>
      <c r="CA300" s="434" t="str">
        <f t="shared" si="250"/>
        <v/>
      </c>
      <c r="CB300" s="434" t="str">
        <f t="shared" si="251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2"/>
        <v/>
      </c>
      <c r="CG300" s="436"/>
      <c r="CH300" s="434" t="str">
        <f t="shared" si="253"/>
        <v/>
      </c>
      <c r="CI300" s="434" t="str">
        <f t="shared" si="254"/>
        <v/>
      </c>
      <c r="CJ300" s="436"/>
      <c r="CK300" s="434" t="str">
        <f t="shared" si="255"/>
        <v/>
      </c>
      <c r="CL300" s="434" t="str">
        <f t="shared" si="256"/>
        <v/>
      </c>
      <c r="CO300" s="435">
        <f t="shared" si="257"/>
        <v>0</v>
      </c>
      <c r="CP300" s="435">
        <f t="shared" si="258"/>
        <v>0</v>
      </c>
      <c r="CQ300" s="435">
        <f>IF(AND($D300&gt;0,AO300=""),1,IF(AO300&gt;$D300,1,0))</f>
        <v>0</v>
      </c>
      <c r="CR300" s="435">
        <f t="shared" ref="CR300" si="286">IF(AND($D300&gt;0,AP300=""),1,IF(AP300&gt;$D300,1,0))</f>
        <v>0</v>
      </c>
      <c r="CS300" s="435">
        <f t="shared" ref="CS300:CS301" si="287">IF(AND($D300&gt;0,AQ300=""),1,IF(AQ300&gt;$D300,1,0))</f>
        <v>0</v>
      </c>
      <c r="CT300" s="435">
        <f t="shared" si="259"/>
        <v>0</v>
      </c>
      <c r="CU300" s="436"/>
      <c r="CV300" s="435">
        <f t="shared" si="260"/>
        <v>0</v>
      </c>
      <c r="CW300" s="435">
        <f t="shared" si="261"/>
        <v>0</v>
      </c>
      <c r="CX300" s="436"/>
      <c r="CY300" s="435">
        <f t="shared" si="262"/>
        <v>0</v>
      </c>
      <c r="CZ300" s="435">
        <f t="shared" si="263"/>
        <v>0</v>
      </c>
    </row>
    <row r="301" spans="1:104" ht="15" customHeight="1" x14ac:dyDescent="0.25">
      <c r="A301" s="6756"/>
      <c r="B301" s="6706" t="s">
        <v>1829</v>
      </c>
      <c r="C301" s="6706"/>
      <c r="D301" s="3858">
        <f t="shared" si="273"/>
        <v>0</v>
      </c>
      <c r="E301" s="3859">
        <f t="shared" ref="E301:E311" si="288">SUM(W301+Y301+AA301+AC301+AE301+AG301+AI301+AK301)</f>
        <v>0</v>
      </c>
      <c r="F301" s="3877">
        <f t="shared" ref="F301:F311" si="289">SUM(X301+Z301+AB301+AD301+AF301+AH301+AJ301+AL301)</f>
        <v>0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/>
      <c r="X301" s="835"/>
      <c r="Y301" s="3862"/>
      <c r="Z301" s="835"/>
      <c r="AA301" s="3862"/>
      <c r="AB301" s="835"/>
      <c r="AC301" s="3862"/>
      <c r="AD301" s="835"/>
      <c r="AE301" s="3862"/>
      <c r="AF301" s="835"/>
      <c r="AG301" s="3862"/>
      <c r="AH301" s="835"/>
      <c r="AI301" s="3862"/>
      <c r="AJ301" s="835"/>
      <c r="AK301" s="3862"/>
      <c r="AL301" s="835"/>
      <c r="AM301" s="3863"/>
      <c r="AN301" s="3864"/>
      <c r="AO301" s="3844"/>
      <c r="AP301" s="3845"/>
      <c r="AQ301" s="3856"/>
      <c r="AR301" s="3862"/>
      <c r="AS301" s="3845"/>
      <c r="AT301" s="3860"/>
      <c r="AU301" s="835"/>
      <c r="AV301" s="3845"/>
      <c r="AW301" s="3860"/>
      <c r="AX301" s="835"/>
      <c r="AY301" t="str">
        <f t="shared" si="249"/>
        <v/>
      </c>
      <c r="CA301" s="434" t="str">
        <f t="shared" si="250"/>
        <v/>
      </c>
      <c r="CB301" s="434" t="str">
        <f t="shared" si="251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2"/>
        <v/>
      </c>
      <c r="CG301" s="436"/>
      <c r="CH301" s="434" t="str">
        <f t="shared" si="253"/>
        <v/>
      </c>
      <c r="CI301" s="434" t="str">
        <f t="shared" si="254"/>
        <v/>
      </c>
      <c r="CJ301" s="436"/>
      <c r="CK301" s="434" t="str">
        <f t="shared" si="255"/>
        <v/>
      </c>
      <c r="CL301" s="434" t="str">
        <f t="shared" si="256"/>
        <v/>
      </c>
      <c r="CO301" s="435">
        <f t="shared" si="257"/>
        <v>0</v>
      </c>
      <c r="CP301" s="435">
        <f t="shared" si="258"/>
        <v>0</v>
      </c>
      <c r="CQ301" s="436"/>
      <c r="CR301" s="436"/>
      <c r="CS301" s="435">
        <f t="shared" si="287"/>
        <v>0</v>
      </c>
      <c r="CT301" s="435">
        <f t="shared" si="259"/>
        <v>0</v>
      </c>
      <c r="CU301" s="436"/>
      <c r="CV301" s="435">
        <f t="shared" si="260"/>
        <v>0</v>
      </c>
      <c r="CW301" s="435">
        <f t="shared" si="261"/>
        <v>0</v>
      </c>
      <c r="CX301" s="436"/>
      <c r="CY301" s="435">
        <f t="shared" si="262"/>
        <v>0</v>
      </c>
      <c r="CZ301" s="435">
        <f t="shared" si="263"/>
        <v>0</v>
      </c>
    </row>
    <row r="302" spans="1:104" ht="15" customHeight="1" x14ac:dyDescent="0.25">
      <c r="A302" s="6756"/>
      <c r="B302" s="6706" t="s">
        <v>1830</v>
      </c>
      <c r="C302" s="6706"/>
      <c r="D302" s="3858">
        <f t="shared" si="273"/>
        <v>0</v>
      </c>
      <c r="E302" s="3859">
        <f t="shared" si="288"/>
        <v>0</v>
      </c>
      <c r="F302" s="3645">
        <f t="shared" si="289"/>
        <v>0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/>
      <c r="X302" s="835"/>
      <c r="Y302" s="3862"/>
      <c r="Z302" s="835"/>
      <c r="AA302" s="3862"/>
      <c r="AB302" s="835"/>
      <c r="AC302" s="3862"/>
      <c r="AD302" s="835"/>
      <c r="AE302" s="3862"/>
      <c r="AF302" s="835"/>
      <c r="AG302" s="3862"/>
      <c r="AH302" s="835"/>
      <c r="AI302" s="3862"/>
      <c r="AJ302" s="835"/>
      <c r="AK302" s="3862"/>
      <c r="AL302" s="835"/>
      <c r="AM302" s="3863"/>
      <c r="AN302" s="3864"/>
      <c r="AO302" s="3844"/>
      <c r="AP302" s="3845"/>
      <c r="AQ302" s="3865"/>
      <c r="AR302" s="3862"/>
      <c r="AS302" s="3845"/>
      <c r="AT302" s="3860"/>
      <c r="AU302" s="835"/>
      <c r="AV302" s="3845"/>
      <c r="AW302" s="3860"/>
      <c r="AX302" s="835"/>
      <c r="AY302" t="str">
        <f t="shared" si="249"/>
        <v/>
      </c>
      <c r="CA302" s="434" t="str">
        <f t="shared" si="250"/>
        <v/>
      </c>
      <c r="CB302" s="434" t="str">
        <f t="shared" si="251"/>
        <v/>
      </c>
      <c r="CC302" s="436"/>
      <c r="CD302" s="436"/>
      <c r="CE302" s="436"/>
      <c r="CF302" s="434" t="str">
        <f t="shared" si="252"/>
        <v/>
      </c>
      <c r="CG302" s="436"/>
      <c r="CH302" s="434" t="str">
        <f t="shared" si="253"/>
        <v/>
      </c>
      <c r="CI302" s="434" t="str">
        <f t="shared" si="254"/>
        <v/>
      </c>
      <c r="CJ302" s="436"/>
      <c r="CK302" s="434" t="str">
        <f t="shared" si="255"/>
        <v/>
      </c>
      <c r="CL302" s="434" t="str">
        <f t="shared" si="256"/>
        <v/>
      </c>
      <c r="CO302" s="435">
        <f t="shared" si="257"/>
        <v>0</v>
      </c>
      <c r="CP302" s="435">
        <f t="shared" si="258"/>
        <v>0</v>
      </c>
      <c r="CQ302" s="436"/>
      <c r="CR302" s="436"/>
      <c r="CS302" s="436"/>
      <c r="CT302" s="435">
        <f t="shared" si="259"/>
        <v>0</v>
      </c>
      <c r="CU302" s="436"/>
      <c r="CV302" s="435">
        <f t="shared" si="260"/>
        <v>0</v>
      </c>
      <c r="CW302" s="435">
        <f t="shared" si="261"/>
        <v>0</v>
      </c>
      <c r="CX302" s="436"/>
      <c r="CY302" s="435">
        <f t="shared" si="262"/>
        <v>0</v>
      </c>
      <c r="CZ302" s="435">
        <f t="shared" si="263"/>
        <v>0</v>
      </c>
    </row>
    <row r="303" spans="1:104" ht="15" customHeight="1" x14ac:dyDescent="0.25">
      <c r="A303" s="6756"/>
      <c r="B303" s="6694" t="s">
        <v>1831</v>
      </c>
      <c r="C303" s="6696"/>
      <c r="D303" s="3858">
        <f t="shared" si="273"/>
        <v>0</v>
      </c>
      <c r="E303" s="3859">
        <f t="shared" si="288"/>
        <v>0</v>
      </c>
      <c r="F303" s="3645">
        <f t="shared" si="289"/>
        <v>0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/>
      <c r="X303" s="835"/>
      <c r="Y303" s="3862"/>
      <c r="Z303" s="835"/>
      <c r="AA303" s="3862"/>
      <c r="AB303" s="835"/>
      <c r="AC303" s="3862"/>
      <c r="AD303" s="835"/>
      <c r="AE303" s="3862"/>
      <c r="AF303" s="835"/>
      <c r="AG303" s="3862"/>
      <c r="AH303" s="835"/>
      <c r="AI303" s="3862"/>
      <c r="AJ303" s="835"/>
      <c r="AK303" s="3862"/>
      <c r="AL303" s="835"/>
      <c r="AM303" s="2675"/>
      <c r="AN303" s="3869"/>
      <c r="AO303" s="3844"/>
      <c r="AP303" s="3845"/>
      <c r="AQ303" s="3865"/>
      <c r="AR303" s="3868"/>
      <c r="AS303" s="3845"/>
      <c r="AT303" s="3866"/>
      <c r="AU303" s="2677"/>
      <c r="AV303" s="835"/>
      <c r="AW303" s="3866"/>
      <c r="AX303" s="2677"/>
      <c r="AY303" t="str">
        <f t="shared" si="249"/>
        <v/>
      </c>
      <c r="CA303" s="434" t="str">
        <f t="shared" si="250"/>
        <v/>
      </c>
      <c r="CB303" s="434" t="str">
        <f t="shared" si="251"/>
        <v/>
      </c>
      <c r="CC303" s="436"/>
      <c r="CD303" s="436"/>
      <c r="CE303" s="436"/>
      <c r="CF303" s="434" t="str">
        <f t="shared" si="252"/>
        <v/>
      </c>
      <c r="CG303" s="436"/>
      <c r="CH303" s="434" t="str">
        <f t="shared" si="253"/>
        <v/>
      </c>
      <c r="CI303" s="434" t="str">
        <f t="shared" si="254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5"/>
        <v/>
      </c>
      <c r="CL303" s="434" t="str">
        <f t="shared" si="256"/>
        <v/>
      </c>
      <c r="CO303" s="435">
        <f t="shared" si="257"/>
        <v>0</v>
      </c>
      <c r="CP303" s="435">
        <f t="shared" si="258"/>
        <v>0</v>
      </c>
      <c r="CQ303" s="436"/>
      <c r="CR303" s="436"/>
      <c r="CS303" s="436"/>
      <c r="CT303" s="435">
        <f t="shared" si="259"/>
        <v>0</v>
      </c>
      <c r="CU303" s="436"/>
      <c r="CV303" s="435">
        <f t="shared" si="260"/>
        <v>0</v>
      </c>
      <c r="CW303" s="435">
        <f t="shared" si="261"/>
        <v>0</v>
      </c>
      <c r="CX303" s="435">
        <f>IF(AND($D303&gt;0,AV303=""),1,IF(AV303&gt;$D303,1,0))</f>
        <v>0</v>
      </c>
      <c r="CY303" s="435">
        <f t="shared" si="262"/>
        <v>0</v>
      </c>
      <c r="CZ303" s="435">
        <f t="shared" si="263"/>
        <v>0</v>
      </c>
    </row>
    <row r="304" spans="1:104" ht="15" customHeight="1" x14ac:dyDescent="0.25">
      <c r="A304" s="6756"/>
      <c r="B304" s="6694" t="s">
        <v>1832</v>
      </c>
      <c r="C304" s="6696"/>
      <c r="D304" s="3858">
        <f t="shared" si="273"/>
        <v>0</v>
      </c>
      <c r="E304" s="3859">
        <f t="shared" si="288"/>
        <v>0</v>
      </c>
      <c r="F304" s="3645">
        <f t="shared" si="289"/>
        <v>0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/>
      <c r="X304" s="2677"/>
      <c r="Y304" s="3868"/>
      <c r="Z304" s="2677"/>
      <c r="AA304" s="3868"/>
      <c r="AB304" s="2677"/>
      <c r="AC304" s="3868"/>
      <c r="AD304" s="2677"/>
      <c r="AE304" s="3868"/>
      <c r="AF304" s="2677"/>
      <c r="AG304" s="3868"/>
      <c r="AH304" s="2677"/>
      <c r="AI304" s="3868"/>
      <c r="AJ304" s="2677"/>
      <c r="AK304" s="3868"/>
      <c r="AL304" s="2677"/>
      <c r="AM304" s="2675"/>
      <c r="AN304" s="3869"/>
      <c r="AO304" s="3870"/>
      <c r="AP304" s="3871"/>
      <c r="AQ304" s="3872"/>
      <c r="AR304" s="3868"/>
      <c r="AS304" s="3871"/>
      <c r="AT304" s="3866"/>
      <c r="AU304" s="2677"/>
      <c r="AV304" s="3871"/>
      <c r="AW304" s="3866"/>
      <c r="AX304" s="2677"/>
      <c r="AY304" t="str">
        <f t="shared" si="249"/>
        <v/>
      </c>
      <c r="CA304" s="434" t="str">
        <f t="shared" si="250"/>
        <v/>
      </c>
      <c r="CB304" s="434" t="str">
        <f t="shared" si="251"/>
        <v/>
      </c>
      <c r="CC304" s="436"/>
      <c r="CD304" s="436"/>
      <c r="CE304" s="436"/>
      <c r="CF304" s="434" t="str">
        <f t="shared" si="252"/>
        <v/>
      </c>
      <c r="CG304" s="436"/>
      <c r="CH304" s="434" t="str">
        <f t="shared" si="253"/>
        <v/>
      </c>
      <c r="CI304" s="434" t="str">
        <f t="shared" si="254"/>
        <v/>
      </c>
      <c r="CJ304" s="436"/>
      <c r="CK304" s="434" t="str">
        <f t="shared" si="255"/>
        <v/>
      </c>
      <c r="CL304" s="434" t="str">
        <f t="shared" si="256"/>
        <v/>
      </c>
      <c r="CO304" s="435">
        <f t="shared" si="257"/>
        <v>0</v>
      </c>
      <c r="CP304" s="435">
        <f t="shared" si="258"/>
        <v>0</v>
      </c>
      <c r="CQ304" s="436"/>
      <c r="CR304" s="436"/>
      <c r="CS304" s="436"/>
      <c r="CT304" s="435">
        <f t="shared" si="259"/>
        <v>0</v>
      </c>
      <c r="CU304" s="436"/>
      <c r="CV304" s="435">
        <f t="shared" si="260"/>
        <v>0</v>
      </c>
      <c r="CW304" s="435">
        <f t="shared" si="261"/>
        <v>0</v>
      </c>
      <c r="CX304" s="436"/>
      <c r="CY304" s="435">
        <f t="shared" si="262"/>
        <v>0</v>
      </c>
      <c r="CZ304" s="435">
        <f t="shared" si="263"/>
        <v>0</v>
      </c>
    </row>
    <row r="305" spans="1:104" ht="15" customHeight="1" x14ac:dyDescent="0.25">
      <c r="A305" s="6757"/>
      <c r="B305" s="6707" t="s">
        <v>1833</v>
      </c>
      <c r="C305" s="6707"/>
      <c r="D305" s="3808">
        <f t="shared" si="273"/>
        <v>0</v>
      </c>
      <c r="E305" s="3610">
        <f t="shared" si="288"/>
        <v>0</v>
      </c>
      <c r="F305" s="3563">
        <f t="shared" si="289"/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/>
      <c r="X305" s="838"/>
      <c r="Y305" s="3851"/>
      <c r="Z305" s="838"/>
      <c r="AA305" s="3851"/>
      <c r="AB305" s="838"/>
      <c r="AC305" s="3851"/>
      <c r="AD305" s="838"/>
      <c r="AE305" s="3851"/>
      <c r="AF305" s="838"/>
      <c r="AG305" s="3851"/>
      <c r="AH305" s="838"/>
      <c r="AI305" s="3851"/>
      <c r="AJ305" s="838"/>
      <c r="AK305" s="3851"/>
      <c r="AL305" s="838"/>
      <c r="AM305" s="837"/>
      <c r="AN305" s="3852"/>
      <c r="AO305" s="3873"/>
      <c r="AP305" s="3853"/>
      <c r="AQ305" s="3874"/>
      <c r="AR305" s="3851"/>
      <c r="AS305" s="3853"/>
      <c r="AT305" s="3849"/>
      <c r="AU305" s="838"/>
      <c r="AV305" s="3853"/>
      <c r="AW305" s="3849"/>
      <c r="AX305" s="838"/>
      <c r="AY305" t="str">
        <f t="shared" si="249"/>
        <v/>
      </c>
      <c r="CA305" s="434" t="str">
        <f t="shared" si="250"/>
        <v/>
      </c>
      <c r="CB305" s="434" t="str">
        <f t="shared" si="251"/>
        <v/>
      </c>
      <c r="CC305" s="436"/>
      <c r="CD305" s="436"/>
      <c r="CE305" s="436"/>
      <c r="CF305" s="434" t="str">
        <f t="shared" si="252"/>
        <v/>
      </c>
      <c r="CG305" s="436"/>
      <c r="CH305" s="434" t="str">
        <f t="shared" si="253"/>
        <v/>
      </c>
      <c r="CI305" s="434" t="str">
        <f t="shared" si="254"/>
        <v/>
      </c>
      <c r="CJ305" s="436"/>
      <c r="CK305" s="434" t="str">
        <f t="shared" si="255"/>
        <v/>
      </c>
      <c r="CL305" s="434" t="str">
        <f t="shared" si="256"/>
        <v/>
      </c>
      <c r="CO305" s="435">
        <f t="shared" si="257"/>
        <v>0</v>
      </c>
      <c r="CP305" s="435">
        <f t="shared" si="258"/>
        <v>0</v>
      </c>
      <c r="CQ305" s="436"/>
      <c r="CR305" s="436"/>
      <c r="CS305" s="436"/>
      <c r="CT305" s="435">
        <f t="shared" si="259"/>
        <v>0</v>
      </c>
      <c r="CU305" s="436"/>
      <c r="CV305" s="435">
        <f t="shared" si="260"/>
        <v>0</v>
      </c>
      <c r="CW305" s="435">
        <f t="shared" si="261"/>
        <v>0</v>
      </c>
      <c r="CX305" s="436"/>
      <c r="CY305" s="435">
        <f t="shared" si="262"/>
        <v>0</v>
      </c>
      <c r="CZ305" s="435">
        <f t="shared" si="263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3"/>
        <v>0</v>
      </c>
      <c r="E306" s="3639">
        <f t="shared" si="288"/>
        <v>0</v>
      </c>
      <c r="F306" s="3553">
        <f t="shared" si="289"/>
        <v>0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/>
      <c r="X306" s="2691"/>
      <c r="Y306" s="3856"/>
      <c r="Z306" s="2691"/>
      <c r="AA306" s="3856"/>
      <c r="AB306" s="2691"/>
      <c r="AC306" s="3856"/>
      <c r="AD306" s="2691"/>
      <c r="AE306" s="3856"/>
      <c r="AF306" s="2691"/>
      <c r="AG306" s="3856"/>
      <c r="AH306" s="2691"/>
      <c r="AI306" s="3856"/>
      <c r="AJ306" s="2691"/>
      <c r="AK306" s="3856"/>
      <c r="AL306" s="2691"/>
      <c r="AM306" s="2689"/>
      <c r="AN306" s="3854"/>
      <c r="AO306" s="3857"/>
      <c r="AP306" s="3855"/>
      <c r="AQ306" s="3842"/>
      <c r="AR306" s="3856"/>
      <c r="AS306" s="3845"/>
      <c r="AT306" s="3857"/>
      <c r="AU306" s="2691"/>
      <c r="AV306" s="3845"/>
      <c r="AW306" s="3857"/>
      <c r="AX306" s="2691"/>
      <c r="AY306" t="str">
        <f t="shared" si="249"/>
        <v/>
      </c>
      <c r="CA306" s="434" t="str">
        <f t="shared" si="250"/>
        <v/>
      </c>
      <c r="CB306" s="434" t="str">
        <f t="shared" si="251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2"/>
        <v/>
      </c>
      <c r="CG306" s="436"/>
      <c r="CH306" s="434" t="str">
        <f t="shared" si="253"/>
        <v/>
      </c>
      <c r="CI306" s="434" t="str">
        <f t="shared" si="254"/>
        <v/>
      </c>
      <c r="CJ306" s="436"/>
      <c r="CK306" s="434" t="str">
        <f t="shared" si="255"/>
        <v/>
      </c>
      <c r="CL306" s="434" t="str">
        <f t="shared" si="256"/>
        <v/>
      </c>
      <c r="CO306" s="435">
        <f t="shared" si="257"/>
        <v>0</v>
      </c>
      <c r="CP306" s="435">
        <f t="shared" si="258"/>
        <v>0</v>
      </c>
      <c r="CQ306" s="435">
        <f>IF(AND($D306&gt;0,AO306=""),1,IF(AO306&gt;$D306,1,0))</f>
        <v>0</v>
      </c>
      <c r="CR306" s="435">
        <f t="shared" ref="CR306" si="290">IF(AND($D306&gt;0,AP306=""),1,IF(AP306&gt;$D306,1,0))</f>
        <v>0</v>
      </c>
      <c r="CS306" s="435">
        <f t="shared" ref="CS306:CS307" si="291">IF(AND($D306&gt;0,AQ306=""),1,IF(AQ306&gt;$D306,1,0))</f>
        <v>0</v>
      </c>
      <c r="CT306" s="435">
        <f t="shared" si="259"/>
        <v>0</v>
      </c>
      <c r="CU306" s="436"/>
      <c r="CV306" s="435">
        <f t="shared" si="260"/>
        <v>0</v>
      </c>
      <c r="CW306" s="435">
        <f t="shared" si="261"/>
        <v>0</v>
      </c>
      <c r="CX306" s="436"/>
      <c r="CY306" s="435">
        <f t="shared" si="262"/>
        <v>0</v>
      </c>
      <c r="CZ306" s="435">
        <f t="shared" si="263"/>
        <v>0</v>
      </c>
    </row>
    <row r="307" spans="1:104" ht="15" customHeight="1" x14ac:dyDescent="0.25">
      <c r="A307" s="5730"/>
      <c r="B307" s="6706" t="s">
        <v>1829</v>
      </c>
      <c r="C307" s="6706"/>
      <c r="D307" s="3858">
        <f t="shared" si="273"/>
        <v>0</v>
      </c>
      <c r="E307" s="3859">
        <f>SUM(W307+Y307+AA307+AC307+AE307+AG307+AI307+AK307)</f>
        <v>0</v>
      </c>
      <c r="F307" s="3645">
        <f t="shared" si="289"/>
        <v>0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/>
      <c r="X307" s="835"/>
      <c r="Y307" s="3862"/>
      <c r="Z307" s="835"/>
      <c r="AA307" s="3862"/>
      <c r="AB307" s="835"/>
      <c r="AC307" s="3862"/>
      <c r="AD307" s="835"/>
      <c r="AE307" s="3862"/>
      <c r="AF307" s="835"/>
      <c r="AG307" s="3862"/>
      <c r="AH307" s="835"/>
      <c r="AI307" s="3862"/>
      <c r="AJ307" s="835"/>
      <c r="AK307" s="3862"/>
      <c r="AL307" s="835"/>
      <c r="AM307" s="3863"/>
      <c r="AN307" s="3864"/>
      <c r="AO307" s="3844"/>
      <c r="AP307" s="3845"/>
      <c r="AQ307" s="3856"/>
      <c r="AR307" s="3862"/>
      <c r="AS307" s="3845"/>
      <c r="AT307" s="3860"/>
      <c r="AU307" s="835"/>
      <c r="AV307" s="3845"/>
      <c r="AW307" s="3860"/>
      <c r="AX307" s="835"/>
      <c r="AY307" t="str">
        <f t="shared" si="249"/>
        <v/>
      </c>
      <c r="CA307" s="434" t="str">
        <f t="shared" si="250"/>
        <v/>
      </c>
      <c r="CB307" s="434" t="str">
        <f t="shared" si="251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2"/>
        <v/>
      </c>
      <c r="CG307" s="436"/>
      <c r="CH307" s="434" t="str">
        <f t="shared" si="253"/>
        <v/>
      </c>
      <c r="CI307" s="434" t="str">
        <f t="shared" si="254"/>
        <v/>
      </c>
      <c r="CJ307" s="436"/>
      <c r="CK307" s="434" t="str">
        <f t="shared" si="255"/>
        <v/>
      </c>
      <c r="CL307" s="434" t="str">
        <f t="shared" si="256"/>
        <v/>
      </c>
      <c r="CO307" s="435">
        <f t="shared" si="257"/>
        <v>0</v>
      </c>
      <c r="CP307" s="435">
        <f t="shared" si="258"/>
        <v>0</v>
      </c>
      <c r="CQ307" s="436"/>
      <c r="CR307" s="436"/>
      <c r="CS307" s="435">
        <f t="shared" si="291"/>
        <v>0</v>
      </c>
      <c r="CT307" s="435">
        <f t="shared" si="259"/>
        <v>0</v>
      </c>
      <c r="CU307" s="436"/>
      <c r="CV307" s="435">
        <f t="shared" si="260"/>
        <v>0</v>
      </c>
      <c r="CW307" s="435">
        <f t="shared" si="261"/>
        <v>0</v>
      </c>
      <c r="CX307" s="436"/>
      <c r="CY307" s="435">
        <f t="shared" si="262"/>
        <v>0</v>
      </c>
      <c r="CZ307" s="435">
        <f t="shared" si="263"/>
        <v>0</v>
      </c>
    </row>
    <row r="308" spans="1:104" ht="15" customHeight="1" x14ac:dyDescent="0.25">
      <c r="A308" s="5730"/>
      <c r="B308" s="6706" t="s">
        <v>1830</v>
      </c>
      <c r="C308" s="6706"/>
      <c r="D308" s="3858">
        <f t="shared" si="273"/>
        <v>0</v>
      </c>
      <c r="E308" s="3859">
        <f t="shared" si="288"/>
        <v>0</v>
      </c>
      <c r="F308" s="3645">
        <f t="shared" si="289"/>
        <v>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/>
      <c r="X308" s="835"/>
      <c r="Y308" s="3862"/>
      <c r="Z308" s="835"/>
      <c r="AA308" s="3862"/>
      <c r="AB308" s="835"/>
      <c r="AC308" s="3862"/>
      <c r="AD308" s="835"/>
      <c r="AE308" s="3862"/>
      <c r="AF308" s="835"/>
      <c r="AG308" s="3862"/>
      <c r="AH308" s="835"/>
      <c r="AI308" s="3862"/>
      <c r="AJ308" s="835"/>
      <c r="AK308" s="3862"/>
      <c r="AL308" s="835"/>
      <c r="AM308" s="3863"/>
      <c r="AN308" s="3864"/>
      <c r="AO308" s="3844"/>
      <c r="AP308" s="3845"/>
      <c r="AQ308" s="3865"/>
      <c r="AR308" s="3862"/>
      <c r="AS308" s="3845"/>
      <c r="AT308" s="3860"/>
      <c r="AU308" s="835"/>
      <c r="AV308" s="3845"/>
      <c r="AW308" s="3860"/>
      <c r="AX308" s="835"/>
      <c r="AY308" t="str">
        <f t="shared" si="249"/>
        <v/>
      </c>
      <c r="CA308" s="434" t="str">
        <f t="shared" si="250"/>
        <v/>
      </c>
      <c r="CB308" s="434" t="str">
        <f t="shared" si="251"/>
        <v/>
      </c>
      <c r="CC308" s="436"/>
      <c r="CD308" s="436"/>
      <c r="CE308" s="436"/>
      <c r="CF308" s="434" t="str">
        <f t="shared" si="252"/>
        <v/>
      </c>
      <c r="CG308" s="436"/>
      <c r="CH308" s="434" t="str">
        <f t="shared" si="253"/>
        <v/>
      </c>
      <c r="CI308" s="434" t="str">
        <f t="shared" si="254"/>
        <v/>
      </c>
      <c r="CJ308" s="436"/>
      <c r="CK308" s="434" t="str">
        <f t="shared" si="255"/>
        <v/>
      </c>
      <c r="CL308" s="434" t="str">
        <f t="shared" si="256"/>
        <v/>
      </c>
      <c r="CO308" s="435">
        <f t="shared" si="257"/>
        <v>0</v>
      </c>
      <c r="CP308" s="435">
        <f t="shared" si="258"/>
        <v>0</v>
      </c>
      <c r="CQ308" s="436"/>
      <c r="CR308" s="436"/>
      <c r="CS308" s="436"/>
      <c r="CT308" s="435">
        <f t="shared" si="259"/>
        <v>0</v>
      </c>
      <c r="CU308" s="436"/>
      <c r="CV308" s="435">
        <f t="shared" si="260"/>
        <v>0</v>
      </c>
      <c r="CW308" s="435">
        <f t="shared" si="261"/>
        <v>0</v>
      </c>
      <c r="CX308" s="436"/>
      <c r="CY308" s="435">
        <f t="shared" si="262"/>
        <v>0</v>
      </c>
      <c r="CZ308" s="435">
        <f t="shared" si="263"/>
        <v>0</v>
      </c>
    </row>
    <row r="309" spans="1:104" x14ac:dyDescent="0.25">
      <c r="A309" s="5730"/>
      <c r="B309" s="6694" t="s">
        <v>1831</v>
      </c>
      <c r="C309" s="6696"/>
      <c r="D309" s="3858">
        <f t="shared" si="273"/>
        <v>0</v>
      </c>
      <c r="E309" s="3859">
        <f t="shared" si="288"/>
        <v>0</v>
      </c>
      <c r="F309" s="3645">
        <f t="shared" si="289"/>
        <v>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/>
      <c r="X309" s="2677"/>
      <c r="Y309" s="3868"/>
      <c r="Z309" s="2677"/>
      <c r="AA309" s="3868"/>
      <c r="AB309" s="2677"/>
      <c r="AC309" s="3868"/>
      <c r="AD309" s="2677"/>
      <c r="AE309" s="3868"/>
      <c r="AF309" s="2677"/>
      <c r="AG309" s="3868"/>
      <c r="AH309" s="2677"/>
      <c r="AI309" s="3868"/>
      <c r="AJ309" s="2677"/>
      <c r="AK309" s="3868"/>
      <c r="AL309" s="2677"/>
      <c r="AM309" s="2675"/>
      <c r="AN309" s="3869"/>
      <c r="AO309" s="3844"/>
      <c r="AP309" s="3845"/>
      <c r="AQ309" s="3865"/>
      <c r="AR309" s="3868"/>
      <c r="AS309" s="3845"/>
      <c r="AT309" s="3866"/>
      <c r="AU309" s="2677"/>
      <c r="AV309" s="835"/>
      <c r="AW309" s="3866"/>
      <c r="AX309" s="2677"/>
      <c r="AY309" t="str">
        <f t="shared" si="249"/>
        <v/>
      </c>
      <c r="CA309" s="434" t="str">
        <f t="shared" si="250"/>
        <v/>
      </c>
      <c r="CB309" s="434" t="str">
        <f t="shared" si="251"/>
        <v/>
      </c>
      <c r="CC309" s="436"/>
      <c r="CD309" s="436"/>
      <c r="CE309" s="436"/>
      <c r="CF309" s="434" t="str">
        <f t="shared" si="252"/>
        <v/>
      </c>
      <c r="CG309" s="436"/>
      <c r="CH309" s="434" t="str">
        <f t="shared" si="253"/>
        <v/>
      </c>
      <c r="CI309" s="434" t="str">
        <f t="shared" si="254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5"/>
        <v/>
      </c>
      <c r="CL309" s="434" t="str">
        <f t="shared" si="256"/>
        <v/>
      </c>
      <c r="CO309" s="435">
        <f t="shared" si="257"/>
        <v>0</v>
      </c>
      <c r="CP309" s="435">
        <f t="shared" si="258"/>
        <v>0</v>
      </c>
      <c r="CQ309" s="436"/>
      <c r="CR309" s="436"/>
      <c r="CS309" s="436"/>
      <c r="CT309" s="435">
        <f t="shared" si="259"/>
        <v>0</v>
      </c>
      <c r="CU309" s="436"/>
      <c r="CV309" s="435">
        <f t="shared" si="260"/>
        <v>0</v>
      </c>
      <c r="CW309" s="435">
        <f t="shared" si="261"/>
        <v>0</v>
      </c>
      <c r="CX309" s="435">
        <f t="shared" si="261"/>
        <v>0</v>
      </c>
      <c r="CY309" s="435">
        <f t="shared" si="262"/>
        <v>0</v>
      </c>
      <c r="CZ309" s="435">
        <f t="shared" si="263"/>
        <v>0</v>
      </c>
    </row>
    <row r="310" spans="1:104" ht="15" customHeight="1" x14ac:dyDescent="0.25">
      <c r="A310" s="5730"/>
      <c r="B310" s="6694" t="s">
        <v>1832</v>
      </c>
      <c r="C310" s="6696"/>
      <c r="D310" s="3858">
        <f t="shared" si="273"/>
        <v>0</v>
      </c>
      <c r="E310" s="3859">
        <f t="shared" si="288"/>
        <v>0</v>
      </c>
      <c r="F310" s="3645">
        <f t="shared" si="289"/>
        <v>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/>
      <c r="X310" s="2677"/>
      <c r="Y310" s="3868"/>
      <c r="Z310" s="2677"/>
      <c r="AA310" s="3868"/>
      <c r="AB310" s="2677"/>
      <c r="AC310" s="3868"/>
      <c r="AD310" s="2677"/>
      <c r="AE310" s="3868"/>
      <c r="AF310" s="2677"/>
      <c r="AG310" s="3868"/>
      <c r="AH310" s="2677"/>
      <c r="AI310" s="3868"/>
      <c r="AJ310" s="2677"/>
      <c r="AK310" s="3868"/>
      <c r="AL310" s="2677"/>
      <c r="AM310" s="2675"/>
      <c r="AN310" s="3869"/>
      <c r="AO310" s="3870"/>
      <c r="AP310" s="3871"/>
      <c r="AQ310" s="3865"/>
      <c r="AR310" s="3868"/>
      <c r="AS310" s="3871"/>
      <c r="AT310" s="3866"/>
      <c r="AU310" s="2677"/>
      <c r="AV310" s="3871"/>
      <c r="AW310" s="3866"/>
      <c r="AX310" s="2677"/>
      <c r="AY310" t="str">
        <f t="shared" si="249"/>
        <v/>
      </c>
      <c r="CA310" s="434" t="str">
        <f t="shared" si="250"/>
        <v/>
      </c>
      <c r="CB310" s="434" t="str">
        <f t="shared" si="251"/>
        <v/>
      </c>
      <c r="CC310" s="436"/>
      <c r="CD310" s="436"/>
      <c r="CE310" s="436"/>
      <c r="CF310" s="434" t="str">
        <f t="shared" si="252"/>
        <v/>
      </c>
      <c r="CG310" s="436"/>
      <c r="CH310" s="434" t="str">
        <f t="shared" si="253"/>
        <v/>
      </c>
      <c r="CI310" s="434" t="str">
        <f t="shared" si="254"/>
        <v/>
      </c>
      <c r="CJ310" s="436"/>
      <c r="CK310" s="434" t="str">
        <f t="shared" si="255"/>
        <v/>
      </c>
      <c r="CL310" s="434" t="str">
        <f t="shared" si="256"/>
        <v/>
      </c>
      <c r="CO310" s="435">
        <f t="shared" si="257"/>
        <v>0</v>
      </c>
      <c r="CP310" s="435">
        <f t="shared" si="258"/>
        <v>0</v>
      </c>
      <c r="CQ310" s="436"/>
      <c r="CR310" s="436"/>
      <c r="CS310" s="436"/>
      <c r="CT310" s="435">
        <f t="shared" si="259"/>
        <v>0</v>
      </c>
      <c r="CU310" s="436"/>
      <c r="CV310" s="435">
        <f t="shared" si="260"/>
        <v>0</v>
      </c>
      <c r="CW310" s="435">
        <f t="shared" si="261"/>
        <v>0</v>
      </c>
      <c r="CX310" s="436"/>
      <c r="CY310" s="435">
        <f t="shared" si="262"/>
        <v>0</v>
      </c>
      <c r="CZ310" s="435">
        <f t="shared" si="263"/>
        <v>0</v>
      </c>
    </row>
    <row r="311" spans="1:104" ht="15" customHeight="1" x14ac:dyDescent="0.25">
      <c r="A311" s="6535"/>
      <c r="B311" s="6707" t="s">
        <v>1833</v>
      </c>
      <c r="C311" s="6707"/>
      <c r="D311" s="3478">
        <f t="shared" si="273"/>
        <v>0</v>
      </c>
      <c r="E311" s="3610">
        <f t="shared" si="288"/>
        <v>0</v>
      </c>
      <c r="F311" s="3563">
        <f t="shared" si="289"/>
        <v>0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/>
      <c r="X311" s="838"/>
      <c r="Y311" s="3851"/>
      <c r="Z311" s="838"/>
      <c r="AA311" s="3851"/>
      <c r="AB311" s="838"/>
      <c r="AC311" s="3851"/>
      <c r="AD311" s="838"/>
      <c r="AE311" s="3851"/>
      <c r="AF311" s="838"/>
      <c r="AG311" s="3851"/>
      <c r="AH311" s="838"/>
      <c r="AI311" s="3851"/>
      <c r="AJ311" s="838"/>
      <c r="AK311" s="3851"/>
      <c r="AL311" s="838"/>
      <c r="AM311" s="837"/>
      <c r="AN311" s="3852"/>
      <c r="AO311" s="3873"/>
      <c r="AP311" s="3853"/>
      <c r="AQ311" s="3865"/>
      <c r="AR311" s="3851"/>
      <c r="AS311" s="3853"/>
      <c r="AT311" s="3849"/>
      <c r="AU311" s="838"/>
      <c r="AV311" s="3853"/>
      <c r="AW311" s="3849"/>
      <c r="AX311" s="838"/>
      <c r="AY311" t="str">
        <f t="shared" si="249"/>
        <v/>
      </c>
      <c r="CA311" s="434" t="str">
        <f t="shared" si="250"/>
        <v/>
      </c>
      <c r="CB311" s="434" t="str">
        <f t="shared" si="251"/>
        <v/>
      </c>
      <c r="CC311" s="436"/>
      <c r="CD311" s="436"/>
      <c r="CE311" s="436"/>
      <c r="CF311" s="434" t="str">
        <f t="shared" si="252"/>
        <v/>
      </c>
      <c r="CG311" s="436"/>
      <c r="CH311" s="434" t="str">
        <f t="shared" si="253"/>
        <v/>
      </c>
      <c r="CI311" s="434" t="str">
        <f t="shared" si="254"/>
        <v/>
      </c>
      <c r="CJ311" s="436"/>
      <c r="CK311" s="434" t="str">
        <f t="shared" si="255"/>
        <v/>
      </c>
      <c r="CL311" s="434" t="str">
        <f t="shared" si="256"/>
        <v/>
      </c>
      <c r="CO311" s="435">
        <f t="shared" si="257"/>
        <v>0</v>
      </c>
      <c r="CP311" s="435">
        <f t="shared" si="258"/>
        <v>0</v>
      </c>
      <c r="CQ311" s="436"/>
      <c r="CR311" s="436"/>
      <c r="CS311" s="436"/>
      <c r="CT311" s="435">
        <f t="shared" si="259"/>
        <v>0</v>
      </c>
      <c r="CU311" s="436"/>
      <c r="CV311" s="435">
        <f t="shared" si="260"/>
        <v>0</v>
      </c>
      <c r="CW311" s="435">
        <f t="shared" si="261"/>
        <v>0</v>
      </c>
      <c r="CX311" s="436"/>
      <c r="CY311" s="435">
        <f t="shared" si="262"/>
        <v>0</v>
      </c>
      <c r="CZ311" s="435">
        <f t="shared" si="263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3"/>
        <v>0</v>
      </c>
      <c r="E312" s="3639">
        <f>SUM(G312++I312+K312+M312+O312+Q312+S312+U312+W312+Y312+AA312+AC312+AE312+AG312+AI312+AK312)</f>
        <v>0</v>
      </c>
      <c r="F312" s="3553">
        <f>SUM(H312++J312+L312+N312+P312+R312+T312+V312+X312+Z312+AB312+AD312+AF312+AH312+AJ312+AL312)</f>
        <v>0</v>
      </c>
      <c r="G312" s="3857"/>
      <c r="H312" s="3855"/>
      <c r="I312" s="3856"/>
      <c r="J312" s="3855"/>
      <c r="K312" s="3856"/>
      <c r="L312" s="3855"/>
      <c r="M312" s="3856"/>
      <c r="N312" s="3855"/>
      <c r="O312" s="3856"/>
      <c r="P312" s="3855"/>
      <c r="Q312" s="3856"/>
      <c r="R312" s="3855"/>
      <c r="S312" s="3856"/>
      <c r="T312" s="2691"/>
      <c r="U312" s="3856"/>
      <c r="V312" s="2691"/>
      <c r="W312" s="3856"/>
      <c r="X312" s="2691"/>
      <c r="Y312" s="3856"/>
      <c r="Z312" s="2691"/>
      <c r="AA312" s="3856"/>
      <c r="AB312" s="2691"/>
      <c r="AC312" s="3856"/>
      <c r="AD312" s="2691"/>
      <c r="AE312" s="3856"/>
      <c r="AF312" s="2691"/>
      <c r="AG312" s="3856"/>
      <c r="AH312" s="2691"/>
      <c r="AI312" s="3856"/>
      <c r="AJ312" s="2691"/>
      <c r="AK312" s="3856"/>
      <c r="AL312" s="2691"/>
      <c r="AM312" s="2689"/>
      <c r="AN312" s="3854"/>
      <c r="AO312" s="3857"/>
      <c r="AP312" s="3855"/>
      <c r="AQ312" s="3842"/>
      <c r="AR312" s="3856"/>
      <c r="AS312" s="3845"/>
      <c r="AT312" s="3857"/>
      <c r="AU312" s="2691"/>
      <c r="AV312" s="3845"/>
      <c r="AW312" s="3857"/>
      <c r="AX312" s="2691"/>
      <c r="AY312" t="str">
        <f t="shared" si="249"/>
        <v/>
      </c>
      <c r="CA312" s="434" t="str">
        <f t="shared" si="250"/>
        <v/>
      </c>
      <c r="CB312" s="434" t="str">
        <f t="shared" si="251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2"/>
        <v/>
      </c>
      <c r="CG312" s="436"/>
      <c r="CH312" s="434" t="str">
        <f t="shared" si="253"/>
        <v/>
      </c>
      <c r="CI312" s="434" t="str">
        <f t="shared" si="254"/>
        <v/>
      </c>
      <c r="CJ312" s="436"/>
      <c r="CK312" s="434" t="str">
        <f t="shared" si="255"/>
        <v/>
      </c>
      <c r="CL312" s="434" t="str">
        <f t="shared" si="256"/>
        <v/>
      </c>
      <c r="CO312" s="435">
        <f t="shared" si="257"/>
        <v>0</v>
      </c>
      <c r="CP312" s="435">
        <f t="shared" si="258"/>
        <v>0</v>
      </c>
      <c r="CQ312" s="435">
        <f>IF(AND($D312&gt;0,AO312=""),1,IF(AO312&gt;$D312,1,0))</f>
        <v>0</v>
      </c>
      <c r="CR312" s="435">
        <f t="shared" ref="CR312" si="292">IF(AND($D312&gt;0,AP312=""),1,IF(AP312&gt;$D312,1,0))</f>
        <v>0</v>
      </c>
      <c r="CS312" s="435">
        <f t="shared" ref="CS312:CS313" si="293">IF(AND($D312&gt;0,AQ312=""),1,IF(AQ312&gt;$D312,1,0))</f>
        <v>0</v>
      </c>
      <c r="CT312" s="435">
        <f t="shared" si="259"/>
        <v>0</v>
      </c>
      <c r="CU312" s="436"/>
      <c r="CV312" s="435">
        <f t="shared" si="260"/>
        <v>0</v>
      </c>
      <c r="CW312" s="435">
        <f t="shared" si="261"/>
        <v>0</v>
      </c>
      <c r="CX312" s="436"/>
      <c r="CY312" s="435">
        <f t="shared" si="262"/>
        <v>0</v>
      </c>
      <c r="CZ312" s="435">
        <f t="shared" si="263"/>
        <v>0</v>
      </c>
    </row>
    <row r="313" spans="1:104" ht="15" customHeight="1" x14ac:dyDescent="0.25">
      <c r="A313" s="5730"/>
      <c r="B313" s="6706" t="s">
        <v>1829</v>
      </c>
      <c r="C313" s="6706"/>
      <c r="D313" s="3858">
        <f t="shared" si="273"/>
        <v>0</v>
      </c>
      <c r="E313" s="3859">
        <f t="shared" ref="E313:E323" si="294">SUM(G313++I313+K313+M313+O313+Q313+S313+U313+W313+Y313+AA313+AC313+AE313+AG313+AI313+AK313)</f>
        <v>0</v>
      </c>
      <c r="F313" s="3645">
        <f t="shared" ref="F313:F329" si="295">SUM(H313++J313+L313+N313+P313+R313+T313+V313+X313+Z313+AB313+AD313+AF313+AH313+AJ313+AL313)</f>
        <v>0</v>
      </c>
      <c r="G313" s="3860"/>
      <c r="H313" s="3861"/>
      <c r="I313" s="3862"/>
      <c r="J313" s="3861"/>
      <c r="K313" s="3862"/>
      <c r="L313" s="3861"/>
      <c r="M313" s="3862"/>
      <c r="N313" s="3861"/>
      <c r="O313" s="3862"/>
      <c r="P313" s="3861"/>
      <c r="Q313" s="3862"/>
      <c r="R313" s="3861"/>
      <c r="S313" s="3862"/>
      <c r="T313" s="835"/>
      <c r="U313" s="3862"/>
      <c r="V313" s="835"/>
      <c r="W313" s="3862"/>
      <c r="X313" s="835"/>
      <c r="Y313" s="3862"/>
      <c r="Z313" s="835"/>
      <c r="AA313" s="3862"/>
      <c r="AB313" s="835"/>
      <c r="AC313" s="3862"/>
      <c r="AD313" s="835"/>
      <c r="AE313" s="3862"/>
      <c r="AF313" s="835"/>
      <c r="AG313" s="3862"/>
      <c r="AH313" s="835"/>
      <c r="AI313" s="3862"/>
      <c r="AJ313" s="835"/>
      <c r="AK313" s="3862"/>
      <c r="AL313" s="835"/>
      <c r="AM313" s="3863"/>
      <c r="AN313" s="3864"/>
      <c r="AO313" s="3844"/>
      <c r="AP313" s="3845"/>
      <c r="AQ313" s="3856"/>
      <c r="AR313" s="3862"/>
      <c r="AS313" s="3845"/>
      <c r="AT313" s="3860"/>
      <c r="AU313" s="835"/>
      <c r="AV313" s="3845"/>
      <c r="AW313" s="3860"/>
      <c r="AX313" s="835"/>
      <c r="AY313" t="str">
        <f t="shared" si="249"/>
        <v/>
      </c>
      <c r="CA313" s="434" t="str">
        <f t="shared" si="250"/>
        <v/>
      </c>
      <c r="CB313" s="434" t="str">
        <f t="shared" si="251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2"/>
        <v/>
      </c>
      <c r="CG313" s="436"/>
      <c r="CH313" s="434" t="str">
        <f t="shared" si="253"/>
        <v/>
      </c>
      <c r="CI313" s="434" t="str">
        <f t="shared" si="254"/>
        <v/>
      </c>
      <c r="CJ313" s="436"/>
      <c r="CK313" s="434" t="str">
        <f t="shared" si="255"/>
        <v/>
      </c>
      <c r="CL313" s="434" t="str">
        <f t="shared" si="256"/>
        <v/>
      </c>
      <c r="CO313" s="435">
        <f t="shared" si="257"/>
        <v>0</v>
      </c>
      <c r="CP313" s="435">
        <f t="shared" si="258"/>
        <v>0</v>
      </c>
      <c r="CQ313" s="436"/>
      <c r="CR313" s="436"/>
      <c r="CS313" s="435">
        <f t="shared" si="293"/>
        <v>0</v>
      </c>
      <c r="CT313" s="435">
        <f t="shared" si="259"/>
        <v>0</v>
      </c>
      <c r="CU313" s="436"/>
      <c r="CV313" s="435">
        <f t="shared" si="260"/>
        <v>0</v>
      </c>
      <c r="CW313" s="435">
        <f t="shared" si="261"/>
        <v>0</v>
      </c>
      <c r="CX313" s="436"/>
      <c r="CY313" s="435">
        <f t="shared" si="262"/>
        <v>0</v>
      </c>
      <c r="CZ313" s="435">
        <f t="shared" si="263"/>
        <v>0</v>
      </c>
    </row>
    <row r="314" spans="1:104" ht="15" customHeight="1" x14ac:dyDescent="0.25">
      <c r="A314" s="5730"/>
      <c r="B314" s="6706" t="s">
        <v>1830</v>
      </c>
      <c r="C314" s="6706"/>
      <c r="D314" s="3858">
        <f t="shared" si="273"/>
        <v>0</v>
      </c>
      <c r="E314" s="3859">
        <f t="shared" si="294"/>
        <v>0</v>
      </c>
      <c r="F314" s="3877">
        <f t="shared" si="295"/>
        <v>0</v>
      </c>
      <c r="G314" s="3862"/>
      <c r="H314" s="3861"/>
      <c r="I314" s="3862"/>
      <c r="J314" s="3861"/>
      <c r="K314" s="3862"/>
      <c r="L314" s="3861"/>
      <c r="M314" s="3862"/>
      <c r="N314" s="3861"/>
      <c r="O314" s="3862"/>
      <c r="P314" s="3861"/>
      <c r="Q314" s="3862"/>
      <c r="R314" s="3861"/>
      <c r="S314" s="3862"/>
      <c r="T314" s="835"/>
      <c r="U314" s="3862"/>
      <c r="V314" s="835"/>
      <c r="W314" s="3862"/>
      <c r="X314" s="835"/>
      <c r="Y314" s="3862"/>
      <c r="Z314" s="835"/>
      <c r="AA314" s="3862"/>
      <c r="AB314" s="835"/>
      <c r="AC314" s="3862"/>
      <c r="AD314" s="835"/>
      <c r="AE314" s="3862"/>
      <c r="AF314" s="835"/>
      <c r="AG314" s="3862"/>
      <c r="AH314" s="835"/>
      <c r="AI314" s="3862"/>
      <c r="AJ314" s="835"/>
      <c r="AK314" s="3862"/>
      <c r="AL314" s="835"/>
      <c r="AM314" s="3863"/>
      <c r="AN314" s="3864"/>
      <c r="AO314" s="3844"/>
      <c r="AP314" s="3845"/>
      <c r="AQ314" s="3865"/>
      <c r="AR314" s="3862"/>
      <c r="AS314" s="3845"/>
      <c r="AT314" s="3860"/>
      <c r="AU314" s="835"/>
      <c r="AV314" s="3845"/>
      <c r="AW314" s="3860"/>
      <c r="AX314" s="835"/>
      <c r="AY314" t="str">
        <f t="shared" si="249"/>
        <v/>
      </c>
      <c r="CA314" s="434" t="str">
        <f t="shared" si="250"/>
        <v/>
      </c>
      <c r="CB314" s="434" t="str">
        <f t="shared" si="251"/>
        <v/>
      </c>
      <c r="CC314" s="436"/>
      <c r="CD314" s="436"/>
      <c r="CE314" s="436"/>
      <c r="CF314" s="434" t="str">
        <f t="shared" si="252"/>
        <v/>
      </c>
      <c r="CG314" s="436"/>
      <c r="CH314" s="434" t="str">
        <f t="shared" si="253"/>
        <v/>
      </c>
      <c r="CI314" s="434" t="str">
        <f t="shared" si="254"/>
        <v/>
      </c>
      <c r="CJ314" s="436"/>
      <c r="CK314" s="434" t="str">
        <f t="shared" si="255"/>
        <v/>
      </c>
      <c r="CL314" s="434" t="str">
        <f t="shared" si="256"/>
        <v/>
      </c>
      <c r="CO314" s="435">
        <f t="shared" si="257"/>
        <v>0</v>
      </c>
      <c r="CP314" s="435">
        <f t="shared" si="258"/>
        <v>0</v>
      </c>
      <c r="CQ314" s="436"/>
      <c r="CR314" s="436"/>
      <c r="CS314" s="436"/>
      <c r="CT314" s="435">
        <f t="shared" si="259"/>
        <v>0</v>
      </c>
      <c r="CU314" s="436"/>
      <c r="CV314" s="435">
        <f t="shared" si="260"/>
        <v>0</v>
      </c>
      <c r="CW314" s="435">
        <f t="shared" si="261"/>
        <v>0</v>
      </c>
      <c r="CX314" s="436"/>
      <c r="CY314" s="435">
        <f t="shared" si="262"/>
        <v>0</v>
      </c>
      <c r="CZ314" s="435">
        <f t="shared" si="263"/>
        <v>0</v>
      </c>
    </row>
    <row r="315" spans="1:104" ht="15" customHeight="1" x14ac:dyDescent="0.25">
      <c r="A315" s="5730"/>
      <c r="B315" s="6694" t="s">
        <v>1831</v>
      </c>
      <c r="C315" s="6696"/>
      <c r="D315" s="3858">
        <f t="shared" si="273"/>
        <v>0</v>
      </c>
      <c r="E315" s="3859">
        <f t="shared" si="294"/>
        <v>0</v>
      </c>
      <c r="F315" s="3877">
        <f t="shared" si="295"/>
        <v>0</v>
      </c>
      <c r="G315" s="3868"/>
      <c r="H315" s="3867"/>
      <c r="I315" s="3868"/>
      <c r="J315" s="3867"/>
      <c r="K315" s="3868"/>
      <c r="L315" s="3867"/>
      <c r="M315" s="3868"/>
      <c r="N315" s="3867"/>
      <c r="O315" s="3868"/>
      <c r="P315" s="3867"/>
      <c r="Q315" s="3868"/>
      <c r="R315" s="3867"/>
      <c r="S315" s="3868"/>
      <c r="T315" s="2677"/>
      <c r="U315" s="3868"/>
      <c r="V315" s="2677"/>
      <c r="W315" s="3868"/>
      <c r="X315" s="2677"/>
      <c r="Y315" s="3868"/>
      <c r="Z315" s="2677"/>
      <c r="AA315" s="3868"/>
      <c r="AB315" s="2677"/>
      <c r="AC315" s="3868"/>
      <c r="AD315" s="2677"/>
      <c r="AE315" s="3868"/>
      <c r="AF315" s="2677"/>
      <c r="AG315" s="3868"/>
      <c r="AH315" s="2677"/>
      <c r="AI315" s="3868"/>
      <c r="AJ315" s="2677"/>
      <c r="AK315" s="3868"/>
      <c r="AL315" s="2677"/>
      <c r="AM315" s="2675"/>
      <c r="AN315" s="3869"/>
      <c r="AO315" s="3844"/>
      <c r="AP315" s="3845"/>
      <c r="AQ315" s="3865"/>
      <c r="AR315" s="3868"/>
      <c r="AS315" s="3845"/>
      <c r="AT315" s="3866"/>
      <c r="AU315" s="2677"/>
      <c r="AV315" s="835"/>
      <c r="AW315" s="3866"/>
      <c r="AX315" s="2677"/>
      <c r="AY315" t="str">
        <f t="shared" ref="AY315:AY328" si="296">CA315&amp;CB315&amp;CC315&amp;CD315&amp;CE315&amp;CF315&amp;CG315&amp;CH315&amp;CI315&amp;CJ315&amp;CK315&amp;CL315</f>
        <v/>
      </c>
      <c r="CA315" s="43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4">IF(AND($F315&gt;0,AM315=""),1,IF(AM315&gt;$F315,1,0))</f>
        <v>0</v>
      </c>
      <c r="CP315" s="435">
        <f t="shared" ref="CP315:CP329" si="305">IF(AND(AG315+AH315&gt;0,AN315=""),1,IF(AN315&gt;AG315+AH315,1,0))</f>
        <v>0</v>
      </c>
      <c r="CQ315" s="436"/>
      <c r="CR315" s="436"/>
      <c r="CS315" s="436"/>
      <c r="CT315" s="435">
        <f t="shared" ref="CT315:CT329" si="306">IF(AND($D315&gt;0,AR315=""),1,IF(AR315&gt;$D315,1,0))</f>
        <v>0</v>
      </c>
      <c r="CU315" s="436"/>
      <c r="CV315" s="435">
        <f t="shared" ref="CV315:CV329" si="307">IF(AND($D315&gt;0,AT315=""),1,IF(AT315&gt;$D315,1,0))</f>
        <v>0</v>
      </c>
      <c r="CW315" s="435">
        <f t="shared" ref="CW315:CW329" si="308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09">IF(AND($D315&gt;0,AW315=""),1,IF(AW315&gt;$D315,1,0))</f>
        <v>0</v>
      </c>
      <c r="CZ315" s="435">
        <f t="shared" ref="CZ315:CZ329" si="310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58">
        <f t="shared" si="273"/>
        <v>0</v>
      </c>
      <c r="E316" s="3859">
        <f t="shared" si="294"/>
        <v>0</v>
      </c>
      <c r="F316" s="3877">
        <f t="shared" si="295"/>
        <v>0</v>
      </c>
      <c r="G316" s="3868"/>
      <c r="H316" s="3867"/>
      <c r="I316" s="3868"/>
      <c r="J316" s="3867"/>
      <c r="K316" s="3868"/>
      <c r="L316" s="3867"/>
      <c r="M316" s="3868"/>
      <c r="N316" s="3867"/>
      <c r="O316" s="3868"/>
      <c r="P316" s="3867"/>
      <c r="Q316" s="3868"/>
      <c r="R316" s="3867"/>
      <c r="S316" s="3868"/>
      <c r="T316" s="2677"/>
      <c r="U316" s="3868"/>
      <c r="V316" s="2677"/>
      <c r="W316" s="3868"/>
      <c r="X316" s="2677"/>
      <c r="Y316" s="3868"/>
      <c r="Z316" s="2677"/>
      <c r="AA316" s="3868"/>
      <c r="AB316" s="2677"/>
      <c r="AC316" s="3868"/>
      <c r="AD316" s="2677"/>
      <c r="AE316" s="3868"/>
      <c r="AF316" s="2677"/>
      <c r="AG316" s="3868"/>
      <c r="AH316" s="2677"/>
      <c r="AI316" s="3868"/>
      <c r="AJ316" s="2677"/>
      <c r="AK316" s="3868"/>
      <c r="AL316" s="2677"/>
      <c r="AM316" s="2675"/>
      <c r="AN316" s="3869"/>
      <c r="AO316" s="3870"/>
      <c r="AP316" s="3871"/>
      <c r="AQ316" s="3872"/>
      <c r="AR316" s="3868"/>
      <c r="AS316" s="3871"/>
      <c r="AT316" s="3866"/>
      <c r="AU316" s="2677"/>
      <c r="AV316" s="3871"/>
      <c r="AW316" s="3866"/>
      <c r="AX316" s="2677"/>
      <c r="AY316" t="str">
        <f t="shared" si="296"/>
        <v/>
      </c>
      <c r="CA316" s="434" t="str">
        <f t="shared" si="297"/>
        <v/>
      </c>
      <c r="CB316" s="434" t="str">
        <f t="shared" si="298"/>
        <v/>
      </c>
      <c r="CC316" s="436"/>
      <c r="CD316" s="436"/>
      <c r="CE316" s="436"/>
      <c r="CF316" s="434" t="str">
        <f t="shared" si="299"/>
        <v/>
      </c>
      <c r="CG316" s="436"/>
      <c r="CH316" s="434" t="str">
        <f t="shared" si="300"/>
        <v/>
      </c>
      <c r="CI316" s="434" t="str">
        <f t="shared" si="301"/>
        <v/>
      </c>
      <c r="CJ316" s="436"/>
      <c r="CK316" s="434" t="str">
        <f t="shared" si="302"/>
        <v/>
      </c>
      <c r="CL316" s="434" t="str">
        <f t="shared" si="303"/>
        <v/>
      </c>
      <c r="CO316" s="435">
        <f t="shared" si="304"/>
        <v>0</v>
      </c>
      <c r="CP316" s="435">
        <f t="shared" si="305"/>
        <v>0</v>
      </c>
      <c r="CQ316" s="436"/>
      <c r="CR316" s="436"/>
      <c r="CS316" s="436"/>
      <c r="CT316" s="435">
        <f t="shared" si="306"/>
        <v>0</v>
      </c>
      <c r="CU316" s="436"/>
      <c r="CV316" s="435">
        <f t="shared" si="307"/>
        <v>0</v>
      </c>
      <c r="CW316" s="435">
        <f t="shared" si="308"/>
        <v>0</v>
      </c>
      <c r="CX316" s="436"/>
      <c r="CY316" s="435">
        <f t="shared" si="309"/>
        <v>0</v>
      </c>
      <c r="CZ316" s="435">
        <f t="shared" si="310"/>
        <v>0</v>
      </c>
    </row>
    <row r="317" spans="1:104" ht="15" customHeight="1" x14ac:dyDescent="0.25">
      <c r="A317" s="6535"/>
      <c r="B317" s="6707" t="s">
        <v>1833</v>
      </c>
      <c r="C317" s="6707"/>
      <c r="D317" s="3478">
        <f t="shared" si="273"/>
        <v>0</v>
      </c>
      <c r="E317" s="3610">
        <f t="shared" si="294"/>
        <v>0</v>
      </c>
      <c r="F317" s="3563">
        <f t="shared" si="295"/>
        <v>0</v>
      </c>
      <c r="G317" s="3849"/>
      <c r="H317" s="3850"/>
      <c r="I317" s="3851"/>
      <c r="J317" s="3850"/>
      <c r="K317" s="3851"/>
      <c r="L317" s="3850"/>
      <c r="M317" s="3851"/>
      <c r="N317" s="3850"/>
      <c r="O317" s="3851"/>
      <c r="P317" s="3850"/>
      <c r="Q317" s="3851"/>
      <c r="R317" s="3850"/>
      <c r="S317" s="3851"/>
      <c r="T317" s="838"/>
      <c r="U317" s="3851"/>
      <c r="V317" s="838"/>
      <c r="W317" s="3851"/>
      <c r="X317" s="838"/>
      <c r="Y317" s="3851"/>
      <c r="Z317" s="838"/>
      <c r="AA317" s="3851"/>
      <c r="AB317" s="838"/>
      <c r="AC317" s="3851"/>
      <c r="AD317" s="838"/>
      <c r="AE317" s="3851"/>
      <c r="AF317" s="838"/>
      <c r="AG317" s="3851"/>
      <c r="AH317" s="838"/>
      <c r="AI317" s="3851"/>
      <c r="AJ317" s="838"/>
      <c r="AK317" s="3851"/>
      <c r="AL317" s="838"/>
      <c r="AM317" s="837"/>
      <c r="AN317" s="3852"/>
      <c r="AO317" s="3873"/>
      <c r="AP317" s="3853"/>
      <c r="AQ317" s="3874"/>
      <c r="AR317" s="3851"/>
      <c r="AS317" s="3853"/>
      <c r="AT317" s="3849"/>
      <c r="AU317" s="838"/>
      <c r="AV317" s="3853"/>
      <c r="AW317" s="3849"/>
      <c r="AX317" s="838"/>
      <c r="AY317" t="str">
        <f t="shared" si="296"/>
        <v/>
      </c>
      <c r="CA317" s="434" t="str">
        <f t="shared" si="297"/>
        <v/>
      </c>
      <c r="CB317" s="434" t="str">
        <f t="shared" si="298"/>
        <v/>
      </c>
      <c r="CC317" s="436"/>
      <c r="CD317" s="436"/>
      <c r="CE317" s="436"/>
      <c r="CF317" s="434" t="str">
        <f t="shared" si="299"/>
        <v/>
      </c>
      <c r="CG317" s="436"/>
      <c r="CH317" s="434" t="str">
        <f t="shared" si="300"/>
        <v/>
      </c>
      <c r="CI317" s="434" t="str">
        <f t="shared" si="301"/>
        <v/>
      </c>
      <c r="CJ317" s="436"/>
      <c r="CK317" s="434" t="str">
        <f t="shared" si="302"/>
        <v/>
      </c>
      <c r="CL317" s="434" t="str">
        <f t="shared" si="303"/>
        <v/>
      </c>
      <c r="CO317" s="435">
        <f t="shared" si="304"/>
        <v>0</v>
      </c>
      <c r="CP317" s="435">
        <f t="shared" si="305"/>
        <v>0</v>
      </c>
      <c r="CQ317" s="436"/>
      <c r="CR317" s="436"/>
      <c r="CS317" s="436"/>
      <c r="CT317" s="435">
        <f t="shared" si="306"/>
        <v>0</v>
      </c>
      <c r="CU317" s="436"/>
      <c r="CV317" s="435">
        <f t="shared" si="307"/>
        <v>0</v>
      </c>
      <c r="CW317" s="435">
        <f t="shared" si="308"/>
        <v>0</v>
      </c>
      <c r="CX317" s="436"/>
      <c r="CY317" s="435">
        <f t="shared" si="309"/>
        <v>0</v>
      </c>
      <c r="CZ317" s="435">
        <f t="shared" si="310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37">
        <f t="shared" si="273"/>
        <v>0</v>
      </c>
      <c r="E318" s="3639">
        <f t="shared" si="294"/>
        <v>0</v>
      </c>
      <c r="F318" s="3553">
        <f t="shared" si="295"/>
        <v>0</v>
      </c>
      <c r="G318" s="3912"/>
      <c r="H318" s="3913"/>
      <c r="I318" s="3914"/>
      <c r="J318" s="3913"/>
      <c r="K318" s="3914"/>
      <c r="L318" s="3913"/>
      <c r="M318" s="3914"/>
      <c r="N318" s="3913"/>
      <c r="O318" s="3914"/>
      <c r="P318" s="3913"/>
      <c r="Q318" s="3914"/>
      <c r="R318" s="3913"/>
      <c r="S318" s="3914"/>
      <c r="T318" s="3915"/>
      <c r="U318" s="3914"/>
      <c r="V318" s="3915"/>
      <c r="W318" s="3914"/>
      <c r="X318" s="3915"/>
      <c r="Y318" s="3914"/>
      <c r="Z318" s="3915"/>
      <c r="AA318" s="3914"/>
      <c r="AB318" s="3915"/>
      <c r="AC318" s="3914"/>
      <c r="AD318" s="3915"/>
      <c r="AE318" s="3914"/>
      <c r="AF318" s="3915"/>
      <c r="AG318" s="3914"/>
      <c r="AH318" s="3915"/>
      <c r="AI318" s="3914"/>
      <c r="AJ318" s="3915"/>
      <c r="AK318" s="3912"/>
      <c r="AL318" s="3916"/>
      <c r="AM318" s="3914"/>
      <c r="AN318" s="3917"/>
      <c r="AO318" s="3912"/>
      <c r="AP318" s="3918"/>
      <c r="AQ318" s="3842"/>
      <c r="AR318" s="3842"/>
      <c r="AS318" s="3845"/>
      <c r="AT318" s="3841"/>
      <c r="AU318" s="826"/>
      <c r="AV318" s="3845"/>
      <c r="AW318" s="3841"/>
      <c r="AX318" s="826"/>
      <c r="AY318" t="str">
        <f t="shared" si="296"/>
        <v/>
      </c>
      <c r="CA318" s="434" t="str">
        <f t="shared" si="297"/>
        <v/>
      </c>
      <c r="CB318" s="434" t="str">
        <f t="shared" si="298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99"/>
        <v/>
      </c>
      <c r="CG318" s="436"/>
      <c r="CH318" s="434" t="str">
        <f t="shared" si="300"/>
        <v/>
      </c>
      <c r="CI318" s="434" t="str">
        <f t="shared" si="301"/>
        <v/>
      </c>
      <c r="CJ318" s="436"/>
      <c r="CK318" s="434" t="str">
        <f t="shared" si="302"/>
        <v/>
      </c>
      <c r="CL318" s="434" t="str">
        <f t="shared" si="303"/>
        <v/>
      </c>
      <c r="CO318" s="435">
        <f t="shared" si="304"/>
        <v>0</v>
      </c>
      <c r="CP318" s="435">
        <f t="shared" si="305"/>
        <v>0</v>
      </c>
      <c r="CQ318" s="435">
        <f>IF(AND($D318&gt;0,AO318=""),1,IF(AO318&gt;$D318,1,0))</f>
        <v>0</v>
      </c>
      <c r="CR318" s="435">
        <f t="shared" ref="CR318" si="311">IF(AND($D318&gt;0,AP318=""),1,IF(AP318&gt;$D318,1,0))</f>
        <v>0</v>
      </c>
      <c r="CS318" s="435">
        <f t="shared" ref="CS318:CS319" si="312">IF(AND($D318&gt;0,AQ318=""),1,IF(AQ318&gt;$D318,1,0))</f>
        <v>0</v>
      </c>
      <c r="CT318" s="435">
        <f t="shared" si="306"/>
        <v>0</v>
      </c>
      <c r="CU318" s="436"/>
      <c r="CV318" s="435">
        <f t="shared" si="307"/>
        <v>0</v>
      </c>
      <c r="CW318" s="435">
        <f t="shared" si="308"/>
        <v>0</v>
      </c>
      <c r="CX318" s="436"/>
      <c r="CY318" s="435">
        <f t="shared" si="309"/>
        <v>0</v>
      </c>
      <c r="CZ318" s="435">
        <f t="shared" si="310"/>
        <v>0</v>
      </c>
    </row>
    <row r="319" spans="1:104" x14ac:dyDescent="0.25">
      <c r="A319" s="6295"/>
      <c r="B319" s="6706" t="s">
        <v>1829</v>
      </c>
      <c r="C319" s="6706"/>
      <c r="D319" s="3919">
        <f t="shared" si="273"/>
        <v>0</v>
      </c>
      <c r="E319" s="3859">
        <f t="shared" si="294"/>
        <v>0</v>
      </c>
      <c r="F319" s="3645">
        <f t="shared" si="295"/>
        <v>0</v>
      </c>
      <c r="G319" s="3920"/>
      <c r="H319" s="3921"/>
      <c r="I319" s="3922"/>
      <c r="J319" s="3921"/>
      <c r="K319" s="3922"/>
      <c r="L319" s="3921"/>
      <c r="M319" s="3922"/>
      <c r="N319" s="3921"/>
      <c r="O319" s="3922"/>
      <c r="P319" s="3921"/>
      <c r="Q319" s="3922"/>
      <c r="R319" s="3921"/>
      <c r="S319" s="3922"/>
      <c r="T319" s="3923"/>
      <c r="U319" s="3922"/>
      <c r="V319" s="3923"/>
      <c r="W319" s="3922"/>
      <c r="X319" s="3923"/>
      <c r="Y319" s="3922"/>
      <c r="Z319" s="3923"/>
      <c r="AA319" s="3922"/>
      <c r="AB319" s="3923"/>
      <c r="AC319" s="3922"/>
      <c r="AD319" s="3923"/>
      <c r="AE319" s="3922"/>
      <c r="AF319" s="3923"/>
      <c r="AG319" s="3922"/>
      <c r="AH319" s="3923"/>
      <c r="AI319" s="3922"/>
      <c r="AJ319" s="3923"/>
      <c r="AK319" s="3920"/>
      <c r="AL319" s="3924"/>
      <c r="AM319" s="3922"/>
      <c r="AN319" s="3925"/>
      <c r="AO319" s="3844"/>
      <c r="AP319" s="3845"/>
      <c r="AQ319" s="3856"/>
      <c r="AR319" s="3862"/>
      <c r="AS319" s="3845"/>
      <c r="AT319" s="3860"/>
      <c r="AU319" s="835"/>
      <c r="AV319" s="3845"/>
      <c r="AW319" s="3860"/>
      <c r="AX319" s="835"/>
      <c r="AY319" t="str">
        <f t="shared" si="296"/>
        <v/>
      </c>
      <c r="CA319" s="434" t="str">
        <f t="shared" si="297"/>
        <v/>
      </c>
      <c r="CB319" s="434" t="str">
        <f t="shared" si="298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99"/>
        <v/>
      </c>
      <c r="CG319" s="436"/>
      <c r="CH319" s="434" t="str">
        <f t="shared" si="300"/>
        <v/>
      </c>
      <c r="CI319" s="434" t="str">
        <f t="shared" si="301"/>
        <v/>
      </c>
      <c r="CJ319" s="436"/>
      <c r="CK319" s="434" t="str">
        <f t="shared" si="302"/>
        <v/>
      </c>
      <c r="CL319" s="434" t="str">
        <f t="shared" si="303"/>
        <v/>
      </c>
      <c r="CO319" s="435">
        <f t="shared" si="304"/>
        <v>0</v>
      </c>
      <c r="CP319" s="435">
        <f t="shared" si="305"/>
        <v>0</v>
      </c>
      <c r="CQ319" s="436"/>
      <c r="CR319" s="436"/>
      <c r="CS319" s="435">
        <f t="shared" si="312"/>
        <v>0</v>
      </c>
      <c r="CT319" s="435">
        <f t="shared" si="306"/>
        <v>0</v>
      </c>
      <c r="CU319" s="436"/>
      <c r="CV319" s="435">
        <f t="shared" si="307"/>
        <v>0</v>
      </c>
      <c r="CW319" s="435">
        <f t="shared" si="308"/>
        <v>0</v>
      </c>
      <c r="CX319" s="436"/>
      <c r="CY319" s="435">
        <f t="shared" si="309"/>
        <v>0</v>
      </c>
      <c r="CZ319" s="435">
        <f t="shared" si="310"/>
        <v>0</v>
      </c>
    </row>
    <row r="320" spans="1:104" ht="15" customHeight="1" x14ac:dyDescent="0.25">
      <c r="A320" s="6295"/>
      <c r="B320" s="6706" t="s">
        <v>1830</v>
      </c>
      <c r="C320" s="6706"/>
      <c r="D320" s="3919">
        <f t="shared" si="273"/>
        <v>0</v>
      </c>
      <c r="E320" s="3859">
        <f t="shared" si="294"/>
        <v>0</v>
      </c>
      <c r="F320" s="3645">
        <f t="shared" si="295"/>
        <v>0</v>
      </c>
      <c r="G320" s="3920"/>
      <c r="H320" s="3921"/>
      <c r="I320" s="3922"/>
      <c r="J320" s="3921"/>
      <c r="K320" s="3922"/>
      <c r="L320" s="3921"/>
      <c r="M320" s="3922"/>
      <c r="N320" s="3921"/>
      <c r="O320" s="3922"/>
      <c r="P320" s="3921"/>
      <c r="Q320" s="3922"/>
      <c r="R320" s="3921"/>
      <c r="S320" s="3922"/>
      <c r="T320" s="3923"/>
      <c r="U320" s="3922"/>
      <c r="V320" s="3923"/>
      <c r="W320" s="3922"/>
      <c r="X320" s="3923"/>
      <c r="Y320" s="3922"/>
      <c r="Z320" s="3923"/>
      <c r="AA320" s="3922"/>
      <c r="AB320" s="3923"/>
      <c r="AC320" s="3922"/>
      <c r="AD320" s="3923"/>
      <c r="AE320" s="3922"/>
      <c r="AF320" s="3923"/>
      <c r="AG320" s="3922"/>
      <c r="AH320" s="3923"/>
      <c r="AI320" s="3922"/>
      <c r="AJ320" s="3923"/>
      <c r="AK320" s="3920"/>
      <c r="AL320" s="3924"/>
      <c r="AM320" s="3922"/>
      <c r="AN320" s="3925"/>
      <c r="AO320" s="3844"/>
      <c r="AP320" s="3845"/>
      <c r="AQ320" s="3865"/>
      <c r="AR320" s="3862"/>
      <c r="AS320" s="3845"/>
      <c r="AT320" s="3860"/>
      <c r="AU320" s="835"/>
      <c r="AV320" s="3845"/>
      <c r="AW320" s="3860"/>
      <c r="AX320" s="835"/>
      <c r="AY320" t="str">
        <f t="shared" si="296"/>
        <v/>
      </c>
      <c r="CA320" s="434" t="str">
        <f t="shared" si="297"/>
        <v/>
      </c>
      <c r="CB320" s="434" t="str">
        <f t="shared" si="298"/>
        <v/>
      </c>
      <c r="CC320" s="436"/>
      <c r="CD320" s="436"/>
      <c r="CE320" s="436"/>
      <c r="CF320" s="434" t="str">
        <f t="shared" si="299"/>
        <v/>
      </c>
      <c r="CG320" s="436"/>
      <c r="CH320" s="434" t="str">
        <f t="shared" si="300"/>
        <v/>
      </c>
      <c r="CI320" s="434" t="str">
        <f t="shared" si="301"/>
        <v/>
      </c>
      <c r="CJ320" s="436"/>
      <c r="CK320" s="434" t="str">
        <f t="shared" si="302"/>
        <v/>
      </c>
      <c r="CL320" s="434" t="str">
        <f t="shared" si="303"/>
        <v/>
      </c>
      <c r="CO320" s="435">
        <f t="shared" si="304"/>
        <v>0</v>
      </c>
      <c r="CP320" s="435">
        <f t="shared" si="305"/>
        <v>0</v>
      </c>
      <c r="CQ320" s="436"/>
      <c r="CR320" s="436"/>
      <c r="CS320" s="436"/>
      <c r="CT320" s="435">
        <f t="shared" si="306"/>
        <v>0</v>
      </c>
      <c r="CU320" s="436"/>
      <c r="CV320" s="435">
        <f t="shared" si="307"/>
        <v>0</v>
      </c>
      <c r="CW320" s="435">
        <f t="shared" si="308"/>
        <v>0</v>
      </c>
      <c r="CX320" s="436"/>
      <c r="CY320" s="435">
        <f t="shared" si="309"/>
        <v>0</v>
      </c>
      <c r="CZ320" s="435">
        <f t="shared" si="310"/>
        <v>0</v>
      </c>
    </row>
    <row r="321" spans="1:104" ht="15" customHeight="1" x14ac:dyDescent="0.25">
      <c r="A321" s="6295"/>
      <c r="B321" s="6694" t="s">
        <v>1831</v>
      </c>
      <c r="C321" s="6696"/>
      <c r="D321" s="3919">
        <f t="shared" si="273"/>
        <v>0</v>
      </c>
      <c r="E321" s="3859">
        <f t="shared" si="294"/>
        <v>0</v>
      </c>
      <c r="F321" s="3645">
        <f t="shared" si="295"/>
        <v>0</v>
      </c>
      <c r="G321" s="3926"/>
      <c r="H321" s="3927"/>
      <c r="I321" s="3928"/>
      <c r="J321" s="3927"/>
      <c r="K321" s="3928"/>
      <c r="L321" s="3927"/>
      <c r="M321" s="3928"/>
      <c r="N321" s="3927"/>
      <c r="O321" s="3928"/>
      <c r="P321" s="3927"/>
      <c r="Q321" s="3928"/>
      <c r="R321" s="3927"/>
      <c r="S321" s="3928"/>
      <c r="T321" s="3927"/>
      <c r="U321" s="3928"/>
      <c r="V321" s="3927"/>
      <c r="W321" s="3928"/>
      <c r="X321" s="3927"/>
      <c r="Y321" s="3928"/>
      <c r="Z321" s="3927"/>
      <c r="AA321" s="3928"/>
      <c r="AB321" s="3927"/>
      <c r="AC321" s="3928"/>
      <c r="AD321" s="3927"/>
      <c r="AE321" s="3928"/>
      <c r="AF321" s="3927"/>
      <c r="AG321" s="3928"/>
      <c r="AH321" s="3927"/>
      <c r="AI321" s="3928"/>
      <c r="AJ321" s="3927"/>
      <c r="AK321" s="3926"/>
      <c r="AL321" s="3929"/>
      <c r="AM321" s="3930"/>
      <c r="AN321" s="3931"/>
      <c r="AO321" s="3844"/>
      <c r="AP321" s="3845"/>
      <c r="AQ321" s="3865"/>
      <c r="AR321" s="3930"/>
      <c r="AS321" s="3845"/>
      <c r="AT321" s="3932"/>
      <c r="AU321" s="3933"/>
      <c r="AV321" s="835"/>
      <c r="AW321" s="3932"/>
      <c r="AX321" s="3933"/>
      <c r="AY321" t="str">
        <f t="shared" si="296"/>
        <v/>
      </c>
      <c r="CA321" s="434" t="str">
        <f t="shared" si="297"/>
        <v/>
      </c>
      <c r="CB321" s="434" t="str">
        <f t="shared" si="298"/>
        <v/>
      </c>
      <c r="CC321" s="436"/>
      <c r="CD321" s="436"/>
      <c r="CE321" s="436"/>
      <c r="CF321" s="434" t="str">
        <f t="shared" si="299"/>
        <v/>
      </c>
      <c r="CG321" s="436"/>
      <c r="CH321" s="434" t="str">
        <f t="shared" si="300"/>
        <v/>
      </c>
      <c r="CI321" s="434" t="str">
        <f t="shared" si="301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2"/>
        <v/>
      </c>
      <c r="CL321" s="434" t="str">
        <f t="shared" si="303"/>
        <v/>
      </c>
      <c r="CO321" s="435">
        <f t="shared" si="304"/>
        <v>0</v>
      </c>
      <c r="CP321" s="435">
        <f t="shared" si="305"/>
        <v>0</v>
      </c>
      <c r="CQ321" s="436"/>
      <c r="CR321" s="436"/>
      <c r="CS321" s="436"/>
      <c r="CT321" s="435">
        <f t="shared" si="306"/>
        <v>0</v>
      </c>
      <c r="CU321" s="436"/>
      <c r="CV321" s="435">
        <f t="shared" si="307"/>
        <v>0</v>
      </c>
      <c r="CW321" s="435">
        <f t="shared" si="308"/>
        <v>0</v>
      </c>
      <c r="CX321" s="435">
        <f>IF(AND($D321&gt;0,AV321=""),1,IF(AV321&gt;$D321,1,0))</f>
        <v>0</v>
      </c>
      <c r="CY321" s="435">
        <f t="shared" si="309"/>
        <v>0</v>
      </c>
      <c r="CZ321" s="435">
        <f t="shared" si="310"/>
        <v>0</v>
      </c>
    </row>
    <row r="322" spans="1:104" ht="15" customHeight="1" x14ac:dyDescent="0.25">
      <c r="A322" s="6295"/>
      <c r="B322" s="6694" t="s">
        <v>1832</v>
      </c>
      <c r="C322" s="6696"/>
      <c r="D322" s="3919">
        <f t="shared" si="273"/>
        <v>0</v>
      </c>
      <c r="E322" s="3859">
        <f t="shared" si="294"/>
        <v>0</v>
      </c>
      <c r="F322" s="3645">
        <f t="shared" si="295"/>
        <v>0</v>
      </c>
      <c r="G322" s="3926"/>
      <c r="H322" s="3927"/>
      <c r="I322" s="3928"/>
      <c r="J322" s="3927"/>
      <c r="K322" s="3928"/>
      <c r="L322" s="3927"/>
      <c r="M322" s="3928"/>
      <c r="N322" s="3927"/>
      <c r="O322" s="3928"/>
      <c r="P322" s="3927"/>
      <c r="Q322" s="3928"/>
      <c r="R322" s="3927"/>
      <c r="S322" s="3928"/>
      <c r="T322" s="3927"/>
      <c r="U322" s="3928"/>
      <c r="V322" s="3927"/>
      <c r="W322" s="3928"/>
      <c r="X322" s="3927"/>
      <c r="Y322" s="3928"/>
      <c r="Z322" s="3927"/>
      <c r="AA322" s="3928"/>
      <c r="AB322" s="3927"/>
      <c r="AC322" s="3928"/>
      <c r="AD322" s="3927"/>
      <c r="AE322" s="3928"/>
      <c r="AF322" s="3927"/>
      <c r="AG322" s="3928"/>
      <c r="AH322" s="3927"/>
      <c r="AI322" s="3928"/>
      <c r="AJ322" s="3927"/>
      <c r="AK322" s="3926"/>
      <c r="AL322" s="3929"/>
      <c r="AM322" s="3934"/>
      <c r="AN322" s="3935"/>
      <c r="AO322" s="3870"/>
      <c r="AP322" s="3871"/>
      <c r="AQ322" s="3872"/>
      <c r="AR322" s="3934"/>
      <c r="AS322" s="3871"/>
      <c r="AT322" s="3936"/>
      <c r="AU322" s="3937"/>
      <c r="AV322" s="3871"/>
      <c r="AW322" s="3936"/>
      <c r="AX322" s="3937"/>
      <c r="AY322" t="str">
        <f t="shared" si="296"/>
        <v/>
      </c>
      <c r="CA322" s="434" t="str">
        <f t="shared" si="297"/>
        <v/>
      </c>
      <c r="CB322" s="434" t="str">
        <f t="shared" si="298"/>
        <v/>
      </c>
      <c r="CC322" s="436"/>
      <c r="CD322" s="436"/>
      <c r="CE322" s="436"/>
      <c r="CF322" s="434" t="str">
        <f t="shared" si="299"/>
        <v/>
      </c>
      <c r="CG322" s="436"/>
      <c r="CH322" s="434" t="str">
        <f t="shared" si="300"/>
        <v/>
      </c>
      <c r="CI322" s="434" t="str">
        <f t="shared" si="301"/>
        <v/>
      </c>
      <c r="CJ322" s="436"/>
      <c r="CK322" s="434" t="str">
        <f t="shared" si="302"/>
        <v/>
      </c>
      <c r="CL322" s="434" t="str">
        <f t="shared" si="303"/>
        <v/>
      </c>
      <c r="CO322" s="435">
        <f t="shared" si="304"/>
        <v>0</v>
      </c>
      <c r="CP322" s="435">
        <f t="shared" si="305"/>
        <v>0</v>
      </c>
      <c r="CQ322" s="436"/>
      <c r="CR322" s="436"/>
      <c r="CS322" s="436"/>
      <c r="CT322" s="435">
        <f t="shared" si="306"/>
        <v>0</v>
      </c>
      <c r="CU322" s="436"/>
      <c r="CV322" s="435">
        <f t="shared" si="307"/>
        <v>0</v>
      </c>
      <c r="CW322" s="435">
        <f t="shared" si="308"/>
        <v>0</v>
      </c>
      <c r="CX322" s="436"/>
      <c r="CY322" s="435">
        <f t="shared" si="309"/>
        <v>0</v>
      </c>
      <c r="CZ322" s="435">
        <f t="shared" si="310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3"/>
        <v>0</v>
      </c>
      <c r="E323" s="3626">
        <f t="shared" si="294"/>
        <v>0</v>
      </c>
      <c r="F323" s="2961">
        <f t="shared" si="295"/>
        <v>0</v>
      </c>
      <c r="G323" s="3938"/>
      <c r="H323" s="3939"/>
      <c r="I323" s="3940"/>
      <c r="J323" s="3939"/>
      <c r="K323" s="3940"/>
      <c r="L323" s="3939"/>
      <c r="M323" s="3940"/>
      <c r="N323" s="3939"/>
      <c r="O323" s="3940"/>
      <c r="P323" s="3939"/>
      <c r="Q323" s="3940"/>
      <c r="R323" s="3939"/>
      <c r="S323" s="3938"/>
      <c r="T323" s="3939"/>
      <c r="U323" s="3938"/>
      <c r="V323" s="3939"/>
      <c r="W323" s="3938"/>
      <c r="X323" s="3939"/>
      <c r="Y323" s="3938"/>
      <c r="Z323" s="3939"/>
      <c r="AA323" s="3938"/>
      <c r="AB323" s="3939"/>
      <c r="AC323" s="3938"/>
      <c r="AD323" s="3939"/>
      <c r="AE323" s="3938"/>
      <c r="AF323" s="3939"/>
      <c r="AG323" s="3938"/>
      <c r="AH323" s="3939"/>
      <c r="AI323" s="3938"/>
      <c r="AJ323" s="3939"/>
      <c r="AK323" s="3938"/>
      <c r="AL323" s="3941"/>
      <c r="AM323" s="3851"/>
      <c r="AN323" s="3852"/>
      <c r="AO323" s="3873"/>
      <c r="AP323" s="3853"/>
      <c r="AQ323" s="3874"/>
      <c r="AR323" s="3851"/>
      <c r="AS323" s="3853"/>
      <c r="AT323" s="3849"/>
      <c r="AU323" s="838"/>
      <c r="AV323" s="3853"/>
      <c r="AW323" s="3849"/>
      <c r="AX323" s="838"/>
      <c r="AY323" t="str">
        <f t="shared" si="296"/>
        <v/>
      </c>
      <c r="CA323" s="434" t="str">
        <f t="shared" si="297"/>
        <v/>
      </c>
      <c r="CB323" s="434" t="str">
        <f t="shared" si="298"/>
        <v/>
      </c>
      <c r="CC323" s="436"/>
      <c r="CD323" s="436"/>
      <c r="CE323" s="436"/>
      <c r="CF323" s="434" t="str">
        <f t="shared" si="299"/>
        <v/>
      </c>
      <c r="CG323" s="436"/>
      <c r="CH323" s="434" t="str">
        <f t="shared" si="300"/>
        <v/>
      </c>
      <c r="CI323" s="434" t="str">
        <f t="shared" si="301"/>
        <v/>
      </c>
      <c r="CJ323" s="436"/>
      <c r="CK323" s="434" t="str">
        <f t="shared" si="302"/>
        <v/>
      </c>
      <c r="CL323" s="434" t="str">
        <f t="shared" si="303"/>
        <v/>
      </c>
      <c r="CO323" s="435">
        <f t="shared" si="304"/>
        <v>0</v>
      </c>
      <c r="CP323" s="435">
        <f t="shared" si="305"/>
        <v>0</v>
      </c>
      <c r="CQ323" s="436"/>
      <c r="CR323" s="436"/>
      <c r="CS323" s="436"/>
      <c r="CT323" s="435">
        <f t="shared" si="306"/>
        <v>0</v>
      </c>
      <c r="CU323" s="436"/>
      <c r="CV323" s="435">
        <f t="shared" si="307"/>
        <v>0</v>
      </c>
      <c r="CW323" s="435">
        <f t="shared" si="308"/>
        <v>0</v>
      </c>
      <c r="CX323" s="436"/>
      <c r="CY323" s="435">
        <f t="shared" si="309"/>
        <v>0</v>
      </c>
      <c r="CZ323" s="435">
        <f t="shared" si="310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37">
        <f t="shared" si="273"/>
        <v>0</v>
      </c>
      <c r="E324" s="3639">
        <f t="shared" ref="E324:E328" si="313">SUM(G324++I324+K324+M324+O324+Q324+S324+U324+W324+Y324+AA324+AC324+AE324+AG324+AI324+AK324)</f>
        <v>0</v>
      </c>
      <c r="F324" s="3553">
        <f t="shared" si="295"/>
        <v>0</v>
      </c>
      <c r="G324" s="3912"/>
      <c r="H324" s="3913"/>
      <c r="I324" s="3914"/>
      <c r="J324" s="3913"/>
      <c r="K324" s="3914"/>
      <c r="L324" s="3913"/>
      <c r="M324" s="3914"/>
      <c r="N324" s="3913"/>
      <c r="O324" s="3914"/>
      <c r="P324" s="3913"/>
      <c r="Q324" s="3914"/>
      <c r="R324" s="3913"/>
      <c r="S324" s="3914"/>
      <c r="T324" s="3915"/>
      <c r="U324" s="3914"/>
      <c r="V324" s="3915"/>
      <c r="W324" s="3914"/>
      <c r="X324" s="3915"/>
      <c r="Y324" s="3914"/>
      <c r="Z324" s="3915"/>
      <c r="AA324" s="3914"/>
      <c r="AB324" s="3915"/>
      <c r="AC324" s="3914"/>
      <c r="AD324" s="3915"/>
      <c r="AE324" s="3914"/>
      <c r="AF324" s="3915"/>
      <c r="AG324" s="3914"/>
      <c r="AH324" s="3915"/>
      <c r="AI324" s="3914"/>
      <c r="AJ324" s="3915"/>
      <c r="AK324" s="3912"/>
      <c r="AL324" s="3916"/>
      <c r="AM324" s="3914"/>
      <c r="AN324" s="3913"/>
      <c r="AO324" s="3856"/>
      <c r="AP324" s="859"/>
      <c r="AQ324" s="3856"/>
      <c r="AR324" s="3842"/>
      <c r="AS324" s="3845"/>
      <c r="AT324" s="3841"/>
      <c r="AU324" s="826"/>
      <c r="AV324" s="3845"/>
      <c r="AW324" s="3841"/>
      <c r="AX324" s="826"/>
      <c r="AY324" t="str">
        <f>CA324&amp;CB324&amp;CC324&amp;CD324&amp;CE324&amp;CF324&amp;CG324&amp;CH324&amp;CI324&amp;CJ324&amp;CK324&amp;CL324</f>
        <v/>
      </c>
      <c r="CA324" s="434" t="str">
        <f t="shared" si="297"/>
        <v/>
      </c>
      <c r="CB324" s="434" t="str">
        <f t="shared" si="298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99"/>
        <v/>
      </c>
      <c r="CG324" s="436"/>
      <c r="CH324" s="434" t="str">
        <f t="shared" si="300"/>
        <v/>
      </c>
      <c r="CI324" s="434" t="str">
        <f t="shared" si="301"/>
        <v/>
      </c>
      <c r="CJ324" s="436"/>
      <c r="CK324" s="434" t="str">
        <f t="shared" si="302"/>
        <v/>
      </c>
      <c r="CL324" s="434" t="str">
        <f t="shared" si="303"/>
        <v/>
      </c>
      <c r="CO324" s="435">
        <f t="shared" si="304"/>
        <v>0</v>
      </c>
      <c r="CP324" s="435">
        <f t="shared" si="305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6"/>
        <v>0</v>
      </c>
      <c r="CU324" s="436"/>
      <c r="CV324" s="435">
        <f t="shared" si="307"/>
        <v>0</v>
      </c>
      <c r="CW324" s="435">
        <f t="shared" si="308"/>
        <v>0</v>
      </c>
      <c r="CX324" s="436"/>
      <c r="CY324" s="435">
        <f t="shared" si="309"/>
        <v>0</v>
      </c>
      <c r="CZ324" s="435">
        <f t="shared" si="310"/>
        <v>0</v>
      </c>
    </row>
    <row r="325" spans="1:104" ht="15" customHeight="1" x14ac:dyDescent="0.25">
      <c r="A325" s="6634"/>
      <c r="B325" s="6706" t="s">
        <v>1829</v>
      </c>
      <c r="C325" s="6706"/>
      <c r="D325" s="3919">
        <f t="shared" si="273"/>
        <v>0</v>
      </c>
      <c r="E325" s="3859">
        <f t="shared" si="313"/>
        <v>0</v>
      </c>
      <c r="F325" s="3645">
        <f t="shared" si="295"/>
        <v>0</v>
      </c>
      <c r="G325" s="3920"/>
      <c r="H325" s="3921"/>
      <c r="I325" s="3922"/>
      <c r="J325" s="3921"/>
      <c r="K325" s="3922"/>
      <c r="L325" s="3921"/>
      <c r="M325" s="3922"/>
      <c r="N325" s="3921"/>
      <c r="O325" s="3922"/>
      <c r="P325" s="3921"/>
      <c r="Q325" s="3922"/>
      <c r="R325" s="3921"/>
      <c r="S325" s="3922"/>
      <c r="T325" s="3923"/>
      <c r="U325" s="3922"/>
      <c r="V325" s="3923"/>
      <c r="W325" s="3922"/>
      <c r="X325" s="3923"/>
      <c r="Y325" s="3922"/>
      <c r="Z325" s="3923"/>
      <c r="AA325" s="3922"/>
      <c r="AB325" s="3923"/>
      <c r="AC325" s="3922"/>
      <c r="AD325" s="3923"/>
      <c r="AE325" s="3922"/>
      <c r="AF325" s="3923"/>
      <c r="AG325" s="3922"/>
      <c r="AH325" s="3923"/>
      <c r="AI325" s="3922"/>
      <c r="AJ325" s="3923"/>
      <c r="AK325" s="3920"/>
      <c r="AL325" s="3924"/>
      <c r="AM325" s="3922"/>
      <c r="AN325" s="3921"/>
      <c r="AO325" s="3862"/>
      <c r="AP325" s="3861"/>
      <c r="AQ325" s="3862"/>
      <c r="AR325" s="3862"/>
      <c r="AS325" s="3845"/>
      <c r="AT325" s="3860"/>
      <c r="AU325" s="835"/>
      <c r="AV325" s="3845"/>
      <c r="AW325" s="3860"/>
      <c r="AX325" s="835"/>
      <c r="AY325" t="str">
        <f t="shared" si="296"/>
        <v/>
      </c>
      <c r="CA325" s="434" t="str">
        <f t="shared" si="297"/>
        <v/>
      </c>
      <c r="CB325" s="434" t="str">
        <f t="shared" si="298"/>
        <v/>
      </c>
      <c r="CC325" s="43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299"/>
        <v/>
      </c>
      <c r="CG325" s="436"/>
      <c r="CH325" s="434" t="str">
        <f t="shared" si="300"/>
        <v/>
      </c>
      <c r="CI325" s="434" t="str">
        <f t="shared" si="301"/>
        <v/>
      </c>
      <c r="CJ325" s="436"/>
      <c r="CK325" s="434" t="str">
        <f t="shared" si="302"/>
        <v/>
      </c>
      <c r="CL325" s="434" t="str">
        <f t="shared" si="303"/>
        <v/>
      </c>
      <c r="CO325" s="435">
        <f t="shared" si="304"/>
        <v>0</v>
      </c>
      <c r="CP325" s="435">
        <f t="shared" si="305"/>
        <v>0</v>
      </c>
      <c r="CQ325" s="435">
        <f t="shared" ref="CQ325:CQ329" si="317">IF(AND($D325&gt;0,AO325=""),1,IF(AO325&gt;$D325,1,0))</f>
        <v>0</v>
      </c>
      <c r="CR325" s="435">
        <f t="shared" ref="CR325:CR329" si="318">IF(AND($D325&gt;0,AP325=""),1,IF(AP325&gt;$D325,1,0))</f>
        <v>0</v>
      </c>
      <c r="CS325" s="435">
        <f t="shared" ref="CS325:CS329" si="319">IF(AND($D325&gt;0,AQ325=""),1,IF(AQ325&gt;$D325,1,0))</f>
        <v>0</v>
      </c>
      <c r="CT325" s="435">
        <f t="shared" si="306"/>
        <v>0</v>
      </c>
      <c r="CU325" s="436"/>
      <c r="CV325" s="435">
        <f t="shared" si="307"/>
        <v>0</v>
      </c>
      <c r="CW325" s="435">
        <f t="shared" si="308"/>
        <v>0</v>
      </c>
      <c r="CX325" s="436"/>
      <c r="CY325" s="435">
        <f t="shared" si="309"/>
        <v>0</v>
      </c>
      <c r="CZ325" s="435">
        <f t="shared" si="310"/>
        <v>0</v>
      </c>
    </row>
    <row r="326" spans="1:104" ht="15" customHeight="1" x14ac:dyDescent="0.25">
      <c r="A326" s="6634"/>
      <c r="B326" s="6706" t="s">
        <v>1830</v>
      </c>
      <c r="C326" s="6706"/>
      <c r="D326" s="3919">
        <f t="shared" si="273"/>
        <v>0</v>
      </c>
      <c r="E326" s="3859">
        <f t="shared" si="313"/>
        <v>0</v>
      </c>
      <c r="F326" s="3645">
        <f t="shared" si="295"/>
        <v>0</v>
      </c>
      <c r="G326" s="3920"/>
      <c r="H326" s="3921"/>
      <c r="I326" s="3922"/>
      <c r="J326" s="3921"/>
      <c r="K326" s="3922"/>
      <c r="L326" s="3921"/>
      <c r="M326" s="3922"/>
      <c r="N326" s="3921"/>
      <c r="O326" s="3922"/>
      <c r="P326" s="3921"/>
      <c r="Q326" s="3922"/>
      <c r="R326" s="3921"/>
      <c r="S326" s="3922"/>
      <c r="T326" s="3923"/>
      <c r="U326" s="3922"/>
      <c r="V326" s="3923"/>
      <c r="W326" s="3922"/>
      <c r="X326" s="3923"/>
      <c r="Y326" s="3922"/>
      <c r="Z326" s="3923"/>
      <c r="AA326" s="3922"/>
      <c r="AB326" s="3923"/>
      <c r="AC326" s="3922"/>
      <c r="AD326" s="3923"/>
      <c r="AE326" s="3922"/>
      <c r="AF326" s="3923"/>
      <c r="AG326" s="3922"/>
      <c r="AH326" s="3923"/>
      <c r="AI326" s="3922"/>
      <c r="AJ326" s="3923"/>
      <c r="AK326" s="3920"/>
      <c r="AL326" s="3924"/>
      <c r="AM326" s="3922"/>
      <c r="AN326" s="3921"/>
      <c r="AO326" s="3862"/>
      <c r="AP326" s="3861"/>
      <c r="AQ326" s="3862"/>
      <c r="AR326" s="3862"/>
      <c r="AS326" s="3845"/>
      <c r="AT326" s="3860"/>
      <c r="AU326" s="835"/>
      <c r="AV326" s="3845"/>
      <c r="AW326" s="3860"/>
      <c r="AX326" s="835"/>
      <c r="AY326" t="str">
        <f t="shared" si="296"/>
        <v/>
      </c>
      <c r="CA326" s="434" t="str">
        <f t="shared" si="297"/>
        <v/>
      </c>
      <c r="CB326" s="434" t="str">
        <f t="shared" si="298"/>
        <v/>
      </c>
      <c r="CC326" s="434" t="str">
        <f t="shared" si="314"/>
        <v/>
      </c>
      <c r="CD326" s="434" t="str">
        <f t="shared" si="315"/>
        <v/>
      </c>
      <c r="CE326" s="434" t="str">
        <f t="shared" si="316"/>
        <v/>
      </c>
      <c r="CF326" s="434" t="str">
        <f t="shared" si="299"/>
        <v/>
      </c>
      <c r="CG326" s="436"/>
      <c r="CH326" s="434" t="str">
        <f t="shared" si="300"/>
        <v/>
      </c>
      <c r="CI326" s="434" t="str">
        <f t="shared" si="301"/>
        <v/>
      </c>
      <c r="CJ326" s="436"/>
      <c r="CK326" s="434" t="str">
        <f t="shared" si="302"/>
        <v/>
      </c>
      <c r="CL326" s="434" t="str">
        <f t="shared" si="303"/>
        <v/>
      </c>
      <c r="CO326" s="435">
        <f t="shared" si="304"/>
        <v>0</v>
      </c>
      <c r="CP326" s="435">
        <f t="shared" si="305"/>
        <v>0</v>
      </c>
      <c r="CQ326" s="435">
        <f t="shared" si="317"/>
        <v>0</v>
      </c>
      <c r="CR326" s="435">
        <f t="shared" si="318"/>
        <v>0</v>
      </c>
      <c r="CS326" s="435">
        <f t="shared" si="319"/>
        <v>0</v>
      </c>
      <c r="CT326" s="435">
        <f t="shared" si="306"/>
        <v>0</v>
      </c>
      <c r="CU326" s="436"/>
      <c r="CV326" s="435">
        <f t="shared" si="307"/>
        <v>0</v>
      </c>
      <c r="CW326" s="435">
        <f t="shared" si="308"/>
        <v>0</v>
      </c>
      <c r="CX326" s="436"/>
      <c r="CY326" s="435">
        <f t="shared" si="309"/>
        <v>0</v>
      </c>
      <c r="CZ326" s="435">
        <f t="shared" si="310"/>
        <v>0</v>
      </c>
    </row>
    <row r="327" spans="1:104" ht="15" customHeight="1" x14ac:dyDescent="0.25">
      <c r="A327" s="6634"/>
      <c r="B327" s="6694" t="s">
        <v>1831</v>
      </c>
      <c r="C327" s="6696"/>
      <c r="D327" s="3919">
        <f t="shared" si="273"/>
        <v>0</v>
      </c>
      <c r="E327" s="3859">
        <f>SUM(G327++I327+K327+M327+O327+Q327+S327+U327+W327+Y327+AA327+AC327+AE327+AG327+AI327+AK327)</f>
        <v>0</v>
      </c>
      <c r="F327" s="3645">
        <f t="shared" si="295"/>
        <v>0</v>
      </c>
      <c r="G327" s="3926"/>
      <c r="H327" s="3927"/>
      <c r="I327" s="3928"/>
      <c r="J327" s="3927"/>
      <c r="K327" s="3928"/>
      <c r="L327" s="3927"/>
      <c r="M327" s="3928"/>
      <c r="N327" s="3927"/>
      <c r="O327" s="3928"/>
      <c r="P327" s="3927"/>
      <c r="Q327" s="3928"/>
      <c r="R327" s="3927"/>
      <c r="S327" s="3928"/>
      <c r="T327" s="3927"/>
      <c r="U327" s="3928"/>
      <c r="V327" s="3927"/>
      <c r="W327" s="3928"/>
      <c r="X327" s="3927"/>
      <c r="Y327" s="3928"/>
      <c r="Z327" s="3927"/>
      <c r="AA327" s="3928"/>
      <c r="AB327" s="3927"/>
      <c r="AC327" s="3928"/>
      <c r="AD327" s="3927"/>
      <c r="AE327" s="3928"/>
      <c r="AF327" s="3927"/>
      <c r="AG327" s="3928"/>
      <c r="AH327" s="3927"/>
      <c r="AI327" s="3928"/>
      <c r="AJ327" s="3927"/>
      <c r="AK327" s="3926"/>
      <c r="AL327" s="3929"/>
      <c r="AM327" s="3930"/>
      <c r="AN327" s="3942"/>
      <c r="AO327" s="3868"/>
      <c r="AP327" s="3867"/>
      <c r="AQ327" s="3868"/>
      <c r="AR327" s="3930"/>
      <c r="AS327" s="3845"/>
      <c r="AT327" s="3932"/>
      <c r="AU327" s="3933"/>
      <c r="AV327" s="835"/>
      <c r="AW327" s="3932"/>
      <c r="AX327" s="3933"/>
      <c r="AY327" t="str">
        <f t="shared" si="296"/>
        <v/>
      </c>
      <c r="CA327" s="434" t="str">
        <f t="shared" si="297"/>
        <v/>
      </c>
      <c r="CB327" s="434" t="str">
        <f t="shared" si="298"/>
        <v/>
      </c>
      <c r="CC327" s="434" t="str">
        <f t="shared" si="314"/>
        <v/>
      </c>
      <c r="CD327" s="434" t="str">
        <f t="shared" si="315"/>
        <v/>
      </c>
      <c r="CE327" s="434" t="str">
        <f t="shared" si="316"/>
        <v/>
      </c>
      <c r="CF327" s="434" t="str">
        <f t="shared" si="299"/>
        <v/>
      </c>
      <c r="CG327" s="436"/>
      <c r="CH327" s="434" t="str">
        <f t="shared" si="300"/>
        <v/>
      </c>
      <c r="CI327" s="434" t="str">
        <f t="shared" si="301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2"/>
        <v/>
      </c>
      <c r="CL327" s="434" t="str">
        <f t="shared" si="303"/>
        <v/>
      </c>
      <c r="CO327" s="435">
        <f t="shared" si="304"/>
        <v>0</v>
      </c>
      <c r="CP327" s="435">
        <f t="shared" si="305"/>
        <v>0</v>
      </c>
      <c r="CQ327" s="435">
        <f t="shared" si="317"/>
        <v>0</v>
      </c>
      <c r="CR327" s="435">
        <f t="shared" si="318"/>
        <v>0</v>
      </c>
      <c r="CS327" s="435">
        <f t="shared" si="319"/>
        <v>0</v>
      </c>
      <c r="CT327" s="435">
        <f t="shared" si="306"/>
        <v>0</v>
      </c>
      <c r="CU327" s="436"/>
      <c r="CV327" s="435">
        <f t="shared" si="307"/>
        <v>0</v>
      </c>
      <c r="CW327" s="435">
        <f t="shared" si="308"/>
        <v>0</v>
      </c>
      <c r="CX327" s="435">
        <f>IF(AND($D327&gt;0,AV327=""),1,IF(AV327&gt;$D327,1,0))</f>
        <v>0</v>
      </c>
      <c r="CY327" s="435">
        <f t="shared" si="309"/>
        <v>0</v>
      </c>
      <c r="CZ327" s="435">
        <f t="shared" si="310"/>
        <v>0</v>
      </c>
    </row>
    <row r="328" spans="1:104" ht="15" customHeight="1" x14ac:dyDescent="0.25">
      <c r="A328" s="6634"/>
      <c r="B328" s="6694" t="s">
        <v>1832</v>
      </c>
      <c r="C328" s="6696"/>
      <c r="D328" s="3919">
        <f t="shared" si="273"/>
        <v>0</v>
      </c>
      <c r="E328" s="3859">
        <f t="shared" si="313"/>
        <v>0</v>
      </c>
      <c r="F328" s="3645">
        <f t="shared" si="295"/>
        <v>0</v>
      </c>
      <c r="G328" s="3926"/>
      <c r="H328" s="3927"/>
      <c r="I328" s="3928"/>
      <c r="J328" s="3927"/>
      <c r="K328" s="3928"/>
      <c r="L328" s="3927"/>
      <c r="M328" s="3928"/>
      <c r="N328" s="3927"/>
      <c r="O328" s="3928"/>
      <c r="P328" s="3927"/>
      <c r="Q328" s="3928"/>
      <c r="R328" s="3927"/>
      <c r="S328" s="3928"/>
      <c r="T328" s="3927"/>
      <c r="U328" s="3928"/>
      <c r="V328" s="3927"/>
      <c r="W328" s="3928"/>
      <c r="X328" s="3927"/>
      <c r="Y328" s="3928"/>
      <c r="Z328" s="3927"/>
      <c r="AA328" s="3928"/>
      <c r="AB328" s="3927"/>
      <c r="AC328" s="3928"/>
      <c r="AD328" s="3927"/>
      <c r="AE328" s="3928"/>
      <c r="AF328" s="3927"/>
      <c r="AG328" s="3928"/>
      <c r="AH328" s="3927"/>
      <c r="AI328" s="3928"/>
      <c r="AJ328" s="3927"/>
      <c r="AK328" s="3926"/>
      <c r="AL328" s="3929"/>
      <c r="AM328" s="3934"/>
      <c r="AN328" s="3943"/>
      <c r="AO328" s="3868"/>
      <c r="AP328" s="3867"/>
      <c r="AQ328" s="3868"/>
      <c r="AR328" s="3934"/>
      <c r="AS328" s="3871"/>
      <c r="AT328" s="3936"/>
      <c r="AU328" s="3937"/>
      <c r="AV328" s="3871"/>
      <c r="AW328" s="3936"/>
      <c r="AX328" s="3937"/>
      <c r="AY328" t="str">
        <f t="shared" si="296"/>
        <v/>
      </c>
      <c r="CA328" s="434" t="str">
        <f t="shared" si="297"/>
        <v/>
      </c>
      <c r="CB328" s="434" t="str">
        <f t="shared" si="298"/>
        <v/>
      </c>
      <c r="CC328" s="434" t="str">
        <f t="shared" si="314"/>
        <v/>
      </c>
      <c r="CD328" s="434" t="str">
        <f t="shared" si="315"/>
        <v/>
      </c>
      <c r="CE328" s="434" t="str">
        <f t="shared" si="316"/>
        <v/>
      </c>
      <c r="CF328" s="434" t="str">
        <f t="shared" si="299"/>
        <v/>
      </c>
      <c r="CG328" s="436"/>
      <c r="CH328" s="434" t="str">
        <f t="shared" si="300"/>
        <v/>
      </c>
      <c r="CI328" s="434" t="str">
        <f t="shared" si="301"/>
        <v/>
      </c>
      <c r="CJ328" s="436"/>
      <c r="CK328" s="434" t="str">
        <f t="shared" si="302"/>
        <v/>
      </c>
      <c r="CL328" s="434" t="str">
        <f t="shared" si="303"/>
        <v/>
      </c>
      <c r="CO328" s="435">
        <f t="shared" si="304"/>
        <v>0</v>
      </c>
      <c r="CP328" s="435">
        <f t="shared" si="305"/>
        <v>0</v>
      </c>
      <c r="CQ328" s="435">
        <f t="shared" si="317"/>
        <v>0</v>
      </c>
      <c r="CR328" s="435">
        <f t="shared" si="318"/>
        <v>0</v>
      </c>
      <c r="CS328" s="435">
        <f t="shared" si="319"/>
        <v>0</v>
      </c>
      <c r="CT328" s="435">
        <f t="shared" si="306"/>
        <v>0</v>
      </c>
      <c r="CU328" s="436"/>
      <c r="CV328" s="435">
        <f t="shared" si="307"/>
        <v>0</v>
      </c>
      <c r="CW328" s="435">
        <f t="shared" si="308"/>
        <v>0</v>
      </c>
      <c r="CX328" s="436"/>
      <c r="CY328" s="435">
        <f t="shared" si="309"/>
        <v>0</v>
      </c>
      <c r="CZ328" s="435">
        <f t="shared" si="310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3"/>
        <v>0</v>
      </c>
      <c r="E329" s="3626">
        <f>SUM(G329++I329+K329+M329+O329+Q329+S329+U329+W329+Y329+AA329+AC329+AE329+AG329+AI329+AK329)</f>
        <v>0</v>
      </c>
      <c r="F329" s="2961">
        <f t="shared" si="295"/>
        <v>0</v>
      </c>
      <c r="G329" s="3938"/>
      <c r="H329" s="3939"/>
      <c r="I329" s="3940"/>
      <c r="J329" s="3939"/>
      <c r="K329" s="3940"/>
      <c r="L329" s="3939"/>
      <c r="M329" s="3940"/>
      <c r="N329" s="3939"/>
      <c r="O329" s="3940"/>
      <c r="P329" s="3939"/>
      <c r="Q329" s="3940"/>
      <c r="R329" s="3939"/>
      <c r="S329" s="3938"/>
      <c r="T329" s="3939"/>
      <c r="U329" s="3938"/>
      <c r="V329" s="3939"/>
      <c r="W329" s="3938"/>
      <c r="X329" s="3939"/>
      <c r="Y329" s="3938"/>
      <c r="Z329" s="3939"/>
      <c r="AA329" s="3938"/>
      <c r="AB329" s="3939"/>
      <c r="AC329" s="3938"/>
      <c r="AD329" s="3939"/>
      <c r="AE329" s="3938"/>
      <c r="AF329" s="3939"/>
      <c r="AG329" s="3938"/>
      <c r="AH329" s="3939"/>
      <c r="AI329" s="3938"/>
      <c r="AJ329" s="3939"/>
      <c r="AK329" s="3938"/>
      <c r="AL329" s="3941"/>
      <c r="AM329" s="3851"/>
      <c r="AN329" s="3850"/>
      <c r="AO329" s="3851"/>
      <c r="AP329" s="3850"/>
      <c r="AQ329" s="3851"/>
      <c r="AR329" s="3851"/>
      <c r="AS329" s="3853"/>
      <c r="AT329" s="3849"/>
      <c r="AU329" s="838"/>
      <c r="AV329" s="3853"/>
      <c r="AW329" s="3849"/>
      <c r="AX329" s="838"/>
      <c r="AY329" t="str">
        <f>CA329&amp;CB329&amp;CC329&amp;CD329&amp;CE329&amp;CF329&amp;CG329&amp;CH329&amp;CI329&amp;CJ329&amp;CK329&amp;CL329</f>
        <v/>
      </c>
      <c r="CA329" s="434" t="str">
        <f t="shared" si="297"/>
        <v/>
      </c>
      <c r="CB329" s="434" t="str">
        <f t="shared" si="298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299"/>
        <v/>
      </c>
      <c r="CG329" s="436"/>
      <c r="CH329" s="434" t="str">
        <f t="shared" si="300"/>
        <v/>
      </c>
      <c r="CI329" s="434" t="str">
        <f t="shared" si="301"/>
        <v/>
      </c>
      <c r="CJ329" s="436"/>
      <c r="CK329" s="434" t="str">
        <f t="shared" si="302"/>
        <v/>
      </c>
      <c r="CL329" s="434" t="str">
        <f t="shared" si="303"/>
        <v/>
      </c>
      <c r="CO329" s="435">
        <f t="shared" si="304"/>
        <v>0</v>
      </c>
      <c r="CP329" s="435">
        <f t="shared" si="305"/>
        <v>0</v>
      </c>
      <c r="CQ329" s="435">
        <f t="shared" si="317"/>
        <v>0</v>
      </c>
      <c r="CR329" s="435">
        <f t="shared" si="318"/>
        <v>0</v>
      </c>
      <c r="CS329" s="435">
        <f t="shared" si="319"/>
        <v>0</v>
      </c>
      <c r="CT329" s="435">
        <f t="shared" si="306"/>
        <v>0</v>
      </c>
      <c r="CU329" s="436"/>
      <c r="CV329" s="435">
        <f t="shared" si="307"/>
        <v>0</v>
      </c>
      <c r="CW329" s="435">
        <f t="shared" si="308"/>
        <v>0</v>
      </c>
      <c r="CX329" s="436"/>
      <c r="CY329" s="435">
        <f t="shared" si="309"/>
        <v>0</v>
      </c>
      <c r="CZ329" s="435">
        <f t="shared" si="310"/>
        <v>0</v>
      </c>
    </row>
    <row r="330" spans="1:104" x14ac:dyDescent="0.25">
      <c r="A330" s="6702" t="s">
        <v>77</v>
      </c>
      <c r="B330" s="6704" t="s">
        <v>1828</v>
      </c>
      <c r="C330" s="6705"/>
      <c r="D330" s="3805">
        <f>SUM(E330+F330)</f>
        <v>0</v>
      </c>
      <c r="E330" s="3944">
        <f>SUM(G330++I330+K330+M330+O330+Q330+S330+U330+W330+Y330+AA330+AC330+AE330+AG330+AI330+AK330)</f>
        <v>0</v>
      </c>
      <c r="F330" s="3724">
        <f>SUM(H330++J330+L330+N330+P330+R330+T330+V330+X330+Z330+AB330+AD330+AF330+AH330+AJ330+AL330)</f>
        <v>0</v>
      </c>
      <c r="G330" s="3805">
        <f>G252+G264+G270+G276+G282+G312+G318+G324</f>
        <v>0</v>
      </c>
      <c r="H330" s="3776">
        <f t="shared" ref="H330:N334" si="320">H252+H258+H264+H270+H276+H282+H306+H312+H318+H324</f>
        <v>0</v>
      </c>
      <c r="I330" s="3805">
        <f t="shared" si="320"/>
        <v>0</v>
      </c>
      <c r="J330" s="3776">
        <f t="shared" si="320"/>
        <v>0</v>
      </c>
      <c r="K330" s="3805">
        <f t="shared" si="320"/>
        <v>0</v>
      </c>
      <c r="L330" s="3776">
        <f>L252+L258+L264+L270+L276+L282+L306+L312+L318+L324</f>
        <v>0</v>
      </c>
      <c r="M330" s="3805">
        <f t="shared" si="320"/>
        <v>0</v>
      </c>
      <c r="N330" s="3776">
        <f t="shared" si="320"/>
        <v>0</v>
      </c>
      <c r="O330" s="3805">
        <f t="shared" ref="O330:V334" si="321">O252+O258+O264+O270+O276+O282+O294+O312+O318+O324</f>
        <v>0</v>
      </c>
      <c r="P330" s="3750">
        <f t="shared" si="321"/>
        <v>0</v>
      </c>
      <c r="Q330" s="3805">
        <f t="shared" si="321"/>
        <v>0</v>
      </c>
      <c r="R330" s="3750">
        <f t="shared" si="321"/>
        <v>0</v>
      </c>
      <c r="S330" s="3805">
        <f t="shared" si="321"/>
        <v>0</v>
      </c>
      <c r="T330" s="3750">
        <f t="shared" si="321"/>
        <v>0</v>
      </c>
      <c r="U330" s="3805">
        <f t="shared" si="321"/>
        <v>0</v>
      </c>
      <c r="V330" s="3794">
        <f t="shared" si="321"/>
        <v>0</v>
      </c>
      <c r="W330" s="5639">
        <f>W252+W258+W264+W270+W276+W282+W288+W294+W300+W306+W312+W318+W324</f>
        <v>0</v>
      </c>
      <c r="X330" s="5636">
        <f t="shared" ref="X330:AN330" si="322">X252+X258+X264+X270+X276+X282+X288+X294+X300+X306+X312+X318+X324</f>
        <v>0</v>
      </c>
      <c r="Y330" s="5639">
        <f>Y252+Y258+Y264+Y270+Y276+Y282+Y288+Y294+Y300+Y306+Y312+Y318+Y324</f>
        <v>0</v>
      </c>
      <c r="Z330" s="5636">
        <f t="shared" si="322"/>
        <v>0</v>
      </c>
      <c r="AA330" s="5639">
        <f t="shared" si="322"/>
        <v>0</v>
      </c>
      <c r="AB330" s="5636">
        <f t="shared" si="322"/>
        <v>0</v>
      </c>
      <c r="AC330" s="5639">
        <f t="shared" si="322"/>
        <v>0</v>
      </c>
      <c r="AD330" s="5636">
        <f t="shared" si="322"/>
        <v>0</v>
      </c>
      <c r="AE330" s="5639">
        <f t="shared" si="322"/>
        <v>0</v>
      </c>
      <c r="AF330" s="5636">
        <f t="shared" si="322"/>
        <v>0</v>
      </c>
      <c r="AG330" s="5639">
        <f t="shared" si="322"/>
        <v>0</v>
      </c>
      <c r="AH330" s="5636">
        <f t="shared" si="322"/>
        <v>0</v>
      </c>
      <c r="AI330" s="5639">
        <f t="shared" si="322"/>
        <v>0</v>
      </c>
      <c r="AJ330" s="5636">
        <f t="shared" si="322"/>
        <v>0</v>
      </c>
      <c r="AK330" s="5639">
        <f t="shared" si="322"/>
        <v>0</v>
      </c>
      <c r="AL330" s="5640">
        <f t="shared" si="322"/>
        <v>0</v>
      </c>
      <c r="AM330" s="5636">
        <f t="shared" si="322"/>
        <v>0</v>
      </c>
      <c r="AN330" s="5636">
        <f t="shared" si="322"/>
        <v>0</v>
      </c>
      <c r="AO330" s="359">
        <f>SUM(AO252+AO258+AO264+AO270+AO276+AO282+AO288+AO294+AO300+AO306+AO312+AO318)</f>
        <v>0</v>
      </c>
      <c r="AP330" s="3797">
        <f>SUM(AP252+AP258+AP264+AP270+AP276+AP282+AP288+AP294+AP300+AP306+AP312+AP318)</f>
        <v>0</v>
      </c>
      <c r="AQ330" s="3776">
        <f t="shared" ref="AQ330:AR331" si="323">AQ252+AQ258+AQ264+AQ270+AQ276+AQ282+AQ288+AQ294+AQ300+AQ306+AQ312+AQ318+AQ324</f>
        <v>0</v>
      </c>
      <c r="AR330" s="3776">
        <f t="shared" si="323"/>
        <v>0</v>
      </c>
      <c r="AS330" s="3724">
        <f>SUM(AS264,AS276)</f>
        <v>0</v>
      </c>
      <c r="AT330" s="3805">
        <f t="shared" ref="AT330:AX331" si="324">AT252+AT258+AT264+AT270+AT276+AT282+AT288+AT294+AT300+AT306+AT312+AT318+AT324</f>
        <v>0</v>
      </c>
      <c r="AU330" s="3794">
        <f t="shared" si="324"/>
        <v>0</v>
      </c>
      <c r="AV330" s="3751"/>
      <c r="AW330" s="3805">
        <f t="shared" si="324"/>
        <v>0</v>
      </c>
      <c r="AX330" s="3794">
        <f t="shared" si="324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5">SUM(E331+F331)</f>
        <v>0</v>
      </c>
      <c r="E331" s="3945">
        <f t="shared" ref="E331:F335" si="326">SUM(G331++I331+K331+M331+O331+Q331+S331+U331+W331+Y331+AA331+AC331+AE331+AG331+AI331+AK331)</f>
        <v>0</v>
      </c>
      <c r="F331" s="3946">
        <f t="shared" si="326"/>
        <v>0</v>
      </c>
      <c r="G331" s="3858">
        <f>G253+G265+G271+G277+G283+G313+G319+G325</f>
        <v>0</v>
      </c>
      <c r="H331" s="3947">
        <f t="shared" si="320"/>
        <v>0</v>
      </c>
      <c r="I331" s="3858">
        <f t="shared" si="320"/>
        <v>0</v>
      </c>
      <c r="J331" s="3947">
        <f t="shared" si="320"/>
        <v>0</v>
      </c>
      <c r="K331" s="3858">
        <f>K253+K259+K265+K271+K277+K283+K307+K313+K319+K325</f>
        <v>0</v>
      </c>
      <c r="L331" s="3947">
        <f t="shared" si="320"/>
        <v>0</v>
      </c>
      <c r="M331" s="3858">
        <f t="shared" si="320"/>
        <v>0</v>
      </c>
      <c r="N331" s="3947">
        <f t="shared" si="320"/>
        <v>0</v>
      </c>
      <c r="O331" s="359">
        <f>O253+O259+O265+O271+O277+O283+O295+O313+O319+O325</f>
        <v>0</v>
      </c>
      <c r="P331" s="3776">
        <f t="shared" si="321"/>
        <v>0</v>
      </c>
      <c r="Q331" s="359">
        <f t="shared" si="321"/>
        <v>0</v>
      </c>
      <c r="R331" s="3776">
        <f t="shared" si="321"/>
        <v>0</v>
      </c>
      <c r="S331" s="359">
        <f t="shared" si="321"/>
        <v>0</v>
      </c>
      <c r="T331" s="3776">
        <f t="shared" si="321"/>
        <v>0</v>
      </c>
      <c r="U331" s="359">
        <f t="shared" si="321"/>
        <v>0</v>
      </c>
      <c r="V331" s="3797">
        <f t="shared" si="321"/>
        <v>0</v>
      </c>
      <c r="W331" s="1173">
        <f>W253+W259+W265+W271+W277+W283+W289+W295+W301+W307+W313+W319+W325</f>
        <v>0</v>
      </c>
      <c r="X331" s="5637">
        <f t="shared" ref="X331:AN331" si="327">X253+X259+X265+X271+X277+X283+X289+X295+X301+X307+X313+X319+X325</f>
        <v>0</v>
      </c>
      <c r="Y331" s="1173">
        <f t="shared" si="327"/>
        <v>0</v>
      </c>
      <c r="Z331" s="5637">
        <f t="shared" si="327"/>
        <v>0</v>
      </c>
      <c r="AA331" s="1173">
        <f t="shared" si="327"/>
        <v>0</v>
      </c>
      <c r="AB331" s="5637">
        <f t="shared" si="327"/>
        <v>0</v>
      </c>
      <c r="AC331" s="1173">
        <f t="shared" si="327"/>
        <v>0</v>
      </c>
      <c r="AD331" s="5637">
        <f t="shared" si="327"/>
        <v>0</v>
      </c>
      <c r="AE331" s="1173">
        <f t="shared" si="327"/>
        <v>0</v>
      </c>
      <c r="AF331" s="5637">
        <f t="shared" si="327"/>
        <v>0</v>
      </c>
      <c r="AG331" s="1173">
        <f t="shared" si="327"/>
        <v>0</v>
      </c>
      <c r="AH331" s="5637">
        <f t="shared" si="327"/>
        <v>0</v>
      </c>
      <c r="AI331" s="1173">
        <f t="shared" si="327"/>
        <v>0</v>
      </c>
      <c r="AJ331" s="5637">
        <f t="shared" si="327"/>
        <v>0</v>
      </c>
      <c r="AK331" s="1173">
        <f t="shared" si="327"/>
        <v>0</v>
      </c>
      <c r="AL331" s="5641">
        <f t="shared" si="327"/>
        <v>0</v>
      </c>
      <c r="AM331" s="5637">
        <f t="shared" si="327"/>
        <v>0</v>
      </c>
      <c r="AN331" s="5637">
        <f t="shared" si="327"/>
        <v>0</v>
      </c>
      <c r="AO331" s="3948"/>
      <c r="AP331" s="3949"/>
      <c r="AQ331" s="3755">
        <f t="shared" si="323"/>
        <v>0</v>
      </c>
      <c r="AR331" s="3755">
        <f t="shared" si="323"/>
        <v>0</v>
      </c>
      <c r="AS331" s="3950">
        <f>SUM(AS277+ AS265)</f>
        <v>0</v>
      </c>
      <c r="AT331" s="3858">
        <f t="shared" si="324"/>
        <v>0</v>
      </c>
      <c r="AU331" s="3745">
        <f t="shared" si="324"/>
        <v>0</v>
      </c>
      <c r="AV331" s="3402"/>
      <c r="AW331" s="3858">
        <f t="shared" si="324"/>
        <v>0</v>
      </c>
      <c r="AX331" s="3745">
        <f t="shared" si="324"/>
        <v>0</v>
      </c>
    </row>
    <row r="332" spans="1:104" x14ac:dyDescent="0.25">
      <c r="A332" s="6702"/>
      <c r="B332" s="6706" t="s">
        <v>1830</v>
      </c>
      <c r="C332" s="6706"/>
      <c r="D332" s="359">
        <f t="shared" si="325"/>
        <v>0</v>
      </c>
      <c r="E332" s="3945">
        <f t="shared" si="326"/>
        <v>0</v>
      </c>
      <c r="F332" s="3946">
        <f t="shared" si="326"/>
        <v>0</v>
      </c>
      <c r="G332" s="3858">
        <f>G254+G266+G272+G278+G284+G314+G320+G326</f>
        <v>0</v>
      </c>
      <c r="H332" s="3947">
        <f t="shared" si="320"/>
        <v>0</v>
      </c>
      <c r="I332" s="3858">
        <f t="shared" si="320"/>
        <v>0</v>
      </c>
      <c r="J332" s="3947">
        <f t="shared" si="320"/>
        <v>0</v>
      </c>
      <c r="K332" s="3858">
        <f t="shared" si="320"/>
        <v>0</v>
      </c>
      <c r="L332" s="3947">
        <f t="shared" si="320"/>
        <v>0</v>
      </c>
      <c r="M332" s="3858">
        <f t="shared" si="320"/>
        <v>0</v>
      </c>
      <c r="N332" s="3947">
        <f t="shared" si="320"/>
        <v>0</v>
      </c>
      <c r="O332" s="359">
        <f t="shared" si="321"/>
        <v>0</v>
      </c>
      <c r="P332" s="3776">
        <f t="shared" si="321"/>
        <v>0</v>
      </c>
      <c r="Q332" s="359">
        <f t="shared" si="321"/>
        <v>0</v>
      </c>
      <c r="R332" s="3776">
        <f t="shared" si="321"/>
        <v>0</v>
      </c>
      <c r="S332" s="359">
        <f t="shared" si="321"/>
        <v>0</v>
      </c>
      <c r="T332" s="3776">
        <f t="shared" si="321"/>
        <v>0</v>
      </c>
      <c r="U332" s="359">
        <f t="shared" si="321"/>
        <v>0</v>
      </c>
      <c r="V332" s="3797">
        <f t="shared" si="321"/>
        <v>0</v>
      </c>
      <c r="W332" s="1173">
        <f>W254+W260+W266+W272+W278+W284+W290+W296+W302+W308+W314+W320+W326</f>
        <v>0</v>
      </c>
      <c r="X332" s="5637">
        <f t="shared" ref="X332:AN332" si="328">X254+X260+X266+X272+X278+X284+X290+X296+X302+X308+X314+X320+X326</f>
        <v>0</v>
      </c>
      <c r="Y332" s="1173">
        <f t="shared" si="328"/>
        <v>0</v>
      </c>
      <c r="Z332" s="5637">
        <f t="shared" si="328"/>
        <v>0</v>
      </c>
      <c r="AA332" s="1173">
        <f t="shared" si="328"/>
        <v>0</v>
      </c>
      <c r="AB332" s="5637">
        <f t="shared" si="328"/>
        <v>0</v>
      </c>
      <c r="AC332" s="1173">
        <f t="shared" si="328"/>
        <v>0</v>
      </c>
      <c r="AD332" s="5637">
        <f t="shared" si="328"/>
        <v>0</v>
      </c>
      <c r="AE332" s="1173">
        <f t="shared" si="328"/>
        <v>0</v>
      </c>
      <c r="AF332" s="5637">
        <f t="shared" si="328"/>
        <v>0</v>
      </c>
      <c r="AG332" s="1173">
        <f t="shared" si="328"/>
        <v>0</v>
      </c>
      <c r="AH332" s="5637">
        <f t="shared" si="328"/>
        <v>0</v>
      </c>
      <c r="AI332" s="1173">
        <f t="shared" si="328"/>
        <v>0</v>
      </c>
      <c r="AJ332" s="5637">
        <f t="shared" si="328"/>
        <v>0</v>
      </c>
      <c r="AK332" s="1173">
        <f t="shared" si="328"/>
        <v>0</v>
      </c>
      <c r="AL332" s="5641">
        <f t="shared" si="328"/>
        <v>0</v>
      </c>
      <c r="AM332" s="5637">
        <f t="shared" si="328"/>
        <v>0</v>
      </c>
      <c r="AN332" s="5637">
        <f t="shared" si="328"/>
        <v>0</v>
      </c>
      <c r="AO332" s="3948"/>
      <c r="AP332" s="3949"/>
      <c r="AQ332" s="3865"/>
      <c r="AR332" s="3755">
        <f>SUM(AR336+AR254+AR260+AR266+AR272+AR278+AR284+AR290+AR296+AR302+AR308+AR314+AR320+AR326)</f>
        <v>0</v>
      </c>
      <c r="AS332" s="3950">
        <f>SUM(AS266+AS278)</f>
        <v>0</v>
      </c>
      <c r="AT332" s="3858">
        <f t="shared" ref="AT332:AX332" si="329">SUM(AT254+AT260+AT266+AT272+AT278+AT284+AT290+AT296+AT302+AT308+AT314+AT320+AT326)</f>
        <v>0</v>
      </c>
      <c r="AU332" s="3745">
        <f t="shared" si="329"/>
        <v>0</v>
      </c>
      <c r="AV332" s="3402"/>
      <c r="AW332" s="3858">
        <f t="shared" si="329"/>
        <v>0</v>
      </c>
      <c r="AX332" s="3745">
        <f t="shared" si="329"/>
        <v>0</v>
      </c>
    </row>
    <row r="333" spans="1:104" x14ac:dyDescent="0.25">
      <c r="A333" s="6702"/>
      <c r="B333" s="6694" t="s">
        <v>1831</v>
      </c>
      <c r="C333" s="6696"/>
      <c r="D333" s="359">
        <f t="shared" si="325"/>
        <v>0</v>
      </c>
      <c r="E333" s="3945">
        <f t="shared" si="326"/>
        <v>0</v>
      </c>
      <c r="F333" s="3946">
        <f t="shared" si="326"/>
        <v>0</v>
      </c>
      <c r="G333" s="3858">
        <f>G255+G267+G273+G279+G285+G315+G321+G327</f>
        <v>0</v>
      </c>
      <c r="H333" s="3947">
        <f t="shared" si="320"/>
        <v>0</v>
      </c>
      <c r="I333" s="3858">
        <f t="shared" si="320"/>
        <v>0</v>
      </c>
      <c r="J333" s="3947">
        <f t="shared" si="320"/>
        <v>0</v>
      </c>
      <c r="K333" s="3858">
        <f t="shared" si="320"/>
        <v>0</v>
      </c>
      <c r="L333" s="3947">
        <f t="shared" si="320"/>
        <v>0</v>
      </c>
      <c r="M333" s="3858">
        <f t="shared" si="320"/>
        <v>0</v>
      </c>
      <c r="N333" s="3947">
        <f t="shared" si="320"/>
        <v>0</v>
      </c>
      <c r="O333" s="359">
        <f>O255+O261+O267+O273+O279+O285+O297+O315+O321+O327</f>
        <v>0</v>
      </c>
      <c r="P333" s="3776">
        <f>P255+P261+P267+P273+P279+P285+P297+P315+P321+P327</f>
        <v>0</v>
      </c>
      <c r="Q333" s="359">
        <f t="shared" si="321"/>
        <v>0</v>
      </c>
      <c r="R333" s="3776">
        <f t="shared" si="321"/>
        <v>0</v>
      </c>
      <c r="S333" s="359">
        <f t="shared" si="321"/>
        <v>0</v>
      </c>
      <c r="T333" s="3776">
        <f t="shared" si="321"/>
        <v>0</v>
      </c>
      <c r="U333" s="359">
        <f t="shared" si="321"/>
        <v>0</v>
      </c>
      <c r="V333" s="3797">
        <f t="shared" si="321"/>
        <v>0</v>
      </c>
      <c r="W333" s="1173">
        <f>W255+W261+W267+W273+W279+W285+W291+W297+W303+W309+W315+W321+W327</f>
        <v>0</v>
      </c>
      <c r="X333" s="5637">
        <f t="shared" ref="X333:AN333" si="330">X255+X261+X267+X273+X279+X285+X291+X297+X303+X309+X315+X321+X327</f>
        <v>0</v>
      </c>
      <c r="Y333" s="1173">
        <f t="shared" si="330"/>
        <v>0</v>
      </c>
      <c r="Z333" s="5637">
        <f t="shared" si="330"/>
        <v>0</v>
      </c>
      <c r="AA333" s="1173">
        <f t="shared" si="330"/>
        <v>0</v>
      </c>
      <c r="AB333" s="5637">
        <f t="shared" si="330"/>
        <v>0</v>
      </c>
      <c r="AC333" s="1173">
        <f t="shared" si="330"/>
        <v>0</v>
      </c>
      <c r="AD333" s="5637">
        <f t="shared" si="330"/>
        <v>0</v>
      </c>
      <c r="AE333" s="1173">
        <f t="shared" si="330"/>
        <v>0</v>
      </c>
      <c r="AF333" s="5637">
        <f t="shared" si="330"/>
        <v>0</v>
      </c>
      <c r="AG333" s="1173">
        <f t="shared" si="330"/>
        <v>0</v>
      </c>
      <c r="AH333" s="5637">
        <f t="shared" si="330"/>
        <v>0</v>
      </c>
      <c r="AI333" s="1173">
        <f t="shared" si="330"/>
        <v>0</v>
      </c>
      <c r="AJ333" s="5637">
        <f t="shared" si="330"/>
        <v>0</v>
      </c>
      <c r="AK333" s="1173">
        <f t="shared" si="330"/>
        <v>0</v>
      </c>
      <c r="AL333" s="5641">
        <f t="shared" si="330"/>
        <v>0</v>
      </c>
      <c r="AM333" s="5637">
        <f t="shared" si="330"/>
        <v>0</v>
      </c>
      <c r="AN333" s="5637">
        <f t="shared" si="330"/>
        <v>0</v>
      </c>
      <c r="AO333" s="3948"/>
      <c r="AP333" s="3949"/>
      <c r="AQ333" s="3865"/>
      <c r="AR333" s="3755">
        <f>AR255+AR261+AR267+AR273+AR279+AR285+AR291+AR297+AR303+AR309+AR315+AR321+AR327</f>
        <v>0</v>
      </c>
      <c r="AS333" s="3950">
        <f>SUM(AS268+AS280)</f>
        <v>0</v>
      </c>
      <c r="AT333" s="3858">
        <f t="shared" ref="AT333:AX333" si="331">AT255+AT261+AT267+AT273+AT279+AT285+AT291+AT297+AT303+AT309+AT315+AT321+AT327</f>
        <v>0</v>
      </c>
      <c r="AU333" s="3745">
        <f t="shared" si="331"/>
        <v>0</v>
      </c>
      <c r="AV333" s="3745">
        <f>AV255+AV261+AV267+AV273+AV279+AV285+AV291+AV297+AV303+AV309+AV315+AV321+AV327</f>
        <v>0</v>
      </c>
      <c r="AW333" s="3858">
        <f t="shared" si="331"/>
        <v>0</v>
      </c>
      <c r="AX333" s="3745">
        <f t="shared" si="331"/>
        <v>0</v>
      </c>
    </row>
    <row r="334" spans="1:104" x14ac:dyDescent="0.25">
      <c r="A334" s="6702"/>
      <c r="B334" s="6694" t="s">
        <v>1832</v>
      </c>
      <c r="C334" s="6696"/>
      <c r="D334" s="359">
        <f t="shared" si="325"/>
        <v>0</v>
      </c>
      <c r="E334" s="3945">
        <f t="shared" si="326"/>
        <v>0</v>
      </c>
      <c r="F334" s="3946">
        <f t="shared" si="326"/>
        <v>0</v>
      </c>
      <c r="G334" s="3858">
        <f>G256+G268+G274+G280+G286+G316+G322+G328</f>
        <v>0</v>
      </c>
      <c r="H334" s="3947">
        <f t="shared" si="320"/>
        <v>0</v>
      </c>
      <c r="I334" s="3858">
        <f t="shared" si="320"/>
        <v>0</v>
      </c>
      <c r="J334" s="3947">
        <f t="shared" si="320"/>
        <v>0</v>
      </c>
      <c r="K334" s="3858">
        <f t="shared" si="320"/>
        <v>0</v>
      </c>
      <c r="L334" s="3947">
        <f t="shared" si="320"/>
        <v>0</v>
      </c>
      <c r="M334" s="3858">
        <f t="shared" si="320"/>
        <v>0</v>
      </c>
      <c r="N334" s="3947">
        <f t="shared" si="320"/>
        <v>0</v>
      </c>
      <c r="O334" s="359">
        <f>O256+O262+O268+O274+O280+O286+O298+O316+O322+O328</f>
        <v>0</v>
      </c>
      <c r="P334" s="3776">
        <f t="shared" si="321"/>
        <v>0</v>
      </c>
      <c r="Q334" s="359">
        <f t="shared" si="321"/>
        <v>0</v>
      </c>
      <c r="R334" s="3776">
        <f t="shared" si="321"/>
        <v>0</v>
      </c>
      <c r="S334" s="359">
        <f t="shared" si="321"/>
        <v>0</v>
      </c>
      <c r="T334" s="3776">
        <f t="shared" si="321"/>
        <v>0</v>
      </c>
      <c r="U334" s="359">
        <f t="shared" si="321"/>
        <v>0</v>
      </c>
      <c r="V334" s="3797">
        <f t="shared" si="321"/>
        <v>0</v>
      </c>
      <c r="W334" s="1173">
        <f>W256+W262+W268+W274+W280+W286+W292+W298+W304+W310+W316+W322+W328</f>
        <v>0</v>
      </c>
      <c r="X334" s="5637">
        <f t="shared" ref="X334:AN334" si="332">X256+X262+X268+X274+X280+X286+X292+X298+X304+X310+X316+X322+X328</f>
        <v>0</v>
      </c>
      <c r="Y334" s="1173">
        <f t="shared" si="332"/>
        <v>0</v>
      </c>
      <c r="Z334" s="5637">
        <f t="shared" si="332"/>
        <v>0</v>
      </c>
      <c r="AA334" s="1173">
        <f t="shared" si="332"/>
        <v>0</v>
      </c>
      <c r="AB334" s="5637">
        <f t="shared" si="332"/>
        <v>0</v>
      </c>
      <c r="AC334" s="1173">
        <f t="shared" si="332"/>
        <v>0</v>
      </c>
      <c r="AD334" s="5637">
        <f t="shared" si="332"/>
        <v>0</v>
      </c>
      <c r="AE334" s="1173">
        <f t="shared" si="332"/>
        <v>0</v>
      </c>
      <c r="AF334" s="5637">
        <f t="shared" si="332"/>
        <v>0</v>
      </c>
      <c r="AG334" s="1173">
        <f t="shared" si="332"/>
        <v>0</v>
      </c>
      <c r="AH334" s="5637">
        <f t="shared" si="332"/>
        <v>0</v>
      </c>
      <c r="AI334" s="1173">
        <f t="shared" si="332"/>
        <v>0</v>
      </c>
      <c r="AJ334" s="5637">
        <f t="shared" si="332"/>
        <v>0</v>
      </c>
      <c r="AK334" s="1173">
        <f t="shared" si="332"/>
        <v>0</v>
      </c>
      <c r="AL334" s="5641">
        <f t="shared" si="332"/>
        <v>0</v>
      </c>
      <c r="AM334" s="5637">
        <f t="shared" si="332"/>
        <v>0</v>
      </c>
      <c r="AN334" s="5637">
        <f t="shared" si="332"/>
        <v>0</v>
      </c>
      <c r="AO334" s="3948"/>
      <c r="AP334" s="3949"/>
      <c r="AQ334" s="3872"/>
      <c r="AR334" s="3755">
        <f>SUM(AR256+AR262+AR268+AR274+AR280+AR286+AR304+AR298+AR292+AR310+AR316+AR322+AR328)</f>
        <v>0</v>
      </c>
      <c r="AS334" s="3950">
        <f>SUM(AS256+AS262+AS268+AS274+AS280+AS286+AS304+AS298+AS292+AS310+AS316+AS322+AS328)</f>
        <v>0</v>
      </c>
      <c r="AT334" s="3858">
        <f t="shared" ref="AT334:AX334" si="333">SUM(AT256+AT262+AT268+AT274+AT280+AT286+AT304+AT298+AT292+AT310+AT316+AT322+AT328)</f>
        <v>0</v>
      </c>
      <c r="AU334" s="3745">
        <f t="shared" si="333"/>
        <v>0</v>
      </c>
      <c r="AV334" s="3402"/>
      <c r="AW334" s="3858">
        <f t="shared" si="333"/>
        <v>0</v>
      </c>
      <c r="AX334" s="3745">
        <f t="shared" si="333"/>
        <v>0</v>
      </c>
    </row>
    <row r="335" spans="1:104" x14ac:dyDescent="0.25">
      <c r="A335" s="6703"/>
      <c r="B335" s="6707" t="s">
        <v>1833</v>
      </c>
      <c r="C335" s="6707"/>
      <c r="D335" s="3808">
        <f t="shared" si="325"/>
        <v>0</v>
      </c>
      <c r="E335" s="3951">
        <f t="shared" si="326"/>
        <v>0</v>
      </c>
      <c r="F335" s="3952">
        <f t="shared" si="326"/>
        <v>0</v>
      </c>
      <c r="G335" s="3478">
        <f>G275+G281+G287+G317+G323+G329</f>
        <v>0</v>
      </c>
      <c r="H335" s="3781">
        <f>H275+H281+H287+H317+H323+H329</f>
        <v>0</v>
      </c>
      <c r="I335" s="3478">
        <f>I257+I269+I275+I281+I287+I317+I323+I329</f>
        <v>0</v>
      </c>
      <c r="J335" s="3781">
        <f t="shared" ref="J335:N335" si="334">J257+J269+J275+J281+J287+J317+J323+J329</f>
        <v>0</v>
      </c>
      <c r="K335" s="3478">
        <f t="shared" si="334"/>
        <v>0</v>
      </c>
      <c r="L335" s="3781">
        <f t="shared" si="334"/>
        <v>0</v>
      </c>
      <c r="M335" s="3478">
        <f t="shared" si="334"/>
        <v>0</v>
      </c>
      <c r="N335" s="3781">
        <f t="shared" si="334"/>
        <v>0</v>
      </c>
      <c r="O335" s="3808">
        <f>O257+O269+O275+O281+O287+O299+O317+O323+O329</f>
        <v>0</v>
      </c>
      <c r="P335" s="3757">
        <f t="shared" ref="P335:V335" si="335">P257+P269+P275+P281+P287+P299+P317+P323+P329</f>
        <v>0</v>
      </c>
      <c r="Q335" s="3808">
        <f t="shared" si="335"/>
        <v>0</v>
      </c>
      <c r="R335" s="3757">
        <f t="shared" si="335"/>
        <v>0</v>
      </c>
      <c r="S335" s="3808">
        <f t="shared" si="335"/>
        <v>0</v>
      </c>
      <c r="T335" s="3757">
        <f t="shared" si="335"/>
        <v>0</v>
      </c>
      <c r="U335" s="3808">
        <f t="shared" si="335"/>
        <v>0</v>
      </c>
      <c r="V335" s="3953">
        <f t="shared" si="335"/>
        <v>0</v>
      </c>
      <c r="W335" s="1165">
        <f>W257+W263+W269+W275+W281+W287+W293+W305+W311+W299+W317+W323+W329</f>
        <v>0</v>
      </c>
      <c r="X335" s="5638">
        <f t="shared" ref="X335:AN335" si="336">X257+X263+X269+X275+X281+X287+X293+X305+X311+X299+X317+X323+X329</f>
        <v>0</v>
      </c>
      <c r="Y335" s="1165">
        <f t="shared" si="336"/>
        <v>0</v>
      </c>
      <c r="Z335" s="5638">
        <f t="shared" si="336"/>
        <v>0</v>
      </c>
      <c r="AA335" s="1165">
        <f t="shared" si="336"/>
        <v>0</v>
      </c>
      <c r="AB335" s="5638">
        <f t="shared" si="336"/>
        <v>0</v>
      </c>
      <c r="AC335" s="1165">
        <f t="shared" si="336"/>
        <v>0</v>
      </c>
      <c r="AD335" s="5638">
        <f t="shared" si="336"/>
        <v>0</v>
      </c>
      <c r="AE335" s="1165">
        <f t="shared" si="336"/>
        <v>0</v>
      </c>
      <c r="AF335" s="5638">
        <f t="shared" si="336"/>
        <v>0</v>
      </c>
      <c r="AG335" s="1165">
        <f t="shared" si="336"/>
        <v>0</v>
      </c>
      <c r="AH335" s="5638">
        <f t="shared" si="336"/>
        <v>0</v>
      </c>
      <c r="AI335" s="1165">
        <f t="shared" si="336"/>
        <v>0</v>
      </c>
      <c r="AJ335" s="5638">
        <f t="shared" si="336"/>
        <v>0</v>
      </c>
      <c r="AK335" s="1165">
        <f t="shared" si="336"/>
        <v>0</v>
      </c>
      <c r="AL335" s="5642">
        <f t="shared" si="336"/>
        <v>0</v>
      </c>
      <c r="AM335" s="5638">
        <f t="shared" si="336"/>
        <v>0</v>
      </c>
      <c r="AN335" s="5638">
        <f t="shared" si="336"/>
        <v>0</v>
      </c>
      <c r="AO335" s="3954"/>
      <c r="AP335" s="3955"/>
      <c r="AQ335" s="3874"/>
      <c r="AR335" s="3781">
        <f>SUM(AR257+AR263+AR269+AR275+AR281+AR287+AR293+AR299+AR305+AR311+AR317+AR323+AR329)</f>
        <v>0</v>
      </c>
      <c r="AS335" s="3956">
        <f>SUM(AS269+AS281)</f>
        <v>0</v>
      </c>
      <c r="AT335" s="3478">
        <f t="shared" ref="AT335:AX335" si="337">SUM(AT257+AT263+AT269+AT275+AT281+AT287+AT293+AT299+AT305+AT311+AT317+AT323+AT329)</f>
        <v>0</v>
      </c>
      <c r="AU335" s="3781">
        <f t="shared" si="337"/>
        <v>0</v>
      </c>
      <c r="AV335" s="3955"/>
      <c r="AW335" s="3478">
        <f t="shared" si="337"/>
        <v>0</v>
      </c>
      <c r="AX335" s="3746">
        <f t="shared" si="337"/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37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19">
        <f>SUM(E341:F341)</f>
        <v>0</v>
      </c>
      <c r="E341" s="589">
        <f t="shared" ref="E341:F344" si="338">SUM(G341+I341+K341+M341+O341+Q341+S341+U341+W341+Y341+AA341+AC341+AE341+AG341+AI341+AK341+AM341+AO341)</f>
        <v>0</v>
      </c>
      <c r="F341" s="480">
        <f t="shared" si="338"/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tr">
        <f t="shared" ref="AS341:AS343" si="339">CA341&amp;CB341</f>
        <v/>
      </c>
      <c r="CA341" s="43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2">IF(AND($F341&gt;0,AQ341=""),1,IF(AQ341&gt;$F341,1,0))</f>
        <v>0</v>
      </c>
      <c r="CP341" s="435">
        <f t="shared" ref="CP341:CP344" si="343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19">
        <f>SUM(E342:F342)</f>
        <v>0</v>
      </c>
      <c r="E342" s="589">
        <f t="shared" si="338"/>
        <v>0</v>
      </c>
      <c r="F342" s="480">
        <f t="shared" si="338"/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tr">
        <f t="shared" si="339"/>
        <v/>
      </c>
      <c r="CA342" s="434" t="str">
        <f t="shared" si="340"/>
        <v/>
      </c>
      <c r="CB342" s="434" t="str">
        <f t="shared" si="341"/>
        <v/>
      </c>
      <c r="CO342" s="435">
        <f t="shared" si="342"/>
        <v>0</v>
      </c>
      <c r="CP342" s="435">
        <f t="shared" si="343"/>
        <v>0</v>
      </c>
    </row>
    <row r="343" spans="1:94" x14ac:dyDescent="0.25">
      <c r="A343" s="6694" t="s">
        <v>1846</v>
      </c>
      <c r="B343" s="6695"/>
      <c r="C343" s="6696"/>
      <c r="D343" s="3919">
        <f>SUM(E343:F343)</f>
        <v>0</v>
      </c>
      <c r="E343" s="589">
        <f t="shared" si="338"/>
        <v>0</v>
      </c>
      <c r="F343" s="480">
        <f t="shared" si="338"/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tr">
        <f t="shared" si="339"/>
        <v/>
      </c>
      <c r="CA343" s="434" t="str">
        <f t="shared" si="340"/>
        <v/>
      </c>
      <c r="CB343" s="434" t="str">
        <f t="shared" si="341"/>
        <v/>
      </c>
      <c r="CO343" s="435">
        <f t="shared" si="342"/>
        <v>0</v>
      </c>
      <c r="CP343" s="435">
        <f t="shared" si="343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673">
        <f t="shared" si="338"/>
        <v>0</v>
      </c>
      <c r="F344" s="485">
        <f t="shared" si="338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0"/>
        <v/>
      </c>
      <c r="CB344" s="434" t="str">
        <f t="shared" si="341"/>
        <v/>
      </c>
      <c r="CO344" s="435">
        <f t="shared" si="342"/>
        <v>0</v>
      </c>
      <c r="CP344" s="435">
        <f t="shared" si="343"/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688" t="s">
        <v>1423</v>
      </c>
      <c r="B346" s="6288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689" t="s">
        <v>1641</v>
      </c>
      <c r="B347" s="6690"/>
      <c r="C347" s="3310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 ()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50" t="str">
        <f>CONCATENATE("MES: ",NOMBRE!B6, " (",NOMBRE!C6,NOMBRE!D6,")")</f>
        <v>MES:  ()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3982" t="s">
        <v>1866</v>
      </c>
      <c r="B13" s="3308">
        <f>+N13+P13+R13+T13+V13+X13+Z13+AB13+AD13+AF13+AH13+AJ13+AL13+AN13+AP13</f>
        <v>0</v>
      </c>
      <c r="C13" s="3983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84"/>
      <c r="AS13" s="3985"/>
      <c r="AT13" s="3986"/>
      <c r="AU13" s="3985"/>
      <c r="AV13" s="3987"/>
      <c r="AW13" s="3988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3989">
        <f>IF(B13&lt;&gt;(AS13),1,0)</f>
        <v>0</v>
      </c>
      <c r="DG13" s="3989">
        <f t="shared" ref="DG13:DG30" si="18">IF(AND($B13&gt;0,AND(AT13="",AU13="")),1,IF((AT13+AU13)&gt;$B13,1,0))</f>
        <v>0</v>
      </c>
      <c r="DH13" s="3989">
        <f t="shared" ref="DH13:DH30" si="19">IF(AND($B13&gt;0,AV13=""),1,IF(AV13&gt;$B13,1,0))</f>
        <v>0</v>
      </c>
      <c r="DI13" s="3989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3989">
        <f t="shared" ref="DO13:DO21" si="21">IF(N13&lt;O13,1,0)</f>
        <v>0</v>
      </c>
      <c r="DP13" s="3989">
        <f t="shared" ref="DP13:DP21" si="22">IF(P13&lt;Q13,1,0)</f>
        <v>0</v>
      </c>
      <c r="DQ13" s="3989">
        <f t="shared" ref="DQ13:DQ21" si="23">IF(R13&lt;S13,1,0)</f>
        <v>0</v>
      </c>
      <c r="DR13" s="3989">
        <f>IF($T13&lt;$U13,1,0)</f>
        <v>0</v>
      </c>
      <c r="DS13" s="3989">
        <f t="shared" ref="DS13:DS21" si="24">IF(V13&lt;W13,1,0)</f>
        <v>0</v>
      </c>
      <c r="DT13" s="3989">
        <f t="shared" ref="DT13:DT21" si="25">IF(X13&lt;Y13,1,0)</f>
        <v>0</v>
      </c>
      <c r="DU13" s="3989">
        <f t="shared" ref="DU13:DU21" si="26">IF(Z13&lt;AA13,1,0)</f>
        <v>0</v>
      </c>
      <c r="DV13" s="3989">
        <f t="shared" ref="DV13:DV21" si="27">IF(AB13&lt;AC13,1,0)</f>
        <v>0</v>
      </c>
      <c r="DW13" s="3989">
        <f t="shared" ref="DW13:DW21" si="28">IF(AD13&lt;AE13,1,0)</f>
        <v>0</v>
      </c>
      <c r="DX13" s="3989">
        <f t="shared" ref="DX13:DX21" si="29">IF(AF13&lt;AG13,1,0)</f>
        <v>0</v>
      </c>
      <c r="DY13" s="3989">
        <f t="shared" ref="DY13:DY21" si="30">IF(AH13&lt;AI13,1,0)</f>
        <v>0</v>
      </c>
      <c r="DZ13" s="3989">
        <f t="shared" ref="DZ13:DZ21" si="31">IF(AJ13&lt;AK13,1,0)</f>
        <v>0</v>
      </c>
      <c r="EA13" s="3989">
        <f t="shared" ref="EA13:EA21" si="32">IF(AL13&lt;AM13,1,0)</f>
        <v>0</v>
      </c>
      <c r="EB13" s="3989">
        <f t="shared" ref="EB13:EB21" si="33">IF(AN13&lt;AO13,1,0)</f>
        <v>0</v>
      </c>
      <c r="EC13" s="3989">
        <f t="shared" ref="EC13:EC21" si="34">IF(AP13&lt;AQ13,1,0)</f>
        <v>0</v>
      </c>
    </row>
    <row r="14" spans="1:133" x14ac:dyDescent="0.25">
      <c r="A14" s="3990" t="s">
        <v>1867</v>
      </c>
      <c r="B14" s="3991">
        <f t="shared" ref="B14:C20" si="35">+N14+P14+R14+T14+V14+X14+Z14+AB14+AD14+AF14+AH14+AJ14+AL14+AN14+AP14</f>
        <v>0</v>
      </c>
      <c r="C14" s="345">
        <f t="shared" si="35"/>
        <v>0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/>
      <c r="O14" s="3995"/>
      <c r="P14" s="3996"/>
      <c r="Q14" s="3995"/>
      <c r="R14" s="3996"/>
      <c r="S14" s="3995"/>
      <c r="T14" s="3996"/>
      <c r="U14" s="3995"/>
      <c r="V14" s="3996"/>
      <c r="W14" s="3995"/>
      <c r="X14" s="3996"/>
      <c r="Y14" s="3995"/>
      <c r="Z14" s="3996"/>
      <c r="AA14" s="3995"/>
      <c r="AB14" s="3996"/>
      <c r="AC14" s="3995"/>
      <c r="AD14" s="3996"/>
      <c r="AE14" s="3995"/>
      <c r="AF14" s="3996"/>
      <c r="AG14" s="3995"/>
      <c r="AH14" s="3996"/>
      <c r="AI14" s="3995"/>
      <c r="AJ14" s="3996"/>
      <c r="AK14" s="3995"/>
      <c r="AL14" s="3996"/>
      <c r="AM14" s="3995"/>
      <c r="AN14" s="3996"/>
      <c r="AO14" s="3995"/>
      <c r="AP14" s="3996"/>
      <c r="AQ14" s="3985"/>
      <c r="AR14" s="3984"/>
      <c r="AS14" s="3985"/>
      <c r="AT14" s="3986"/>
      <c r="AU14" s="3985"/>
      <c r="AV14" s="3987"/>
      <c r="AW14" s="3988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3989">
        <f>IF(B14&lt;&gt;(AS14),1,0)</f>
        <v>0</v>
      </c>
      <c r="DG14" s="3989">
        <f t="shared" si="18"/>
        <v>0</v>
      </c>
      <c r="DH14" s="3989">
        <f t="shared" si="19"/>
        <v>0</v>
      </c>
      <c r="DI14" s="3989">
        <f t="shared" si="20"/>
        <v>0</v>
      </c>
      <c r="DJ14" s="1900"/>
      <c r="DK14" s="1900"/>
      <c r="DL14" s="1900"/>
      <c r="DM14" s="1900"/>
      <c r="DN14" s="1900"/>
      <c r="DO14" s="3989">
        <f t="shared" si="21"/>
        <v>0</v>
      </c>
      <c r="DP14" s="3989">
        <f t="shared" si="22"/>
        <v>0</v>
      </c>
      <c r="DQ14" s="3989">
        <f t="shared" si="23"/>
        <v>0</v>
      </c>
      <c r="DR14" s="3989">
        <f t="shared" ref="DR14:DR30" si="37">IF($T14&lt;$U14,1,0)</f>
        <v>0</v>
      </c>
      <c r="DS14" s="3989">
        <f t="shared" si="24"/>
        <v>0</v>
      </c>
      <c r="DT14" s="3989">
        <f t="shared" si="25"/>
        <v>0</v>
      </c>
      <c r="DU14" s="3989">
        <f t="shared" si="26"/>
        <v>0</v>
      </c>
      <c r="DV14" s="3989">
        <f t="shared" si="27"/>
        <v>0</v>
      </c>
      <c r="DW14" s="3989">
        <f t="shared" si="28"/>
        <v>0</v>
      </c>
      <c r="DX14" s="3989">
        <f t="shared" si="29"/>
        <v>0</v>
      </c>
      <c r="DY14" s="3989">
        <f t="shared" si="30"/>
        <v>0</v>
      </c>
      <c r="DZ14" s="3989">
        <f t="shared" si="31"/>
        <v>0</v>
      </c>
      <c r="EA14" s="3989">
        <f t="shared" si="32"/>
        <v>0</v>
      </c>
      <c r="EB14" s="3989">
        <f t="shared" si="33"/>
        <v>0</v>
      </c>
      <c r="EC14" s="3989">
        <f t="shared" si="34"/>
        <v>0</v>
      </c>
    </row>
    <row r="15" spans="1:133" x14ac:dyDescent="0.25">
      <c r="A15" s="3990" t="s">
        <v>1868</v>
      </c>
      <c r="B15" s="3991">
        <f t="shared" si="35"/>
        <v>0</v>
      </c>
      <c r="C15" s="345">
        <f t="shared" si="35"/>
        <v>0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/>
      <c r="O15" s="3995"/>
      <c r="P15" s="3996"/>
      <c r="Q15" s="3995"/>
      <c r="R15" s="3996"/>
      <c r="S15" s="3995"/>
      <c r="T15" s="3996"/>
      <c r="U15" s="3995"/>
      <c r="V15" s="3996"/>
      <c r="W15" s="3995"/>
      <c r="X15" s="3996"/>
      <c r="Y15" s="3995"/>
      <c r="Z15" s="3996"/>
      <c r="AA15" s="3995"/>
      <c r="AB15" s="3996"/>
      <c r="AC15" s="3995"/>
      <c r="AD15" s="3996"/>
      <c r="AE15" s="3995"/>
      <c r="AF15" s="3996"/>
      <c r="AG15" s="3995"/>
      <c r="AH15" s="3996"/>
      <c r="AI15" s="3995"/>
      <c r="AJ15" s="3996"/>
      <c r="AK15" s="3995"/>
      <c r="AL15" s="3996"/>
      <c r="AM15" s="3995"/>
      <c r="AN15" s="3996"/>
      <c r="AO15" s="3995"/>
      <c r="AP15" s="3996"/>
      <c r="AQ15" s="3985"/>
      <c r="AR15" s="3984"/>
      <c r="AS15" s="3985"/>
      <c r="AT15" s="3986"/>
      <c r="AU15" s="3985"/>
      <c r="AV15" s="3987"/>
      <c r="AW15" s="3988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3989">
        <f>IF(B15&lt;&gt;(AS15),1,0)</f>
        <v>0</v>
      </c>
      <c r="DG15" s="3989">
        <f t="shared" si="18"/>
        <v>0</v>
      </c>
      <c r="DH15" s="3989">
        <f t="shared" si="19"/>
        <v>0</v>
      </c>
      <c r="DI15" s="3989">
        <f t="shared" si="20"/>
        <v>0</v>
      </c>
      <c r="DJ15" s="1900"/>
      <c r="DK15" s="1900"/>
      <c r="DL15" s="1900"/>
      <c r="DM15" s="1900"/>
      <c r="DN15" s="1900"/>
      <c r="DO15" s="3989">
        <f t="shared" si="21"/>
        <v>0</v>
      </c>
      <c r="DP15" s="3989">
        <f t="shared" si="22"/>
        <v>0</v>
      </c>
      <c r="DQ15" s="3989">
        <f t="shared" si="23"/>
        <v>0</v>
      </c>
      <c r="DR15" s="3989">
        <f t="shared" si="37"/>
        <v>0</v>
      </c>
      <c r="DS15" s="3989">
        <f t="shared" si="24"/>
        <v>0</v>
      </c>
      <c r="DT15" s="3989">
        <f t="shared" si="25"/>
        <v>0</v>
      </c>
      <c r="DU15" s="3989">
        <f t="shared" si="26"/>
        <v>0</v>
      </c>
      <c r="DV15" s="3989">
        <f t="shared" si="27"/>
        <v>0</v>
      </c>
      <c r="DW15" s="3989">
        <f t="shared" si="28"/>
        <v>0</v>
      </c>
      <c r="DX15" s="3989">
        <f t="shared" si="29"/>
        <v>0</v>
      </c>
      <c r="DY15" s="3989">
        <f t="shared" si="30"/>
        <v>0</v>
      </c>
      <c r="DZ15" s="3989">
        <f t="shared" si="31"/>
        <v>0</v>
      </c>
      <c r="EA15" s="3989">
        <f t="shared" si="32"/>
        <v>0</v>
      </c>
      <c r="EB15" s="3989">
        <f t="shared" si="33"/>
        <v>0</v>
      </c>
      <c r="EC15" s="3989">
        <f t="shared" si="34"/>
        <v>0</v>
      </c>
    </row>
    <row r="16" spans="1:133" x14ac:dyDescent="0.25">
      <c r="A16" s="3990" t="s">
        <v>1869</v>
      </c>
      <c r="B16" s="3991">
        <f t="shared" si="35"/>
        <v>0</v>
      </c>
      <c r="C16" s="345">
        <f t="shared" si="35"/>
        <v>0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/>
      <c r="O16" s="3995"/>
      <c r="P16" s="3996"/>
      <c r="Q16" s="3995"/>
      <c r="R16" s="3996"/>
      <c r="S16" s="3995"/>
      <c r="T16" s="3996"/>
      <c r="U16" s="3995"/>
      <c r="V16" s="3996"/>
      <c r="W16" s="3995"/>
      <c r="X16" s="3996"/>
      <c r="Y16" s="3995"/>
      <c r="Z16" s="3996"/>
      <c r="AA16" s="3995"/>
      <c r="AB16" s="3996"/>
      <c r="AC16" s="3995"/>
      <c r="AD16" s="3996"/>
      <c r="AE16" s="3995"/>
      <c r="AF16" s="3996"/>
      <c r="AG16" s="3995"/>
      <c r="AH16" s="3996"/>
      <c r="AI16" s="3995"/>
      <c r="AJ16" s="3996"/>
      <c r="AK16" s="3995"/>
      <c r="AL16" s="3996"/>
      <c r="AM16" s="3995"/>
      <c r="AN16" s="3996"/>
      <c r="AO16" s="3995"/>
      <c r="AP16" s="3996"/>
      <c r="AQ16" s="3985"/>
      <c r="AR16" s="3984"/>
      <c r="AS16" s="3985"/>
      <c r="AT16" s="3986"/>
      <c r="AU16" s="3985"/>
      <c r="AV16" s="3987"/>
      <c r="AW16" s="3988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3989">
        <f>IF(B16&lt;&gt;(AS16),1,0)</f>
        <v>0</v>
      </c>
      <c r="DG16" s="3989">
        <f t="shared" si="18"/>
        <v>0</v>
      </c>
      <c r="DH16" s="3989">
        <f t="shared" si="19"/>
        <v>0</v>
      </c>
      <c r="DI16" s="3989">
        <f t="shared" si="20"/>
        <v>0</v>
      </c>
      <c r="DJ16" s="1900"/>
      <c r="DK16" s="1900"/>
      <c r="DL16" s="1900"/>
      <c r="DM16" s="1900"/>
      <c r="DN16" s="1900"/>
      <c r="DO16" s="3989">
        <f t="shared" si="21"/>
        <v>0</v>
      </c>
      <c r="DP16" s="3989">
        <f t="shared" si="22"/>
        <v>0</v>
      </c>
      <c r="DQ16" s="3989">
        <f t="shared" si="23"/>
        <v>0</v>
      </c>
      <c r="DR16" s="3989">
        <f t="shared" si="37"/>
        <v>0</v>
      </c>
      <c r="DS16" s="3989">
        <f t="shared" si="24"/>
        <v>0</v>
      </c>
      <c r="DT16" s="3989">
        <f t="shared" si="25"/>
        <v>0</v>
      </c>
      <c r="DU16" s="3989">
        <f t="shared" si="26"/>
        <v>0</v>
      </c>
      <c r="DV16" s="3989">
        <f t="shared" si="27"/>
        <v>0</v>
      </c>
      <c r="DW16" s="3989">
        <f t="shared" si="28"/>
        <v>0</v>
      </c>
      <c r="DX16" s="3989">
        <f t="shared" si="29"/>
        <v>0</v>
      </c>
      <c r="DY16" s="3989">
        <f t="shared" si="30"/>
        <v>0</v>
      </c>
      <c r="DZ16" s="3989">
        <f t="shared" si="31"/>
        <v>0</v>
      </c>
      <c r="EA16" s="3989">
        <f t="shared" si="32"/>
        <v>0</v>
      </c>
      <c r="EB16" s="3989">
        <f t="shared" si="33"/>
        <v>0</v>
      </c>
      <c r="EC16" s="3989">
        <f t="shared" si="34"/>
        <v>0</v>
      </c>
    </row>
    <row r="17" spans="1:133" x14ac:dyDescent="0.25">
      <c r="A17" s="3957" t="s">
        <v>1870</v>
      </c>
      <c r="B17" s="3991">
        <f t="shared" si="35"/>
        <v>0</v>
      </c>
      <c r="C17" s="345">
        <f t="shared" si="35"/>
        <v>0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/>
      <c r="O17" s="3995"/>
      <c r="P17" s="3996"/>
      <c r="Q17" s="3995"/>
      <c r="R17" s="3996"/>
      <c r="S17" s="3995"/>
      <c r="T17" s="3996"/>
      <c r="U17" s="3995"/>
      <c r="V17" s="3996"/>
      <c r="W17" s="3995"/>
      <c r="X17" s="3996"/>
      <c r="Y17" s="3995"/>
      <c r="Z17" s="3996"/>
      <c r="AA17" s="3995"/>
      <c r="AB17" s="3996"/>
      <c r="AC17" s="3995"/>
      <c r="AD17" s="3996"/>
      <c r="AE17" s="3995"/>
      <c r="AF17" s="3996"/>
      <c r="AG17" s="3995"/>
      <c r="AH17" s="3996"/>
      <c r="AI17" s="3995"/>
      <c r="AJ17" s="3996"/>
      <c r="AK17" s="3995"/>
      <c r="AL17" s="3996"/>
      <c r="AM17" s="3995"/>
      <c r="AN17" s="3996"/>
      <c r="AO17" s="3995"/>
      <c r="AP17" s="3996"/>
      <c r="AQ17" s="3985"/>
      <c r="AR17" s="3984"/>
      <c r="AS17" s="3985"/>
      <c r="AT17" s="3986"/>
      <c r="AU17" s="3985"/>
      <c r="AV17" s="3987"/>
      <c r="AW17" s="3988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3989">
        <f>IF(B17&lt;&gt;(AS17),1,0)</f>
        <v>0</v>
      </c>
      <c r="DG17" s="3989">
        <f t="shared" si="18"/>
        <v>0</v>
      </c>
      <c r="DH17" s="3989">
        <f t="shared" si="19"/>
        <v>0</v>
      </c>
      <c r="DI17" s="3989">
        <f t="shared" si="20"/>
        <v>0</v>
      </c>
      <c r="DJ17" s="1900"/>
      <c r="DK17" s="1900"/>
      <c r="DL17" s="1900"/>
      <c r="DM17" s="1900"/>
      <c r="DN17" s="1900"/>
      <c r="DO17" s="3989">
        <f t="shared" si="21"/>
        <v>0</v>
      </c>
      <c r="DP17" s="3989">
        <f t="shared" si="22"/>
        <v>0</v>
      </c>
      <c r="DQ17" s="3989">
        <f t="shared" si="23"/>
        <v>0</v>
      </c>
      <c r="DR17" s="3989">
        <f t="shared" si="37"/>
        <v>0</v>
      </c>
      <c r="DS17" s="3989">
        <f t="shared" si="24"/>
        <v>0</v>
      </c>
      <c r="DT17" s="3989">
        <f t="shared" si="25"/>
        <v>0</v>
      </c>
      <c r="DU17" s="3989">
        <f t="shared" si="26"/>
        <v>0</v>
      </c>
      <c r="DV17" s="3989">
        <f t="shared" si="27"/>
        <v>0</v>
      </c>
      <c r="DW17" s="3989">
        <f t="shared" si="28"/>
        <v>0</v>
      </c>
      <c r="DX17" s="3989">
        <f t="shared" si="29"/>
        <v>0</v>
      </c>
      <c r="DY17" s="3989">
        <f t="shared" si="30"/>
        <v>0</v>
      </c>
      <c r="DZ17" s="3989">
        <f t="shared" si="31"/>
        <v>0</v>
      </c>
      <c r="EA17" s="3989">
        <f t="shared" si="32"/>
        <v>0</v>
      </c>
      <c r="EB17" s="3989">
        <f t="shared" si="33"/>
        <v>0</v>
      </c>
      <c r="EC17" s="3989">
        <f t="shared" si="34"/>
        <v>0</v>
      </c>
    </row>
    <row r="18" spans="1:133" x14ac:dyDescent="0.25">
      <c r="A18" s="3957" t="s">
        <v>1871</v>
      </c>
      <c r="B18" s="3991">
        <f t="shared" si="35"/>
        <v>0</v>
      </c>
      <c r="C18" s="345">
        <f>+O18+Q18+S18+U18+W18+Y18+AA18+AC18+AE18+AG18+AI18+AK18+AM18+AO18+AQ18</f>
        <v>0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/>
      <c r="O18" s="3995"/>
      <c r="P18" s="3996"/>
      <c r="Q18" s="3995"/>
      <c r="R18" s="3996"/>
      <c r="S18" s="3995"/>
      <c r="T18" s="3996"/>
      <c r="U18" s="3995"/>
      <c r="V18" s="3996"/>
      <c r="W18" s="3995"/>
      <c r="X18" s="3996"/>
      <c r="Y18" s="3995"/>
      <c r="Z18" s="3996"/>
      <c r="AA18" s="3995"/>
      <c r="AB18" s="3996"/>
      <c r="AC18" s="3995"/>
      <c r="AD18" s="3996"/>
      <c r="AE18" s="3995"/>
      <c r="AF18" s="3996"/>
      <c r="AG18" s="3995"/>
      <c r="AH18" s="3996"/>
      <c r="AI18" s="3995"/>
      <c r="AJ18" s="3996"/>
      <c r="AK18" s="3995"/>
      <c r="AL18" s="3996"/>
      <c r="AM18" s="3995"/>
      <c r="AN18" s="3996"/>
      <c r="AO18" s="3995"/>
      <c r="AP18" s="3996"/>
      <c r="AQ18" s="3985"/>
      <c r="AR18" s="3987"/>
      <c r="AS18" s="3985"/>
      <c r="AT18" s="3986"/>
      <c r="AU18" s="3985"/>
      <c r="AV18" s="3987"/>
      <c r="AW18" s="3988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3989">
        <f>IF(B18&lt;&gt;(AS18+AR18),1,0)</f>
        <v>0</v>
      </c>
      <c r="DG18" s="3989">
        <f t="shared" si="18"/>
        <v>0</v>
      </c>
      <c r="DH18" s="3989">
        <f t="shared" si="19"/>
        <v>0</v>
      </c>
      <c r="DI18" s="3989">
        <f t="shared" si="20"/>
        <v>0</v>
      </c>
      <c r="DJ18" s="1900"/>
      <c r="DK18" s="1900"/>
      <c r="DL18" s="1900"/>
      <c r="DM18" s="1900"/>
      <c r="DN18" s="1900"/>
      <c r="DO18" s="3989">
        <f t="shared" si="21"/>
        <v>0</v>
      </c>
      <c r="DP18" s="3989">
        <f t="shared" si="22"/>
        <v>0</v>
      </c>
      <c r="DQ18" s="3989">
        <f t="shared" si="23"/>
        <v>0</v>
      </c>
      <c r="DR18" s="3989">
        <f t="shared" si="37"/>
        <v>0</v>
      </c>
      <c r="DS18" s="3989">
        <f t="shared" si="24"/>
        <v>0</v>
      </c>
      <c r="DT18" s="3989">
        <f t="shared" si="25"/>
        <v>0</v>
      </c>
      <c r="DU18" s="3989">
        <f t="shared" si="26"/>
        <v>0</v>
      </c>
      <c r="DV18" s="3989">
        <f t="shared" si="27"/>
        <v>0</v>
      </c>
      <c r="DW18" s="3989">
        <f t="shared" si="28"/>
        <v>0</v>
      </c>
      <c r="DX18" s="3989">
        <f t="shared" si="29"/>
        <v>0</v>
      </c>
      <c r="DY18" s="3989">
        <f t="shared" si="30"/>
        <v>0</v>
      </c>
      <c r="DZ18" s="3989">
        <f t="shared" si="31"/>
        <v>0</v>
      </c>
      <c r="EA18" s="3989">
        <f t="shared" si="32"/>
        <v>0</v>
      </c>
      <c r="EB18" s="3989">
        <f t="shared" si="33"/>
        <v>0</v>
      </c>
      <c r="EC18" s="3989">
        <f t="shared" si="34"/>
        <v>0</v>
      </c>
    </row>
    <row r="19" spans="1:133" x14ac:dyDescent="0.25">
      <c r="A19" s="3957" t="s">
        <v>1872</v>
      </c>
      <c r="B19" s="3991">
        <f t="shared" si="35"/>
        <v>0</v>
      </c>
      <c r="C19" s="345">
        <f t="shared" si="35"/>
        <v>0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/>
      <c r="O19" s="3995"/>
      <c r="P19" s="3996"/>
      <c r="Q19" s="3995"/>
      <c r="R19" s="3996"/>
      <c r="S19" s="3995"/>
      <c r="T19" s="3996"/>
      <c r="U19" s="3995"/>
      <c r="V19" s="3996"/>
      <c r="W19" s="3995"/>
      <c r="X19" s="3996"/>
      <c r="Y19" s="3995"/>
      <c r="Z19" s="3996"/>
      <c r="AA19" s="3995"/>
      <c r="AB19" s="3996"/>
      <c r="AC19" s="3995"/>
      <c r="AD19" s="3996"/>
      <c r="AE19" s="3995"/>
      <c r="AF19" s="3996"/>
      <c r="AG19" s="3995"/>
      <c r="AH19" s="3996"/>
      <c r="AI19" s="3995"/>
      <c r="AJ19" s="3996"/>
      <c r="AK19" s="3995"/>
      <c r="AL19" s="3996"/>
      <c r="AM19" s="3995"/>
      <c r="AN19" s="3996"/>
      <c r="AO19" s="3995"/>
      <c r="AP19" s="3996"/>
      <c r="AQ19" s="3985"/>
      <c r="AR19" s="3984"/>
      <c r="AS19" s="3985"/>
      <c r="AT19" s="3986"/>
      <c r="AU19" s="3985"/>
      <c r="AV19" s="3987"/>
      <c r="AW19" s="3988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3989">
        <f>IF(B19&lt;&gt;(AS19),1,0)</f>
        <v>0</v>
      </c>
      <c r="DG19" s="3989">
        <f t="shared" si="18"/>
        <v>0</v>
      </c>
      <c r="DH19" s="3989">
        <f t="shared" si="19"/>
        <v>0</v>
      </c>
      <c r="DI19" s="3989">
        <f t="shared" si="20"/>
        <v>0</v>
      </c>
      <c r="DJ19" s="1900"/>
      <c r="DK19" s="1900"/>
      <c r="DL19" s="1900"/>
      <c r="DM19" s="1900"/>
      <c r="DN19" s="1900"/>
      <c r="DO19" s="3989">
        <f t="shared" si="21"/>
        <v>0</v>
      </c>
      <c r="DP19" s="3989">
        <f t="shared" si="22"/>
        <v>0</v>
      </c>
      <c r="DQ19" s="3989">
        <f t="shared" si="23"/>
        <v>0</v>
      </c>
      <c r="DR19" s="3989">
        <f t="shared" si="37"/>
        <v>0</v>
      </c>
      <c r="DS19" s="3989">
        <f t="shared" si="24"/>
        <v>0</v>
      </c>
      <c r="DT19" s="3989">
        <f t="shared" si="25"/>
        <v>0</v>
      </c>
      <c r="DU19" s="3989">
        <f t="shared" si="26"/>
        <v>0</v>
      </c>
      <c r="DV19" s="3989">
        <f t="shared" si="27"/>
        <v>0</v>
      </c>
      <c r="DW19" s="3989">
        <f t="shared" si="28"/>
        <v>0</v>
      </c>
      <c r="DX19" s="3989">
        <f t="shared" si="29"/>
        <v>0</v>
      </c>
      <c r="DY19" s="3989">
        <f t="shared" si="30"/>
        <v>0</v>
      </c>
      <c r="DZ19" s="3989">
        <f t="shared" si="31"/>
        <v>0</v>
      </c>
      <c r="EA19" s="3989">
        <f t="shared" si="32"/>
        <v>0</v>
      </c>
      <c r="EB19" s="3989">
        <f t="shared" si="33"/>
        <v>0</v>
      </c>
      <c r="EC19" s="3989">
        <f t="shared" si="34"/>
        <v>0</v>
      </c>
    </row>
    <row r="20" spans="1:133" x14ac:dyDescent="0.25">
      <c r="A20" s="3990" t="s">
        <v>1873</v>
      </c>
      <c r="B20" s="3991">
        <f t="shared" si="35"/>
        <v>0</v>
      </c>
      <c r="C20" s="345">
        <f>+O20+Q20+S20+U20+W20+Y20+AA20+AC20+AE20+AG20+AI20+AK20+AM20+AO20+AQ20</f>
        <v>0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/>
      <c r="O20" s="3995"/>
      <c r="P20" s="3996"/>
      <c r="Q20" s="3995"/>
      <c r="R20" s="3996"/>
      <c r="S20" s="3995"/>
      <c r="T20" s="3996"/>
      <c r="U20" s="3995"/>
      <c r="V20" s="3996"/>
      <c r="W20" s="3995"/>
      <c r="X20" s="3996"/>
      <c r="Y20" s="3995"/>
      <c r="Z20" s="3996"/>
      <c r="AA20" s="3995"/>
      <c r="AB20" s="3996"/>
      <c r="AC20" s="3995"/>
      <c r="AD20" s="3996"/>
      <c r="AE20" s="3995"/>
      <c r="AF20" s="3996"/>
      <c r="AG20" s="3995"/>
      <c r="AH20" s="3996"/>
      <c r="AI20" s="3995"/>
      <c r="AJ20" s="3996"/>
      <c r="AK20" s="3995"/>
      <c r="AL20" s="3996"/>
      <c r="AM20" s="3995"/>
      <c r="AN20" s="3996"/>
      <c r="AO20" s="3995"/>
      <c r="AP20" s="3996"/>
      <c r="AQ20" s="3985"/>
      <c r="AR20" s="3984"/>
      <c r="AS20" s="3985"/>
      <c r="AT20" s="3986"/>
      <c r="AU20" s="3985"/>
      <c r="AV20" s="3987"/>
      <c r="AW20" s="3988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3989">
        <f>IF(B20&lt;&gt;(AS20),1,0)</f>
        <v>0</v>
      </c>
      <c r="DG20" s="3989">
        <f t="shared" si="18"/>
        <v>0</v>
      </c>
      <c r="DH20" s="3989">
        <f t="shared" si="19"/>
        <v>0</v>
      </c>
      <c r="DI20" s="3989">
        <f t="shared" si="20"/>
        <v>0</v>
      </c>
      <c r="DJ20" s="1900"/>
      <c r="DK20" s="1900"/>
      <c r="DL20" s="1900"/>
      <c r="DM20" s="1900"/>
      <c r="DN20" s="1900"/>
      <c r="DO20" s="3989">
        <f t="shared" si="21"/>
        <v>0</v>
      </c>
      <c r="DP20" s="3989">
        <f t="shared" si="22"/>
        <v>0</v>
      </c>
      <c r="DQ20" s="3989">
        <f t="shared" si="23"/>
        <v>0</v>
      </c>
      <c r="DR20" s="3989">
        <f t="shared" si="37"/>
        <v>0</v>
      </c>
      <c r="DS20" s="3989">
        <f t="shared" si="24"/>
        <v>0</v>
      </c>
      <c r="DT20" s="3989">
        <f t="shared" si="25"/>
        <v>0</v>
      </c>
      <c r="DU20" s="3989">
        <f t="shared" si="26"/>
        <v>0</v>
      </c>
      <c r="DV20" s="3989">
        <f t="shared" si="27"/>
        <v>0</v>
      </c>
      <c r="DW20" s="3989">
        <f t="shared" si="28"/>
        <v>0</v>
      </c>
      <c r="DX20" s="3989">
        <f t="shared" si="29"/>
        <v>0</v>
      </c>
      <c r="DY20" s="3989">
        <f t="shared" si="30"/>
        <v>0</v>
      </c>
      <c r="DZ20" s="3989">
        <f t="shared" si="31"/>
        <v>0</v>
      </c>
      <c r="EA20" s="3989">
        <f t="shared" si="32"/>
        <v>0</v>
      </c>
      <c r="EB20" s="3989">
        <f t="shared" si="33"/>
        <v>0</v>
      </c>
      <c r="EC20" s="3989">
        <f t="shared" si="34"/>
        <v>0</v>
      </c>
    </row>
    <row r="21" spans="1:133" x14ac:dyDescent="0.25">
      <c r="A21" s="3990" t="s">
        <v>1874</v>
      </c>
      <c r="B21" s="3991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6"/>
      <c r="E21" s="3995"/>
      <c r="F21" s="3996"/>
      <c r="G21" s="3995"/>
      <c r="H21" s="3996"/>
      <c r="I21" s="3988"/>
      <c r="J21" s="3987"/>
      <c r="K21" s="3987"/>
      <c r="L21" s="3996"/>
      <c r="M21" s="3988"/>
      <c r="N21" s="3987"/>
      <c r="O21" s="3995"/>
      <c r="P21" s="3996"/>
      <c r="Q21" s="3995"/>
      <c r="R21" s="3996"/>
      <c r="S21" s="3995"/>
      <c r="T21" s="3996"/>
      <c r="U21" s="3995"/>
      <c r="V21" s="3996"/>
      <c r="W21" s="3995"/>
      <c r="X21" s="3996"/>
      <c r="Y21" s="3995"/>
      <c r="Z21" s="3996"/>
      <c r="AA21" s="3995"/>
      <c r="AB21" s="3996"/>
      <c r="AC21" s="3995"/>
      <c r="AD21" s="3996"/>
      <c r="AE21" s="3995"/>
      <c r="AF21" s="3996"/>
      <c r="AG21" s="3995"/>
      <c r="AH21" s="3996"/>
      <c r="AI21" s="3995"/>
      <c r="AJ21" s="3996"/>
      <c r="AK21" s="3995"/>
      <c r="AL21" s="3996"/>
      <c r="AM21" s="3995"/>
      <c r="AN21" s="3996"/>
      <c r="AO21" s="3995"/>
      <c r="AP21" s="3996"/>
      <c r="AQ21" s="3985"/>
      <c r="AR21" s="3984"/>
      <c r="AS21" s="3985"/>
      <c r="AT21" s="3986"/>
      <c r="AU21" s="3985"/>
      <c r="AV21" s="3987"/>
      <c r="AW21" s="3988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3989">
        <f>IF(B21&lt;&gt;(AS21),1,0)</f>
        <v>0</v>
      </c>
      <c r="DG21" s="3989">
        <f t="shared" si="18"/>
        <v>0</v>
      </c>
      <c r="DH21" s="3989">
        <f t="shared" si="19"/>
        <v>0</v>
      </c>
      <c r="DI21" s="3989">
        <f t="shared" si="20"/>
        <v>0</v>
      </c>
      <c r="DJ21" s="3989">
        <f>IF(D21&lt;E21,1,0)</f>
        <v>0</v>
      </c>
      <c r="DK21" s="3989">
        <f>IF(F21&lt;G21,1,0)</f>
        <v>0</v>
      </c>
      <c r="DL21" s="3989">
        <f>IF(H21&lt;I21,1,0)</f>
        <v>0</v>
      </c>
      <c r="DM21" s="3989">
        <f>IF(J21&lt;K21,1,0)</f>
        <v>0</v>
      </c>
      <c r="DN21" s="3989">
        <f>IF(L21&lt;M21,1,0)</f>
        <v>0</v>
      </c>
      <c r="DO21" s="3989">
        <f t="shared" si="21"/>
        <v>0</v>
      </c>
      <c r="DP21" s="3989">
        <f t="shared" si="22"/>
        <v>0</v>
      </c>
      <c r="DQ21" s="3989">
        <f t="shared" si="23"/>
        <v>0</v>
      </c>
      <c r="DR21" s="3989">
        <f t="shared" si="37"/>
        <v>0</v>
      </c>
      <c r="DS21" s="3989">
        <f t="shared" si="24"/>
        <v>0</v>
      </c>
      <c r="DT21" s="3989">
        <f t="shared" si="25"/>
        <v>0</v>
      </c>
      <c r="DU21" s="3989">
        <f t="shared" si="26"/>
        <v>0</v>
      </c>
      <c r="DV21" s="3989">
        <f t="shared" si="27"/>
        <v>0</v>
      </c>
      <c r="DW21" s="3989">
        <f t="shared" si="28"/>
        <v>0</v>
      </c>
      <c r="DX21" s="3989">
        <f t="shared" si="29"/>
        <v>0</v>
      </c>
      <c r="DY21" s="3989">
        <f t="shared" si="30"/>
        <v>0</v>
      </c>
      <c r="DZ21" s="3989">
        <f t="shared" si="31"/>
        <v>0</v>
      </c>
      <c r="EA21" s="3989">
        <f t="shared" si="32"/>
        <v>0</v>
      </c>
      <c r="EB21" s="3989">
        <f t="shared" si="33"/>
        <v>0</v>
      </c>
      <c r="EC21" s="3989">
        <f t="shared" si="34"/>
        <v>0</v>
      </c>
    </row>
    <row r="22" spans="1:133" ht="21" x14ac:dyDescent="0.25">
      <c r="A22" s="3957" t="s">
        <v>1875</v>
      </c>
      <c r="B22" s="3991">
        <f>+D22+F22+H22</f>
        <v>0</v>
      </c>
      <c r="C22" s="345">
        <f>+E22+G22+I22</f>
        <v>0</v>
      </c>
      <c r="D22" s="3996"/>
      <c r="E22" s="3995"/>
      <c r="F22" s="3996"/>
      <c r="G22" s="3995"/>
      <c r="H22" s="3996"/>
      <c r="I22" s="3988"/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/>
      <c r="AS22" s="3985"/>
      <c r="AT22" s="3986"/>
      <c r="AU22" s="3985"/>
      <c r="AV22" s="3987"/>
      <c r="AW22" s="3988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f t="shared" ref="DF22:DF30" si="39">IF(B22&lt;&gt;(AS22+AR22),1,0)</f>
        <v>0</v>
      </c>
      <c r="DG22" s="3989">
        <f t="shared" si="18"/>
        <v>0</v>
      </c>
      <c r="DH22" s="3989">
        <f t="shared" si="19"/>
        <v>0</v>
      </c>
      <c r="DI22" s="3989">
        <f t="shared" si="20"/>
        <v>0</v>
      </c>
      <c r="DJ22" s="3989">
        <f>IF(D22&lt;E22,1,0)</f>
        <v>0</v>
      </c>
      <c r="DK22" s="3989">
        <f>IF(F22&lt;G22,1,0)</f>
        <v>0</v>
      </c>
      <c r="DL22" s="3989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f>+P23+R23+T23+V23+X23+Z23+AB23+AD23+AF23+AH23+AJ23+AL23+AN23+AP23</f>
        <v>0</v>
      </c>
      <c r="C23" s="345">
        <f>+Q23+S23+U23+W23+Y23+AA23+AC23+AE23+AG23+AI23+AK23+AM23+AO23+AQ23</f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/>
      <c r="Q23" s="3995"/>
      <c r="R23" s="3996"/>
      <c r="S23" s="3995"/>
      <c r="T23" s="3996"/>
      <c r="U23" s="3995"/>
      <c r="V23" s="3996"/>
      <c r="W23" s="3995"/>
      <c r="X23" s="3996"/>
      <c r="Y23" s="3995"/>
      <c r="Z23" s="3996"/>
      <c r="AA23" s="3995"/>
      <c r="AB23" s="3996"/>
      <c r="AC23" s="3995"/>
      <c r="AD23" s="3996"/>
      <c r="AE23" s="3995"/>
      <c r="AF23" s="3996"/>
      <c r="AG23" s="3995"/>
      <c r="AH23" s="3996"/>
      <c r="AI23" s="3995"/>
      <c r="AJ23" s="3996"/>
      <c r="AK23" s="3995"/>
      <c r="AL23" s="3996"/>
      <c r="AM23" s="3995"/>
      <c r="AN23" s="3996"/>
      <c r="AO23" s="3995"/>
      <c r="AP23" s="3996"/>
      <c r="AQ23" s="3985"/>
      <c r="AR23" s="3987"/>
      <c r="AS23" s="3985"/>
      <c r="AT23" s="3986"/>
      <c r="AU23" s="3985"/>
      <c r="AV23" s="3987"/>
      <c r="AW23" s="3988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00"/>
      <c r="CF23" s="4000"/>
      <c r="CG23" s="1902"/>
      <c r="CH23" s="1902"/>
      <c r="CI23" s="1902"/>
      <c r="CJ23" s="4000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3989">
        <f t="shared" si="39"/>
        <v>0</v>
      </c>
      <c r="DG23" s="3989">
        <f t="shared" si="18"/>
        <v>0</v>
      </c>
      <c r="DH23" s="3989">
        <f t="shared" si="19"/>
        <v>0</v>
      </c>
      <c r="DI23" s="3989">
        <f t="shared" si="20"/>
        <v>0</v>
      </c>
      <c r="DJ23" s="1902"/>
      <c r="DK23" s="1902"/>
      <c r="DL23" s="1902"/>
      <c r="DM23" s="1902"/>
      <c r="DN23" s="1902"/>
      <c r="DO23" s="1900"/>
      <c r="DP23" s="3989">
        <f t="shared" ref="DP23:DP30" si="49">IF(P23&lt;Q23,1,0)</f>
        <v>0</v>
      </c>
      <c r="DQ23" s="3989">
        <f t="shared" ref="DQ23:DQ30" si="50">IF(R23&lt;S23,1,0)</f>
        <v>0</v>
      </c>
      <c r="DR23" s="3989">
        <f t="shared" si="37"/>
        <v>0</v>
      </c>
      <c r="DS23" s="3989">
        <f t="shared" ref="DS23:DS30" si="51">IF(V23&lt;W23,1,0)</f>
        <v>0</v>
      </c>
      <c r="DT23" s="3989">
        <f t="shared" ref="DT23:DT30" si="52">IF(X23&lt;Y23,1,0)</f>
        <v>0</v>
      </c>
      <c r="DU23" s="3989">
        <f t="shared" ref="DU23:DU30" si="53">IF(Z23&lt;AA23,1,0)</f>
        <v>0</v>
      </c>
      <c r="DV23" s="3989">
        <f t="shared" ref="DV23:DV30" si="54">IF(AB23&lt;AC23,1,0)</f>
        <v>0</v>
      </c>
      <c r="DW23" s="3989">
        <f t="shared" ref="DW23:DW30" si="55">IF(AD23&lt;AE23,1,0)</f>
        <v>0</v>
      </c>
      <c r="DX23" s="3989">
        <f t="shared" ref="DX23:DX30" si="56">IF(AF23&lt;AG23,1,0)</f>
        <v>0</v>
      </c>
      <c r="DY23" s="3989">
        <f t="shared" ref="DY23:DY30" si="57">IF(AH23&lt;AI23,1,0)</f>
        <v>0</v>
      </c>
      <c r="DZ23" s="3989">
        <f>IF(AJ23&lt;AK23,1,0)</f>
        <v>0</v>
      </c>
      <c r="EA23" s="3989">
        <f>IF(AL23&lt;AM23,1,0)</f>
        <v>0</v>
      </c>
      <c r="EB23" s="3989">
        <f>IF(AN23&lt;AO23,1,0)</f>
        <v>0</v>
      </c>
      <c r="EC23" s="3989">
        <f>IF(AP23&lt;AQ23,1,0)</f>
        <v>0</v>
      </c>
    </row>
    <row r="24" spans="1:133" x14ac:dyDescent="0.25">
      <c r="A24" s="3990" t="s">
        <v>1877</v>
      </c>
      <c r="B24" s="3991">
        <f>+N24+P24+R24+T24+V24+X24+Z24+AB24+AD24+AF24+AH24+AJ24+AL24+AN24+AP24</f>
        <v>0</v>
      </c>
      <c r="C24" s="345">
        <f>+O24+Q24+S24+U24+W24+Y24+AA24+AC24+AE24+AG24+AI24+AK24+AM24+AO24+AQ24</f>
        <v>0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/>
      <c r="O24" s="3995"/>
      <c r="P24" s="3996"/>
      <c r="Q24" s="3995"/>
      <c r="R24" s="3996"/>
      <c r="S24" s="3995"/>
      <c r="T24" s="3996"/>
      <c r="U24" s="3995"/>
      <c r="V24" s="3996"/>
      <c r="W24" s="3995"/>
      <c r="X24" s="3996"/>
      <c r="Y24" s="3995"/>
      <c r="Z24" s="3996"/>
      <c r="AA24" s="3995"/>
      <c r="AB24" s="3996"/>
      <c r="AC24" s="3995"/>
      <c r="AD24" s="3996"/>
      <c r="AE24" s="3995"/>
      <c r="AF24" s="3996"/>
      <c r="AG24" s="3995"/>
      <c r="AH24" s="3996"/>
      <c r="AI24" s="3995"/>
      <c r="AJ24" s="3996"/>
      <c r="AK24" s="3995"/>
      <c r="AL24" s="3996"/>
      <c r="AM24" s="3995"/>
      <c r="AN24" s="3996"/>
      <c r="AO24" s="3988"/>
      <c r="AP24" s="3996"/>
      <c r="AQ24" s="3985"/>
      <c r="AR24" s="3987"/>
      <c r="AS24" s="3985"/>
      <c r="AT24" s="3986"/>
      <c r="AU24" s="3985"/>
      <c r="AV24" s="3987"/>
      <c r="AW24" s="3988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00"/>
      <c r="CF24" s="4000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3989">
        <f t="shared" si="39"/>
        <v>0</v>
      </c>
      <c r="DG24" s="3989">
        <f t="shared" si="18"/>
        <v>0</v>
      </c>
      <c r="DH24" s="3989">
        <f t="shared" si="19"/>
        <v>0</v>
      </c>
      <c r="DI24" s="3989">
        <f t="shared" si="20"/>
        <v>0</v>
      </c>
      <c r="DJ24" s="1902"/>
      <c r="DK24" s="1902"/>
      <c r="DL24" s="1902"/>
      <c r="DM24" s="1902"/>
      <c r="DN24" s="1902"/>
      <c r="DO24" s="3989">
        <f>IF(N24&lt;O24,1,0)</f>
        <v>0</v>
      </c>
      <c r="DP24" s="3989">
        <f t="shared" si="49"/>
        <v>0</v>
      </c>
      <c r="DQ24" s="3989">
        <f t="shared" si="50"/>
        <v>0</v>
      </c>
      <c r="DR24" s="3989">
        <f t="shared" si="37"/>
        <v>0</v>
      </c>
      <c r="DS24" s="3989">
        <f t="shared" si="51"/>
        <v>0</v>
      </c>
      <c r="DT24" s="3989">
        <f t="shared" si="52"/>
        <v>0</v>
      </c>
      <c r="DU24" s="3989">
        <f t="shared" si="53"/>
        <v>0</v>
      </c>
      <c r="DV24" s="3989">
        <f t="shared" si="54"/>
        <v>0</v>
      </c>
      <c r="DW24" s="3989">
        <f t="shared" si="55"/>
        <v>0</v>
      </c>
      <c r="DX24" s="3989">
        <f t="shared" si="56"/>
        <v>0</v>
      </c>
      <c r="DY24" s="3989">
        <f t="shared" si="57"/>
        <v>0</v>
      </c>
      <c r="DZ24" s="3989">
        <f>IF(AJ24&lt;AK24,1,0)</f>
        <v>0</v>
      </c>
      <c r="EA24" s="3989">
        <f>IF(AL24&lt;AM24,1,0)</f>
        <v>0</v>
      </c>
      <c r="EB24" s="3989">
        <f>IF(AN24&lt;AO24,1,0)</f>
        <v>0</v>
      </c>
      <c r="EC24" s="3989">
        <f>IF(AP24&lt;AQ24,1,0)</f>
        <v>0</v>
      </c>
    </row>
    <row r="25" spans="1:133" x14ac:dyDescent="0.25">
      <c r="A25" s="3990" t="s">
        <v>1878</v>
      </c>
      <c r="B25" s="3991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6"/>
      <c r="E25" s="3995"/>
      <c r="F25" s="3996"/>
      <c r="G25" s="3995"/>
      <c r="H25" s="3996"/>
      <c r="I25" s="3988"/>
      <c r="J25" s="3987"/>
      <c r="K25" s="3987"/>
      <c r="L25" s="3996"/>
      <c r="M25" s="3988"/>
      <c r="N25" s="3987"/>
      <c r="O25" s="3995"/>
      <c r="P25" s="3996"/>
      <c r="Q25" s="3995"/>
      <c r="R25" s="3996"/>
      <c r="S25" s="3995"/>
      <c r="T25" s="3996"/>
      <c r="U25" s="3995"/>
      <c r="V25" s="3996"/>
      <c r="W25" s="3995"/>
      <c r="X25" s="3996"/>
      <c r="Y25" s="3995"/>
      <c r="Z25" s="3996"/>
      <c r="AA25" s="3995"/>
      <c r="AB25" s="3996"/>
      <c r="AC25" s="3995"/>
      <c r="AD25" s="3996"/>
      <c r="AE25" s="3995"/>
      <c r="AF25" s="3996"/>
      <c r="AG25" s="3995"/>
      <c r="AH25" s="3996"/>
      <c r="AI25" s="3995"/>
      <c r="AJ25" s="3996"/>
      <c r="AK25" s="3995"/>
      <c r="AL25" s="3996"/>
      <c r="AM25" s="3995"/>
      <c r="AN25" s="3996"/>
      <c r="AO25" s="3995"/>
      <c r="AP25" s="3996"/>
      <c r="AQ25" s="3985"/>
      <c r="AR25" s="3987"/>
      <c r="AS25" s="3985"/>
      <c r="AT25" s="3986"/>
      <c r="AU25" s="3985"/>
      <c r="AV25" s="3987"/>
      <c r="AW25" s="3988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3989">
        <f t="shared" si="39"/>
        <v>0</v>
      </c>
      <c r="DG25" s="3989">
        <f t="shared" si="18"/>
        <v>0</v>
      </c>
      <c r="DH25" s="3989">
        <f t="shared" si="19"/>
        <v>0</v>
      </c>
      <c r="DI25" s="3989">
        <f t="shared" si="20"/>
        <v>0</v>
      </c>
      <c r="DJ25" s="3989">
        <f>IF(D25&lt;E25,1,0)</f>
        <v>0</v>
      </c>
      <c r="DK25" s="3989">
        <f>IF(F25&lt;G25,1,0)</f>
        <v>0</v>
      </c>
      <c r="DL25" s="3989">
        <f>IF(H25&lt;I25,1,0)</f>
        <v>0</v>
      </c>
      <c r="DM25" s="3989">
        <f>IF(J25&lt;K25,1,0)</f>
        <v>0</v>
      </c>
      <c r="DN25" s="3989">
        <f>IF(L25&lt;M25,1,0)</f>
        <v>0</v>
      </c>
      <c r="DO25" s="3989">
        <f>IF(N25&lt;O25,1,0)</f>
        <v>0</v>
      </c>
      <c r="DP25" s="3989">
        <f t="shared" si="49"/>
        <v>0</v>
      </c>
      <c r="DQ25" s="3989">
        <f t="shared" si="50"/>
        <v>0</v>
      </c>
      <c r="DR25" s="3989">
        <f t="shared" si="37"/>
        <v>0</v>
      </c>
      <c r="DS25" s="3989">
        <f t="shared" si="51"/>
        <v>0</v>
      </c>
      <c r="DT25" s="3989">
        <f t="shared" si="52"/>
        <v>0</v>
      </c>
      <c r="DU25" s="3989">
        <f t="shared" si="53"/>
        <v>0</v>
      </c>
      <c r="DV25" s="3989">
        <f t="shared" si="54"/>
        <v>0</v>
      </c>
      <c r="DW25" s="3989">
        <f t="shared" si="55"/>
        <v>0</v>
      </c>
      <c r="DX25" s="3989">
        <f t="shared" si="56"/>
        <v>0</v>
      </c>
      <c r="DY25" s="3989">
        <f t="shared" si="57"/>
        <v>0</v>
      </c>
      <c r="DZ25" s="3989">
        <f>IF(AJ25&lt;AK25,1,0)</f>
        <v>0</v>
      </c>
      <c r="EA25" s="3989">
        <f>IF(AL25&lt;AM25,1,0)</f>
        <v>0</v>
      </c>
      <c r="EB25" s="3989">
        <f>IF(AN25&lt;AO25,1,0)</f>
        <v>0</v>
      </c>
      <c r="EC25" s="3989">
        <f>IF(AP25&lt;AQ25,1,0)</f>
        <v>0</v>
      </c>
    </row>
    <row r="26" spans="1:133" x14ac:dyDescent="0.25">
      <c r="A26" s="3990" t="s">
        <v>1879</v>
      </c>
      <c r="B26" s="3991">
        <f>+P26+R26+T26+V26+X26+Z26+AB26+AD26+AF26+AH26+AJ26+AL26+AN26+AP26</f>
        <v>0</v>
      </c>
      <c r="C26" s="345">
        <f>+Q26+S26+U26+W26+Y26+AA26+AC26+AE26+AG26+AI26+AK26+AM26+AO26+AQ26</f>
        <v>0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/>
      <c r="Q26" s="3995"/>
      <c r="R26" s="3996"/>
      <c r="S26" s="3995"/>
      <c r="T26" s="3996"/>
      <c r="U26" s="3995"/>
      <c r="V26" s="3996"/>
      <c r="W26" s="3995"/>
      <c r="X26" s="3996"/>
      <c r="Y26" s="3995"/>
      <c r="Z26" s="3996"/>
      <c r="AA26" s="3995"/>
      <c r="AB26" s="3996"/>
      <c r="AC26" s="3995"/>
      <c r="AD26" s="3996"/>
      <c r="AE26" s="3995"/>
      <c r="AF26" s="3996"/>
      <c r="AG26" s="3995"/>
      <c r="AH26" s="3996"/>
      <c r="AI26" s="3995"/>
      <c r="AJ26" s="3996"/>
      <c r="AK26" s="3995"/>
      <c r="AL26" s="3996"/>
      <c r="AM26" s="3995"/>
      <c r="AN26" s="3996"/>
      <c r="AO26" s="3995"/>
      <c r="AP26" s="3996"/>
      <c r="AQ26" s="3985"/>
      <c r="AR26" s="3987"/>
      <c r="AS26" s="3985"/>
      <c r="AT26" s="3986"/>
      <c r="AU26" s="3985"/>
      <c r="AV26" s="3987"/>
      <c r="AW26" s="3988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00"/>
      <c r="CF26" s="4000"/>
      <c r="CG26" s="1902"/>
      <c r="CH26" s="1902"/>
      <c r="CI26" s="1902"/>
      <c r="CJ26" s="4000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3989">
        <f t="shared" si="39"/>
        <v>0</v>
      </c>
      <c r="DG26" s="3989">
        <f t="shared" si="18"/>
        <v>0</v>
      </c>
      <c r="DH26" s="3989">
        <f t="shared" si="19"/>
        <v>0</v>
      </c>
      <c r="DI26" s="3989">
        <f t="shared" si="20"/>
        <v>0</v>
      </c>
      <c r="DJ26" s="1902"/>
      <c r="DK26" s="1902"/>
      <c r="DL26" s="1902"/>
      <c r="DM26" s="1902"/>
      <c r="DN26" s="1902"/>
      <c r="DO26" s="1900"/>
      <c r="DP26" s="3989">
        <f t="shared" si="49"/>
        <v>0</v>
      </c>
      <c r="DQ26" s="3989">
        <f t="shared" si="50"/>
        <v>0</v>
      </c>
      <c r="DR26" s="3989">
        <f t="shared" si="37"/>
        <v>0</v>
      </c>
      <c r="DS26" s="3989">
        <f t="shared" si="51"/>
        <v>0</v>
      </c>
      <c r="DT26" s="3989">
        <f t="shared" si="52"/>
        <v>0</v>
      </c>
      <c r="DU26" s="3989">
        <f t="shared" si="53"/>
        <v>0</v>
      </c>
      <c r="DV26" s="3989">
        <f t="shared" si="54"/>
        <v>0</v>
      </c>
      <c r="DW26" s="3989">
        <f t="shared" si="55"/>
        <v>0</v>
      </c>
      <c r="DX26" s="3989">
        <f t="shared" si="56"/>
        <v>0</v>
      </c>
      <c r="DY26" s="3989">
        <f t="shared" si="57"/>
        <v>0</v>
      </c>
      <c r="DZ26" s="3989">
        <f>IF(AJ26&lt;AK26,1,0)</f>
        <v>0</v>
      </c>
      <c r="EA26" s="3989">
        <f>IF(AL26&lt;AM26,1,0)</f>
        <v>0</v>
      </c>
      <c r="EB26" s="3989">
        <f>IF(AN26&lt;AO26,1,0)</f>
        <v>0</v>
      </c>
      <c r="EC26" s="3989">
        <f>IF(AP26&lt;AQ26,1,0)</f>
        <v>0</v>
      </c>
    </row>
    <row r="27" spans="1:133" x14ac:dyDescent="0.25">
      <c r="A27" s="3990" t="s">
        <v>1880</v>
      </c>
      <c r="B27" s="3991">
        <f>+P27+R27+T27+V27+X27+Z27+AB27+AD27+AF27+AH27</f>
        <v>0</v>
      </c>
      <c r="C27" s="345">
        <f>+Q27+S27+U27+W27+Y27+AA27+AC27+AE27+AG27+AI27</f>
        <v>0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/>
      <c r="Q27" s="3995"/>
      <c r="R27" s="3996"/>
      <c r="S27" s="3995"/>
      <c r="T27" s="3996"/>
      <c r="U27" s="3995"/>
      <c r="V27" s="3996"/>
      <c r="W27" s="3995"/>
      <c r="X27" s="3996"/>
      <c r="Y27" s="3995"/>
      <c r="Z27" s="3996"/>
      <c r="AA27" s="3995"/>
      <c r="AB27" s="3996"/>
      <c r="AC27" s="3995"/>
      <c r="AD27" s="3996"/>
      <c r="AE27" s="3995"/>
      <c r="AF27" s="3996"/>
      <c r="AG27" s="3995"/>
      <c r="AH27" s="3996"/>
      <c r="AI27" s="3995"/>
      <c r="AJ27" s="3992"/>
      <c r="AK27" s="3993"/>
      <c r="AL27" s="3992"/>
      <c r="AM27" s="3993"/>
      <c r="AN27" s="3992"/>
      <c r="AO27" s="3993"/>
      <c r="AP27" s="3992"/>
      <c r="AQ27" s="4003"/>
      <c r="AR27" s="3987"/>
      <c r="AS27" s="3985"/>
      <c r="AT27" s="3986"/>
      <c r="AU27" s="3985"/>
      <c r="AV27" s="3987"/>
      <c r="AW27" s="3988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00"/>
      <c r="CF27" s="4000"/>
      <c r="CG27" s="1902"/>
      <c r="CH27" s="1902"/>
      <c r="CI27" s="1902"/>
      <c r="CJ27" s="4000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3989">
        <f t="shared" si="39"/>
        <v>0</v>
      </c>
      <c r="DG27" s="3989">
        <f t="shared" si="18"/>
        <v>0</v>
      </c>
      <c r="DH27" s="3989">
        <f t="shared" si="19"/>
        <v>0</v>
      </c>
      <c r="DI27" s="3989">
        <f t="shared" si="20"/>
        <v>0</v>
      </c>
      <c r="DJ27" s="1902"/>
      <c r="DK27" s="1902"/>
      <c r="DL27" s="1902"/>
      <c r="DM27" s="1902"/>
      <c r="DN27" s="1902"/>
      <c r="DO27" s="1900"/>
      <c r="DP27" s="3989">
        <f t="shared" si="49"/>
        <v>0</v>
      </c>
      <c r="DQ27" s="3989">
        <f t="shared" si="50"/>
        <v>0</v>
      </c>
      <c r="DR27" s="3989">
        <f t="shared" si="37"/>
        <v>0</v>
      </c>
      <c r="DS27" s="3989">
        <f t="shared" si="51"/>
        <v>0</v>
      </c>
      <c r="DT27" s="3989">
        <f t="shared" si="52"/>
        <v>0</v>
      </c>
      <c r="DU27" s="3989">
        <f t="shared" si="53"/>
        <v>0</v>
      </c>
      <c r="DV27" s="3989">
        <f t="shared" si="54"/>
        <v>0</v>
      </c>
      <c r="DW27" s="3989">
        <f t="shared" si="55"/>
        <v>0</v>
      </c>
      <c r="DX27" s="3989">
        <f t="shared" si="56"/>
        <v>0</v>
      </c>
      <c r="DY27" s="3989">
        <f t="shared" si="57"/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f t="shared" ref="B28:C30" si="58">+D28+F28+H28+J28+L28+N28+P28+R28+T28+V28+X28+Z28+AB28+AD28+AF28+AH28+AJ28+AL28+AN28+AP28</f>
        <v>0</v>
      </c>
      <c r="C28" s="345">
        <f t="shared" si="58"/>
        <v>0</v>
      </c>
      <c r="D28" s="3996"/>
      <c r="E28" s="3995"/>
      <c r="F28" s="3996"/>
      <c r="G28" s="3995"/>
      <c r="H28" s="3996"/>
      <c r="I28" s="3988"/>
      <c r="J28" s="3987"/>
      <c r="K28" s="3987"/>
      <c r="L28" s="3996"/>
      <c r="M28" s="3988"/>
      <c r="N28" s="3987"/>
      <c r="O28" s="3995"/>
      <c r="P28" s="3996"/>
      <c r="Q28" s="3995"/>
      <c r="R28" s="3996"/>
      <c r="S28" s="3995"/>
      <c r="T28" s="3996"/>
      <c r="U28" s="3995"/>
      <c r="V28" s="3996"/>
      <c r="W28" s="3995"/>
      <c r="X28" s="3996"/>
      <c r="Y28" s="3995"/>
      <c r="Z28" s="3996"/>
      <c r="AA28" s="3995"/>
      <c r="AB28" s="3996"/>
      <c r="AC28" s="3995"/>
      <c r="AD28" s="3996"/>
      <c r="AE28" s="3995"/>
      <c r="AF28" s="3996"/>
      <c r="AG28" s="3995"/>
      <c r="AH28" s="3996"/>
      <c r="AI28" s="3995"/>
      <c r="AJ28" s="3996"/>
      <c r="AK28" s="3995"/>
      <c r="AL28" s="3996"/>
      <c r="AM28" s="3995"/>
      <c r="AN28" s="3996"/>
      <c r="AO28" s="3995"/>
      <c r="AP28" s="3996"/>
      <c r="AQ28" s="3985"/>
      <c r="AR28" s="3987"/>
      <c r="AS28" s="3985"/>
      <c r="AT28" s="3986"/>
      <c r="AU28" s="3985"/>
      <c r="AV28" s="3987"/>
      <c r="AW28" s="3988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3989">
        <f t="shared" si="39"/>
        <v>0</v>
      </c>
      <c r="DG28" s="3989">
        <f t="shared" si="18"/>
        <v>0</v>
      </c>
      <c r="DH28" s="3989">
        <f t="shared" si="19"/>
        <v>0</v>
      </c>
      <c r="DI28" s="3989">
        <f t="shared" si="20"/>
        <v>0</v>
      </c>
      <c r="DJ28" s="3989">
        <f>IF(D28&lt;E28,1,0)</f>
        <v>0</v>
      </c>
      <c r="DK28" s="3989">
        <f>IF(F28&lt;G28,1,0)</f>
        <v>0</v>
      </c>
      <c r="DL28" s="3989">
        <f>IF(H28&lt;I28,1,0)</f>
        <v>0</v>
      </c>
      <c r="DM28" s="3989">
        <f>IF(J28&lt;K28,1,0)</f>
        <v>0</v>
      </c>
      <c r="DN28" s="3989">
        <f>IF(L28&lt;M28,1,0)</f>
        <v>0</v>
      </c>
      <c r="DO28" s="3989">
        <f>IF(N28&lt;O28,1,0)</f>
        <v>0</v>
      </c>
      <c r="DP28" s="3989">
        <f t="shared" si="49"/>
        <v>0</v>
      </c>
      <c r="DQ28" s="3989">
        <f t="shared" si="50"/>
        <v>0</v>
      </c>
      <c r="DR28" s="3989">
        <f t="shared" si="37"/>
        <v>0</v>
      </c>
      <c r="DS28" s="3989">
        <f t="shared" si="51"/>
        <v>0</v>
      </c>
      <c r="DT28" s="3989">
        <f t="shared" si="52"/>
        <v>0</v>
      </c>
      <c r="DU28" s="3989">
        <f t="shared" si="53"/>
        <v>0</v>
      </c>
      <c r="DV28" s="3989">
        <f t="shared" si="54"/>
        <v>0</v>
      </c>
      <c r="DW28" s="3989">
        <f t="shared" si="55"/>
        <v>0</v>
      </c>
      <c r="DX28" s="3989">
        <f t="shared" si="56"/>
        <v>0</v>
      </c>
      <c r="DY28" s="3989">
        <f t="shared" si="57"/>
        <v>0</v>
      </c>
      <c r="DZ28" s="3989">
        <f>IF(AJ28&lt;AK28,1,0)</f>
        <v>0</v>
      </c>
      <c r="EA28" s="3989">
        <f>IF(AL28&lt;AM28,1,0)</f>
        <v>0</v>
      </c>
      <c r="EB28" s="3989">
        <f>IF(AN28&lt;AO28,1,0)</f>
        <v>0</v>
      </c>
      <c r="EC28" s="3989">
        <f>IF(AP28&lt;AQ28,1,0)</f>
        <v>0</v>
      </c>
    </row>
    <row r="29" spans="1:133" x14ac:dyDescent="0.25">
      <c r="A29" s="3990" t="s">
        <v>1882</v>
      </c>
      <c r="B29" s="3991">
        <f t="shared" si="58"/>
        <v>0</v>
      </c>
      <c r="C29" s="345">
        <f t="shared" si="58"/>
        <v>0</v>
      </c>
      <c r="D29" s="3996"/>
      <c r="E29" s="3995"/>
      <c r="F29" s="3996"/>
      <c r="G29" s="3995"/>
      <c r="H29" s="3996"/>
      <c r="I29" s="3988"/>
      <c r="J29" s="3987"/>
      <c r="K29" s="3987"/>
      <c r="L29" s="3996"/>
      <c r="M29" s="3988"/>
      <c r="N29" s="3987"/>
      <c r="O29" s="3995"/>
      <c r="P29" s="3996"/>
      <c r="Q29" s="3995"/>
      <c r="R29" s="3996"/>
      <c r="S29" s="3995"/>
      <c r="T29" s="3996"/>
      <c r="U29" s="3995"/>
      <c r="V29" s="3996"/>
      <c r="W29" s="3995"/>
      <c r="X29" s="3996"/>
      <c r="Y29" s="3995"/>
      <c r="Z29" s="3996"/>
      <c r="AA29" s="3995"/>
      <c r="AB29" s="3996"/>
      <c r="AC29" s="3995"/>
      <c r="AD29" s="3996"/>
      <c r="AE29" s="3995"/>
      <c r="AF29" s="3996"/>
      <c r="AG29" s="3995"/>
      <c r="AH29" s="3996"/>
      <c r="AI29" s="3995"/>
      <c r="AJ29" s="3996"/>
      <c r="AK29" s="3995"/>
      <c r="AL29" s="3996"/>
      <c r="AM29" s="3995"/>
      <c r="AN29" s="3996"/>
      <c r="AO29" s="3995"/>
      <c r="AP29" s="3996"/>
      <c r="AQ29" s="3985"/>
      <c r="AR29" s="3987"/>
      <c r="AS29" s="3985"/>
      <c r="AT29" s="3986"/>
      <c r="AU29" s="3985"/>
      <c r="AV29" s="3987"/>
      <c r="AW29" s="3988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3989">
        <f t="shared" si="39"/>
        <v>0</v>
      </c>
      <c r="DG29" s="3989">
        <f t="shared" si="18"/>
        <v>0</v>
      </c>
      <c r="DH29" s="3989">
        <f t="shared" si="19"/>
        <v>0</v>
      </c>
      <c r="DI29" s="3989">
        <f t="shared" si="20"/>
        <v>0</v>
      </c>
      <c r="DJ29" s="3989">
        <f>IF(D29&lt;E29,1,0)</f>
        <v>0</v>
      </c>
      <c r="DK29" s="3989">
        <f>IF(F29&lt;G29,1,0)</f>
        <v>0</v>
      </c>
      <c r="DL29" s="3989">
        <f>IF(H29&lt;I29,1,0)</f>
        <v>0</v>
      </c>
      <c r="DM29" s="3989">
        <f>IF(J29&lt;K29,1,0)</f>
        <v>0</v>
      </c>
      <c r="DN29" s="3989">
        <f>IF(L29&lt;M29,1,0)</f>
        <v>0</v>
      </c>
      <c r="DO29" s="3989">
        <f>IF(N29&lt;O29,1,0)</f>
        <v>0</v>
      </c>
      <c r="DP29" s="3989">
        <f t="shared" si="49"/>
        <v>0</v>
      </c>
      <c r="DQ29" s="3989">
        <f t="shared" si="50"/>
        <v>0</v>
      </c>
      <c r="DR29" s="3989">
        <f t="shared" si="37"/>
        <v>0</v>
      </c>
      <c r="DS29" s="3989">
        <f t="shared" si="51"/>
        <v>0</v>
      </c>
      <c r="DT29" s="3989">
        <f t="shared" si="52"/>
        <v>0</v>
      </c>
      <c r="DU29" s="3989">
        <f t="shared" si="53"/>
        <v>0</v>
      </c>
      <c r="DV29" s="3989">
        <f t="shared" si="54"/>
        <v>0</v>
      </c>
      <c r="DW29" s="3989">
        <f t="shared" si="55"/>
        <v>0</v>
      </c>
      <c r="DX29" s="3989">
        <f t="shared" si="56"/>
        <v>0</v>
      </c>
      <c r="DY29" s="3989">
        <f t="shared" si="57"/>
        <v>0</v>
      </c>
      <c r="DZ29" s="3989">
        <f>IF(AJ29&lt;AK29,1,0)</f>
        <v>0</v>
      </c>
      <c r="EA29" s="3989">
        <f>IF(AL29&lt;AM29,1,0)</f>
        <v>0</v>
      </c>
      <c r="EB29" s="3989">
        <f>IF(AN29&lt;AO29,1,0)</f>
        <v>0</v>
      </c>
      <c r="EC29" s="3989">
        <f>IF(AP29&lt;AQ29,1,0)</f>
        <v>0</v>
      </c>
    </row>
    <row r="30" spans="1:133" x14ac:dyDescent="0.25">
      <c r="A30" s="3428" t="s">
        <v>1883</v>
      </c>
      <c r="B30" s="1083">
        <f t="shared" si="58"/>
        <v>0</v>
      </c>
      <c r="C30" s="3429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3989">
        <f t="shared" si="39"/>
        <v>0</v>
      </c>
      <c r="DG30" s="3989">
        <f t="shared" si="18"/>
        <v>0</v>
      </c>
      <c r="DH30" s="3989">
        <f t="shared" si="19"/>
        <v>0</v>
      </c>
      <c r="DI30" s="3989">
        <f t="shared" si="20"/>
        <v>0</v>
      </c>
      <c r="DJ30" s="3989">
        <f>IF(D30&lt;E30,1,0)</f>
        <v>0</v>
      </c>
      <c r="DK30" s="3989">
        <f>IF(F30&lt;G30,1,0)</f>
        <v>0</v>
      </c>
      <c r="DL30" s="3989">
        <f>IF(H30&lt;I30,1,0)</f>
        <v>0</v>
      </c>
      <c r="DM30" s="3989">
        <f>IF(J30&lt;K30,1,0)</f>
        <v>0</v>
      </c>
      <c r="DN30" s="3989">
        <f>IF(L30&lt;M30,1,0)</f>
        <v>0</v>
      </c>
      <c r="DO30" s="3989">
        <f>IF(N30&lt;O30,1,0)</f>
        <v>0</v>
      </c>
      <c r="DP30" s="3989">
        <f t="shared" si="49"/>
        <v>0</v>
      </c>
      <c r="DQ30" s="3989">
        <f t="shared" si="50"/>
        <v>0</v>
      </c>
      <c r="DR30" s="3989">
        <f t="shared" si="37"/>
        <v>0</v>
      </c>
      <c r="DS30" s="3989">
        <f t="shared" si="51"/>
        <v>0</v>
      </c>
      <c r="DT30" s="3989">
        <f t="shared" si="52"/>
        <v>0</v>
      </c>
      <c r="DU30" s="3989">
        <f t="shared" si="53"/>
        <v>0</v>
      </c>
      <c r="DV30" s="3989">
        <f t="shared" si="54"/>
        <v>0</v>
      </c>
      <c r="DW30" s="3989">
        <f t="shared" si="55"/>
        <v>0</v>
      </c>
      <c r="DX30" s="3989">
        <f t="shared" si="56"/>
        <v>0</v>
      </c>
      <c r="DY30" s="3989">
        <f t="shared" si="57"/>
        <v>0</v>
      </c>
      <c r="DZ30" s="3989">
        <f>IF(AJ30&lt;AK30,1,0)</f>
        <v>0</v>
      </c>
      <c r="EA30" s="3989">
        <f>IF(AL30&lt;AM30,1,0)</f>
        <v>0</v>
      </c>
      <c r="EB30" s="3989">
        <f>IF(AN30&lt;AO30,1,0)</f>
        <v>0</v>
      </c>
      <c r="EC30" s="3989">
        <f>IF(AP30&lt;AQ30,1,0)</f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08">
        <f t="shared" ref="B35:C42" si="59">+N35+P35+R35+T35+V35+X35+Z35+AB35+AD35+AF35+AH35+AJ35+AL35+AN35+AP35</f>
        <v>0</v>
      </c>
      <c r="C35" s="3983">
        <f t="shared" si="59"/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05">
        <f>IF(B35&lt;&gt;(AS35),1,0)</f>
        <v>0</v>
      </c>
      <c r="DG35" s="3989">
        <f t="shared" ref="DG35:DG51" si="79">IF(AND($B35&gt;0,AND(AT35="",AU35="")),1,IF((AT35+AU35)&gt;$B35,1,0))</f>
        <v>0</v>
      </c>
      <c r="DH35" s="3989">
        <f t="shared" ref="DH35:DH51" si="80">IF(AND($B35&gt;0,AV35=""),1,IF(AV35&gt;$B35,1,0))</f>
        <v>0</v>
      </c>
      <c r="DI35" s="3989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3989">
        <f t="shared" ref="DO35:DO43" si="82">IF(N35&lt;O35,1,0)</f>
        <v>0</v>
      </c>
      <c r="DP35" s="3989">
        <f t="shared" ref="DP35:DP43" si="83">IF(P35&lt;Q35,1,0)</f>
        <v>0</v>
      </c>
      <c r="DQ35" s="3989">
        <f t="shared" ref="DQ35:DQ43" si="84">IF(R35&lt;S35,1,0)</f>
        <v>0</v>
      </c>
      <c r="DR35" s="3989">
        <f t="shared" ref="DR35:DR43" si="85">IF($T35&lt;$U35,1,0)</f>
        <v>0</v>
      </c>
      <c r="DS35" s="3989">
        <f t="shared" ref="DS35:DS43" si="86">IF(V35&lt;W35,1,0)</f>
        <v>0</v>
      </c>
      <c r="DT35" s="3989">
        <f t="shared" ref="DT35:DT43" si="87">IF(X35&lt;Y35,1,0)</f>
        <v>0</v>
      </c>
      <c r="DU35" s="3989">
        <f t="shared" ref="DU35:DU43" si="88">IF(Z35&lt;AA35,1,0)</f>
        <v>0</v>
      </c>
      <c r="DV35" s="3989">
        <f t="shared" ref="DV35:DV43" si="89">IF(AB35&lt;AC35,1,0)</f>
        <v>0</v>
      </c>
      <c r="DW35" s="3989">
        <f t="shared" ref="DW35:DW43" si="90">IF(AD35&lt;AE35,1,0)</f>
        <v>0</v>
      </c>
      <c r="DX35" s="3989">
        <f t="shared" ref="DX35:DX43" si="91">IF(AF35&lt;AG35,1,0)</f>
        <v>0</v>
      </c>
      <c r="DY35" s="3989">
        <f t="shared" ref="DY35:DY43" si="92">IF(AH35&lt;AI35,1,0)</f>
        <v>0</v>
      </c>
      <c r="DZ35" s="3989">
        <f t="shared" ref="DZ35:DZ43" si="93">IF(AJ35&lt;AK35,1,0)</f>
        <v>0</v>
      </c>
      <c r="EA35" s="3989">
        <f t="shared" ref="EA35:EA43" si="94">IF(AL35&lt;AM35,1,0)</f>
        <v>0</v>
      </c>
      <c r="EB35" s="3989">
        <f t="shared" ref="EB35:EB43" si="95">IF(AN35&lt;AO35,1,0)</f>
        <v>0</v>
      </c>
      <c r="EC35" s="3989">
        <f t="shared" ref="EC35:EC43" si="96">IF(AP35&lt;AQ35,1,0)</f>
        <v>0</v>
      </c>
    </row>
    <row r="36" spans="1:133" x14ac:dyDescent="0.25">
      <c r="A36" s="4006" t="s">
        <v>1867</v>
      </c>
      <c r="B36" s="3991">
        <f t="shared" si="59"/>
        <v>0</v>
      </c>
      <c r="C36" s="345">
        <f t="shared" si="59"/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05">
        <f>IF(B36&lt;&gt;(AS36),1,0)</f>
        <v>0</v>
      </c>
      <c r="DG36" s="3989">
        <f t="shared" si="79"/>
        <v>0</v>
      </c>
      <c r="DH36" s="3989">
        <f t="shared" si="80"/>
        <v>0</v>
      </c>
      <c r="DI36" s="3989">
        <f t="shared" si="81"/>
        <v>0</v>
      </c>
      <c r="DJ36" s="1900"/>
      <c r="DK36" s="1900"/>
      <c r="DL36" s="1900"/>
      <c r="DM36" s="1900"/>
      <c r="DN36" s="1900"/>
      <c r="DO36" s="3989">
        <f t="shared" si="82"/>
        <v>0</v>
      </c>
      <c r="DP36" s="3989">
        <f t="shared" si="83"/>
        <v>0</v>
      </c>
      <c r="DQ36" s="3989">
        <f t="shared" si="84"/>
        <v>0</v>
      </c>
      <c r="DR36" s="3989">
        <f t="shared" si="85"/>
        <v>0</v>
      </c>
      <c r="DS36" s="3989">
        <f t="shared" si="86"/>
        <v>0</v>
      </c>
      <c r="DT36" s="3989">
        <f t="shared" si="87"/>
        <v>0</v>
      </c>
      <c r="DU36" s="3989">
        <f t="shared" si="88"/>
        <v>0</v>
      </c>
      <c r="DV36" s="3989">
        <f t="shared" si="89"/>
        <v>0</v>
      </c>
      <c r="DW36" s="3989">
        <f t="shared" si="90"/>
        <v>0</v>
      </c>
      <c r="DX36" s="3989">
        <f t="shared" si="91"/>
        <v>0</v>
      </c>
      <c r="DY36" s="3989">
        <f t="shared" si="92"/>
        <v>0</v>
      </c>
      <c r="DZ36" s="3989">
        <f t="shared" si="93"/>
        <v>0</v>
      </c>
      <c r="EA36" s="3989">
        <f t="shared" si="94"/>
        <v>0</v>
      </c>
      <c r="EB36" s="3989">
        <f t="shared" si="95"/>
        <v>0</v>
      </c>
      <c r="EC36" s="3989">
        <f t="shared" si="96"/>
        <v>0</v>
      </c>
    </row>
    <row r="37" spans="1:133" x14ac:dyDescent="0.25">
      <c r="A37" s="4006" t="s">
        <v>1868</v>
      </c>
      <c r="B37" s="3991">
        <f t="shared" si="59"/>
        <v>0</v>
      </c>
      <c r="C37" s="345">
        <f t="shared" si="59"/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05">
        <f>IF(B37&lt;&gt;(AS37),1,0)</f>
        <v>0</v>
      </c>
      <c r="DG37" s="3989">
        <f t="shared" si="79"/>
        <v>0</v>
      </c>
      <c r="DH37" s="3989">
        <f t="shared" si="80"/>
        <v>0</v>
      </c>
      <c r="DI37" s="3989">
        <f t="shared" si="81"/>
        <v>0</v>
      </c>
      <c r="DJ37" s="1900"/>
      <c r="DK37" s="1900"/>
      <c r="DL37" s="1900"/>
      <c r="DM37" s="1900"/>
      <c r="DN37" s="1900"/>
      <c r="DO37" s="3989">
        <f t="shared" si="82"/>
        <v>0</v>
      </c>
      <c r="DP37" s="3989">
        <f t="shared" si="83"/>
        <v>0</v>
      </c>
      <c r="DQ37" s="3989">
        <f t="shared" si="84"/>
        <v>0</v>
      </c>
      <c r="DR37" s="3989">
        <f t="shared" si="85"/>
        <v>0</v>
      </c>
      <c r="DS37" s="3989">
        <f t="shared" si="86"/>
        <v>0</v>
      </c>
      <c r="DT37" s="3989">
        <f t="shared" si="87"/>
        <v>0</v>
      </c>
      <c r="DU37" s="3989">
        <f t="shared" si="88"/>
        <v>0</v>
      </c>
      <c r="DV37" s="3989">
        <f t="shared" si="89"/>
        <v>0</v>
      </c>
      <c r="DW37" s="3989">
        <f t="shared" si="90"/>
        <v>0</v>
      </c>
      <c r="DX37" s="3989">
        <f t="shared" si="91"/>
        <v>0</v>
      </c>
      <c r="DY37" s="3989">
        <f t="shared" si="92"/>
        <v>0</v>
      </c>
      <c r="DZ37" s="3989">
        <f t="shared" si="93"/>
        <v>0</v>
      </c>
      <c r="EA37" s="3989">
        <f t="shared" si="94"/>
        <v>0</v>
      </c>
      <c r="EB37" s="3989">
        <f t="shared" si="95"/>
        <v>0</v>
      </c>
      <c r="EC37" s="3989">
        <f t="shared" si="96"/>
        <v>0</v>
      </c>
    </row>
    <row r="38" spans="1:133" x14ac:dyDescent="0.25">
      <c r="A38" s="4006" t="s">
        <v>1869</v>
      </c>
      <c r="B38" s="3991">
        <f t="shared" si="59"/>
        <v>0</v>
      </c>
      <c r="C38" s="345">
        <f t="shared" si="59"/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05">
        <f>IF(B38&lt;&gt;(AS38),1,0)</f>
        <v>0</v>
      </c>
      <c r="DG38" s="3989">
        <f t="shared" si="79"/>
        <v>0</v>
      </c>
      <c r="DH38" s="3989">
        <f t="shared" si="80"/>
        <v>0</v>
      </c>
      <c r="DI38" s="3989">
        <f t="shared" si="81"/>
        <v>0</v>
      </c>
      <c r="DJ38" s="1900"/>
      <c r="DK38" s="1900"/>
      <c r="DL38" s="1900"/>
      <c r="DM38" s="1900"/>
      <c r="DN38" s="1900"/>
      <c r="DO38" s="3989">
        <f t="shared" si="82"/>
        <v>0</v>
      </c>
      <c r="DP38" s="3989">
        <f t="shared" si="83"/>
        <v>0</v>
      </c>
      <c r="DQ38" s="3989">
        <f t="shared" si="84"/>
        <v>0</v>
      </c>
      <c r="DR38" s="3989">
        <f t="shared" si="85"/>
        <v>0</v>
      </c>
      <c r="DS38" s="3989">
        <f t="shared" si="86"/>
        <v>0</v>
      </c>
      <c r="DT38" s="3989">
        <f t="shared" si="87"/>
        <v>0</v>
      </c>
      <c r="DU38" s="3989">
        <f t="shared" si="88"/>
        <v>0</v>
      </c>
      <c r="DV38" s="3989">
        <f t="shared" si="89"/>
        <v>0</v>
      </c>
      <c r="DW38" s="3989">
        <f t="shared" si="90"/>
        <v>0</v>
      </c>
      <c r="DX38" s="3989">
        <f t="shared" si="91"/>
        <v>0</v>
      </c>
      <c r="DY38" s="3989">
        <f t="shared" si="92"/>
        <v>0</v>
      </c>
      <c r="DZ38" s="3989">
        <f t="shared" si="93"/>
        <v>0</v>
      </c>
      <c r="EA38" s="3989">
        <f t="shared" si="94"/>
        <v>0</v>
      </c>
      <c r="EB38" s="3989">
        <f t="shared" si="95"/>
        <v>0</v>
      </c>
      <c r="EC38" s="3989">
        <f t="shared" si="96"/>
        <v>0</v>
      </c>
    </row>
    <row r="39" spans="1:133" x14ac:dyDescent="0.25">
      <c r="A39" s="4007" t="s">
        <v>1870</v>
      </c>
      <c r="B39" s="3991">
        <f t="shared" si="59"/>
        <v>0</v>
      </c>
      <c r="C39" s="345">
        <f t="shared" si="59"/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05">
        <f>IF(B39&lt;&gt;(AS39),1,0)</f>
        <v>0</v>
      </c>
      <c r="DG39" s="3989">
        <f t="shared" si="79"/>
        <v>0</v>
      </c>
      <c r="DH39" s="3989">
        <f t="shared" si="80"/>
        <v>0</v>
      </c>
      <c r="DI39" s="3989">
        <f t="shared" si="81"/>
        <v>0</v>
      </c>
      <c r="DJ39" s="1900"/>
      <c r="DK39" s="1900"/>
      <c r="DL39" s="1900"/>
      <c r="DM39" s="1900"/>
      <c r="DN39" s="1900"/>
      <c r="DO39" s="3989">
        <f t="shared" si="82"/>
        <v>0</v>
      </c>
      <c r="DP39" s="3989">
        <f t="shared" si="83"/>
        <v>0</v>
      </c>
      <c r="DQ39" s="3989">
        <f t="shared" si="84"/>
        <v>0</v>
      </c>
      <c r="DR39" s="3989">
        <f t="shared" si="85"/>
        <v>0</v>
      </c>
      <c r="DS39" s="3989">
        <f t="shared" si="86"/>
        <v>0</v>
      </c>
      <c r="DT39" s="3989">
        <f t="shared" si="87"/>
        <v>0</v>
      </c>
      <c r="DU39" s="3989">
        <f t="shared" si="88"/>
        <v>0</v>
      </c>
      <c r="DV39" s="3989">
        <f t="shared" si="89"/>
        <v>0</v>
      </c>
      <c r="DW39" s="3989">
        <f t="shared" si="90"/>
        <v>0</v>
      </c>
      <c r="DX39" s="3989">
        <f t="shared" si="91"/>
        <v>0</v>
      </c>
      <c r="DY39" s="3989">
        <f t="shared" si="92"/>
        <v>0</v>
      </c>
      <c r="DZ39" s="3989">
        <f t="shared" si="93"/>
        <v>0</v>
      </c>
      <c r="EA39" s="3989">
        <f t="shared" si="94"/>
        <v>0</v>
      </c>
      <c r="EB39" s="3989">
        <f t="shared" si="95"/>
        <v>0</v>
      </c>
      <c r="EC39" s="3989">
        <f t="shared" si="96"/>
        <v>0</v>
      </c>
    </row>
    <row r="40" spans="1:133" x14ac:dyDescent="0.25">
      <c r="A40" s="4007" t="s">
        <v>1871</v>
      </c>
      <c r="B40" s="3991">
        <f t="shared" si="59"/>
        <v>0</v>
      </c>
      <c r="C40" s="345">
        <f t="shared" si="59"/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05">
        <f>IF(B40&lt;&gt;(AS40+AR40),1,0)</f>
        <v>0</v>
      </c>
      <c r="DG40" s="3989">
        <f t="shared" si="79"/>
        <v>0</v>
      </c>
      <c r="DH40" s="3989">
        <f t="shared" si="80"/>
        <v>0</v>
      </c>
      <c r="DI40" s="3989">
        <f t="shared" si="81"/>
        <v>0</v>
      </c>
      <c r="DJ40" s="1900"/>
      <c r="DK40" s="1900"/>
      <c r="DL40" s="1900"/>
      <c r="DM40" s="1900"/>
      <c r="DN40" s="1900"/>
      <c r="DO40" s="3989">
        <f t="shared" si="82"/>
        <v>0</v>
      </c>
      <c r="DP40" s="3989">
        <f t="shared" si="83"/>
        <v>0</v>
      </c>
      <c r="DQ40" s="3989">
        <f t="shared" si="84"/>
        <v>0</v>
      </c>
      <c r="DR40" s="3989">
        <f t="shared" si="85"/>
        <v>0</v>
      </c>
      <c r="DS40" s="3989">
        <f t="shared" si="86"/>
        <v>0</v>
      </c>
      <c r="DT40" s="3989">
        <f t="shared" si="87"/>
        <v>0</v>
      </c>
      <c r="DU40" s="3989">
        <f t="shared" si="88"/>
        <v>0</v>
      </c>
      <c r="DV40" s="3989">
        <f t="shared" si="89"/>
        <v>0</v>
      </c>
      <c r="DW40" s="3989">
        <f t="shared" si="90"/>
        <v>0</v>
      </c>
      <c r="DX40" s="3989">
        <f t="shared" si="91"/>
        <v>0</v>
      </c>
      <c r="DY40" s="3989">
        <f t="shared" si="92"/>
        <v>0</v>
      </c>
      <c r="DZ40" s="3989">
        <f t="shared" si="93"/>
        <v>0</v>
      </c>
      <c r="EA40" s="3989">
        <f t="shared" si="94"/>
        <v>0</v>
      </c>
      <c r="EB40" s="3989">
        <f t="shared" si="95"/>
        <v>0</v>
      </c>
      <c r="EC40" s="3989">
        <f t="shared" si="96"/>
        <v>0</v>
      </c>
    </row>
    <row r="41" spans="1:133" x14ac:dyDescent="0.25">
      <c r="A41" s="4007" t="s">
        <v>1872</v>
      </c>
      <c r="B41" s="3991">
        <f t="shared" si="59"/>
        <v>0</v>
      </c>
      <c r="C41" s="345">
        <f t="shared" si="59"/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05">
        <f>IF(B41&lt;&gt;(AS41),1,0)</f>
        <v>0</v>
      </c>
      <c r="DG41" s="3989">
        <f t="shared" si="79"/>
        <v>0</v>
      </c>
      <c r="DH41" s="3989">
        <f t="shared" si="80"/>
        <v>0</v>
      </c>
      <c r="DI41" s="3989">
        <f t="shared" si="81"/>
        <v>0</v>
      </c>
      <c r="DJ41" s="1900"/>
      <c r="DK41" s="1900"/>
      <c r="DL41" s="1900"/>
      <c r="DM41" s="1900"/>
      <c r="DN41" s="1900"/>
      <c r="DO41" s="3989">
        <f t="shared" si="82"/>
        <v>0</v>
      </c>
      <c r="DP41" s="3989">
        <f t="shared" si="83"/>
        <v>0</v>
      </c>
      <c r="DQ41" s="3989">
        <f t="shared" si="84"/>
        <v>0</v>
      </c>
      <c r="DR41" s="3989">
        <f t="shared" si="85"/>
        <v>0</v>
      </c>
      <c r="DS41" s="3989">
        <f t="shared" si="86"/>
        <v>0</v>
      </c>
      <c r="DT41" s="3989">
        <f t="shared" si="87"/>
        <v>0</v>
      </c>
      <c r="DU41" s="3989">
        <f t="shared" si="88"/>
        <v>0</v>
      </c>
      <c r="DV41" s="3989">
        <f t="shared" si="89"/>
        <v>0</v>
      </c>
      <c r="DW41" s="3989">
        <f t="shared" si="90"/>
        <v>0</v>
      </c>
      <c r="DX41" s="3989">
        <f t="shared" si="91"/>
        <v>0</v>
      </c>
      <c r="DY41" s="3989">
        <f t="shared" si="92"/>
        <v>0</v>
      </c>
      <c r="DZ41" s="3989">
        <f t="shared" si="93"/>
        <v>0</v>
      </c>
      <c r="EA41" s="3989">
        <f t="shared" si="94"/>
        <v>0</v>
      </c>
      <c r="EB41" s="3989">
        <f t="shared" si="95"/>
        <v>0</v>
      </c>
      <c r="EC41" s="3989">
        <f t="shared" si="96"/>
        <v>0</v>
      </c>
    </row>
    <row r="42" spans="1:133" x14ac:dyDescent="0.25">
      <c r="A42" s="4006" t="s">
        <v>1873</v>
      </c>
      <c r="B42" s="3991">
        <f t="shared" si="59"/>
        <v>0</v>
      </c>
      <c r="C42" s="345">
        <f t="shared" si="59"/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05">
        <f>IF(B42&lt;&gt;(AS42),1,0)</f>
        <v>0</v>
      </c>
      <c r="DG42" s="3989">
        <f t="shared" si="79"/>
        <v>0</v>
      </c>
      <c r="DH42" s="3989">
        <f t="shared" si="80"/>
        <v>0</v>
      </c>
      <c r="DI42" s="3989">
        <f t="shared" si="81"/>
        <v>0</v>
      </c>
      <c r="DJ42" s="1900"/>
      <c r="DK42" s="1900"/>
      <c r="DL42" s="1900"/>
      <c r="DM42" s="1900"/>
      <c r="DN42" s="1900"/>
      <c r="DO42" s="3989">
        <f t="shared" si="82"/>
        <v>0</v>
      </c>
      <c r="DP42" s="3989">
        <f t="shared" si="83"/>
        <v>0</v>
      </c>
      <c r="DQ42" s="3989">
        <f t="shared" si="84"/>
        <v>0</v>
      </c>
      <c r="DR42" s="3989">
        <f t="shared" si="85"/>
        <v>0</v>
      </c>
      <c r="DS42" s="3989">
        <f t="shared" si="86"/>
        <v>0</v>
      </c>
      <c r="DT42" s="3989">
        <f t="shared" si="87"/>
        <v>0</v>
      </c>
      <c r="DU42" s="3989">
        <f t="shared" si="88"/>
        <v>0</v>
      </c>
      <c r="DV42" s="3989">
        <f t="shared" si="89"/>
        <v>0</v>
      </c>
      <c r="DW42" s="3989">
        <f t="shared" si="90"/>
        <v>0</v>
      </c>
      <c r="DX42" s="3989">
        <f t="shared" si="91"/>
        <v>0</v>
      </c>
      <c r="DY42" s="3989">
        <f t="shared" si="92"/>
        <v>0</v>
      </c>
      <c r="DZ42" s="3989">
        <f t="shared" si="93"/>
        <v>0</v>
      </c>
      <c r="EA42" s="3989">
        <f t="shared" si="94"/>
        <v>0</v>
      </c>
      <c r="EB42" s="3989">
        <f t="shared" si="95"/>
        <v>0</v>
      </c>
      <c r="EC42" s="3989">
        <f t="shared" si="96"/>
        <v>0</v>
      </c>
    </row>
    <row r="43" spans="1:133" x14ac:dyDescent="0.25">
      <c r="A43" s="4006" t="s">
        <v>1874</v>
      </c>
      <c r="B43" s="3991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05">
        <f>IF(B43&lt;&gt;(AS43),1,0)</f>
        <v>0</v>
      </c>
      <c r="DG43" s="3989">
        <f t="shared" si="79"/>
        <v>0</v>
      </c>
      <c r="DH43" s="3989">
        <f t="shared" si="80"/>
        <v>0</v>
      </c>
      <c r="DI43" s="3989">
        <f t="shared" si="81"/>
        <v>0</v>
      </c>
      <c r="DJ43" s="3989">
        <f>IF(D43&lt;E43,1,0)</f>
        <v>0</v>
      </c>
      <c r="DK43" s="3989">
        <f>IF(F43&lt;G43,1,0)</f>
        <v>0</v>
      </c>
      <c r="DL43" s="3989">
        <f>IF(H43&lt;I43,1,0)</f>
        <v>0</v>
      </c>
      <c r="DM43" s="3989">
        <f>IF(J43&lt;K43,1,0)</f>
        <v>0</v>
      </c>
      <c r="DN43" s="3989">
        <f>IF(L43&lt;M43,1,0)</f>
        <v>0</v>
      </c>
      <c r="DO43" s="3989">
        <f t="shared" si="82"/>
        <v>0</v>
      </c>
      <c r="DP43" s="3989">
        <f t="shared" si="83"/>
        <v>0</v>
      </c>
      <c r="DQ43" s="3989">
        <f t="shared" si="84"/>
        <v>0</v>
      </c>
      <c r="DR43" s="3989">
        <f t="shared" si="85"/>
        <v>0</v>
      </c>
      <c r="DS43" s="3989">
        <f t="shared" si="86"/>
        <v>0</v>
      </c>
      <c r="DT43" s="3989">
        <f t="shared" si="87"/>
        <v>0</v>
      </c>
      <c r="DU43" s="3989">
        <f t="shared" si="88"/>
        <v>0</v>
      </c>
      <c r="DV43" s="3989">
        <f t="shared" si="89"/>
        <v>0</v>
      </c>
      <c r="DW43" s="3989">
        <f t="shared" si="90"/>
        <v>0</v>
      </c>
      <c r="DX43" s="3989">
        <f t="shared" si="91"/>
        <v>0</v>
      </c>
      <c r="DY43" s="3989">
        <f t="shared" si="92"/>
        <v>0</v>
      </c>
      <c r="DZ43" s="3989">
        <f t="shared" si="93"/>
        <v>0</v>
      </c>
      <c r="EA43" s="3989">
        <f t="shared" si="94"/>
        <v>0</v>
      </c>
      <c r="EB43" s="3989">
        <f t="shared" si="95"/>
        <v>0</v>
      </c>
      <c r="EC43" s="3989">
        <f t="shared" si="96"/>
        <v>0</v>
      </c>
    </row>
    <row r="44" spans="1:133" ht="21" x14ac:dyDescent="0.25">
      <c r="A44" s="4007" t="s">
        <v>1875</v>
      </c>
      <c r="B44" s="3991">
        <f>+D44+F44+H44</f>
        <v>0</v>
      </c>
      <c r="C44" s="345">
        <f>+E44+G44+I44</f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f t="shared" ref="DF44:DF51" si="98">IF(B44&lt;&gt;(AS44+AR44),1,0)</f>
        <v>0</v>
      </c>
      <c r="DG44" s="3989">
        <f t="shared" si="79"/>
        <v>0</v>
      </c>
      <c r="DH44" s="3989">
        <f t="shared" si="80"/>
        <v>0</v>
      </c>
      <c r="DI44" s="3989">
        <f t="shared" si="81"/>
        <v>0</v>
      </c>
      <c r="DJ44" s="3989">
        <f>IF(D44&lt;E44,1,0)</f>
        <v>0</v>
      </c>
      <c r="DK44" s="3989">
        <f>IF(F44&lt;G44,1,0)</f>
        <v>0</v>
      </c>
      <c r="DL44" s="3989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f>+P45+R45+T45+V45+X45+Z45+AB45+AD45+AF45+AH45+AJ45+AL45+AN45+AP45</f>
        <v>0</v>
      </c>
      <c r="C45" s="345">
        <f>+Q45+S45+U45+W45+Y45+AA45+AC45+AE45+AG45+AI45+AK45+AM45+AO45+AQ45</f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00"/>
      <c r="CF45" s="4000"/>
      <c r="CG45" s="1902"/>
      <c r="CH45" s="1902"/>
      <c r="CI45" s="1902"/>
      <c r="CJ45" s="4000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05">
        <f t="shared" si="98"/>
        <v>0</v>
      </c>
      <c r="DG45" s="3989">
        <f t="shared" si="79"/>
        <v>0</v>
      </c>
      <c r="DH45" s="3989">
        <f t="shared" si="80"/>
        <v>0</v>
      </c>
      <c r="DI45" s="3989">
        <f t="shared" si="81"/>
        <v>0</v>
      </c>
      <c r="DJ45" s="1902"/>
      <c r="DK45" s="1902"/>
      <c r="DL45" s="1902"/>
      <c r="DM45" s="1902"/>
      <c r="DN45" s="1902"/>
      <c r="DO45" s="1900"/>
      <c r="DP45" s="3989">
        <f t="shared" ref="DP45:DP51" si="109">IF(P45&lt;Q45,1,0)</f>
        <v>0</v>
      </c>
      <c r="DQ45" s="3989">
        <f t="shared" ref="DQ45:DQ51" si="110">IF(R45&lt;S45,1,0)</f>
        <v>0</v>
      </c>
      <c r="DR45" s="3989">
        <f t="shared" ref="DR45:DR51" si="111">IF($T45&lt;$U45,1,0)</f>
        <v>0</v>
      </c>
      <c r="DS45" s="3989">
        <f t="shared" ref="DS45:DS51" si="112">IF(V45&lt;W45,1,0)</f>
        <v>0</v>
      </c>
      <c r="DT45" s="3989">
        <f t="shared" ref="DT45:DT51" si="113">IF(X45&lt;Y45,1,0)</f>
        <v>0</v>
      </c>
      <c r="DU45" s="3989">
        <f t="shared" ref="DU45:DU51" si="114">IF(Z45&lt;AA45,1,0)</f>
        <v>0</v>
      </c>
      <c r="DV45" s="3989">
        <f t="shared" ref="DV45:DV51" si="115">IF(AB45&lt;AC45,1,0)</f>
        <v>0</v>
      </c>
      <c r="DW45" s="3989">
        <f t="shared" ref="DW45:DW51" si="116">IF(AD45&lt;AE45,1,0)</f>
        <v>0</v>
      </c>
      <c r="DX45" s="3989">
        <f t="shared" ref="DX45:DX51" si="117">IF(AF45&lt;AG45,1,0)</f>
        <v>0</v>
      </c>
      <c r="DY45" s="3989">
        <f t="shared" ref="DY45:DY51" si="118">IF(AH45&lt;AI45,1,0)</f>
        <v>0</v>
      </c>
      <c r="DZ45" s="3989">
        <f>IF(AJ45&lt;AK45,1,0)</f>
        <v>0</v>
      </c>
      <c r="EA45" s="3989">
        <f>IF(AL45&lt;AM45,1,0)</f>
        <v>0</v>
      </c>
      <c r="EB45" s="3989">
        <f>IF(AN45&lt;AO45,1,0)</f>
        <v>0</v>
      </c>
      <c r="EC45" s="3989">
        <f>IF(AP45&lt;AQ45,1,0)</f>
        <v>0</v>
      </c>
    </row>
    <row r="46" spans="1:133" x14ac:dyDescent="0.25">
      <c r="A46" s="4006" t="s">
        <v>1877</v>
      </c>
      <c r="B46" s="3991">
        <f>+N46+P46+R46+T46+V46+X46+Z46+AB46+AD46+AF46+AH46+AJ46+AL46+AN46+AP46</f>
        <v>0</v>
      </c>
      <c r="C46" s="345">
        <f>+O46+Q46+S46+U46+W46+Y46+AA46+AC46+AE46+AG46+AI46+AK46+AM46+AO46+AQ46</f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00"/>
      <c r="CF46" s="4000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05">
        <f t="shared" si="98"/>
        <v>0</v>
      </c>
      <c r="DG46" s="3989">
        <f t="shared" si="79"/>
        <v>0</v>
      </c>
      <c r="DH46" s="3989">
        <f t="shared" si="80"/>
        <v>0</v>
      </c>
      <c r="DI46" s="3989">
        <f t="shared" si="81"/>
        <v>0</v>
      </c>
      <c r="DJ46" s="1902"/>
      <c r="DK46" s="1902"/>
      <c r="DL46" s="1902"/>
      <c r="DM46" s="1902"/>
      <c r="DN46" s="1902"/>
      <c r="DO46" s="3989">
        <f>IF(N46&lt;O46,1,0)</f>
        <v>0</v>
      </c>
      <c r="DP46" s="3989">
        <f t="shared" si="109"/>
        <v>0</v>
      </c>
      <c r="DQ46" s="3989">
        <f t="shared" si="110"/>
        <v>0</v>
      </c>
      <c r="DR46" s="3989">
        <f t="shared" si="111"/>
        <v>0</v>
      </c>
      <c r="DS46" s="3989">
        <f t="shared" si="112"/>
        <v>0</v>
      </c>
      <c r="DT46" s="3989">
        <f t="shared" si="113"/>
        <v>0</v>
      </c>
      <c r="DU46" s="3989">
        <f t="shared" si="114"/>
        <v>0</v>
      </c>
      <c r="DV46" s="3989">
        <f t="shared" si="115"/>
        <v>0</v>
      </c>
      <c r="DW46" s="3989">
        <f t="shared" si="116"/>
        <v>0</v>
      </c>
      <c r="DX46" s="3989">
        <f t="shared" si="117"/>
        <v>0</v>
      </c>
      <c r="DY46" s="3989">
        <f t="shared" si="118"/>
        <v>0</v>
      </c>
      <c r="DZ46" s="3989">
        <f>IF(AJ46&lt;AK46,1,0)</f>
        <v>0</v>
      </c>
      <c r="EA46" s="3989">
        <f>IF(AL46&lt;AM46,1,0)</f>
        <v>0</v>
      </c>
      <c r="EB46" s="3989">
        <f>IF(AN46&lt;AO46,1,0)</f>
        <v>0</v>
      </c>
      <c r="EC46" s="3989">
        <f>IF(AP46&lt;AQ46,1,0)</f>
        <v>0</v>
      </c>
    </row>
    <row r="47" spans="1:133" x14ac:dyDescent="0.25">
      <c r="A47" s="4006" t="s">
        <v>1878</v>
      </c>
      <c r="B47" s="3991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05">
        <f t="shared" si="98"/>
        <v>0</v>
      </c>
      <c r="DG47" s="3989">
        <f t="shared" si="79"/>
        <v>0</v>
      </c>
      <c r="DH47" s="3989">
        <f t="shared" si="80"/>
        <v>0</v>
      </c>
      <c r="DI47" s="3989">
        <f t="shared" si="81"/>
        <v>0</v>
      </c>
      <c r="DJ47" s="3989">
        <f>IF(D47&lt;E47,1,0)</f>
        <v>0</v>
      </c>
      <c r="DK47" s="3989">
        <f>IF(F47&lt;G47,1,0)</f>
        <v>0</v>
      </c>
      <c r="DL47" s="3989">
        <f>IF(H47&lt;I47,1,0)</f>
        <v>0</v>
      </c>
      <c r="DM47" s="3989">
        <f>IF(J47&lt;K47,1,0)</f>
        <v>0</v>
      </c>
      <c r="DN47" s="3989">
        <f>IF(L47&lt;M47,1,0)</f>
        <v>0</v>
      </c>
      <c r="DO47" s="3989">
        <f>IF(N47&lt;O47,1,0)</f>
        <v>0</v>
      </c>
      <c r="DP47" s="3989">
        <f t="shared" si="109"/>
        <v>0</v>
      </c>
      <c r="DQ47" s="3989">
        <f t="shared" si="110"/>
        <v>0</v>
      </c>
      <c r="DR47" s="3989">
        <f t="shared" si="111"/>
        <v>0</v>
      </c>
      <c r="DS47" s="3989">
        <f t="shared" si="112"/>
        <v>0</v>
      </c>
      <c r="DT47" s="3989">
        <f t="shared" si="113"/>
        <v>0</v>
      </c>
      <c r="DU47" s="3989">
        <f t="shared" si="114"/>
        <v>0</v>
      </c>
      <c r="DV47" s="3989">
        <f t="shared" si="115"/>
        <v>0</v>
      </c>
      <c r="DW47" s="3989">
        <f t="shared" si="116"/>
        <v>0</v>
      </c>
      <c r="DX47" s="3989">
        <f t="shared" si="117"/>
        <v>0</v>
      </c>
      <c r="DY47" s="3989">
        <f t="shared" si="118"/>
        <v>0</v>
      </c>
      <c r="DZ47" s="3989">
        <f>IF(AJ47&lt;AK47,1,0)</f>
        <v>0</v>
      </c>
      <c r="EA47" s="3989">
        <f>IF(AL47&lt;AM47,1,0)</f>
        <v>0</v>
      </c>
      <c r="EB47" s="3989">
        <f>IF(AN47&lt;AO47,1,0)</f>
        <v>0</v>
      </c>
      <c r="EC47" s="3989">
        <f>IF(AP47&lt;AQ47,1,0)</f>
        <v>0</v>
      </c>
    </row>
    <row r="48" spans="1:133" x14ac:dyDescent="0.25">
      <c r="A48" s="3990" t="s">
        <v>1879</v>
      </c>
      <c r="B48" s="3991">
        <f>+P48+R48+T48+V48+X48+Z48+AB48+AD48+AF48+AH48+AJ48+AL48+AN48+AP48</f>
        <v>0</v>
      </c>
      <c r="C48" s="345">
        <f>+Q48+S48+U48+W48+Y48+AA48+AC48+AE48+AG48+AI48+AK48+AM48+AO48+AQ48</f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00"/>
      <c r="CF48" s="4000"/>
      <c r="CG48" s="1902"/>
      <c r="CH48" s="1902"/>
      <c r="CI48" s="1902"/>
      <c r="CJ48" s="4000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05">
        <f t="shared" si="98"/>
        <v>0</v>
      </c>
      <c r="DG48" s="3989">
        <f t="shared" si="79"/>
        <v>0</v>
      </c>
      <c r="DH48" s="3989">
        <f t="shared" si="80"/>
        <v>0</v>
      </c>
      <c r="DI48" s="3989">
        <f t="shared" si="81"/>
        <v>0</v>
      </c>
      <c r="DJ48" s="1902"/>
      <c r="DK48" s="1902"/>
      <c r="DL48" s="1902"/>
      <c r="DM48" s="1902"/>
      <c r="DN48" s="1902"/>
      <c r="DO48" s="1900"/>
      <c r="DP48" s="3989">
        <f t="shared" si="109"/>
        <v>0</v>
      </c>
      <c r="DQ48" s="3989">
        <f t="shared" si="110"/>
        <v>0</v>
      </c>
      <c r="DR48" s="3989">
        <f t="shared" si="111"/>
        <v>0</v>
      </c>
      <c r="DS48" s="3989">
        <f t="shared" si="112"/>
        <v>0</v>
      </c>
      <c r="DT48" s="3989">
        <f t="shared" si="113"/>
        <v>0</v>
      </c>
      <c r="DU48" s="3989">
        <f t="shared" si="114"/>
        <v>0</v>
      </c>
      <c r="DV48" s="3989">
        <f t="shared" si="115"/>
        <v>0</v>
      </c>
      <c r="DW48" s="3989">
        <f t="shared" si="116"/>
        <v>0</v>
      </c>
      <c r="DX48" s="3989">
        <f t="shared" si="117"/>
        <v>0</v>
      </c>
      <c r="DY48" s="3989">
        <f t="shared" si="118"/>
        <v>0</v>
      </c>
      <c r="DZ48" s="3989">
        <f>IF(AJ48&lt;AK48,1,0)</f>
        <v>0</v>
      </c>
      <c r="EA48" s="3989">
        <f>IF(AL48&lt;AM48,1,0)</f>
        <v>0</v>
      </c>
      <c r="EB48" s="3989">
        <f>IF(AN48&lt;AO48,1,0)</f>
        <v>0</v>
      </c>
      <c r="EC48" s="3989">
        <f>IF(AP48&lt;AQ48,1,0)</f>
        <v>0</v>
      </c>
    </row>
    <row r="49" spans="1:133" x14ac:dyDescent="0.25">
      <c r="A49" s="4006" t="s">
        <v>1880</v>
      </c>
      <c r="B49" s="3991">
        <f>+P49+R49+T49+V49+X49+Z49+AB49+AD49+AF49+AH49</f>
        <v>0</v>
      </c>
      <c r="C49" s="345">
        <f>+Q49+S49+U49+W49+Y49+AA49+AC49+AE49+AG49+AI49</f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00"/>
      <c r="CF49" s="4000"/>
      <c r="CG49" s="1902"/>
      <c r="CH49" s="1902"/>
      <c r="CI49" s="1902"/>
      <c r="CJ49" s="4000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05">
        <f t="shared" si="98"/>
        <v>0</v>
      </c>
      <c r="DG49" s="3989">
        <f t="shared" si="79"/>
        <v>0</v>
      </c>
      <c r="DH49" s="3989">
        <f t="shared" si="80"/>
        <v>0</v>
      </c>
      <c r="DI49" s="3989">
        <f t="shared" si="81"/>
        <v>0</v>
      </c>
      <c r="DJ49" s="1902"/>
      <c r="DK49" s="1902"/>
      <c r="DL49" s="1902"/>
      <c r="DM49" s="1902"/>
      <c r="DN49" s="1902"/>
      <c r="DO49" s="1900"/>
      <c r="DP49" s="3989">
        <f t="shared" si="109"/>
        <v>0</v>
      </c>
      <c r="DQ49" s="3989">
        <f t="shared" si="110"/>
        <v>0</v>
      </c>
      <c r="DR49" s="3989">
        <f t="shared" si="111"/>
        <v>0</v>
      </c>
      <c r="DS49" s="3989">
        <f t="shared" si="112"/>
        <v>0</v>
      </c>
      <c r="DT49" s="3989">
        <f t="shared" si="113"/>
        <v>0</v>
      </c>
      <c r="DU49" s="3989">
        <f t="shared" si="114"/>
        <v>0</v>
      </c>
      <c r="DV49" s="3989">
        <f t="shared" si="115"/>
        <v>0</v>
      </c>
      <c r="DW49" s="3989">
        <f t="shared" si="116"/>
        <v>0</v>
      </c>
      <c r="DX49" s="3989">
        <f t="shared" si="117"/>
        <v>0</v>
      </c>
      <c r="DY49" s="3989">
        <f t="shared" si="118"/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05">
        <f t="shared" si="98"/>
        <v>0</v>
      </c>
      <c r="DG50" s="3989">
        <f t="shared" si="79"/>
        <v>0</v>
      </c>
      <c r="DH50" s="3989">
        <f t="shared" si="80"/>
        <v>0</v>
      </c>
      <c r="DI50" s="3989">
        <f t="shared" si="81"/>
        <v>0</v>
      </c>
      <c r="DJ50" s="3989">
        <f>IF(D50&lt;E50,1,0)</f>
        <v>0</v>
      </c>
      <c r="DK50" s="3989">
        <f>IF(F50&lt;G50,1,0)</f>
        <v>0</v>
      </c>
      <c r="DL50" s="3989">
        <f>IF(H50&lt;I50,1,0)</f>
        <v>0</v>
      </c>
      <c r="DM50" s="3989">
        <f>IF(J50&lt;K50,1,0)</f>
        <v>0</v>
      </c>
      <c r="DN50" s="3989">
        <f>IF(L50&lt;M50,1,0)</f>
        <v>0</v>
      </c>
      <c r="DO50" s="3989">
        <f>IF(N50&lt;O50,1,0)</f>
        <v>0</v>
      </c>
      <c r="DP50" s="3989">
        <f t="shared" si="109"/>
        <v>0</v>
      </c>
      <c r="DQ50" s="3989">
        <f t="shared" si="110"/>
        <v>0</v>
      </c>
      <c r="DR50" s="3989">
        <f t="shared" si="111"/>
        <v>0</v>
      </c>
      <c r="DS50" s="3989">
        <f t="shared" si="112"/>
        <v>0</v>
      </c>
      <c r="DT50" s="3989">
        <f t="shared" si="113"/>
        <v>0</v>
      </c>
      <c r="DU50" s="3989">
        <f t="shared" si="114"/>
        <v>0</v>
      </c>
      <c r="DV50" s="3989">
        <f t="shared" si="115"/>
        <v>0</v>
      </c>
      <c r="DW50" s="3989">
        <f t="shared" si="116"/>
        <v>0</v>
      </c>
      <c r="DX50" s="3989">
        <f t="shared" si="117"/>
        <v>0</v>
      </c>
      <c r="DY50" s="3989">
        <f t="shared" si="118"/>
        <v>0</v>
      </c>
      <c r="DZ50" s="3989">
        <f>IF(AJ50&lt;AK50,1,0)</f>
        <v>0</v>
      </c>
      <c r="EA50" s="3989">
        <f>IF(AL50&lt;AM50,1,0)</f>
        <v>0</v>
      </c>
      <c r="EB50" s="3989">
        <f>IF(AN50&lt;AO50,1,0)</f>
        <v>0</v>
      </c>
      <c r="EC50" s="3989">
        <f>IF(AP50&lt;AQ50,1,0)</f>
        <v>0</v>
      </c>
    </row>
    <row r="51" spans="1:133" x14ac:dyDescent="0.25">
      <c r="A51" s="4006" t="s">
        <v>1882</v>
      </c>
      <c r="B51" s="3991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05">
        <f t="shared" si="98"/>
        <v>0</v>
      </c>
      <c r="DG51" s="3989">
        <f t="shared" si="79"/>
        <v>0</v>
      </c>
      <c r="DH51" s="3989">
        <f t="shared" si="80"/>
        <v>0</v>
      </c>
      <c r="DI51" s="3989">
        <f t="shared" si="81"/>
        <v>0</v>
      </c>
      <c r="DJ51" s="3989">
        <f>IF(D51&lt;E51,1,0)</f>
        <v>0</v>
      </c>
      <c r="DK51" s="3989">
        <f>IF(F51&lt;G51,1,0)</f>
        <v>0</v>
      </c>
      <c r="DL51" s="3989">
        <f>IF(H51&lt;I51,1,0)</f>
        <v>0</v>
      </c>
      <c r="DM51" s="3989">
        <f>IF(J51&lt;K51,1,0)</f>
        <v>0</v>
      </c>
      <c r="DN51" s="3989">
        <f>IF(L51&lt;M51,1,0)</f>
        <v>0</v>
      </c>
      <c r="DO51" s="3989">
        <f>IF(N51&lt;O51,1,0)</f>
        <v>0</v>
      </c>
      <c r="DP51" s="3989">
        <f t="shared" si="109"/>
        <v>0</v>
      </c>
      <c r="DQ51" s="3989">
        <f t="shared" si="110"/>
        <v>0</v>
      </c>
      <c r="DR51" s="3989">
        <f t="shared" si="111"/>
        <v>0</v>
      </c>
      <c r="DS51" s="3989">
        <f t="shared" si="112"/>
        <v>0</v>
      </c>
      <c r="DT51" s="3989">
        <f t="shared" si="113"/>
        <v>0</v>
      </c>
      <c r="DU51" s="3989">
        <f t="shared" si="114"/>
        <v>0</v>
      </c>
      <c r="DV51" s="3989">
        <f t="shared" si="115"/>
        <v>0</v>
      </c>
      <c r="DW51" s="3989">
        <f t="shared" si="116"/>
        <v>0</v>
      </c>
      <c r="DX51" s="3989">
        <f t="shared" si="117"/>
        <v>0</v>
      </c>
      <c r="DY51" s="3989">
        <f t="shared" si="118"/>
        <v>0</v>
      </c>
      <c r="DZ51" s="3989">
        <f>IF(AJ51&lt;AK51,1,0)</f>
        <v>0</v>
      </c>
      <c r="EA51" s="3989">
        <f>IF(AL51&lt;AM51,1,0)</f>
        <v>0</v>
      </c>
      <c r="EB51" s="3989">
        <f>IF(AN51&lt;AO51,1,0)</f>
        <v>0</v>
      </c>
      <c r="EC51" s="3989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29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05">
        <f t="shared" ref="DF52" si="134">IF(B52&lt;&gt;(AS52+AR52),1,0)</f>
        <v>0</v>
      </c>
      <c r="DG52" s="3989">
        <f t="shared" ref="DG52" si="135">IF(AND($B52&gt;0,AND(AT52="",AU52="")),1,IF((AT52+AU52)&gt;$B52,1,0))</f>
        <v>0</v>
      </c>
      <c r="DH52" s="3989">
        <f t="shared" ref="DH52" si="136">IF(AND($B52&gt;0,AV52=""),1,IF(AV52&gt;$B52,1,0))</f>
        <v>0</v>
      </c>
      <c r="DI52" s="3989">
        <f t="shared" ref="DI52" si="137">IF(AND($B52&gt;0,AW52=""),1,IF(AW52&gt;$B52,1,0))</f>
        <v>0</v>
      </c>
      <c r="DJ52" s="3989">
        <f>IF(D52&lt;E52,1,0)</f>
        <v>0</v>
      </c>
      <c r="DK52" s="3989">
        <f>IF(F52&lt;G52,1,0)</f>
        <v>0</v>
      </c>
      <c r="DL52" s="3989">
        <f>IF(H52&lt;I52,1,0)</f>
        <v>0</v>
      </c>
      <c r="DM52" s="3989">
        <f>IF(J52&lt;K52,1,0)</f>
        <v>0</v>
      </c>
      <c r="DN52" s="3989">
        <f>IF(L52&lt;M52,1,0)</f>
        <v>0</v>
      </c>
      <c r="DO52" s="3989">
        <f>IF(N52&lt;O52,1,0)</f>
        <v>0</v>
      </c>
      <c r="DP52" s="3989">
        <f t="shared" ref="DP52" si="138">IF(P52&lt;Q52,1,0)</f>
        <v>0</v>
      </c>
      <c r="DQ52" s="3989">
        <f t="shared" ref="DQ52" si="139">IF(R52&lt;S52,1,0)</f>
        <v>0</v>
      </c>
      <c r="DR52" s="3989">
        <f t="shared" ref="DR52" si="140">IF($T52&lt;$U52,1,0)</f>
        <v>0</v>
      </c>
      <c r="DS52" s="3989">
        <f t="shared" ref="DS52" si="141">IF(V52&lt;W52,1,0)</f>
        <v>0</v>
      </c>
      <c r="DT52" s="3989">
        <f t="shared" ref="DT52" si="142">IF(X52&lt;Y52,1,0)</f>
        <v>0</v>
      </c>
      <c r="DU52" s="3989">
        <f t="shared" ref="DU52" si="143">IF(Z52&lt;AA52,1,0)</f>
        <v>0</v>
      </c>
      <c r="DV52" s="3989">
        <f t="shared" ref="DV52" si="144">IF(AB52&lt;AC52,1,0)</f>
        <v>0</v>
      </c>
      <c r="DW52" s="3989">
        <f t="shared" ref="DW52" si="145">IF(AD52&lt;AE52,1,0)</f>
        <v>0</v>
      </c>
      <c r="DX52" s="3989">
        <f t="shared" ref="DX52" si="146">IF(AF52&lt;AG52,1,0)</f>
        <v>0</v>
      </c>
      <c r="DY52" s="3989">
        <f t="shared" ref="DY52" si="147">IF(AH52&lt;AI52,1,0)</f>
        <v>0</v>
      </c>
      <c r="DZ52" s="3989">
        <f>IF(AJ52&lt;AK52,1,0)</f>
        <v>0</v>
      </c>
      <c r="EA52" s="3989">
        <f>IF(AL52&lt;AM52,1,0)</f>
        <v>0</v>
      </c>
      <c r="EB52" s="3989">
        <f>IF(AN52&lt;AO52,1,0)</f>
        <v>0</v>
      </c>
      <c r="EC52" s="3989">
        <f>IF(AP52&lt;AQ52,1,0)</f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08">
        <f t="shared" ref="B57:C64" si="148">+N57+P57+R57+T57+V57+X57+Z57+AB57+AD57+AF57+AH57+AJ57+AL57+AN57+AP57</f>
        <v>0</v>
      </c>
      <c r="C57" s="3983">
        <f t="shared" si="148"/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05">
        <f>IF(B57&lt;&gt;(AS57),1,0)</f>
        <v>0</v>
      </c>
      <c r="DG57" s="3989">
        <f t="shared" ref="DG57:DG74" si="167">IF(AND($B57&gt;0,AND(AT57="",AU57="")),1,IF((AT57+AU57)&gt;$B57,1,0))</f>
        <v>0</v>
      </c>
      <c r="DH57" s="3989">
        <f t="shared" ref="DH57:DH74" si="168">IF(AND($B57&gt;0,AV57=""),1,IF(AV57&gt;$B57,1,0))</f>
        <v>0</v>
      </c>
      <c r="DI57" s="3989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3989">
        <f t="shared" ref="DO57:DO65" si="170">IF(N57&lt;O57,1,0)</f>
        <v>0</v>
      </c>
      <c r="DP57" s="3989">
        <f t="shared" ref="DP57:DP65" si="171">IF(P57&lt;Q57,1,0)</f>
        <v>0</v>
      </c>
      <c r="DQ57" s="3989">
        <f t="shared" ref="DQ57:DQ65" si="172">IF(R57&lt;S57,1,0)</f>
        <v>0</v>
      </c>
      <c r="DR57" s="3989">
        <f>IF($T57&lt;$U57,1,0)</f>
        <v>0</v>
      </c>
      <c r="DS57" s="3989">
        <f t="shared" ref="DS57:DS65" si="173">IF(V57&lt;W57,1,0)</f>
        <v>0</v>
      </c>
      <c r="DT57" s="3989">
        <f t="shared" ref="DT57:DT65" si="174">IF(X57&lt;Y57,1,0)</f>
        <v>0</v>
      </c>
      <c r="DU57" s="3989">
        <f t="shared" ref="DU57:DU65" si="175">IF(Z57&lt;AA57,1,0)</f>
        <v>0</v>
      </c>
      <c r="DV57" s="3989">
        <f>IF(AB57&lt;AC57,1,0)</f>
        <v>0</v>
      </c>
      <c r="DW57" s="3989">
        <f t="shared" ref="DW57:DW65" si="176">IF(AD57&lt;AE57,1,0)</f>
        <v>0</v>
      </c>
      <c r="DX57" s="3989">
        <f t="shared" ref="DX57:DX65" si="177">IF(AF57&lt;AG57,1,0)</f>
        <v>0</v>
      </c>
      <c r="DY57" s="3989">
        <f t="shared" ref="DY57:DY65" si="178">IF(AH57&lt;AI57,1,0)</f>
        <v>0</v>
      </c>
      <c r="DZ57" s="3989">
        <f t="shared" ref="DZ57:DZ65" si="179">IF(AJ57&lt;AK57,1,0)</f>
        <v>0</v>
      </c>
      <c r="EA57" s="3989">
        <f t="shared" ref="EA57:EA65" si="180">IF(AL57&lt;AM57,1,0)</f>
        <v>0</v>
      </c>
      <c r="EB57" s="3989">
        <f t="shared" ref="EB57:EB65" si="181">IF(AN57&lt;AO57,1,0)</f>
        <v>0</v>
      </c>
      <c r="EC57" s="3989">
        <f t="shared" ref="EC57:EC65" si="182">IF(AP57&lt;AQ57,1,0)</f>
        <v>0</v>
      </c>
    </row>
    <row r="58" spans="1:133" x14ac:dyDescent="0.25">
      <c r="A58" s="4006" t="s">
        <v>1867</v>
      </c>
      <c r="B58" s="3991">
        <f t="shared" si="148"/>
        <v>0</v>
      </c>
      <c r="C58" s="345">
        <f t="shared" si="148"/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05">
        <f>IF(B58&lt;&gt;(AS58),1,0)</f>
        <v>0</v>
      </c>
      <c r="DG58" s="3989">
        <f t="shared" si="167"/>
        <v>0</v>
      </c>
      <c r="DH58" s="3989">
        <f t="shared" si="168"/>
        <v>0</v>
      </c>
      <c r="DI58" s="3989">
        <f t="shared" si="169"/>
        <v>0</v>
      </c>
      <c r="DJ58" s="1900"/>
      <c r="DK58" s="1900"/>
      <c r="DL58" s="1900"/>
      <c r="DM58" s="1900"/>
      <c r="DN58" s="1900"/>
      <c r="DO58" s="3989">
        <f t="shared" si="170"/>
        <v>0</v>
      </c>
      <c r="DP58" s="3989">
        <f t="shared" si="171"/>
        <v>0</v>
      </c>
      <c r="DQ58" s="3989">
        <f t="shared" si="172"/>
        <v>0</v>
      </c>
      <c r="DR58" s="3989">
        <f t="shared" ref="DR58:DR74" si="184">IF($T58&lt;$U58,1,0)</f>
        <v>0</v>
      </c>
      <c r="DS58" s="3989">
        <f t="shared" si="173"/>
        <v>0</v>
      </c>
      <c r="DT58" s="3989">
        <f t="shared" si="174"/>
        <v>0</v>
      </c>
      <c r="DU58" s="3989">
        <f t="shared" si="175"/>
        <v>0</v>
      </c>
      <c r="DV58" s="3989">
        <f t="shared" ref="DV58:DV74" si="185">IF(AB58&lt;AC58,1,0)</f>
        <v>0</v>
      </c>
      <c r="DW58" s="3989">
        <f t="shared" si="176"/>
        <v>0</v>
      </c>
      <c r="DX58" s="3989">
        <f t="shared" si="177"/>
        <v>0</v>
      </c>
      <c r="DY58" s="3989">
        <f t="shared" si="178"/>
        <v>0</v>
      </c>
      <c r="DZ58" s="3989">
        <f t="shared" si="179"/>
        <v>0</v>
      </c>
      <c r="EA58" s="3989">
        <f t="shared" si="180"/>
        <v>0</v>
      </c>
      <c r="EB58" s="3989">
        <f t="shared" si="181"/>
        <v>0</v>
      </c>
      <c r="EC58" s="3989">
        <f t="shared" si="182"/>
        <v>0</v>
      </c>
    </row>
    <row r="59" spans="1:133" x14ac:dyDescent="0.25">
      <c r="A59" s="4006" t="s">
        <v>1868</v>
      </c>
      <c r="B59" s="3991">
        <f t="shared" si="148"/>
        <v>0</v>
      </c>
      <c r="C59" s="345">
        <f t="shared" si="148"/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05">
        <f>IF(B59&lt;&gt;(AS59),1,0)</f>
        <v>0</v>
      </c>
      <c r="DG59" s="3989">
        <f t="shared" si="167"/>
        <v>0</v>
      </c>
      <c r="DH59" s="3989">
        <f t="shared" si="168"/>
        <v>0</v>
      </c>
      <c r="DI59" s="3989">
        <f t="shared" si="169"/>
        <v>0</v>
      </c>
      <c r="DJ59" s="1900"/>
      <c r="DK59" s="1900"/>
      <c r="DL59" s="1900"/>
      <c r="DM59" s="1900"/>
      <c r="DN59" s="1900"/>
      <c r="DO59" s="3989">
        <f t="shared" si="170"/>
        <v>0</v>
      </c>
      <c r="DP59" s="3989">
        <f t="shared" si="171"/>
        <v>0</v>
      </c>
      <c r="DQ59" s="3989">
        <f t="shared" si="172"/>
        <v>0</v>
      </c>
      <c r="DR59" s="3989">
        <f t="shared" si="184"/>
        <v>0</v>
      </c>
      <c r="DS59" s="3989">
        <f t="shared" si="173"/>
        <v>0</v>
      </c>
      <c r="DT59" s="3989">
        <f t="shared" si="174"/>
        <v>0</v>
      </c>
      <c r="DU59" s="3989">
        <f t="shared" si="175"/>
        <v>0</v>
      </c>
      <c r="DV59" s="3989">
        <f t="shared" si="185"/>
        <v>0</v>
      </c>
      <c r="DW59" s="3989">
        <f t="shared" si="176"/>
        <v>0</v>
      </c>
      <c r="DX59" s="3989">
        <f t="shared" si="177"/>
        <v>0</v>
      </c>
      <c r="DY59" s="3989">
        <f t="shared" si="178"/>
        <v>0</v>
      </c>
      <c r="DZ59" s="3989">
        <f t="shared" si="179"/>
        <v>0</v>
      </c>
      <c r="EA59" s="3989">
        <f t="shared" si="180"/>
        <v>0</v>
      </c>
      <c r="EB59" s="3989">
        <f t="shared" si="181"/>
        <v>0</v>
      </c>
      <c r="EC59" s="3989">
        <f t="shared" si="182"/>
        <v>0</v>
      </c>
    </row>
    <row r="60" spans="1:133" x14ac:dyDescent="0.25">
      <c r="A60" s="4006" t="s">
        <v>1869</v>
      </c>
      <c r="B60" s="3991">
        <f t="shared" si="148"/>
        <v>0</v>
      </c>
      <c r="C60" s="345">
        <f t="shared" si="148"/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05">
        <f>IF(B60&lt;&gt;(AS60),1,0)</f>
        <v>0</v>
      </c>
      <c r="DG60" s="3989">
        <f t="shared" si="167"/>
        <v>0</v>
      </c>
      <c r="DH60" s="3989">
        <f t="shared" si="168"/>
        <v>0</v>
      </c>
      <c r="DI60" s="3989">
        <f t="shared" si="169"/>
        <v>0</v>
      </c>
      <c r="DJ60" s="1900"/>
      <c r="DK60" s="1900"/>
      <c r="DL60" s="1900"/>
      <c r="DM60" s="1900"/>
      <c r="DN60" s="1900"/>
      <c r="DO60" s="3989">
        <f t="shared" si="170"/>
        <v>0</v>
      </c>
      <c r="DP60" s="3989">
        <f t="shared" si="171"/>
        <v>0</v>
      </c>
      <c r="DQ60" s="3989">
        <f t="shared" si="172"/>
        <v>0</v>
      </c>
      <c r="DR60" s="3989">
        <f t="shared" si="184"/>
        <v>0</v>
      </c>
      <c r="DS60" s="3989">
        <f t="shared" si="173"/>
        <v>0</v>
      </c>
      <c r="DT60" s="3989">
        <f t="shared" si="174"/>
        <v>0</v>
      </c>
      <c r="DU60" s="3989">
        <f t="shared" si="175"/>
        <v>0</v>
      </c>
      <c r="DV60" s="3989">
        <f t="shared" si="185"/>
        <v>0</v>
      </c>
      <c r="DW60" s="3989">
        <f t="shared" si="176"/>
        <v>0</v>
      </c>
      <c r="DX60" s="3989">
        <f t="shared" si="177"/>
        <v>0</v>
      </c>
      <c r="DY60" s="3989">
        <f t="shared" si="178"/>
        <v>0</v>
      </c>
      <c r="DZ60" s="3989">
        <f t="shared" si="179"/>
        <v>0</v>
      </c>
      <c r="EA60" s="3989">
        <f t="shared" si="180"/>
        <v>0</v>
      </c>
      <c r="EB60" s="3989">
        <f t="shared" si="181"/>
        <v>0</v>
      </c>
      <c r="EC60" s="3989">
        <f t="shared" si="182"/>
        <v>0</v>
      </c>
    </row>
    <row r="61" spans="1:133" x14ac:dyDescent="0.25">
      <c r="A61" s="4007" t="s">
        <v>1870</v>
      </c>
      <c r="B61" s="3991">
        <f t="shared" si="148"/>
        <v>0</v>
      </c>
      <c r="C61" s="345">
        <f t="shared" si="148"/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05">
        <f>IF(B61&lt;&gt;(AS61),1,0)</f>
        <v>0</v>
      </c>
      <c r="DG61" s="3989">
        <f t="shared" si="167"/>
        <v>0</v>
      </c>
      <c r="DH61" s="3989">
        <f t="shared" si="168"/>
        <v>0</v>
      </c>
      <c r="DI61" s="3989">
        <f t="shared" si="169"/>
        <v>0</v>
      </c>
      <c r="DJ61" s="1900"/>
      <c r="DK61" s="1900"/>
      <c r="DL61" s="1900"/>
      <c r="DM61" s="1900"/>
      <c r="DN61" s="1900"/>
      <c r="DO61" s="3989">
        <f t="shared" si="170"/>
        <v>0</v>
      </c>
      <c r="DP61" s="3989">
        <f t="shared" si="171"/>
        <v>0</v>
      </c>
      <c r="DQ61" s="3989">
        <f t="shared" si="172"/>
        <v>0</v>
      </c>
      <c r="DR61" s="3989">
        <f t="shared" si="184"/>
        <v>0</v>
      </c>
      <c r="DS61" s="3989">
        <f t="shared" si="173"/>
        <v>0</v>
      </c>
      <c r="DT61" s="3989">
        <f t="shared" si="174"/>
        <v>0</v>
      </c>
      <c r="DU61" s="3989">
        <f t="shared" si="175"/>
        <v>0</v>
      </c>
      <c r="DV61" s="3989">
        <f t="shared" si="185"/>
        <v>0</v>
      </c>
      <c r="DW61" s="3989">
        <f t="shared" si="176"/>
        <v>0</v>
      </c>
      <c r="DX61" s="3989">
        <f t="shared" si="177"/>
        <v>0</v>
      </c>
      <c r="DY61" s="3989">
        <f t="shared" si="178"/>
        <v>0</v>
      </c>
      <c r="DZ61" s="3989">
        <f t="shared" si="179"/>
        <v>0</v>
      </c>
      <c r="EA61" s="3989">
        <f t="shared" si="180"/>
        <v>0</v>
      </c>
      <c r="EB61" s="3989">
        <f t="shared" si="181"/>
        <v>0</v>
      </c>
      <c r="EC61" s="3989">
        <f t="shared" si="182"/>
        <v>0</v>
      </c>
    </row>
    <row r="62" spans="1:133" x14ac:dyDescent="0.25">
      <c r="A62" s="4007" t="s">
        <v>1871</v>
      </c>
      <c r="B62" s="3991">
        <f t="shared" si="148"/>
        <v>0</v>
      </c>
      <c r="C62" s="345">
        <f t="shared" si="148"/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05">
        <f>IF(B62&lt;&gt;(AS62+AR62),1,0)</f>
        <v>0</v>
      </c>
      <c r="DG62" s="3989">
        <f t="shared" si="167"/>
        <v>0</v>
      </c>
      <c r="DH62" s="3989">
        <f t="shared" si="168"/>
        <v>0</v>
      </c>
      <c r="DI62" s="3989">
        <f t="shared" si="169"/>
        <v>0</v>
      </c>
      <c r="DJ62" s="1900"/>
      <c r="DK62" s="1900"/>
      <c r="DL62" s="1900"/>
      <c r="DM62" s="1900"/>
      <c r="DN62" s="1900"/>
      <c r="DO62" s="3989">
        <f t="shared" si="170"/>
        <v>0</v>
      </c>
      <c r="DP62" s="3989">
        <f t="shared" si="171"/>
        <v>0</v>
      </c>
      <c r="DQ62" s="3989">
        <f t="shared" si="172"/>
        <v>0</v>
      </c>
      <c r="DR62" s="3989">
        <f t="shared" si="184"/>
        <v>0</v>
      </c>
      <c r="DS62" s="3989">
        <f t="shared" si="173"/>
        <v>0</v>
      </c>
      <c r="DT62" s="3989">
        <f t="shared" si="174"/>
        <v>0</v>
      </c>
      <c r="DU62" s="3989">
        <f t="shared" si="175"/>
        <v>0</v>
      </c>
      <c r="DV62" s="3989">
        <f t="shared" si="185"/>
        <v>0</v>
      </c>
      <c r="DW62" s="3989">
        <f t="shared" si="176"/>
        <v>0</v>
      </c>
      <c r="DX62" s="3989">
        <f t="shared" si="177"/>
        <v>0</v>
      </c>
      <c r="DY62" s="3989">
        <f t="shared" si="178"/>
        <v>0</v>
      </c>
      <c r="DZ62" s="3989">
        <f t="shared" si="179"/>
        <v>0</v>
      </c>
      <c r="EA62" s="3989">
        <f t="shared" si="180"/>
        <v>0</v>
      </c>
      <c r="EB62" s="3989">
        <f t="shared" si="181"/>
        <v>0</v>
      </c>
      <c r="EC62" s="3989">
        <f t="shared" si="182"/>
        <v>0</v>
      </c>
    </row>
    <row r="63" spans="1:133" x14ac:dyDescent="0.25">
      <c r="A63" s="4007" t="s">
        <v>1872</v>
      </c>
      <c r="B63" s="3991">
        <f t="shared" si="148"/>
        <v>0</v>
      </c>
      <c r="C63" s="345">
        <f t="shared" si="148"/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05">
        <f>IF(B63&lt;&gt;(AS63),1,0)</f>
        <v>0</v>
      </c>
      <c r="DG63" s="3989">
        <f t="shared" si="167"/>
        <v>0</v>
      </c>
      <c r="DH63" s="3989">
        <f t="shared" si="168"/>
        <v>0</v>
      </c>
      <c r="DI63" s="3989">
        <f t="shared" si="169"/>
        <v>0</v>
      </c>
      <c r="DJ63" s="1900"/>
      <c r="DK63" s="1900"/>
      <c r="DL63" s="1900"/>
      <c r="DM63" s="1900"/>
      <c r="DN63" s="1900"/>
      <c r="DO63" s="3989">
        <f t="shared" si="170"/>
        <v>0</v>
      </c>
      <c r="DP63" s="3989">
        <f t="shared" si="171"/>
        <v>0</v>
      </c>
      <c r="DQ63" s="3989">
        <f t="shared" si="172"/>
        <v>0</v>
      </c>
      <c r="DR63" s="3989">
        <f t="shared" si="184"/>
        <v>0</v>
      </c>
      <c r="DS63" s="3989">
        <f t="shared" si="173"/>
        <v>0</v>
      </c>
      <c r="DT63" s="3989">
        <f t="shared" si="174"/>
        <v>0</v>
      </c>
      <c r="DU63" s="3989">
        <f t="shared" si="175"/>
        <v>0</v>
      </c>
      <c r="DV63" s="3989">
        <f t="shared" si="185"/>
        <v>0</v>
      </c>
      <c r="DW63" s="3989">
        <f t="shared" si="176"/>
        <v>0</v>
      </c>
      <c r="DX63" s="3989">
        <f t="shared" si="177"/>
        <v>0</v>
      </c>
      <c r="DY63" s="3989">
        <f t="shared" si="178"/>
        <v>0</v>
      </c>
      <c r="DZ63" s="3989">
        <f t="shared" si="179"/>
        <v>0</v>
      </c>
      <c r="EA63" s="3989">
        <f t="shared" si="180"/>
        <v>0</v>
      </c>
      <c r="EB63" s="3989">
        <f t="shared" si="181"/>
        <v>0</v>
      </c>
      <c r="EC63" s="3989">
        <f t="shared" si="182"/>
        <v>0</v>
      </c>
    </row>
    <row r="64" spans="1:133" x14ac:dyDescent="0.25">
      <c r="A64" s="4006" t="s">
        <v>1873</v>
      </c>
      <c r="B64" s="3991">
        <f t="shared" si="148"/>
        <v>0</v>
      </c>
      <c r="C64" s="345">
        <f t="shared" si="148"/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05">
        <f>IF(B64&lt;&gt;(AS64),1,0)</f>
        <v>0</v>
      </c>
      <c r="DG64" s="3989">
        <f t="shared" si="167"/>
        <v>0</v>
      </c>
      <c r="DH64" s="3989">
        <f t="shared" si="168"/>
        <v>0</v>
      </c>
      <c r="DI64" s="3989">
        <f t="shared" si="169"/>
        <v>0</v>
      </c>
      <c r="DJ64" s="1900"/>
      <c r="DK64" s="1900"/>
      <c r="DL64" s="1900"/>
      <c r="DM64" s="1900"/>
      <c r="DN64" s="1900"/>
      <c r="DO64" s="3989">
        <f t="shared" si="170"/>
        <v>0</v>
      </c>
      <c r="DP64" s="3989">
        <f t="shared" si="171"/>
        <v>0</v>
      </c>
      <c r="DQ64" s="3989">
        <f t="shared" si="172"/>
        <v>0</v>
      </c>
      <c r="DR64" s="3989">
        <f t="shared" si="184"/>
        <v>0</v>
      </c>
      <c r="DS64" s="3989">
        <f t="shared" si="173"/>
        <v>0</v>
      </c>
      <c r="DT64" s="3989">
        <f t="shared" si="174"/>
        <v>0</v>
      </c>
      <c r="DU64" s="3989">
        <f t="shared" si="175"/>
        <v>0</v>
      </c>
      <c r="DV64" s="3989">
        <f t="shared" si="185"/>
        <v>0</v>
      </c>
      <c r="DW64" s="3989">
        <f t="shared" si="176"/>
        <v>0</v>
      </c>
      <c r="DX64" s="3989">
        <f t="shared" si="177"/>
        <v>0</v>
      </c>
      <c r="DY64" s="3989">
        <f t="shared" si="178"/>
        <v>0</v>
      </c>
      <c r="DZ64" s="3989">
        <f t="shared" si="179"/>
        <v>0</v>
      </c>
      <c r="EA64" s="3989">
        <f t="shared" si="180"/>
        <v>0</v>
      </c>
      <c r="EB64" s="3989">
        <f t="shared" si="181"/>
        <v>0</v>
      </c>
      <c r="EC64" s="3989">
        <f t="shared" si="182"/>
        <v>0</v>
      </c>
    </row>
    <row r="65" spans="1:133" x14ac:dyDescent="0.25">
      <c r="A65" s="4006" t="s">
        <v>1874</v>
      </c>
      <c r="B65" s="3991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05">
        <f>IF(B65&lt;&gt;(AS65),1,0)</f>
        <v>0</v>
      </c>
      <c r="DG65" s="3989">
        <f t="shared" si="167"/>
        <v>0</v>
      </c>
      <c r="DH65" s="3989">
        <f t="shared" si="168"/>
        <v>0</v>
      </c>
      <c r="DI65" s="3989">
        <f t="shared" si="169"/>
        <v>0</v>
      </c>
      <c r="DJ65" s="3989">
        <f>IF(D65&lt;E65,1,0)</f>
        <v>0</v>
      </c>
      <c r="DK65" s="3989">
        <f>IF(F65&lt;G65,1,0)</f>
        <v>0</v>
      </c>
      <c r="DL65" s="3989">
        <f>IF(H65&lt;I65,1,0)</f>
        <v>0</v>
      </c>
      <c r="DM65" s="3989">
        <f>IF(J65&lt;K65,1,0)</f>
        <v>0</v>
      </c>
      <c r="DN65" s="3989">
        <f>IF(L65&lt;M65,1,0)</f>
        <v>0</v>
      </c>
      <c r="DO65" s="3989">
        <f t="shared" si="170"/>
        <v>0</v>
      </c>
      <c r="DP65" s="3989">
        <f t="shared" si="171"/>
        <v>0</v>
      </c>
      <c r="DQ65" s="3989">
        <f t="shared" si="172"/>
        <v>0</v>
      </c>
      <c r="DR65" s="3989">
        <f t="shared" si="184"/>
        <v>0</v>
      </c>
      <c r="DS65" s="3989">
        <f t="shared" si="173"/>
        <v>0</v>
      </c>
      <c r="DT65" s="3989">
        <f t="shared" si="174"/>
        <v>0</v>
      </c>
      <c r="DU65" s="3989">
        <f t="shared" si="175"/>
        <v>0</v>
      </c>
      <c r="DV65" s="3989">
        <f t="shared" si="185"/>
        <v>0</v>
      </c>
      <c r="DW65" s="3989">
        <f t="shared" si="176"/>
        <v>0</v>
      </c>
      <c r="DX65" s="3989">
        <f t="shared" si="177"/>
        <v>0</v>
      </c>
      <c r="DY65" s="3989">
        <f t="shared" si="178"/>
        <v>0</v>
      </c>
      <c r="DZ65" s="3989">
        <f t="shared" si="179"/>
        <v>0</v>
      </c>
      <c r="EA65" s="3989">
        <f t="shared" si="180"/>
        <v>0</v>
      </c>
      <c r="EB65" s="3989">
        <f t="shared" si="181"/>
        <v>0</v>
      </c>
      <c r="EC65" s="3989">
        <f t="shared" si="182"/>
        <v>0</v>
      </c>
    </row>
    <row r="66" spans="1:133" ht="21" x14ac:dyDescent="0.25">
      <c r="A66" s="4007" t="s">
        <v>1875</v>
      </c>
      <c r="B66" s="3991">
        <f>+D66+F66+H66</f>
        <v>0</v>
      </c>
      <c r="C66" s="345">
        <f>+E66+G66+I66</f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f t="shared" ref="DF66:DF74" si="187">IF(B66&lt;&gt;(AS66+AR66),1,0)</f>
        <v>0</v>
      </c>
      <c r="DG66" s="3989">
        <f t="shared" si="167"/>
        <v>0</v>
      </c>
      <c r="DH66" s="3989">
        <f t="shared" si="168"/>
        <v>0</v>
      </c>
      <c r="DI66" s="3989">
        <f t="shared" si="169"/>
        <v>0</v>
      </c>
      <c r="DJ66" s="3989">
        <f>IF(D66&lt;E66,1,0)</f>
        <v>0</v>
      </c>
      <c r="DK66" s="3989">
        <f>IF(F66&lt;G66,1,0)</f>
        <v>0</v>
      </c>
      <c r="DL66" s="3989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f>+P67+R67+T67+V67+X67+Z67+AB67+AD67+AF67+AH67+AJ67+AL67+AN67+AP67</f>
        <v>0</v>
      </c>
      <c r="C67" s="345">
        <f>+Q67+S67+U67+W67+Y67+AA67+AC67+AE67+AG67+AI67+AK67+AM67+AO67+AQ67</f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00"/>
      <c r="CF67" s="4000"/>
      <c r="CG67" s="1902"/>
      <c r="CH67" s="1902"/>
      <c r="CI67" s="1902"/>
      <c r="CJ67" s="4000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05">
        <f t="shared" si="187"/>
        <v>0</v>
      </c>
      <c r="DG67" s="3989">
        <f t="shared" si="167"/>
        <v>0</v>
      </c>
      <c r="DH67" s="3989">
        <f t="shared" si="168"/>
        <v>0</v>
      </c>
      <c r="DI67" s="3989">
        <f t="shared" si="169"/>
        <v>0</v>
      </c>
      <c r="DJ67" s="1902"/>
      <c r="DK67" s="1902"/>
      <c r="DL67" s="1902"/>
      <c r="DM67" s="1902"/>
      <c r="DN67" s="1902"/>
      <c r="DO67" s="1900"/>
      <c r="DP67" s="3989">
        <f t="shared" ref="DP67:DP74" si="197">IF(P67&lt;Q67,1,0)</f>
        <v>0</v>
      </c>
      <c r="DQ67" s="3989">
        <f t="shared" ref="DQ67:DQ74" si="198">IF(R67&lt;S67,1,0)</f>
        <v>0</v>
      </c>
      <c r="DR67" s="3989">
        <f t="shared" si="184"/>
        <v>0</v>
      </c>
      <c r="DS67" s="3989">
        <f t="shared" ref="DS67:DS74" si="199">IF(V67&lt;W67,1,0)</f>
        <v>0</v>
      </c>
      <c r="DT67" s="3989">
        <f t="shared" ref="DT67:DT74" si="200">IF(X67&lt;Y67,1,0)</f>
        <v>0</v>
      </c>
      <c r="DU67" s="3989">
        <f t="shared" ref="DU67:DU74" si="201">IF(Z67&lt;AA67,1,0)</f>
        <v>0</v>
      </c>
      <c r="DV67" s="3989">
        <f t="shared" si="185"/>
        <v>0</v>
      </c>
      <c r="DW67" s="3989">
        <f t="shared" ref="DW67:DW74" si="202">IF(AD67&lt;AE67,1,0)</f>
        <v>0</v>
      </c>
      <c r="DX67" s="3989">
        <f t="shared" ref="DX67:DX74" si="203">IF(AF67&lt;AG67,1,0)</f>
        <v>0</v>
      </c>
      <c r="DY67" s="3989">
        <f t="shared" ref="DY67:DY74" si="204">IF(AH67&lt;AI67,1,0)</f>
        <v>0</v>
      </c>
      <c r="DZ67" s="3989">
        <f>IF(AJ67&lt;AK67,1,0)</f>
        <v>0</v>
      </c>
      <c r="EA67" s="3989">
        <f>IF(AL67&lt;AM67,1,0)</f>
        <v>0</v>
      </c>
      <c r="EB67" s="3989">
        <f>IF(AN67&lt;AO67,1,0)</f>
        <v>0</v>
      </c>
      <c r="EC67" s="3989">
        <f>IF(AP67&lt;AQ67,1,0)</f>
        <v>0</v>
      </c>
    </row>
    <row r="68" spans="1:133" x14ac:dyDescent="0.25">
      <c r="A68" s="4006" t="s">
        <v>1877</v>
      </c>
      <c r="B68" s="3991">
        <f>+N68+P68+R68+T68+V68+X68+Z68+AB68+AD68+AF68+AH68+AJ68+AL68+AN68+AP68</f>
        <v>0</v>
      </c>
      <c r="C68" s="345">
        <f>+O68+Q68+S68+U68+W68+Y68+AA68+AC68+AE68+AG68+AI68+AK68+AM68+AO68+AQ68</f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00"/>
      <c r="CF68" s="4000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05">
        <f t="shared" si="187"/>
        <v>0</v>
      </c>
      <c r="DG68" s="3989">
        <f t="shared" si="167"/>
        <v>0</v>
      </c>
      <c r="DH68" s="3989">
        <f t="shared" si="168"/>
        <v>0</v>
      </c>
      <c r="DI68" s="3989">
        <f t="shared" si="169"/>
        <v>0</v>
      </c>
      <c r="DJ68" s="1902"/>
      <c r="DK68" s="1902"/>
      <c r="DL68" s="1902"/>
      <c r="DM68" s="1902"/>
      <c r="DN68" s="1902"/>
      <c r="DO68" s="3989">
        <f>IF(N68&lt;O68,1,0)</f>
        <v>0</v>
      </c>
      <c r="DP68" s="3989">
        <f t="shared" si="197"/>
        <v>0</v>
      </c>
      <c r="DQ68" s="3989">
        <f t="shared" si="198"/>
        <v>0</v>
      </c>
      <c r="DR68" s="3989">
        <f t="shared" si="184"/>
        <v>0</v>
      </c>
      <c r="DS68" s="3989">
        <f t="shared" si="199"/>
        <v>0</v>
      </c>
      <c r="DT68" s="3989">
        <f t="shared" si="200"/>
        <v>0</v>
      </c>
      <c r="DU68" s="3989">
        <f t="shared" si="201"/>
        <v>0</v>
      </c>
      <c r="DV68" s="3989">
        <f t="shared" si="185"/>
        <v>0</v>
      </c>
      <c r="DW68" s="3989">
        <f t="shared" si="202"/>
        <v>0</v>
      </c>
      <c r="DX68" s="3989">
        <f t="shared" si="203"/>
        <v>0</v>
      </c>
      <c r="DY68" s="3989">
        <f t="shared" si="204"/>
        <v>0</v>
      </c>
      <c r="DZ68" s="3989">
        <f>IF(AJ68&lt;AK68,1,0)</f>
        <v>0</v>
      </c>
      <c r="EA68" s="3989">
        <f>IF(AL68&lt;AM68,1,0)</f>
        <v>0</v>
      </c>
      <c r="EB68" s="3989">
        <f>IF(AN68&lt;AO68,1,0)</f>
        <v>0</v>
      </c>
      <c r="EC68" s="3989">
        <f>IF(AP68&lt;AQ68,1,0)</f>
        <v>0</v>
      </c>
    </row>
    <row r="69" spans="1:133" x14ac:dyDescent="0.25">
      <c r="A69" s="4006" t="s">
        <v>1878</v>
      </c>
      <c r="B69" s="3991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05">
        <f t="shared" si="187"/>
        <v>0</v>
      </c>
      <c r="DG69" s="3989">
        <f t="shared" si="167"/>
        <v>0</v>
      </c>
      <c r="DH69" s="3989">
        <f t="shared" si="168"/>
        <v>0</v>
      </c>
      <c r="DI69" s="3989">
        <f t="shared" si="169"/>
        <v>0</v>
      </c>
      <c r="DJ69" s="3989">
        <f>IF(D69&lt;E69,1,0)</f>
        <v>0</v>
      </c>
      <c r="DK69" s="3989">
        <f>IF(F69&lt;G69,1,0)</f>
        <v>0</v>
      </c>
      <c r="DL69" s="3989">
        <f>IF(H69&lt;I69,1,0)</f>
        <v>0</v>
      </c>
      <c r="DM69" s="3989">
        <f>IF(J69&lt;K69,1,0)</f>
        <v>0</v>
      </c>
      <c r="DN69" s="3989">
        <f>IF(L69&lt;M69,1,0)</f>
        <v>0</v>
      </c>
      <c r="DO69" s="3989">
        <f>IF(N69&lt;O69,1,0)</f>
        <v>0</v>
      </c>
      <c r="DP69" s="3989">
        <f t="shared" si="197"/>
        <v>0</v>
      </c>
      <c r="DQ69" s="3989">
        <f t="shared" si="198"/>
        <v>0</v>
      </c>
      <c r="DR69" s="3989">
        <f t="shared" si="184"/>
        <v>0</v>
      </c>
      <c r="DS69" s="3989">
        <f t="shared" si="199"/>
        <v>0</v>
      </c>
      <c r="DT69" s="3989">
        <f t="shared" si="200"/>
        <v>0</v>
      </c>
      <c r="DU69" s="3989">
        <f t="shared" si="201"/>
        <v>0</v>
      </c>
      <c r="DV69" s="3989">
        <f t="shared" si="185"/>
        <v>0</v>
      </c>
      <c r="DW69" s="3989">
        <f t="shared" si="202"/>
        <v>0</v>
      </c>
      <c r="DX69" s="3989">
        <f t="shared" si="203"/>
        <v>0</v>
      </c>
      <c r="DY69" s="3989">
        <f t="shared" si="204"/>
        <v>0</v>
      </c>
      <c r="DZ69" s="3989">
        <f>IF(AJ69&lt;AK69,1,0)</f>
        <v>0</v>
      </c>
      <c r="EA69" s="3989">
        <f>IF(AL69&lt;AM69,1,0)</f>
        <v>0</v>
      </c>
      <c r="EB69" s="3989">
        <f>IF(AN69&lt;AO69,1,0)</f>
        <v>0</v>
      </c>
      <c r="EC69" s="3989">
        <f>IF(AP69&lt;AQ69,1,0)</f>
        <v>0</v>
      </c>
    </row>
    <row r="70" spans="1:133" x14ac:dyDescent="0.25">
      <c r="A70" s="3990" t="s">
        <v>1879</v>
      </c>
      <c r="B70" s="3991">
        <f>+P70+R70+T70+V70+X70+Z70+AB70+AD70+AF70+AH70+AJ70+AL70+AN70+AP70</f>
        <v>0</v>
      </c>
      <c r="C70" s="345">
        <f>+Q70+S70+U70+W70+Y70+AA70+AC70+AE70+AG70+AI70+AK70+AM70+AO70+AQ70</f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/>
      <c r="Q70" s="3995"/>
      <c r="R70" s="3996"/>
      <c r="S70" s="3995"/>
      <c r="T70" s="3996"/>
      <c r="U70" s="3995"/>
      <c r="V70" s="3996"/>
      <c r="W70" s="3995"/>
      <c r="X70" s="3996"/>
      <c r="Y70" s="3995"/>
      <c r="Z70" s="3996"/>
      <c r="AA70" s="3995"/>
      <c r="AB70" s="3996"/>
      <c r="AC70" s="3995"/>
      <c r="AD70" s="3996"/>
      <c r="AE70" s="3995"/>
      <c r="AF70" s="3996"/>
      <c r="AG70" s="3995"/>
      <c r="AH70" s="3996"/>
      <c r="AI70" s="3995"/>
      <c r="AJ70" s="3996"/>
      <c r="AK70" s="3995"/>
      <c r="AL70" s="3996"/>
      <c r="AM70" s="3995"/>
      <c r="AN70" s="3996"/>
      <c r="AO70" s="3995"/>
      <c r="AP70" s="3996"/>
      <c r="AQ70" s="3985"/>
      <c r="AR70" s="3987"/>
      <c r="AS70" s="3985"/>
      <c r="AT70" s="3986"/>
      <c r="AU70" s="3985"/>
      <c r="AV70" s="3987"/>
      <c r="AW70" s="3988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00"/>
      <c r="CF70" s="4000"/>
      <c r="CG70" s="1902"/>
      <c r="CH70" s="1902"/>
      <c r="CI70" s="1902"/>
      <c r="CJ70" s="4000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05">
        <f t="shared" si="187"/>
        <v>0</v>
      </c>
      <c r="DG70" s="3989">
        <f t="shared" si="167"/>
        <v>0</v>
      </c>
      <c r="DH70" s="3989">
        <f t="shared" si="168"/>
        <v>0</v>
      </c>
      <c r="DI70" s="3989">
        <f t="shared" si="169"/>
        <v>0</v>
      </c>
      <c r="DJ70" s="1902"/>
      <c r="DK70" s="1902"/>
      <c r="DL70" s="1902"/>
      <c r="DM70" s="1902"/>
      <c r="DN70" s="1902"/>
      <c r="DO70" s="1900"/>
      <c r="DP70" s="3989">
        <f t="shared" si="197"/>
        <v>0</v>
      </c>
      <c r="DQ70" s="3989">
        <f t="shared" si="198"/>
        <v>0</v>
      </c>
      <c r="DR70" s="3989">
        <f t="shared" si="184"/>
        <v>0</v>
      </c>
      <c r="DS70" s="3989">
        <f t="shared" si="199"/>
        <v>0</v>
      </c>
      <c r="DT70" s="3989">
        <f t="shared" si="200"/>
        <v>0</v>
      </c>
      <c r="DU70" s="3989">
        <f t="shared" si="201"/>
        <v>0</v>
      </c>
      <c r="DV70" s="3989">
        <f t="shared" si="185"/>
        <v>0</v>
      </c>
      <c r="DW70" s="3989">
        <f t="shared" si="202"/>
        <v>0</v>
      </c>
      <c r="DX70" s="3989">
        <f t="shared" si="203"/>
        <v>0</v>
      </c>
      <c r="DY70" s="3989">
        <f t="shared" si="204"/>
        <v>0</v>
      </c>
      <c r="DZ70" s="3989">
        <f>IF(AJ70&lt;AK70,1,0)</f>
        <v>0</v>
      </c>
      <c r="EA70" s="3989">
        <f>IF(AL70&lt;AM70,1,0)</f>
        <v>0</v>
      </c>
      <c r="EB70" s="3989">
        <f>IF(AN70&lt;AO70,1,0)</f>
        <v>0</v>
      </c>
      <c r="EC70" s="3989">
        <f>IF(AP70&lt;AQ70,1,0)</f>
        <v>0</v>
      </c>
    </row>
    <row r="71" spans="1:133" x14ac:dyDescent="0.25">
      <c r="A71" s="4006" t="s">
        <v>1880</v>
      </c>
      <c r="B71" s="3991">
        <f>+P71+R71+T71+V71+X71+Z71+AB71+AD71+AF71+AH71</f>
        <v>0</v>
      </c>
      <c r="C71" s="345">
        <f>+Q71+S71+U71+W71+Y71+AA71+AC71+AE71+AG71+AI71</f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/>
      <c r="Q71" s="3995"/>
      <c r="R71" s="3996"/>
      <c r="S71" s="3995"/>
      <c r="T71" s="3996"/>
      <c r="U71" s="3995"/>
      <c r="V71" s="3996"/>
      <c r="W71" s="3995"/>
      <c r="X71" s="3996"/>
      <c r="Y71" s="3995"/>
      <c r="Z71" s="3996"/>
      <c r="AA71" s="3995"/>
      <c r="AB71" s="3996"/>
      <c r="AC71" s="3995"/>
      <c r="AD71" s="3996"/>
      <c r="AE71" s="3995"/>
      <c r="AF71" s="3996"/>
      <c r="AG71" s="3995"/>
      <c r="AH71" s="3996"/>
      <c r="AI71" s="3995"/>
      <c r="AJ71" s="3992"/>
      <c r="AK71" s="3993"/>
      <c r="AL71" s="3992"/>
      <c r="AM71" s="3993"/>
      <c r="AN71" s="3992"/>
      <c r="AO71" s="3993"/>
      <c r="AP71" s="3992"/>
      <c r="AQ71" s="4003"/>
      <c r="AR71" s="3987"/>
      <c r="AS71" s="3985"/>
      <c r="AT71" s="3986"/>
      <c r="AU71" s="3985"/>
      <c r="AV71" s="3987"/>
      <c r="AW71" s="3988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00"/>
      <c r="CF71" s="4000"/>
      <c r="CG71" s="1902"/>
      <c r="CH71" s="1902"/>
      <c r="CI71" s="1902"/>
      <c r="CJ71" s="4000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05">
        <f t="shared" si="187"/>
        <v>0</v>
      </c>
      <c r="DG71" s="3989">
        <f t="shared" si="167"/>
        <v>0</v>
      </c>
      <c r="DH71" s="3989">
        <f t="shared" si="168"/>
        <v>0</v>
      </c>
      <c r="DI71" s="3989">
        <f t="shared" si="169"/>
        <v>0</v>
      </c>
      <c r="DJ71" s="1902"/>
      <c r="DK71" s="1902"/>
      <c r="DL71" s="1902"/>
      <c r="DM71" s="1902"/>
      <c r="DN71" s="1902"/>
      <c r="DO71" s="1900"/>
      <c r="DP71" s="3989">
        <f t="shared" si="197"/>
        <v>0</v>
      </c>
      <c r="DQ71" s="3989">
        <f t="shared" si="198"/>
        <v>0</v>
      </c>
      <c r="DR71" s="3989">
        <f t="shared" si="184"/>
        <v>0</v>
      </c>
      <c r="DS71" s="3989">
        <f t="shared" si="199"/>
        <v>0</v>
      </c>
      <c r="DT71" s="3989">
        <f t="shared" si="200"/>
        <v>0</v>
      </c>
      <c r="DU71" s="3989">
        <f t="shared" si="201"/>
        <v>0</v>
      </c>
      <c r="DV71" s="3989">
        <f t="shared" si="185"/>
        <v>0</v>
      </c>
      <c r="DW71" s="3989">
        <f t="shared" si="202"/>
        <v>0</v>
      </c>
      <c r="DX71" s="3989">
        <f t="shared" si="203"/>
        <v>0</v>
      </c>
      <c r="DY71" s="3989">
        <f t="shared" si="204"/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f t="shared" ref="B72:C74" si="205">+D72+F72+H72+J72+L72+N72+P72+R72+T72+V72+X72+Z72+AB72+AD72+AF72+AH72+AJ72+AL72+AN72+AP72</f>
        <v>0</v>
      </c>
      <c r="C72" s="345">
        <f t="shared" si="205"/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/>
      <c r="Q72" s="3995"/>
      <c r="R72" s="3996"/>
      <c r="S72" s="3995"/>
      <c r="T72" s="3996"/>
      <c r="U72" s="3995"/>
      <c r="V72" s="3996"/>
      <c r="W72" s="3995"/>
      <c r="X72" s="3996"/>
      <c r="Y72" s="3995"/>
      <c r="Z72" s="3996"/>
      <c r="AA72" s="3995"/>
      <c r="AB72" s="3996"/>
      <c r="AC72" s="3995"/>
      <c r="AD72" s="3996"/>
      <c r="AE72" s="3995"/>
      <c r="AF72" s="3996"/>
      <c r="AG72" s="3995"/>
      <c r="AH72" s="3996"/>
      <c r="AI72" s="3995"/>
      <c r="AJ72" s="3996"/>
      <c r="AK72" s="3995"/>
      <c r="AL72" s="3996"/>
      <c r="AM72" s="3995"/>
      <c r="AN72" s="3996"/>
      <c r="AO72" s="3995"/>
      <c r="AP72" s="3996"/>
      <c r="AQ72" s="3985"/>
      <c r="AR72" s="3987"/>
      <c r="AS72" s="3985"/>
      <c r="AT72" s="3986"/>
      <c r="AU72" s="3985"/>
      <c r="AV72" s="3987"/>
      <c r="AW72" s="3988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05">
        <f t="shared" si="187"/>
        <v>0</v>
      </c>
      <c r="DG72" s="3989">
        <f t="shared" si="167"/>
        <v>0</v>
      </c>
      <c r="DH72" s="3989">
        <f t="shared" si="168"/>
        <v>0</v>
      </c>
      <c r="DI72" s="3989">
        <f t="shared" si="169"/>
        <v>0</v>
      </c>
      <c r="DJ72" s="3989">
        <f>IF(D72&lt;E72,1,0)</f>
        <v>0</v>
      </c>
      <c r="DK72" s="3989">
        <f>IF(F72&lt;G72,1,0)</f>
        <v>0</v>
      </c>
      <c r="DL72" s="3989">
        <f>IF(H72&lt;I72,1,0)</f>
        <v>0</v>
      </c>
      <c r="DM72" s="3989">
        <f>IF(J72&lt;K72,1,0)</f>
        <v>0</v>
      </c>
      <c r="DN72" s="3989">
        <f>IF(L72&lt;M72,1,0)</f>
        <v>0</v>
      </c>
      <c r="DO72" s="3989">
        <f>IF(N72&lt;O72,1,0)</f>
        <v>0</v>
      </c>
      <c r="DP72" s="3989">
        <f t="shared" si="197"/>
        <v>0</v>
      </c>
      <c r="DQ72" s="3989">
        <f t="shared" si="198"/>
        <v>0</v>
      </c>
      <c r="DR72" s="3989">
        <f t="shared" si="184"/>
        <v>0</v>
      </c>
      <c r="DS72" s="3989">
        <f t="shared" si="199"/>
        <v>0</v>
      </c>
      <c r="DT72" s="3989">
        <f t="shared" si="200"/>
        <v>0</v>
      </c>
      <c r="DU72" s="3989">
        <f t="shared" si="201"/>
        <v>0</v>
      </c>
      <c r="DV72" s="3989">
        <f t="shared" si="185"/>
        <v>0</v>
      </c>
      <c r="DW72" s="3989">
        <f t="shared" si="202"/>
        <v>0</v>
      </c>
      <c r="DX72" s="3989">
        <f t="shared" si="203"/>
        <v>0</v>
      </c>
      <c r="DY72" s="3989">
        <f t="shared" si="204"/>
        <v>0</v>
      </c>
      <c r="DZ72" s="3989">
        <f>IF(AJ72&lt;AK72,1,0)</f>
        <v>0</v>
      </c>
      <c r="EA72" s="3989">
        <f>IF(AL72&lt;AM72,1,0)</f>
        <v>0</v>
      </c>
      <c r="EB72" s="3989">
        <f>IF(AN72&lt;AO72,1,0)</f>
        <v>0</v>
      </c>
      <c r="EC72" s="3989">
        <f>IF(AP72&lt;AQ72,1,0)</f>
        <v>0</v>
      </c>
    </row>
    <row r="73" spans="1:133" x14ac:dyDescent="0.25">
      <c r="A73" s="4006" t="s">
        <v>1882</v>
      </c>
      <c r="B73" s="3991">
        <f t="shared" si="205"/>
        <v>0</v>
      </c>
      <c r="C73" s="345">
        <f t="shared" si="205"/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/>
      <c r="Q73" s="3995"/>
      <c r="R73" s="3996"/>
      <c r="S73" s="3995"/>
      <c r="T73" s="3996"/>
      <c r="U73" s="3995"/>
      <c r="V73" s="3996"/>
      <c r="W73" s="3995"/>
      <c r="X73" s="3996"/>
      <c r="Y73" s="3995"/>
      <c r="Z73" s="3996"/>
      <c r="AA73" s="3995"/>
      <c r="AB73" s="3996"/>
      <c r="AC73" s="3995"/>
      <c r="AD73" s="3996"/>
      <c r="AE73" s="3995"/>
      <c r="AF73" s="3996"/>
      <c r="AG73" s="3995"/>
      <c r="AH73" s="3996"/>
      <c r="AI73" s="3995"/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05">
        <f t="shared" si="187"/>
        <v>0</v>
      </c>
      <c r="DG73" s="3989">
        <f t="shared" si="167"/>
        <v>0</v>
      </c>
      <c r="DH73" s="3989">
        <f t="shared" si="168"/>
        <v>0</v>
      </c>
      <c r="DI73" s="3989">
        <f t="shared" si="169"/>
        <v>0</v>
      </c>
      <c r="DJ73" s="3989">
        <f>IF(D73&lt;E73,1,0)</f>
        <v>0</v>
      </c>
      <c r="DK73" s="3989">
        <f>IF(F73&lt;G73,1,0)</f>
        <v>0</v>
      </c>
      <c r="DL73" s="3989">
        <f>IF(H73&lt;I73,1,0)</f>
        <v>0</v>
      </c>
      <c r="DM73" s="3989">
        <f>IF(J73&lt;K73,1,0)</f>
        <v>0</v>
      </c>
      <c r="DN73" s="3989">
        <f>IF(L73&lt;M73,1,0)</f>
        <v>0</v>
      </c>
      <c r="DO73" s="3989">
        <f>IF(N73&lt;O73,1,0)</f>
        <v>0</v>
      </c>
      <c r="DP73" s="3989">
        <f t="shared" si="197"/>
        <v>0</v>
      </c>
      <c r="DQ73" s="3989">
        <f t="shared" si="198"/>
        <v>0</v>
      </c>
      <c r="DR73" s="3989">
        <f t="shared" si="184"/>
        <v>0</v>
      </c>
      <c r="DS73" s="3989">
        <f t="shared" si="199"/>
        <v>0</v>
      </c>
      <c r="DT73" s="3989">
        <f t="shared" si="200"/>
        <v>0</v>
      </c>
      <c r="DU73" s="3989">
        <f t="shared" si="201"/>
        <v>0</v>
      </c>
      <c r="DV73" s="3989">
        <f t="shared" si="185"/>
        <v>0</v>
      </c>
      <c r="DW73" s="3989">
        <f t="shared" si="202"/>
        <v>0</v>
      </c>
      <c r="DX73" s="3989">
        <f t="shared" si="203"/>
        <v>0</v>
      </c>
      <c r="DY73" s="3989">
        <f t="shared" si="204"/>
        <v>0</v>
      </c>
      <c r="DZ73" s="3989">
        <f>IF(AJ73&lt;AK73,1,0)</f>
        <v>0</v>
      </c>
      <c r="EA73" s="3989">
        <f>IF(AL73&lt;AM73,1,0)</f>
        <v>0</v>
      </c>
      <c r="EB73" s="3989">
        <f>IF(AN73&lt;AO73,1,0)</f>
        <v>0</v>
      </c>
      <c r="EC73" s="3989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29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05">
        <f t="shared" si="187"/>
        <v>0</v>
      </c>
      <c r="DG74" s="3989">
        <f t="shared" si="167"/>
        <v>0</v>
      </c>
      <c r="DH74" s="3989">
        <f t="shared" si="168"/>
        <v>0</v>
      </c>
      <c r="DI74" s="3989">
        <f t="shared" si="169"/>
        <v>0</v>
      </c>
      <c r="DJ74" s="3989">
        <f>IF(D74&lt;E74,1,0)</f>
        <v>0</v>
      </c>
      <c r="DK74" s="3989">
        <f>IF(F74&lt;G74,1,0)</f>
        <v>0</v>
      </c>
      <c r="DL74" s="3989">
        <f>IF(H74&lt;I74,1,0)</f>
        <v>0</v>
      </c>
      <c r="DM74" s="3989">
        <f>IF(J74&lt;K74,1,0)</f>
        <v>0</v>
      </c>
      <c r="DN74" s="3989">
        <f>IF(L74&lt;M74,1,0)</f>
        <v>0</v>
      </c>
      <c r="DO74" s="3989">
        <f>IF(N74&lt;O74,1,0)</f>
        <v>0</v>
      </c>
      <c r="DP74" s="3989">
        <f t="shared" si="197"/>
        <v>0</v>
      </c>
      <c r="DQ74" s="3989">
        <f t="shared" si="198"/>
        <v>0</v>
      </c>
      <c r="DR74" s="3989">
        <f t="shared" si="184"/>
        <v>0</v>
      </c>
      <c r="DS74" s="3989">
        <f t="shared" si="199"/>
        <v>0</v>
      </c>
      <c r="DT74" s="3989">
        <f t="shared" si="200"/>
        <v>0</v>
      </c>
      <c r="DU74" s="3989">
        <f t="shared" si="201"/>
        <v>0</v>
      </c>
      <c r="DV74" s="3989">
        <f t="shared" si="185"/>
        <v>0</v>
      </c>
      <c r="DW74" s="3989">
        <f t="shared" si="202"/>
        <v>0</v>
      </c>
      <c r="DX74" s="3989">
        <f t="shared" si="203"/>
        <v>0</v>
      </c>
      <c r="DY74" s="3989">
        <f t="shared" si="204"/>
        <v>0</v>
      </c>
      <c r="DZ74" s="3989">
        <f>IF(AJ74&lt;AK74,1,0)</f>
        <v>0</v>
      </c>
      <c r="EA74" s="3989">
        <f>IF(AL74&lt;AM74,1,0)</f>
        <v>0</v>
      </c>
      <c r="EB74" s="3989">
        <f>IF(AN74&lt;AO74,1,0)</f>
        <v>0</v>
      </c>
      <c r="EC74" s="3989">
        <f>IF(AP74&lt;AQ74,1,0)</f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08">
        <f>+N79+P79+R79+T79+V79+X79+Z79+AB79+AD79+AF79+AH79+AJ79+AL79+AN79+AP79</f>
        <v>0</v>
      </c>
      <c r="C79" s="3983">
        <f t="shared" ref="B79:C86" si="206">+O79+Q79+S79+U79+W79+Y79+AA79+AC79+AE79+AG79+AI79+AK79+AM79+AO79+AQ79</f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05">
        <f>IF(B79&lt;&gt;(AS79),1,0)</f>
        <v>0</v>
      </c>
      <c r="DG79" s="3989">
        <f t="shared" ref="DG79:DG96" si="225">IF(AND($B79&gt;0,AND(AT79="",AU79="")),1,IF((AT79+AU79)&gt;$B79,1,0))</f>
        <v>0</v>
      </c>
      <c r="DH79" s="3989">
        <f t="shared" ref="DH79:DH96" si="226">IF(AND($B79&gt;0,AV79=""),1,IF(AV79&gt;$B79,1,0))</f>
        <v>0</v>
      </c>
      <c r="DI79" s="3989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3989">
        <f t="shared" ref="DO79:DO87" si="228">IF(N79&lt;O79,1,0)</f>
        <v>0</v>
      </c>
      <c r="DP79" s="3989">
        <f t="shared" ref="DP79:DP87" si="229">IF(P79&lt;Q79,1,0)</f>
        <v>0</v>
      </c>
      <c r="DQ79" s="3989">
        <f t="shared" ref="DQ79:DQ87" si="230">IF(R79&lt;S79,1,0)</f>
        <v>0</v>
      </c>
      <c r="DR79" s="3989">
        <f>IF($T79&lt;$U79,1,0)</f>
        <v>0</v>
      </c>
      <c r="DS79" s="3989">
        <f t="shared" ref="DS79:DS87" si="231">IF(V79&lt;W79,1,0)</f>
        <v>0</v>
      </c>
      <c r="DT79" s="3989">
        <f t="shared" ref="DT79:DT87" si="232">IF(X79&lt;Y79,1,0)</f>
        <v>0</v>
      </c>
      <c r="DU79" s="3989">
        <f t="shared" ref="DU79:DU87" si="233">IF(Z79&lt;AA79,1,0)</f>
        <v>0</v>
      </c>
      <c r="DV79" s="3989">
        <f>IF(AB79&lt;AC79,1,0)</f>
        <v>0</v>
      </c>
      <c r="DW79" s="3989">
        <f t="shared" ref="DW79:DW87" si="234">IF(AD79&lt;AE79,1,0)</f>
        <v>0</v>
      </c>
      <c r="DX79" s="3989">
        <f t="shared" ref="DX79:DX87" si="235">IF(AF79&lt;AG79,1,0)</f>
        <v>0</v>
      </c>
      <c r="DY79" s="3989">
        <f t="shared" ref="DY79:DY87" si="236">IF(AH79&lt;AI79,1,0)</f>
        <v>0</v>
      </c>
      <c r="DZ79" s="3989">
        <f t="shared" ref="DZ79:DZ87" si="237">IF(AJ79&lt;AK79,1,0)</f>
        <v>0</v>
      </c>
      <c r="EA79" s="3989">
        <f t="shared" ref="EA79:EA87" si="238">IF(AL79&lt;AM79,1,0)</f>
        <v>0</v>
      </c>
      <c r="EB79" s="3989">
        <f t="shared" ref="EB79:EB87" si="239">IF(AN79&lt;AO79,1,0)</f>
        <v>0</v>
      </c>
      <c r="EC79" s="3989">
        <f t="shared" ref="EC79:EC87" si="240">IF(AP79&lt;AQ79,1,0)</f>
        <v>0</v>
      </c>
    </row>
    <row r="80" spans="1:133" x14ac:dyDescent="0.25">
      <c r="A80" s="4006" t="s">
        <v>1867</v>
      </c>
      <c r="B80" s="3991">
        <f t="shared" si="206"/>
        <v>0</v>
      </c>
      <c r="C80" s="345">
        <f t="shared" si="206"/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05">
        <f>IF(B80&lt;&gt;(AS80),1,0)</f>
        <v>0</v>
      </c>
      <c r="DG80" s="3989">
        <f t="shared" si="225"/>
        <v>0</v>
      </c>
      <c r="DH80" s="3989">
        <f t="shared" si="226"/>
        <v>0</v>
      </c>
      <c r="DI80" s="3989">
        <f t="shared" si="227"/>
        <v>0</v>
      </c>
      <c r="DJ80" s="1900"/>
      <c r="DK80" s="1900"/>
      <c r="DL80" s="1900"/>
      <c r="DM80" s="1900"/>
      <c r="DN80" s="1900"/>
      <c r="DO80" s="3989">
        <f t="shared" si="228"/>
        <v>0</v>
      </c>
      <c r="DP80" s="3989">
        <f t="shared" si="229"/>
        <v>0</v>
      </c>
      <c r="DQ80" s="3989">
        <f t="shared" si="230"/>
        <v>0</v>
      </c>
      <c r="DR80" s="3989">
        <f t="shared" ref="DR80:DR96" si="242">IF($T80&lt;$U80,1,0)</f>
        <v>0</v>
      </c>
      <c r="DS80" s="3989">
        <f t="shared" si="231"/>
        <v>0</v>
      </c>
      <c r="DT80" s="3989">
        <f t="shared" si="232"/>
        <v>0</v>
      </c>
      <c r="DU80" s="3989">
        <f t="shared" si="233"/>
        <v>0</v>
      </c>
      <c r="DV80" s="3989">
        <f t="shared" ref="DV80:DV96" si="243">IF(AB80&lt;AC80,1,0)</f>
        <v>0</v>
      </c>
      <c r="DW80" s="3989">
        <f t="shared" si="234"/>
        <v>0</v>
      </c>
      <c r="DX80" s="3989">
        <f t="shared" si="235"/>
        <v>0</v>
      </c>
      <c r="DY80" s="3989">
        <f t="shared" si="236"/>
        <v>0</v>
      </c>
      <c r="DZ80" s="3989">
        <f t="shared" si="237"/>
        <v>0</v>
      </c>
      <c r="EA80" s="3989">
        <f t="shared" si="238"/>
        <v>0</v>
      </c>
      <c r="EB80" s="3989">
        <f t="shared" si="239"/>
        <v>0</v>
      </c>
      <c r="EC80" s="3989">
        <f t="shared" si="240"/>
        <v>0</v>
      </c>
    </row>
    <row r="81" spans="1:133" x14ac:dyDescent="0.25">
      <c r="A81" s="4006" t="s">
        <v>1868</v>
      </c>
      <c r="B81" s="3991">
        <f t="shared" si="206"/>
        <v>0</v>
      </c>
      <c r="C81" s="345">
        <f t="shared" si="206"/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05">
        <f>IF(B81&lt;&gt;(AS81),1,0)</f>
        <v>0</v>
      </c>
      <c r="DG81" s="3989">
        <f t="shared" si="225"/>
        <v>0</v>
      </c>
      <c r="DH81" s="3989">
        <f t="shared" si="226"/>
        <v>0</v>
      </c>
      <c r="DI81" s="3989">
        <f t="shared" si="227"/>
        <v>0</v>
      </c>
      <c r="DJ81" s="1900"/>
      <c r="DK81" s="1900"/>
      <c r="DL81" s="1900"/>
      <c r="DM81" s="1900"/>
      <c r="DN81" s="1900"/>
      <c r="DO81" s="3989">
        <f t="shared" si="228"/>
        <v>0</v>
      </c>
      <c r="DP81" s="3989">
        <f t="shared" si="229"/>
        <v>0</v>
      </c>
      <c r="DQ81" s="3989">
        <f t="shared" si="230"/>
        <v>0</v>
      </c>
      <c r="DR81" s="3989">
        <f t="shared" si="242"/>
        <v>0</v>
      </c>
      <c r="DS81" s="3989">
        <f t="shared" si="231"/>
        <v>0</v>
      </c>
      <c r="DT81" s="3989">
        <f t="shared" si="232"/>
        <v>0</v>
      </c>
      <c r="DU81" s="3989">
        <f t="shared" si="233"/>
        <v>0</v>
      </c>
      <c r="DV81" s="3989">
        <f t="shared" si="243"/>
        <v>0</v>
      </c>
      <c r="DW81" s="3989">
        <f t="shared" si="234"/>
        <v>0</v>
      </c>
      <c r="DX81" s="3989">
        <f t="shared" si="235"/>
        <v>0</v>
      </c>
      <c r="DY81" s="3989">
        <f t="shared" si="236"/>
        <v>0</v>
      </c>
      <c r="DZ81" s="3989">
        <f t="shared" si="237"/>
        <v>0</v>
      </c>
      <c r="EA81" s="3989">
        <f t="shared" si="238"/>
        <v>0</v>
      </c>
      <c r="EB81" s="3989">
        <f t="shared" si="239"/>
        <v>0</v>
      </c>
      <c r="EC81" s="3989">
        <f t="shared" si="240"/>
        <v>0</v>
      </c>
    </row>
    <row r="82" spans="1:133" x14ac:dyDescent="0.25">
      <c r="A82" s="4006" t="s">
        <v>1869</v>
      </c>
      <c r="B82" s="3991">
        <f t="shared" si="206"/>
        <v>0</v>
      </c>
      <c r="C82" s="345">
        <f t="shared" si="206"/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05">
        <f>IF(B82&lt;&gt;(AS82),1,0)</f>
        <v>0</v>
      </c>
      <c r="DG82" s="3989">
        <f t="shared" si="225"/>
        <v>0</v>
      </c>
      <c r="DH82" s="3989">
        <f t="shared" si="226"/>
        <v>0</v>
      </c>
      <c r="DI82" s="3989">
        <f t="shared" si="227"/>
        <v>0</v>
      </c>
      <c r="DJ82" s="1900"/>
      <c r="DK82" s="1900"/>
      <c r="DL82" s="1900"/>
      <c r="DM82" s="1900"/>
      <c r="DN82" s="1900"/>
      <c r="DO82" s="3989">
        <f t="shared" si="228"/>
        <v>0</v>
      </c>
      <c r="DP82" s="3989">
        <f t="shared" si="229"/>
        <v>0</v>
      </c>
      <c r="DQ82" s="3989">
        <f t="shared" si="230"/>
        <v>0</v>
      </c>
      <c r="DR82" s="3989">
        <f t="shared" si="242"/>
        <v>0</v>
      </c>
      <c r="DS82" s="3989">
        <f t="shared" si="231"/>
        <v>0</v>
      </c>
      <c r="DT82" s="3989">
        <f t="shared" si="232"/>
        <v>0</v>
      </c>
      <c r="DU82" s="3989">
        <f t="shared" si="233"/>
        <v>0</v>
      </c>
      <c r="DV82" s="3989">
        <f t="shared" si="243"/>
        <v>0</v>
      </c>
      <c r="DW82" s="3989">
        <f t="shared" si="234"/>
        <v>0</v>
      </c>
      <c r="DX82" s="3989">
        <f t="shared" si="235"/>
        <v>0</v>
      </c>
      <c r="DY82" s="3989">
        <f t="shared" si="236"/>
        <v>0</v>
      </c>
      <c r="DZ82" s="3989">
        <f t="shared" si="237"/>
        <v>0</v>
      </c>
      <c r="EA82" s="3989">
        <f t="shared" si="238"/>
        <v>0</v>
      </c>
      <c r="EB82" s="3989">
        <f t="shared" si="239"/>
        <v>0</v>
      </c>
      <c r="EC82" s="3989">
        <f t="shared" si="240"/>
        <v>0</v>
      </c>
    </row>
    <row r="83" spans="1:133" x14ac:dyDescent="0.25">
      <c r="A83" s="4007" t="s">
        <v>1870</v>
      </c>
      <c r="B83" s="3991">
        <f t="shared" si="206"/>
        <v>0</v>
      </c>
      <c r="C83" s="345">
        <f t="shared" si="206"/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05">
        <f>IF(B83&lt;&gt;(AS83),1,0)</f>
        <v>0</v>
      </c>
      <c r="DG83" s="3989">
        <f t="shared" si="225"/>
        <v>0</v>
      </c>
      <c r="DH83" s="3989">
        <f t="shared" si="226"/>
        <v>0</v>
      </c>
      <c r="DI83" s="3989">
        <f t="shared" si="227"/>
        <v>0</v>
      </c>
      <c r="DJ83" s="1900"/>
      <c r="DK83" s="1900"/>
      <c r="DL83" s="1900"/>
      <c r="DM83" s="1900"/>
      <c r="DN83" s="1900"/>
      <c r="DO83" s="3989">
        <f t="shared" si="228"/>
        <v>0</v>
      </c>
      <c r="DP83" s="3989">
        <f t="shared" si="229"/>
        <v>0</v>
      </c>
      <c r="DQ83" s="3989">
        <f t="shared" si="230"/>
        <v>0</v>
      </c>
      <c r="DR83" s="3989">
        <f t="shared" si="242"/>
        <v>0</v>
      </c>
      <c r="DS83" s="3989">
        <f t="shared" si="231"/>
        <v>0</v>
      </c>
      <c r="DT83" s="3989">
        <f t="shared" si="232"/>
        <v>0</v>
      </c>
      <c r="DU83" s="3989">
        <f t="shared" si="233"/>
        <v>0</v>
      </c>
      <c r="DV83" s="3989">
        <f t="shared" si="243"/>
        <v>0</v>
      </c>
      <c r="DW83" s="3989">
        <f t="shared" si="234"/>
        <v>0</v>
      </c>
      <c r="DX83" s="3989">
        <f t="shared" si="235"/>
        <v>0</v>
      </c>
      <c r="DY83" s="3989">
        <f t="shared" si="236"/>
        <v>0</v>
      </c>
      <c r="DZ83" s="3989">
        <f t="shared" si="237"/>
        <v>0</v>
      </c>
      <c r="EA83" s="3989">
        <f t="shared" si="238"/>
        <v>0</v>
      </c>
      <c r="EB83" s="3989">
        <f t="shared" si="239"/>
        <v>0</v>
      </c>
      <c r="EC83" s="3989">
        <f t="shared" si="240"/>
        <v>0</v>
      </c>
    </row>
    <row r="84" spans="1:133" x14ac:dyDescent="0.25">
      <c r="A84" s="4007" t="s">
        <v>1871</v>
      </c>
      <c r="B84" s="3991">
        <f t="shared" si="206"/>
        <v>0</v>
      </c>
      <c r="C84" s="345">
        <f t="shared" si="206"/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05">
        <f>IF(B84&lt;&gt;(AS84+AR84),1,0)</f>
        <v>0</v>
      </c>
      <c r="DG84" s="3989">
        <f t="shared" si="225"/>
        <v>0</v>
      </c>
      <c r="DH84" s="3989">
        <f t="shared" si="226"/>
        <v>0</v>
      </c>
      <c r="DI84" s="3989">
        <f t="shared" si="227"/>
        <v>0</v>
      </c>
      <c r="DJ84" s="1900"/>
      <c r="DK84" s="1900"/>
      <c r="DL84" s="1900"/>
      <c r="DM84" s="1900"/>
      <c r="DN84" s="1900"/>
      <c r="DO84" s="3989">
        <f t="shared" si="228"/>
        <v>0</v>
      </c>
      <c r="DP84" s="3989">
        <f t="shared" si="229"/>
        <v>0</v>
      </c>
      <c r="DQ84" s="3989">
        <f t="shared" si="230"/>
        <v>0</v>
      </c>
      <c r="DR84" s="3989">
        <f t="shared" si="242"/>
        <v>0</v>
      </c>
      <c r="DS84" s="3989">
        <f t="shared" si="231"/>
        <v>0</v>
      </c>
      <c r="DT84" s="3989">
        <f t="shared" si="232"/>
        <v>0</v>
      </c>
      <c r="DU84" s="3989">
        <f t="shared" si="233"/>
        <v>0</v>
      </c>
      <c r="DV84" s="3989">
        <f t="shared" si="243"/>
        <v>0</v>
      </c>
      <c r="DW84" s="3989">
        <f t="shared" si="234"/>
        <v>0</v>
      </c>
      <c r="DX84" s="3989">
        <f t="shared" si="235"/>
        <v>0</v>
      </c>
      <c r="DY84" s="3989">
        <f t="shared" si="236"/>
        <v>0</v>
      </c>
      <c r="DZ84" s="3989">
        <f t="shared" si="237"/>
        <v>0</v>
      </c>
      <c r="EA84" s="3989">
        <f t="shared" si="238"/>
        <v>0</v>
      </c>
      <c r="EB84" s="3989">
        <f t="shared" si="239"/>
        <v>0</v>
      </c>
      <c r="EC84" s="3989">
        <f t="shared" si="240"/>
        <v>0</v>
      </c>
    </row>
    <row r="85" spans="1:133" x14ac:dyDescent="0.25">
      <c r="A85" s="4007" t="s">
        <v>1872</v>
      </c>
      <c r="B85" s="3991">
        <f t="shared" si="206"/>
        <v>0</v>
      </c>
      <c r="C85" s="345">
        <f t="shared" si="206"/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05">
        <f>IF(B85&lt;&gt;(AS85),1,0)</f>
        <v>0</v>
      </c>
      <c r="DG85" s="3989">
        <f t="shared" si="225"/>
        <v>0</v>
      </c>
      <c r="DH85" s="3989">
        <f t="shared" si="226"/>
        <v>0</v>
      </c>
      <c r="DI85" s="3989">
        <f t="shared" si="227"/>
        <v>0</v>
      </c>
      <c r="DJ85" s="1900"/>
      <c r="DK85" s="1900"/>
      <c r="DL85" s="1900"/>
      <c r="DM85" s="1900"/>
      <c r="DN85" s="1900"/>
      <c r="DO85" s="3989">
        <f t="shared" si="228"/>
        <v>0</v>
      </c>
      <c r="DP85" s="3989">
        <f t="shared" si="229"/>
        <v>0</v>
      </c>
      <c r="DQ85" s="3989">
        <f t="shared" si="230"/>
        <v>0</v>
      </c>
      <c r="DR85" s="3989">
        <f t="shared" si="242"/>
        <v>0</v>
      </c>
      <c r="DS85" s="3989">
        <f t="shared" si="231"/>
        <v>0</v>
      </c>
      <c r="DT85" s="3989">
        <f t="shared" si="232"/>
        <v>0</v>
      </c>
      <c r="DU85" s="3989">
        <f t="shared" si="233"/>
        <v>0</v>
      </c>
      <c r="DV85" s="3989">
        <f t="shared" si="243"/>
        <v>0</v>
      </c>
      <c r="DW85" s="3989">
        <f t="shared" si="234"/>
        <v>0</v>
      </c>
      <c r="DX85" s="3989">
        <f t="shared" si="235"/>
        <v>0</v>
      </c>
      <c r="DY85" s="3989">
        <f t="shared" si="236"/>
        <v>0</v>
      </c>
      <c r="DZ85" s="3989">
        <f t="shared" si="237"/>
        <v>0</v>
      </c>
      <c r="EA85" s="3989">
        <f t="shared" si="238"/>
        <v>0</v>
      </c>
      <c r="EB85" s="3989">
        <f t="shared" si="239"/>
        <v>0</v>
      </c>
      <c r="EC85" s="3989">
        <f t="shared" si="240"/>
        <v>0</v>
      </c>
    </row>
    <row r="86" spans="1:133" x14ac:dyDescent="0.25">
      <c r="A86" s="4006" t="s">
        <v>1873</v>
      </c>
      <c r="B86" s="3991">
        <f t="shared" si="206"/>
        <v>0</v>
      </c>
      <c r="C86" s="345">
        <f t="shared" si="206"/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05">
        <f>IF(B86&lt;&gt;(AS86),1,0)</f>
        <v>0</v>
      </c>
      <c r="DG86" s="3989">
        <f t="shared" si="225"/>
        <v>0</v>
      </c>
      <c r="DH86" s="3989">
        <f t="shared" si="226"/>
        <v>0</v>
      </c>
      <c r="DI86" s="3989">
        <f t="shared" si="227"/>
        <v>0</v>
      </c>
      <c r="DJ86" s="1900"/>
      <c r="DK86" s="1900"/>
      <c r="DL86" s="1900"/>
      <c r="DM86" s="1900"/>
      <c r="DN86" s="1900"/>
      <c r="DO86" s="3989">
        <f t="shared" si="228"/>
        <v>0</v>
      </c>
      <c r="DP86" s="3989">
        <f t="shared" si="229"/>
        <v>0</v>
      </c>
      <c r="DQ86" s="3989">
        <f t="shared" si="230"/>
        <v>0</v>
      </c>
      <c r="DR86" s="3989">
        <f t="shared" si="242"/>
        <v>0</v>
      </c>
      <c r="DS86" s="3989">
        <f t="shared" si="231"/>
        <v>0</v>
      </c>
      <c r="DT86" s="3989">
        <f t="shared" si="232"/>
        <v>0</v>
      </c>
      <c r="DU86" s="3989">
        <f t="shared" si="233"/>
        <v>0</v>
      </c>
      <c r="DV86" s="3989">
        <f t="shared" si="243"/>
        <v>0</v>
      </c>
      <c r="DW86" s="3989">
        <f t="shared" si="234"/>
        <v>0</v>
      </c>
      <c r="DX86" s="3989">
        <f t="shared" si="235"/>
        <v>0</v>
      </c>
      <c r="DY86" s="3989">
        <f t="shared" si="236"/>
        <v>0</v>
      </c>
      <c r="DZ86" s="3989">
        <f t="shared" si="237"/>
        <v>0</v>
      </c>
      <c r="EA86" s="3989">
        <f t="shared" si="238"/>
        <v>0</v>
      </c>
      <c r="EB86" s="3989">
        <f t="shared" si="239"/>
        <v>0</v>
      </c>
      <c r="EC86" s="3989">
        <f t="shared" si="240"/>
        <v>0</v>
      </c>
    </row>
    <row r="87" spans="1:133" x14ac:dyDescent="0.25">
      <c r="A87" s="4006" t="s">
        <v>1874</v>
      </c>
      <c r="B87" s="3991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05">
        <f>IF(B87&lt;&gt;(AS87),1,0)</f>
        <v>0</v>
      </c>
      <c r="DG87" s="3989">
        <f t="shared" si="225"/>
        <v>0</v>
      </c>
      <c r="DH87" s="3989">
        <f t="shared" si="226"/>
        <v>0</v>
      </c>
      <c r="DI87" s="3989">
        <f t="shared" si="227"/>
        <v>0</v>
      </c>
      <c r="DJ87" s="3989">
        <f>IF(D87&lt;E87,1,0)</f>
        <v>0</v>
      </c>
      <c r="DK87" s="3989">
        <f>IF(F87&lt;G87,1,0)</f>
        <v>0</v>
      </c>
      <c r="DL87" s="3989">
        <f>IF(H87&lt;I87,1,0)</f>
        <v>0</v>
      </c>
      <c r="DM87" s="3989">
        <f>IF(J87&lt;K87,1,0)</f>
        <v>0</v>
      </c>
      <c r="DN87" s="3989">
        <f>IF(L87&lt;M87,1,0)</f>
        <v>0</v>
      </c>
      <c r="DO87" s="3989">
        <f t="shared" si="228"/>
        <v>0</v>
      </c>
      <c r="DP87" s="3989">
        <f t="shared" si="229"/>
        <v>0</v>
      </c>
      <c r="DQ87" s="3989">
        <f t="shared" si="230"/>
        <v>0</v>
      </c>
      <c r="DR87" s="3989">
        <f t="shared" si="242"/>
        <v>0</v>
      </c>
      <c r="DS87" s="3989">
        <f t="shared" si="231"/>
        <v>0</v>
      </c>
      <c r="DT87" s="3989">
        <f t="shared" si="232"/>
        <v>0</v>
      </c>
      <c r="DU87" s="3989">
        <f t="shared" si="233"/>
        <v>0</v>
      </c>
      <c r="DV87" s="3989">
        <f t="shared" si="243"/>
        <v>0</v>
      </c>
      <c r="DW87" s="3989">
        <f t="shared" si="234"/>
        <v>0</v>
      </c>
      <c r="DX87" s="3989">
        <f t="shared" si="235"/>
        <v>0</v>
      </c>
      <c r="DY87" s="3989">
        <f t="shared" si="236"/>
        <v>0</v>
      </c>
      <c r="DZ87" s="3989">
        <f t="shared" si="237"/>
        <v>0</v>
      </c>
      <c r="EA87" s="3989">
        <f t="shared" si="238"/>
        <v>0</v>
      </c>
      <c r="EB87" s="3989">
        <f t="shared" si="239"/>
        <v>0</v>
      </c>
      <c r="EC87" s="3989">
        <f t="shared" si="240"/>
        <v>0</v>
      </c>
    </row>
    <row r="88" spans="1:133" ht="21" x14ac:dyDescent="0.25">
      <c r="A88" s="4007" t="s">
        <v>1875</v>
      </c>
      <c r="B88" s="3991">
        <f>+D88+F88+H88</f>
        <v>0</v>
      </c>
      <c r="C88" s="345">
        <f>+E88+G88+I88</f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f t="shared" ref="DF88:DF96" si="245">IF(B88&lt;&gt;(AS88+AR88),1,0)</f>
        <v>0</v>
      </c>
      <c r="DG88" s="3989">
        <f t="shared" si="225"/>
        <v>0</v>
      </c>
      <c r="DH88" s="3989">
        <f t="shared" si="226"/>
        <v>0</v>
      </c>
      <c r="DI88" s="3989">
        <f t="shared" si="227"/>
        <v>0</v>
      </c>
      <c r="DJ88" s="3989">
        <f>IF(D88&lt;E88,1,0)</f>
        <v>0</v>
      </c>
      <c r="DK88" s="3989">
        <f>IF(F88&lt;G88,1,0)</f>
        <v>0</v>
      </c>
      <c r="DL88" s="3989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f>+P89+R89+T89+V89+X89+Z89+AB89+AD89+AF89+AH89+AJ89+AL89+AN89+AP89</f>
        <v>0</v>
      </c>
      <c r="C89" s="345">
        <f>+Q89+S89+U89+W89+Y89+AA89+AC89+AE89+AG89+AI89+AK89+AM89+AO89+AQ89</f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00"/>
      <c r="CF89" s="4000"/>
      <c r="CG89" s="1902"/>
      <c r="CH89" s="1902"/>
      <c r="CI89" s="1902"/>
      <c r="CJ89" s="4000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05">
        <f t="shared" si="245"/>
        <v>0</v>
      </c>
      <c r="DG89" s="3989">
        <f t="shared" si="225"/>
        <v>0</v>
      </c>
      <c r="DH89" s="3989">
        <f t="shared" si="226"/>
        <v>0</v>
      </c>
      <c r="DI89" s="3989">
        <f t="shared" si="227"/>
        <v>0</v>
      </c>
      <c r="DJ89" s="1902"/>
      <c r="DK89" s="1902"/>
      <c r="DL89" s="1902"/>
      <c r="DM89" s="1902"/>
      <c r="DN89" s="1902"/>
      <c r="DO89" s="1900"/>
      <c r="DP89" s="3989">
        <f t="shared" ref="DP89:DP96" si="255">IF(P89&lt;Q89,1,0)</f>
        <v>0</v>
      </c>
      <c r="DQ89" s="3989">
        <f t="shared" ref="DQ89:DQ96" si="256">IF(R89&lt;S89,1,0)</f>
        <v>0</v>
      </c>
      <c r="DR89" s="3989">
        <f t="shared" si="242"/>
        <v>0</v>
      </c>
      <c r="DS89" s="3989">
        <f t="shared" ref="DS89:DS96" si="257">IF(V89&lt;W89,1,0)</f>
        <v>0</v>
      </c>
      <c r="DT89" s="3989">
        <f t="shared" ref="DT89:DT96" si="258">IF(X89&lt;Y89,1,0)</f>
        <v>0</v>
      </c>
      <c r="DU89" s="3989">
        <f t="shared" ref="DU89:DU96" si="259">IF(Z89&lt;AA89,1,0)</f>
        <v>0</v>
      </c>
      <c r="DV89" s="3989">
        <f t="shared" si="243"/>
        <v>0</v>
      </c>
      <c r="DW89" s="3989">
        <f t="shared" ref="DW89:DW96" si="260">IF(AD89&lt;AE89,1,0)</f>
        <v>0</v>
      </c>
      <c r="DX89" s="3989">
        <f t="shared" ref="DX89:DX96" si="261">IF(AF89&lt;AG89,1,0)</f>
        <v>0</v>
      </c>
      <c r="DY89" s="3989">
        <f t="shared" ref="DY89:DY96" si="262">IF(AH89&lt;AI89,1,0)</f>
        <v>0</v>
      </c>
      <c r="DZ89" s="3989">
        <f>IF(AJ89&lt;AK89,1,0)</f>
        <v>0</v>
      </c>
      <c r="EA89" s="3989">
        <f>IF(AL89&lt;AM89,1,0)</f>
        <v>0</v>
      </c>
      <c r="EB89" s="3989">
        <f>IF(AN89&lt;AO89,1,0)</f>
        <v>0</v>
      </c>
      <c r="EC89" s="3989">
        <f>IF(AP89&lt;AQ89,1,0)</f>
        <v>0</v>
      </c>
    </row>
    <row r="90" spans="1:133" x14ac:dyDescent="0.25">
      <c r="A90" s="4006" t="s">
        <v>1877</v>
      </c>
      <c r="B90" s="3991">
        <f>+N90+P90+R90+T90+V90+X90+Z90+AB90+AD90+AF90+AH90+AJ90+AL90+AN90+AP90</f>
        <v>0</v>
      </c>
      <c r="C90" s="345">
        <f>+O90+Q90+S90+U90+W90+Y90+AA90+AC90+AE90+AG90+AI90+AK90+AM90+AO90+AQ90</f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00"/>
      <c r="CF90" s="4000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05">
        <f t="shared" si="245"/>
        <v>0</v>
      </c>
      <c r="DG90" s="3989">
        <f t="shared" si="225"/>
        <v>0</v>
      </c>
      <c r="DH90" s="3989">
        <f t="shared" si="226"/>
        <v>0</v>
      </c>
      <c r="DI90" s="3989">
        <f t="shared" si="227"/>
        <v>0</v>
      </c>
      <c r="DJ90" s="1902"/>
      <c r="DK90" s="1902"/>
      <c r="DL90" s="1902"/>
      <c r="DM90" s="1902"/>
      <c r="DN90" s="1902"/>
      <c r="DO90" s="3989">
        <f>IF(N90&lt;O90,1,0)</f>
        <v>0</v>
      </c>
      <c r="DP90" s="3989">
        <f t="shared" si="255"/>
        <v>0</v>
      </c>
      <c r="DQ90" s="3989">
        <f t="shared" si="256"/>
        <v>0</v>
      </c>
      <c r="DR90" s="3989">
        <f t="shared" si="242"/>
        <v>0</v>
      </c>
      <c r="DS90" s="3989">
        <f t="shared" si="257"/>
        <v>0</v>
      </c>
      <c r="DT90" s="3989">
        <f t="shared" si="258"/>
        <v>0</v>
      </c>
      <c r="DU90" s="3989">
        <f t="shared" si="259"/>
        <v>0</v>
      </c>
      <c r="DV90" s="3989">
        <f t="shared" si="243"/>
        <v>0</v>
      </c>
      <c r="DW90" s="3989">
        <f t="shared" si="260"/>
        <v>0</v>
      </c>
      <c r="DX90" s="3989">
        <f t="shared" si="261"/>
        <v>0</v>
      </c>
      <c r="DY90" s="3989">
        <f t="shared" si="262"/>
        <v>0</v>
      </c>
      <c r="DZ90" s="3989">
        <f>IF(AJ90&lt;AK90,1,0)</f>
        <v>0</v>
      </c>
      <c r="EA90" s="3989">
        <f>IF(AL90&lt;AM90,1,0)</f>
        <v>0</v>
      </c>
      <c r="EB90" s="3989">
        <f>IF(AN90&lt;AO90,1,0)</f>
        <v>0</v>
      </c>
      <c r="EC90" s="3989">
        <f>IF(AP90&lt;AQ90,1,0)</f>
        <v>0</v>
      </c>
    </row>
    <row r="91" spans="1:133" x14ac:dyDescent="0.25">
      <c r="A91" s="4006" t="s">
        <v>1878</v>
      </c>
      <c r="B91" s="3991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05">
        <f t="shared" si="245"/>
        <v>0</v>
      </c>
      <c r="DG91" s="3989">
        <f t="shared" si="225"/>
        <v>0</v>
      </c>
      <c r="DH91" s="3989">
        <f t="shared" si="226"/>
        <v>0</v>
      </c>
      <c r="DI91" s="3989">
        <f t="shared" si="227"/>
        <v>0</v>
      </c>
      <c r="DJ91" s="3989">
        <f>IF(D91&lt;E91,1,0)</f>
        <v>0</v>
      </c>
      <c r="DK91" s="3989">
        <f>IF(F91&lt;G91,1,0)</f>
        <v>0</v>
      </c>
      <c r="DL91" s="3989">
        <f>IF(H91&lt;I91,1,0)</f>
        <v>0</v>
      </c>
      <c r="DM91" s="3989">
        <f>IF(J91&lt;K91,1,0)</f>
        <v>0</v>
      </c>
      <c r="DN91" s="3989">
        <f>IF(L91&lt;M91,1,0)</f>
        <v>0</v>
      </c>
      <c r="DO91" s="3989">
        <f>IF(N91&lt;O91,1,0)</f>
        <v>0</v>
      </c>
      <c r="DP91" s="3989">
        <f t="shared" si="255"/>
        <v>0</v>
      </c>
      <c r="DQ91" s="3989">
        <f t="shared" si="256"/>
        <v>0</v>
      </c>
      <c r="DR91" s="3989">
        <f t="shared" si="242"/>
        <v>0</v>
      </c>
      <c r="DS91" s="3989">
        <f t="shared" si="257"/>
        <v>0</v>
      </c>
      <c r="DT91" s="3989">
        <f t="shared" si="258"/>
        <v>0</v>
      </c>
      <c r="DU91" s="3989">
        <f t="shared" si="259"/>
        <v>0</v>
      </c>
      <c r="DV91" s="3989">
        <f t="shared" si="243"/>
        <v>0</v>
      </c>
      <c r="DW91" s="3989">
        <f t="shared" si="260"/>
        <v>0</v>
      </c>
      <c r="DX91" s="3989">
        <f t="shared" si="261"/>
        <v>0</v>
      </c>
      <c r="DY91" s="3989">
        <f t="shared" si="262"/>
        <v>0</v>
      </c>
      <c r="DZ91" s="3989">
        <f>IF(AJ91&lt;AK91,1,0)</f>
        <v>0</v>
      </c>
      <c r="EA91" s="3989">
        <f>IF(AL91&lt;AM91,1,0)</f>
        <v>0</v>
      </c>
      <c r="EB91" s="3989">
        <f>IF(AN91&lt;AO91,1,0)</f>
        <v>0</v>
      </c>
      <c r="EC91" s="3989">
        <f>IF(AP91&lt;AQ91,1,0)</f>
        <v>0</v>
      </c>
    </row>
    <row r="92" spans="1:133" x14ac:dyDescent="0.25">
      <c r="A92" s="3990" t="s">
        <v>1879</v>
      </c>
      <c r="B92" s="3991">
        <f>+P92+R92+T92+V92+X92+Z92+AB92+AD92+AF92+AH92+AJ92+AL92+AN92+AP92</f>
        <v>0</v>
      </c>
      <c r="C92" s="345">
        <f>+Q92+S92+U92+W92+Y92+AA92+AC92+AE92+AG92+AI92+AK92+AM92+AO92+AQ92</f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00"/>
      <c r="CF92" s="4000"/>
      <c r="CG92" s="1902"/>
      <c r="CH92" s="1902"/>
      <c r="CI92" s="1902"/>
      <c r="CJ92" s="4000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05">
        <f t="shared" si="245"/>
        <v>0</v>
      </c>
      <c r="DG92" s="3989">
        <f t="shared" si="225"/>
        <v>0</v>
      </c>
      <c r="DH92" s="3989">
        <f t="shared" si="226"/>
        <v>0</v>
      </c>
      <c r="DI92" s="3989">
        <f t="shared" si="227"/>
        <v>0</v>
      </c>
      <c r="DJ92" s="1902"/>
      <c r="DK92" s="1902"/>
      <c r="DL92" s="1902"/>
      <c r="DM92" s="1902"/>
      <c r="DN92" s="1902"/>
      <c r="DO92" s="1900"/>
      <c r="DP92" s="3989">
        <f t="shared" si="255"/>
        <v>0</v>
      </c>
      <c r="DQ92" s="3989">
        <f t="shared" si="256"/>
        <v>0</v>
      </c>
      <c r="DR92" s="3989">
        <f t="shared" si="242"/>
        <v>0</v>
      </c>
      <c r="DS92" s="3989">
        <f t="shared" si="257"/>
        <v>0</v>
      </c>
      <c r="DT92" s="3989">
        <f t="shared" si="258"/>
        <v>0</v>
      </c>
      <c r="DU92" s="3989">
        <f t="shared" si="259"/>
        <v>0</v>
      </c>
      <c r="DV92" s="3989">
        <f t="shared" si="243"/>
        <v>0</v>
      </c>
      <c r="DW92" s="3989">
        <f t="shared" si="260"/>
        <v>0</v>
      </c>
      <c r="DX92" s="3989">
        <f t="shared" si="261"/>
        <v>0</v>
      </c>
      <c r="DY92" s="3989">
        <f t="shared" si="262"/>
        <v>0</v>
      </c>
      <c r="DZ92" s="3989">
        <f>IF(AJ92&lt;AK92,1,0)</f>
        <v>0</v>
      </c>
      <c r="EA92" s="3989">
        <f>IF(AL92&lt;AM92,1,0)</f>
        <v>0</v>
      </c>
      <c r="EB92" s="3989">
        <f>IF(AN92&lt;AO92,1,0)</f>
        <v>0</v>
      </c>
      <c r="EC92" s="3989">
        <f>IF(AP92&lt;AQ92,1,0)</f>
        <v>0</v>
      </c>
    </row>
    <row r="93" spans="1:133" x14ac:dyDescent="0.25">
      <c r="A93" s="4006" t="s">
        <v>1880</v>
      </c>
      <c r="B93" s="3991">
        <f>+P93+R93+T93+V93+X93+Z93+AB93+AD93+AF93+AH93</f>
        <v>0</v>
      </c>
      <c r="C93" s="345">
        <f>+Q93+S93+U93+W93+Y93+AA93+AC93+AE93+AG93+AI93</f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00"/>
      <c r="CF93" s="4000"/>
      <c r="CG93" s="1902"/>
      <c r="CH93" s="1902"/>
      <c r="CI93" s="1902"/>
      <c r="CJ93" s="4000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05">
        <f t="shared" si="245"/>
        <v>0</v>
      </c>
      <c r="DG93" s="3989">
        <f t="shared" si="225"/>
        <v>0</v>
      </c>
      <c r="DH93" s="3989">
        <f t="shared" si="226"/>
        <v>0</v>
      </c>
      <c r="DI93" s="3989">
        <f t="shared" si="227"/>
        <v>0</v>
      </c>
      <c r="DJ93" s="1902"/>
      <c r="DK93" s="1902"/>
      <c r="DL93" s="1902"/>
      <c r="DM93" s="1902"/>
      <c r="DN93" s="1902"/>
      <c r="DO93" s="1900"/>
      <c r="DP93" s="3989">
        <f t="shared" si="255"/>
        <v>0</v>
      </c>
      <c r="DQ93" s="3989">
        <f t="shared" si="256"/>
        <v>0</v>
      </c>
      <c r="DR93" s="3989">
        <f t="shared" si="242"/>
        <v>0</v>
      </c>
      <c r="DS93" s="3989">
        <f t="shared" si="257"/>
        <v>0</v>
      </c>
      <c r="DT93" s="3989">
        <f t="shared" si="258"/>
        <v>0</v>
      </c>
      <c r="DU93" s="3989">
        <f t="shared" si="259"/>
        <v>0</v>
      </c>
      <c r="DV93" s="3989">
        <f t="shared" si="243"/>
        <v>0</v>
      </c>
      <c r="DW93" s="3989">
        <f t="shared" si="260"/>
        <v>0</v>
      </c>
      <c r="DX93" s="3989">
        <f t="shared" si="261"/>
        <v>0</v>
      </c>
      <c r="DY93" s="3989">
        <f t="shared" si="262"/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f t="shared" ref="B94:C96" si="263">+D94+F94+H94+J94+L94+N94+P94+R94+T94+V94+X94+Z94+AB94+AD94+AF94+AH94+AJ94+AL94+AN94+AP94</f>
        <v>0</v>
      </c>
      <c r="C94" s="345">
        <f t="shared" si="263"/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05">
        <f t="shared" si="245"/>
        <v>0</v>
      </c>
      <c r="DG94" s="3989">
        <f t="shared" si="225"/>
        <v>0</v>
      </c>
      <c r="DH94" s="3989">
        <f t="shared" si="226"/>
        <v>0</v>
      </c>
      <c r="DI94" s="3989">
        <f t="shared" si="227"/>
        <v>0</v>
      </c>
      <c r="DJ94" s="3989">
        <f>IF(D94&lt;E94,1,0)</f>
        <v>0</v>
      </c>
      <c r="DK94" s="3989">
        <f>IF(F94&lt;G94,1,0)</f>
        <v>0</v>
      </c>
      <c r="DL94" s="3989">
        <f>IF(H94&lt;I94,1,0)</f>
        <v>0</v>
      </c>
      <c r="DM94" s="3989">
        <f>IF(J94&lt;K94,1,0)</f>
        <v>0</v>
      </c>
      <c r="DN94" s="3989">
        <f>IF(L94&lt;M94,1,0)</f>
        <v>0</v>
      </c>
      <c r="DO94" s="3989">
        <f>IF(N94&lt;O94,1,0)</f>
        <v>0</v>
      </c>
      <c r="DP94" s="3989">
        <f t="shared" si="255"/>
        <v>0</v>
      </c>
      <c r="DQ94" s="3989">
        <f t="shared" si="256"/>
        <v>0</v>
      </c>
      <c r="DR94" s="3989">
        <f t="shared" si="242"/>
        <v>0</v>
      </c>
      <c r="DS94" s="3989">
        <f t="shared" si="257"/>
        <v>0</v>
      </c>
      <c r="DT94" s="3989">
        <f t="shared" si="258"/>
        <v>0</v>
      </c>
      <c r="DU94" s="3989">
        <f t="shared" si="259"/>
        <v>0</v>
      </c>
      <c r="DV94" s="3989">
        <f t="shared" si="243"/>
        <v>0</v>
      </c>
      <c r="DW94" s="3989">
        <f t="shared" si="260"/>
        <v>0</v>
      </c>
      <c r="DX94" s="3989">
        <f t="shared" si="261"/>
        <v>0</v>
      </c>
      <c r="DY94" s="3989">
        <f t="shared" si="262"/>
        <v>0</v>
      </c>
      <c r="DZ94" s="3989">
        <f>IF(AJ94&lt;AK94,1,0)</f>
        <v>0</v>
      </c>
      <c r="EA94" s="3989">
        <f>IF(AL94&lt;AM94,1,0)</f>
        <v>0</v>
      </c>
      <c r="EB94" s="3989">
        <f>IF(AN94&lt;AO94,1,0)</f>
        <v>0</v>
      </c>
      <c r="EC94" s="3989">
        <f>IF(AP94&lt;AQ94,1,0)</f>
        <v>0</v>
      </c>
    </row>
    <row r="95" spans="1:133" x14ac:dyDescent="0.25">
      <c r="A95" s="4006" t="s">
        <v>1882</v>
      </c>
      <c r="B95" s="3991">
        <f t="shared" si="263"/>
        <v>0</v>
      </c>
      <c r="C95" s="345">
        <f t="shared" si="263"/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05">
        <f t="shared" si="245"/>
        <v>0</v>
      </c>
      <c r="DG95" s="3989">
        <f t="shared" si="225"/>
        <v>0</v>
      </c>
      <c r="DH95" s="3989">
        <f t="shared" si="226"/>
        <v>0</v>
      </c>
      <c r="DI95" s="3989">
        <f t="shared" si="227"/>
        <v>0</v>
      </c>
      <c r="DJ95" s="3989">
        <f>IF(D95&lt;E95,1,0)</f>
        <v>0</v>
      </c>
      <c r="DK95" s="3989">
        <f>IF(F95&lt;G95,1,0)</f>
        <v>0</v>
      </c>
      <c r="DL95" s="3989">
        <f>IF(H95&lt;I95,1,0)</f>
        <v>0</v>
      </c>
      <c r="DM95" s="3989">
        <f>IF(J95&lt;K95,1,0)</f>
        <v>0</v>
      </c>
      <c r="DN95" s="3989">
        <f>IF(L95&lt;M95,1,0)</f>
        <v>0</v>
      </c>
      <c r="DO95" s="3989">
        <f>IF(N95&lt;O95,1,0)</f>
        <v>0</v>
      </c>
      <c r="DP95" s="3989">
        <f t="shared" si="255"/>
        <v>0</v>
      </c>
      <c r="DQ95" s="3989">
        <f t="shared" si="256"/>
        <v>0</v>
      </c>
      <c r="DR95" s="3989">
        <f t="shared" si="242"/>
        <v>0</v>
      </c>
      <c r="DS95" s="3989">
        <f t="shared" si="257"/>
        <v>0</v>
      </c>
      <c r="DT95" s="3989">
        <f t="shared" si="258"/>
        <v>0</v>
      </c>
      <c r="DU95" s="3989">
        <f t="shared" si="259"/>
        <v>0</v>
      </c>
      <c r="DV95" s="3989">
        <f t="shared" si="243"/>
        <v>0</v>
      </c>
      <c r="DW95" s="3989">
        <f t="shared" si="260"/>
        <v>0</v>
      </c>
      <c r="DX95" s="3989">
        <f t="shared" si="261"/>
        <v>0</v>
      </c>
      <c r="DY95" s="3989">
        <f t="shared" si="262"/>
        <v>0</v>
      </c>
      <c r="DZ95" s="3989">
        <f>IF(AJ95&lt;AK95,1,0)</f>
        <v>0</v>
      </c>
      <c r="EA95" s="3989">
        <f>IF(AL95&lt;AM95,1,0)</f>
        <v>0</v>
      </c>
      <c r="EB95" s="3989">
        <f>IF(AN95&lt;AO95,1,0)</f>
        <v>0</v>
      </c>
      <c r="EC95" s="3989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29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05">
        <f t="shared" si="245"/>
        <v>0</v>
      </c>
      <c r="DG96" s="3989">
        <f t="shared" si="225"/>
        <v>0</v>
      </c>
      <c r="DH96" s="3989">
        <f t="shared" si="226"/>
        <v>0</v>
      </c>
      <c r="DI96" s="3989">
        <f t="shared" si="227"/>
        <v>0</v>
      </c>
      <c r="DJ96" s="3989">
        <f>IF(D96&lt;E96,1,0)</f>
        <v>0</v>
      </c>
      <c r="DK96" s="3989">
        <f>IF(F96&lt;G96,1,0)</f>
        <v>0</v>
      </c>
      <c r="DL96" s="3989">
        <f>IF(H96&lt;I96,1,0)</f>
        <v>0</v>
      </c>
      <c r="DM96" s="3989">
        <f>IF(J96&lt;K96,1,0)</f>
        <v>0</v>
      </c>
      <c r="DN96" s="3989">
        <f>IF(L96&lt;M96,1,0)</f>
        <v>0</v>
      </c>
      <c r="DO96" s="3989">
        <f>IF(N96&lt;O96,1,0)</f>
        <v>0</v>
      </c>
      <c r="DP96" s="3989">
        <f t="shared" si="255"/>
        <v>0</v>
      </c>
      <c r="DQ96" s="3989">
        <f t="shared" si="256"/>
        <v>0</v>
      </c>
      <c r="DR96" s="3989">
        <f t="shared" si="242"/>
        <v>0</v>
      </c>
      <c r="DS96" s="3989">
        <f t="shared" si="257"/>
        <v>0</v>
      </c>
      <c r="DT96" s="3989">
        <f t="shared" si="258"/>
        <v>0</v>
      </c>
      <c r="DU96" s="3989">
        <f t="shared" si="259"/>
        <v>0</v>
      </c>
      <c r="DV96" s="3989">
        <f t="shared" si="243"/>
        <v>0</v>
      </c>
      <c r="DW96" s="3989">
        <f t="shared" si="260"/>
        <v>0</v>
      </c>
      <c r="DX96" s="3989">
        <f t="shared" si="261"/>
        <v>0</v>
      </c>
      <c r="DY96" s="3989">
        <f t="shared" si="262"/>
        <v>0</v>
      </c>
      <c r="DZ96" s="3989">
        <f>IF(AJ96&lt;AK96,1,0)</f>
        <v>0</v>
      </c>
      <c r="EA96" s="3989">
        <f>IF(AL96&lt;AM96,1,0)</f>
        <v>0</v>
      </c>
      <c r="EB96" s="3989">
        <f>IF(AN96&lt;AO96,1,0)</f>
        <v>0</v>
      </c>
      <c r="EC96" s="3989">
        <f>IF(AP96&lt;AQ96,1,0)</f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08">
        <f t="shared" ref="B101:C108" si="264">+N101+P101+R101+T101+V101+X101+Z101+AB101+AD101+AF101+AH101+AJ101+AL101+AN101+AP101</f>
        <v>0</v>
      </c>
      <c r="C101" s="3983">
        <f t="shared" si="264"/>
        <v>0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/>
      <c r="O101" s="3995"/>
      <c r="P101" s="3996"/>
      <c r="Q101" s="3995"/>
      <c r="R101" s="3996"/>
      <c r="S101" s="3995"/>
      <c r="T101" s="3996"/>
      <c r="U101" s="3995"/>
      <c r="V101" s="3996"/>
      <c r="W101" s="3995"/>
      <c r="X101" s="3996"/>
      <c r="Y101" s="3995"/>
      <c r="Z101" s="3996"/>
      <c r="AA101" s="3995"/>
      <c r="AB101" s="3996"/>
      <c r="AC101" s="3995"/>
      <c r="AD101" s="3996"/>
      <c r="AE101" s="3995"/>
      <c r="AF101" s="3996"/>
      <c r="AG101" s="3995"/>
      <c r="AH101" s="3996"/>
      <c r="AI101" s="3995"/>
      <c r="AJ101" s="3996"/>
      <c r="AK101" s="3995"/>
      <c r="AL101" s="3996"/>
      <c r="AM101" s="3995"/>
      <c r="AN101" s="3996"/>
      <c r="AO101" s="3995"/>
      <c r="AP101" s="3996"/>
      <c r="AQ101" s="3985"/>
      <c r="AR101" s="3984"/>
      <c r="AS101" s="3985"/>
      <c r="AT101" s="3986"/>
      <c r="AU101" s="3985"/>
      <c r="AV101" s="3987"/>
      <c r="AW101" s="3988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05">
        <f>IF(B101&lt;&gt;(AS101),1,0)</f>
        <v>0</v>
      </c>
      <c r="DG101" s="3989">
        <f t="shared" ref="DG101:DG118" si="283">IF(AND($B101&gt;0,AND(AT101="",AU101="")),1,IF((AT101+AU101)&gt;$B101,1,0))</f>
        <v>0</v>
      </c>
      <c r="DH101" s="3989">
        <f t="shared" ref="DH101:DH118" si="284">IF(AND($B101&gt;0,AV101=""),1,IF(AV101&gt;$B101,1,0))</f>
        <v>0</v>
      </c>
      <c r="DI101" s="3989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3989">
        <f t="shared" ref="DO101:DO109" si="286">IF(N101&lt;O101,1,0)</f>
        <v>0</v>
      </c>
      <c r="DP101" s="3989">
        <f t="shared" ref="DP101:DP109" si="287">IF(P101&lt;Q101,1,0)</f>
        <v>0</v>
      </c>
      <c r="DQ101" s="3989">
        <f t="shared" ref="DQ101:DQ109" si="288">IF(R101&lt;S101,1,0)</f>
        <v>0</v>
      </c>
      <c r="DR101" s="3989">
        <f>IF($T101&lt;$U101,1,0)</f>
        <v>0</v>
      </c>
      <c r="DS101" s="3989">
        <f t="shared" ref="DS101:DS109" si="289">IF(V101&lt;W101,1,0)</f>
        <v>0</v>
      </c>
      <c r="DT101" s="3989">
        <f t="shared" ref="DT101:DT109" si="290">IF(X101&lt;Y101,1,0)</f>
        <v>0</v>
      </c>
      <c r="DU101" s="3989">
        <f t="shared" ref="DU101:DU109" si="291">IF(Z101&lt;AA101,1,0)</f>
        <v>0</v>
      </c>
      <c r="DV101" s="3989">
        <f t="shared" ref="DV101:DV118" si="292">IF(AB101&lt;AC101,1,0)</f>
        <v>0</v>
      </c>
      <c r="DW101" s="3989">
        <f t="shared" ref="DW101:DW109" si="293">IF(AD101&lt;AE101,1,0)</f>
        <v>0</v>
      </c>
      <c r="DX101" s="3989">
        <f t="shared" ref="DX101:DX109" si="294">IF(AF101&lt;AG101,1,0)</f>
        <v>0</v>
      </c>
      <c r="DY101" s="3989">
        <f t="shared" ref="DY101:DY109" si="295">IF(AH101&lt;AI101,1,0)</f>
        <v>0</v>
      </c>
      <c r="DZ101" s="3989">
        <f t="shared" ref="DZ101:DZ109" si="296">IF(AJ101&lt;AK101,1,0)</f>
        <v>0</v>
      </c>
      <c r="EA101" s="3989">
        <f t="shared" ref="EA101:EA109" si="297">IF(AL101&lt;AM101,1,0)</f>
        <v>0</v>
      </c>
      <c r="EB101" s="3989">
        <f t="shared" ref="EB101:EB109" si="298">IF(AN101&lt;AO101,1,0)</f>
        <v>0</v>
      </c>
      <c r="EC101" s="3989">
        <f t="shared" ref="EC101:EC109" si="299">IF(AP101&lt;AQ101,1,0)</f>
        <v>0</v>
      </c>
    </row>
    <row r="102" spans="1:133" x14ac:dyDescent="0.25">
      <c r="A102" s="4006" t="s">
        <v>1867</v>
      </c>
      <c r="B102" s="3991">
        <f t="shared" si="264"/>
        <v>0</v>
      </c>
      <c r="C102" s="345">
        <f t="shared" si="264"/>
        <v>0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/>
      <c r="O102" s="3995"/>
      <c r="P102" s="3996"/>
      <c r="Q102" s="3995"/>
      <c r="R102" s="3996"/>
      <c r="S102" s="3995"/>
      <c r="T102" s="3996"/>
      <c r="U102" s="3995"/>
      <c r="V102" s="3996"/>
      <c r="W102" s="3995"/>
      <c r="X102" s="3996"/>
      <c r="Y102" s="3995"/>
      <c r="Z102" s="3996"/>
      <c r="AA102" s="3995"/>
      <c r="AB102" s="3996"/>
      <c r="AC102" s="3995"/>
      <c r="AD102" s="3996"/>
      <c r="AE102" s="3995"/>
      <c r="AF102" s="3996"/>
      <c r="AG102" s="3995"/>
      <c r="AH102" s="3996"/>
      <c r="AI102" s="3995"/>
      <c r="AJ102" s="3996"/>
      <c r="AK102" s="3995"/>
      <c r="AL102" s="3996"/>
      <c r="AM102" s="3995"/>
      <c r="AN102" s="3996"/>
      <c r="AO102" s="3995"/>
      <c r="AP102" s="3996"/>
      <c r="AQ102" s="3985"/>
      <c r="AR102" s="3984"/>
      <c r="AS102" s="3985"/>
      <c r="AT102" s="3986"/>
      <c r="AU102" s="3985"/>
      <c r="AV102" s="3987"/>
      <c r="AW102" s="3988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05">
        <f>IF(B102&lt;&gt;(AS102),1,0)</f>
        <v>0</v>
      </c>
      <c r="DG102" s="3989">
        <f t="shared" si="283"/>
        <v>0</v>
      </c>
      <c r="DH102" s="3989">
        <f t="shared" si="284"/>
        <v>0</v>
      </c>
      <c r="DI102" s="3989">
        <f t="shared" si="285"/>
        <v>0</v>
      </c>
      <c r="DJ102" s="1900"/>
      <c r="DK102" s="1900"/>
      <c r="DL102" s="1900"/>
      <c r="DM102" s="1900"/>
      <c r="DN102" s="1900"/>
      <c r="DO102" s="3989">
        <f t="shared" si="286"/>
        <v>0</v>
      </c>
      <c r="DP102" s="3989">
        <f t="shared" si="287"/>
        <v>0</v>
      </c>
      <c r="DQ102" s="3989">
        <f t="shared" si="288"/>
        <v>0</v>
      </c>
      <c r="DR102" s="3989">
        <f t="shared" ref="DR102:DR118" si="301">IF($T102&lt;$U102,1,0)</f>
        <v>0</v>
      </c>
      <c r="DS102" s="3989">
        <f t="shared" si="289"/>
        <v>0</v>
      </c>
      <c r="DT102" s="3989">
        <f t="shared" si="290"/>
        <v>0</v>
      </c>
      <c r="DU102" s="3989">
        <f t="shared" si="291"/>
        <v>0</v>
      </c>
      <c r="DV102" s="3989">
        <f t="shared" si="292"/>
        <v>0</v>
      </c>
      <c r="DW102" s="3989">
        <f t="shared" si="293"/>
        <v>0</v>
      </c>
      <c r="DX102" s="3989">
        <f t="shared" si="294"/>
        <v>0</v>
      </c>
      <c r="DY102" s="3989">
        <f t="shared" si="295"/>
        <v>0</v>
      </c>
      <c r="DZ102" s="3989">
        <f t="shared" si="296"/>
        <v>0</v>
      </c>
      <c r="EA102" s="3989">
        <f t="shared" si="297"/>
        <v>0</v>
      </c>
      <c r="EB102" s="3989">
        <f t="shared" si="298"/>
        <v>0</v>
      </c>
      <c r="EC102" s="3989">
        <f t="shared" si="299"/>
        <v>0</v>
      </c>
    </row>
    <row r="103" spans="1:133" x14ac:dyDescent="0.25">
      <c r="A103" s="4006" t="s">
        <v>1868</v>
      </c>
      <c r="B103" s="3991">
        <f t="shared" si="264"/>
        <v>0</v>
      </c>
      <c r="C103" s="345">
        <f t="shared" si="264"/>
        <v>0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/>
      <c r="O103" s="3995"/>
      <c r="P103" s="3996"/>
      <c r="Q103" s="3995"/>
      <c r="R103" s="3996"/>
      <c r="S103" s="3995"/>
      <c r="T103" s="3996"/>
      <c r="U103" s="3995"/>
      <c r="V103" s="3996"/>
      <c r="W103" s="3995"/>
      <c r="X103" s="3996"/>
      <c r="Y103" s="3995"/>
      <c r="Z103" s="3996"/>
      <c r="AA103" s="3995"/>
      <c r="AB103" s="3996"/>
      <c r="AC103" s="3995"/>
      <c r="AD103" s="3996"/>
      <c r="AE103" s="3995"/>
      <c r="AF103" s="3996"/>
      <c r="AG103" s="3995"/>
      <c r="AH103" s="3996"/>
      <c r="AI103" s="3995"/>
      <c r="AJ103" s="3996"/>
      <c r="AK103" s="3995"/>
      <c r="AL103" s="3996"/>
      <c r="AM103" s="3995"/>
      <c r="AN103" s="3996"/>
      <c r="AO103" s="3995"/>
      <c r="AP103" s="3996"/>
      <c r="AQ103" s="3985"/>
      <c r="AR103" s="3984"/>
      <c r="AS103" s="3985"/>
      <c r="AT103" s="3986"/>
      <c r="AU103" s="3985"/>
      <c r="AV103" s="3987"/>
      <c r="AW103" s="3988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05">
        <f>IF(B103&lt;&gt;(AS103),1,0)</f>
        <v>0</v>
      </c>
      <c r="DG103" s="3989">
        <f t="shared" si="283"/>
        <v>0</v>
      </c>
      <c r="DH103" s="3989">
        <f t="shared" si="284"/>
        <v>0</v>
      </c>
      <c r="DI103" s="3989">
        <f t="shared" si="285"/>
        <v>0</v>
      </c>
      <c r="DJ103" s="1900"/>
      <c r="DK103" s="1900"/>
      <c r="DL103" s="1900"/>
      <c r="DM103" s="1900"/>
      <c r="DN103" s="1900"/>
      <c r="DO103" s="3989">
        <f t="shared" si="286"/>
        <v>0</v>
      </c>
      <c r="DP103" s="3989">
        <f t="shared" si="287"/>
        <v>0</v>
      </c>
      <c r="DQ103" s="3989">
        <f t="shared" si="288"/>
        <v>0</v>
      </c>
      <c r="DR103" s="3989">
        <f t="shared" si="301"/>
        <v>0</v>
      </c>
      <c r="DS103" s="3989">
        <f t="shared" si="289"/>
        <v>0</v>
      </c>
      <c r="DT103" s="3989">
        <f t="shared" si="290"/>
        <v>0</v>
      </c>
      <c r="DU103" s="3989">
        <f t="shared" si="291"/>
        <v>0</v>
      </c>
      <c r="DV103" s="3989">
        <f t="shared" si="292"/>
        <v>0</v>
      </c>
      <c r="DW103" s="3989">
        <f t="shared" si="293"/>
        <v>0</v>
      </c>
      <c r="DX103" s="3989">
        <f t="shared" si="294"/>
        <v>0</v>
      </c>
      <c r="DY103" s="3989">
        <f t="shared" si="295"/>
        <v>0</v>
      </c>
      <c r="DZ103" s="3989">
        <f t="shared" si="296"/>
        <v>0</v>
      </c>
      <c r="EA103" s="3989">
        <f t="shared" si="297"/>
        <v>0</v>
      </c>
      <c r="EB103" s="3989">
        <f t="shared" si="298"/>
        <v>0</v>
      </c>
      <c r="EC103" s="3989">
        <f t="shared" si="299"/>
        <v>0</v>
      </c>
    </row>
    <row r="104" spans="1:133" x14ac:dyDescent="0.25">
      <c r="A104" s="4006" t="s">
        <v>1869</v>
      </c>
      <c r="B104" s="3991">
        <f t="shared" si="264"/>
        <v>0</v>
      </c>
      <c r="C104" s="345">
        <f t="shared" si="264"/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/>
      <c r="O104" s="3995"/>
      <c r="P104" s="3996"/>
      <c r="Q104" s="3995"/>
      <c r="R104" s="3996"/>
      <c r="S104" s="3995"/>
      <c r="T104" s="3996"/>
      <c r="U104" s="3995"/>
      <c r="V104" s="3996"/>
      <c r="W104" s="3995"/>
      <c r="X104" s="3996"/>
      <c r="Y104" s="3995"/>
      <c r="Z104" s="3996"/>
      <c r="AA104" s="3995"/>
      <c r="AB104" s="3996"/>
      <c r="AC104" s="3995"/>
      <c r="AD104" s="3996"/>
      <c r="AE104" s="3995"/>
      <c r="AF104" s="3996"/>
      <c r="AG104" s="3995"/>
      <c r="AH104" s="3996"/>
      <c r="AI104" s="3995"/>
      <c r="AJ104" s="3996"/>
      <c r="AK104" s="3995"/>
      <c r="AL104" s="3996"/>
      <c r="AM104" s="3995"/>
      <c r="AN104" s="3996"/>
      <c r="AO104" s="3995"/>
      <c r="AP104" s="3996"/>
      <c r="AQ104" s="3985"/>
      <c r="AR104" s="3984"/>
      <c r="AS104" s="3985"/>
      <c r="AT104" s="3986"/>
      <c r="AU104" s="3985"/>
      <c r="AV104" s="3987"/>
      <c r="AW104" s="3988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05">
        <f>IF(B104&lt;&gt;(AS104),1,0)</f>
        <v>0</v>
      </c>
      <c r="DG104" s="3989">
        <f t="shared" si="283"/>
        <v>0</v>
      </c>
      <c r="DH104" s="3989">
        <f t="shared" si="284"/>
        <v>0</v>
      </c>
      <c r="DI104" s="3989">
        <f t="shared" si="285"/>
        <v>0</v>
      </c>
      <c r="DJ104" s="1900"/>
      <c r="DK104" s="1900"/>
      <c r="DL104" s="1900"/>
      <c r="DM104" s="1900"/>
      <c r="DN104" s="1900"/>
      <c r="DO104" s="3989">
        <f t="shared" si="286"/>
        <v>0</v>
      </c>
      <c r="DP104" s="3989">
        <f t="shared" si="287"/>
        <v>0</v>
      </c>
      <c r="DQ104" s="3989">
        <f t="shared" si="288"/>
        <v>0</v>
      </c>
      <c r="DR104" s="3989">
        <f t="shared" si="301"/>
        <v>0</v>
      </c>
      <c r="DS104" s="3989">
        <f t="shared" si="289"/>
        <v>0</v>
      </c>
      <c r="DT104" s="3989">
        <f t="shared" si="290"/>
        <v>0</v>
      </c>
      <c r="DU104" s="3989">
        <f t="shared" si="291"/>
        <v>0</v>
      </c>
      <c r="DV104" s="3989">
        <f t="shared" si="292"/>
        <v>0</v>
      </c>
      <c r="DW104" s="3989">
        <f t="shared" si="293"/>
        <v>0</v>
      </c>
      <c r="DX104" s="3989">
        <f t="shared" si="294"/>
        <v>0</v>
      </c>
      <c r="DY104" s="3989">
        <f t="shared" si="295"/>
        <v>0</v>
      </c>
      <c r="DZ104" s="3989">
        <f t="shared" si="296"/>
        <v>0</v>
      </c>
      <c r="EA104" s="3989">
        <f t="shared" si="297"/>
        <v>0</v>
      </c>
      <c r="EB104" s="3989">
        <f t="shared" si="298"/>
        <v>0</v>
      </c>
      <c r="EC104" s="3989">
        <f t="shared" si="299"/>
        <v>0</v>
      </c>
    </row>
    <row r="105" spans="1:133" x14ac:dyDescent="0.25">
      <c r="A105" s="4007" t="s">
        <v>1870</v>
      </c>
      <c r="B105" s="3991">
        <f t="shared" si="264"/>
        <v>0</v>
      </c>
      <c r="C105" s="345">
        <f t="shared" si="264"/>
        <v>0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/>
      <c r="O105" s="3995"/>
      <c r="P105" s="3996"/>
      <c r="Q105" s="3995"/>
      <c r="R105" s="3996"/>
      <c r="S105" s="3995"/>
      <c r="T105" s="3996"/>
      <c r="U105" s="3995"/>
      <c r="V105" s="3996"/>
      <c r="W105" s="3995"/>
      <c r="X105" s="3996"/>
      <c r="Y105" s="3995"/>
      <c r="Z105" s="3996"/>
      <c r="AA105" s="3995"/>
      <c r="AB105" s="3996"/>
      <c r="AC105" s="3995"/>
      <c r="AD105" s="3996"/>
      <c r="AE105" s="3995"/>
      <c r="AF105" s="3996"/>
      <c r="AG105" s="3995"/>
      <c r="AH105" s="3996"/>
      <c r="AI105" s="3995"/>
      <c r="AJ105" s="3996"/>
      <c r="AK105" s="3995"/>
      <c r="AL105" s="3996"/>
      <c r="AM105" s="3995"/>
      <c r="AN105" s="3996"/>
      <c r="AO105" s="3995"/>
      <c r="AP105" s="3996"/>
      <c r="AQ105" s="3985"/>
      <c r="AR105" s="3984"/>
      <c r="AS105" s="3985"/>
      <c r="AT105" s="3986"/>
      <c r="AU105" s="3985"/>
      <c r="AV105" s="3987"/>
      <c r="AW105" s="3988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05">
        <f>IF(B105&lt;&gt;(AS105),1,0)</f>
        <v>0</v>
      </c>
      <c r="DG105" s="3989">
        <f t="shared" si="283"/>
        <v>0</v>
      </c>
      <c r="DH105" s="3989">
        <f t="shared" si="284"/>
        <v>0</v>
      </c>
      <c r="DI105" s="3989">
        <f t="shared" si="285"/>
        <v>0</v>
      </c>
      <c r="DJ105" s="1900"/>
      <c r="DK105" s="1900"/>
      <c r="DL105" s="1900"/>
      <c r="DM105" s="1900"/>
      <c r="DN105" s="1900"/>
      <c r="DO105" s="3989">
        <f t="shared" si="286"/>
        <v>0</v>
      </c>
      <c r="DP105" s="3989">
        <f t="shared" si="287"/>
        <v>0</v>
      </c>
      <c r="DQ105" s="3989">
        <f t="shared" si="288"/>
        <v>0</v>
      </c>
      <c r="DR105" s="3989">
        <f t="shared" si="301"/>
        <v>0</v>
      </c>
      <c r="DS105" s="3989">
        <f t="shared" si="289"/>
        <v>0</v>
      </c>
      <c r="DT105" s="3989">
        <f t="shared" si="290"/>
        <v>0</v>
      </c>
      <c r="DU105" s="3989">
        <f t="shared" si="291"/>
        <v>0</v>
      </c>
      <c r="DV105" s="3989">
        <f t="shared" si="292"/>
        <v>0</v>
      </c>
      <c r="DW105" s="3989">
        <f t="shared" si="293"/>
        <v>0</v>
      </c>
      <c r="DX105" s="3989">
        <f t="shared" si="294"/>
        <v>0</v>
      </c>
      <c r="DY105" s="3989">
        <f t="shared" si="295"/>
        <v>0</v>
      </c>
      <c r="DZ105" s="3989">
        <f t="shared" si="296"/>
        <v>0</v>
      </c>
      <c r="EA105" s="3989">
        <f t="shared" si="297"/>
        <v>0</v>
      </c>
      <c r="EB105" s="3989">
        <f t="shared" si="298"/>
        <v>0</v>
      </c>
      <c r="EC105" s="3989">
        <f t="shared" si="299"/>
        <v>0</v>
      </c>
    </row>
    <row r="106" spans="1:133" x14ac:dyDescent="0.25">
      <c r="A106" s="4007" t="s">
        <v>1871</v>
      </c>
      <c r="B106" s="3991">
        <f t="shared" si="264"/>
        <v>0</v>
      </c>
      <c r="C106" s="345">
        <f t="shared" si="264"/>
        <v>0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/>
      <c r="O106" s="3995"/>
      <c r="P106" s="3996"/>
      <c r="Q106" s="3995"/>
      <c r="R106" s="3996"/>
      <c r="S106" s="3995"/>
      <c r="T106" s="3996"/>
      <c r="U106" s="3995"/>
      <c r="V106" s="3996"/>
      <c r="W106" s="3995"/>
      <c r="X106" s="3996"/>
      <c r="Y106" s="3995"/>
      <c r="Z106" s="3996"/>
      <c r="AA106" s="3995"/>
      <c r="AB106" s="3996"/>
      <c r="AC106" s="3995"/>
      <c r="AD106" s="3996"/>
      <c r="AE106" s="3995"/>
      <c r="AF106" s="3996"/>
      <c r="AG106" s="3995"/>
      <c r="AH106" s="3996"/>
      <c r="AI106" s="3995"/>
      <c r="AJ106" s="3996"/>
      <c r="AK106" s="3995"/>
      <c r="AL106" s="3996"/>
      <c r="AM106" s="3995"/>
      <c r="AN106" s="3996"/>
      <c r="AO106" s="3995"/>
      <c r="AP106" s="3996"/>
      <c r="AQ106" s="3985"/>
      <c r="AR106" s="3987"/>
      <c r="AS106" s="3985"/>
      <c r="AT106" s="3986"/>
      <c r="AU106" s="3985"/>
      <c r="AV106" s="3987"/>
      <c r="AW106" s="3988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05">
        <f>IF(B106&lt;&gt;(AS106+AR106),1,0)</f>
        <v>0</v>
      </c>
      <c r="DG106" s="3989">
        <f t="shared" si="283"/>
        <v>0</v>
      </c>
      <c r="DH106" s="3989">
        <f t="shared" si="284"/>
        <v>0</v>
      </c>
      <c r="DI106" s="3989">
        <f t="shared" si="285"/>
        <v>0</v>
      </c>
      <c r="DJ106" s="1900"/>
      <c r="DK106" s="1900"/>
      <c r="DL106" s="1900"/>
      <c r="DM106" s="1900"/>
      <c r="DN106" s="1900"/>
      <c r="DO106" s="3989">
        <f t="shared" si="286"/>
        <v>0</v>
      </c>
      <c r="DP106" s="3989">
        <f t="shared" si="287"/>
        <v>0</v>
      </c>
      <c r="DQ106" s="3989">
        <f t="shared" si="288"/>
        <v>0</v>
      </c>
      <c r="DR106" s="3989">
        <f t="shared" si="301"/>
        <v>0</v>
      </c>
      <c r="DS106" s="3989">
        <f t="shared" si="289"/>
        <v>0</v>
      </c>
      <c r="DT106" s="3989">
        <f t="shared" si="290"/>
        <v>0</v>
      </c>
      <c r="DU106" s="3989">
        <f t="shared" si="291"/>
        <v>0</v>
      </c>
      <c r="DV106" s="3989">
        <f t="shared" si="292"/>
        <v>0</v>
      </c>
      <c r="DW106" s="3989">
        <f t="shared" si="293"/>
        <v>0</v>
      </c>
      <c r="DX106" s="3989">
        <f t="shared" si="294"/>
        <v>0</v>
      </c>
      <c r="DY106" s="3989">
        <f t="shared" si="295"/>
        <v>0</v>
      </c>
      <c r="DZ106" s="3989">
        <f t="shared" si="296"/>
        <v>0</v>
      </c>
      <c r="EA106" s="3989">
        <f t="shared" si="297"/>
        <v>0</v>
      </c>
      <c r="EB106" s="3989">
        <f t="shared" si="298"/>
        <v>0</v>
      </c>
      <c r="EC106" s="3989">
        <f t="shared" si="299"/>
        <v>0</v>
      </c>
    </row>
    <row r="107" spans="1:133" x14ac:dyDescent="0.25">
      <c r="A107" s="4007" t="s">
        <v>1872</v>
      </c>
      <c r="B107" s="3991">
        <f t="shared" si="264"/>
        <v>0</v>
      </c>
      <c r="C107" s="345">
        <f t="shared" si="264"/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/>
      <c r="O107" s="3995"/>
      <c r="P107" s="3996"/>
      <c r="Q107" s="3995"/>
      <c r="R107" s="3996"/>
      <c r="S107" s="3995"/>
      <c r="T107" s="3996"/>
      <c r="U107" s="3995"/>
      <c r="V107" s="3996"/>
      <c r="W107" s="3995"/>
      <c r="X107" s="3996"/>
      <c r="Y107" s="3995"/>
      <c r="Z107" s="3996"/>
      <c r="AA107" s="3995"/>
      <c r="AB107" s="3996"/>
      <c r="AC107" s="3995"/>
      <c r="AD107" s="3996"/>
      <c r="AE107" s="3995"/>
      <c r="AF107" s="3996"/>
      <c r="AG107" s="3995"/>
      <c r="AH107" s="3996"/>
      <c r="AI107" s="3995"/>
      <c r="AJ107" s="3996"/>
      <c r="AK107" s="3995"/>
      <c r="AL107" s="3996"/>
      <c r="AM107" s="3995"/>
      <c r="AN107" s="3996"/>
      <c r="AO107" s="3995"/>
      <c r="AP107" s="3996"/>
      <c r="AQ107" s="3985"/>
      <c r="AR107" s="3984"/>
      <c r="AS107" s="3985"/>
      <c r="AT107" s="3986"/>
      <c r="AU107" s="3985"/>
      <c r="AV107" s="3987"/>
      <c r="AW107" s="3988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05">
        <f>IF(B107&lt;&gt;(AS107),1,0)</f>
        <v>0</v>
      </c>
      <c r="DG107" s="3989">
        <f t="shared" si="283"/>
        <v>0</v>
      </c>
      <c r="DH107" s="3989">
        <f t="shared" si="284"/>
        <v>0</v>
      </c>
      <c r="DI107" s="3989">
        <f t="shared" si="285"/>
        <v>0</v>
      </c>
      <c r="DJ107" s="1900"/>
      <c r="DK107" s="1900"/>
      <c r="DL107" s="1900"/>
      <c r="DM107" s="1900"/>
      <c r="DN107" s="1900"/>
      <c r="DO107" s="3989">
        <f t="shared" si="286"/>
        <v>0</v>
      </c>
      <c r="DP107" s="3989">
        <f t="shared" si="287"/>
        <v>0</v>
      </c>
      <c r="DQ107" s="3989">
        <f t="shared" si="288"/>
        <v>0</v>
      </c>
      <c r="DR107" s="3989">
        <f t="shared" si="301"/>
        <v>0</v>
      </c>
      <c r="DS107" s="3989">
        <f t="shared" si="289"/>
        <v>0</v>
      </c>
      <c r="DT107" s="3989">
        <f t="shared" si="290"/>
        <v>0</v>
      </c>
      <c r="DU107" s="3989">
        <f t="shared" si="291"/>
        <v>0</v>
      </c>
      <c r="DV107" s="3989">
        <f t="shared" si="292"/>
        <v>0</v>
      </c>
      <c r="DW107" s="3989">
        <f t="shared" si="293"/>
        <v>0</v>
      </c>
      <c r="DX107" s="3989">
        <f t="shared" si="294"/>
        <v>0</v>
      </c>
      <c r="DY107" s="3989">
        <f t="shared" si="295"/>
        <v>0</v>
      </c>
      <c r="DZ107" s="3989">
        <f t="shared" si="296"/>
        <v>0</v>
      </c>
      <c r="EA107" s="3989">
        <f t="shared" si="297"/>
        <v>0</v>
      </c>
      <c r="EB107" s="3989">
        <f t="shared" si="298"/>
        <v>0</v>
      </c>
      <c r="EC107" s="3989">
        <f t="shared" si="299"/>
        <v>0</v>
      </c>
    </row>
    <row r="108" spans="1:133" x14ac:dyDescent="0.25">
      <c r="A108" s="4006" t="s">
        <v>1873</v>
      </c>
      <c r="B108" s="3991">
        <f t="shared" si="264"/>
        <v>0</v>
      </c>
      <c r="C108" s="345">
        <f t="shared" si="264"/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/>
      <c r="O108" s="3995"/>
      <c r="P108" s="3996"/>
      <c r="Q108" s="3995"/>
      <c r="R108" s="3996"/>
      <c r="S108" s="3995"/>
      <c r="T108" s="3996"/>
      <c r="U108" s="3995"/>
      <c r="V108" s="3996"/>
      <c r="W108" s="3995"/>
      <c r="X108" s="3996"/>
      <c r="Y108" s="3995"/>
      <c r="Z108" s="3996"/>
      <c r="AA108" s="3995"/>
      <c r="AB108" s="3996"/>
      <c r="AC108" s="3995"/>
      <c r="AD108" s="3996"/>
      <c r="AE108" s="3995"/>
      <c r="AF108" s="3996"/>
      <c r="AG108" s="3995"/>
      <c r="AH108" s="3996"/>
      <c r="AI108" s="3995"/>
      <c r="AJ108" s="3996"/>
      <c r="AK108" s="3995"/>
      <c r="AL108" s="3996"/>
      <c r="AM108" s="3995"/>
      <c r="AN108" s="3996"/>
      <c r="AO108" s="3995"/>
      <c r="AP108" s="3996"/>
      <c r="AQ108" s="3985"/>
      <c r="AR108" s="3984"/>
      <c r="AS108" s="3985"/>
      <c r="AT108" s="3986"/>
      <c r="AU108" s="3985"/>
      <c r="AV108" s="3987"/>
      <c r="AW108" s="3988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05">
        <f>IF(B108&lt;&gt;(AS108),1,0)</f>
        <v>0</v>
      </c>
      <c r="DG108" s="3989">
        <f t="shared" si="283"/>
        <v>0</v>
      </c>
      <c r="DH108" s="3989">
        <f t="shared" si="284"/>
        <v>0</v>
      </c>
      <c r="DI108" s="3989">
        <f t="shared" si="285"/>
        <v>0</v>
      </c>
      <c r="DJ108" s="1900"/>
      <c r="DK108" s="1900"/>
      <c r="DL108" s="1900"/>
      <c r="DM108" s="1900"/>
      <c r="DN108" s="1900"/>
      <c r="DO108" s="3989">
        <f t="shared" si="286"/>
        <v>0</v>
      </c>
      <c r="DP108" s="3989">
        <f t="shared" si="287"/>
        <v>0</v>
      </c>
      <c r="DQ108" s="3989">
        <f t="shared" si="288"/>
        <v>0</v>
      </c>
      <c r="DR108" s="3989">
        <f t="shared" si="301"/>
        <v>0</v>
      </c>
      <c r="DS108" s="3989">
        <f t="shared" si="289"/>
        <v>0</v>
      </c>
      <c r="DT108" s="3989">
        <f t="shared" si="290"/>
        <v>0</v>
      </c>
      <c r="DU108" s="3989">
        <f t="shared" si="291"/>
        <v>0</v>
      </c>
      <c r="DV108" s="3989">
        <f t="shared" si="292"/>
        <v>0</v>
      </c>
      <c r="DW108" s="3989">
        <f t="shared" si="293"/>
        <v>0</v>
      </c>
      <c r="DX108" s="3989">
        <f t="shared" si="294"/>
        <v>0</v>
      </c>
      <c r="DY108" s="3989">
        <f t="shared" si="295"/>
        <v>0</v>
      </c>
      <c r="DZ108" s="3989">
        <f t="shared" si="296"/>
        <v>0</v>
      </c>
      <c r="EA108" s="3989">
        <f t="shared" si="297"/>
        <v>0</v>
      </c>
      <c r="EB108" s="3989">
        <f t="shared" si="298"/>
        <v>0</v>
      </c>
      <c r="EC108" s="3989">
        <f t="shared" si="299"/>
        <v>0</v>
      </c>
    </row>
    <row r="109" spans="1:133" x14ac:dyDescent="0.25">
      <c r="A109" s="4006" t="s">
        <v>1874</v>
      </c>
      <c r="B109" s="3991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/>
      <c r="O109" s="3995"/>
      <c r="P109" s="3996"/>
      <c r="Q109" s="3995"/>
      <c r="R109" s="3996"/>
      <c r="S109" s="3995"/>
      <c r="T109" s="3996"/>
      <c r="U109" s="3995"/>
      <c r="V109" s="3996"/>
      <c r="W109" s="3995"/>
      <c r="X109" s="3996"/>
      <c r="Y109" s="3995"/>
      <c r="Z109" s="3996"/>
      <c r="AA109" s="3995"/>
      <c r="AB109" s="3996"/>
      <c r="AC109" s="3995"/>
      <c r="AD109" s="3996"/>
      <c r="AE109" s="3995"/>
      <c r="AF109" s="3996"/>
      <c r="AG109" s="3995"/>
      <c r="AH109" s="3996"/>
      <c r="AI109" s="3995"/>
      <c r="AJ109" s="3996"/>
      <c r="AK109" s="3995"/>
      <c r="AL109" s="3996"/>
      <c r="AM109" s="3995"/>
      <c r="AN109" s="3996"/>
      <c r="AO109" s="3995"/>
      <c r="AP109" s="3996"/>
      <c r="AQ109" s="3985"/>
      <c r="AR109" s="3984"/>
      <c r="AS109" s="3985"/>
      <c r="AT109" s="3986"/>
      <c r="AU109" s="3985"/>
      <c r="AV109" s="3987"/>
      <c r="AW109" s="3988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05">
        <f>IF(B109&lt;&gt;(AS109),1,0)</f>
        <v>0</v>
      </c>
      <c r="DG109" s="3989">
        <f t="shared" si="283"/>
        <v>0</v>
      </c>
      <c r="DH109" s="3989">
        <f t="shared" si="284"/>
        <v>0</v>
      </c>
      <c r="DI109" s="3989">
        <f t="shared" si="285"/>
        <v>0</v>
      </c>
      <c r="DJ109" s="3989">
        <f>IF(D109&lt;E109,1,0)</f>
        <v>0</v>
      </c>
      <c r="DK109" s="3989">
        <f>IF(F109&lt;G109,1,0)</f>
        <v>0</v>
      </c>
      <c r="DL109" s="3989">
        <f>IF(H109&lt;I109,1,0)</f>
        <v>0</v>
      </c>
      <c r="DM109" s="3989">
        <f>IF(J109&lt;K109,1,0)</f>
        <v>0</v>
      </c>
      <c r="DN109" s="3989">
        <f>IF(L109&lt;M109,1,0)</f>
        <v>0</v>
      </c>
      <c r="DO109" s="3989">
        <f t="shared" si="286"/>
        <v>0</v>
      </c>
      <c r="DP109" s="3989">
        <f t="shared" si="287"/>
        <v>0</v>
      </c>
      <c r="DQ109" s="3989">
        <f t="shared" si="288"/>
        <v>0</v>
      </c>
      <c r="DR109" s="3989">
        <f t="shared" si="301"/>
        <v>0</v>
      </c>
      <c r="DS109" s="3989">
        <f t="shared" si="289"/>
        <v>0</v>
      </c>
      <c r="DT109" s="3989">
        <f t="shared" si="290"/>
        <v>0</v>
      </c>
      <c r="DU109" s="3989">
        <f t="shared" si="291"/>
        <v>0</v>
      </c>
      <c r="DV109" s="3989">
        <f t="shared" si="292"/>
        <v>0</v>
      </c>
      <c r="DW109" s="3989">
        <f t="shared" si="293"/>
        <v>0</v>
      </c>
      <c r="DX109" s="3989">
        <f t="shared" si="294"/>
        <v>0</v>
      </c>
      <c r="DY109" s="3989">
        <f t="shared" si="295"/>
        <v>0</v>
      </c>
      <c r="DZ109" s="3989">
        <f t="shared" si="296"/>
        <v>0</v>
      </c>
      <c r="EA109" s="3989">
        <f t="shared" si="297"/>
        <v>0</v>
      </c>
      <c r="EB109" s="3989">
        <f t="shared" si="298"/>
        <v>0</v>
      </c>
      <c r="EC109" s="3989">
        <f t="shared" si="299"/>
        <v>0</v>
      </c>
    </row>
    <row r="110" spans="1:133" ht="21" x14ac:dyDescent="0.25">
      <c r="A110" s="4007" t="s">
        <v>1875</v>
      </c>
      <c r="B110" s="3991">
        <f>+D110+F110+H110</f>
        <v>0</v>
      </c>
      <c r="C110" s="345">
        <f>+E110+G110+I110</f>
        <v>0</v>
      </c>
      <c r="D110" s="3987"/>
      <c r="E110" s="3995"/>
      <c r="F110" s="3996"/>
      <c r="G110" s="3995"/>
      <c r="H110" s="3996"/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/>
      <c r="AS110" s="3985"/>
      <c r="AT110" s="3986"/>
      <c r="AU110" s="3985"/>
      <c r="AV110" s="3987"/>
      <c r="AW110" s="3988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f t="shared" ref="DF110:DF118" si="303">IF(B110&lt;&gt;(AS110+AR110),1,0)</f>
        <v>0</v>
      </c>
      <c r="DG110" s="3989">
        <f t="shared" si="283"/>
        <v>0</v>
      </c>
      <c r="DH110" s="3989">
        <f t="shared" si="284"/>
        <v>0</v>
      </c>
      <c r="DI110" s="3989">
        <f t="shared" si="285"/>
        <v>0</v>
      </c>
      <c r="DJ110" s="3989">
        <f>IF(D110&lt;E110,1,0)</f>
        <v>0</v>
      </c>
      <c r="DK110" s="3989">
        <f>IF(F110&lt;G110,1,0)</f>
        <v>0</v>
      </c>
      <c r="DL110" s="3989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/>
      <c r="Q111" s="3995"/>
      <c r="R111" s="3996"/>
      <c r="S111" s="3995"/>
      <c r="T111" s="3996"/>
      <c r="U111" s="3995"/>
      <c r="V111" s="3996"/>
      <c r="W111" s="3995"/>
      <c r="X111" s="3996"/>
      <c r="Y111" s="3995"/>
      <c r="Z111" s="3996"/>
      <c r="AA111" s="3995"/>
      <c r="AB111" s="3996"/>
      <c r="AC111" s="3995"/>
      <c r="AD111" s="3996"/>
      <c r="AE111" s="3995"/>
      <c r="AF111" s="3996"/>
      <c r="AG111" s="3995"/>
      <c r="AH111" s="3996"/>
      <c r="AI111" s="3995"/>
      <c r="AJ111" s="3996"/>
      <c r="AK111" s="3995"/>
      <c r="AL111" s="3996"/>
      <c r="AM111" s="3995"/>
      <c r="AN111" s="3996"/>
      <c r="AO111" s="3995"/>
      <c r="AP111" s="3996"/>
      <c r="AQ111" s="3985"/>
      <c r="AR111" s="3987"/>
      <c r="AS111" s="3985"/>
      <c r="AT111" s="3986"/>
      <c r="AU111" s="3985"/>
      <c r="AV111" s="3987"/>
      <c r="AW111" s="3988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00"/>
      <c r="CF111" s="4000"/>
      <c r="CG111" s="1902"/>
      <c r="CH111" s="1902"/>
      <c r="CI111" s="1902"/>
      <c r="CJ111" s="4000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05">
        <f t="shared" si="303"/>
        <v>0</v>
      </c>
      <c r="DG111" s="3989">
        <f t="shared" si="283"/>
        <v>0</v>
      </c>
      <c r="DH111" s="3989">
        <f t="shared" si="284"/>
        <v>0</v>
      </c>
      <c r="DI111" s="3989">
        <f t="shared" si="285"/>
        <v>0</v>
      </c>
      <c r="DJ111" s="1902"/>
      <c r="DK111" s="1902"/>
      <c r="DL111" s="1902"/>
      <c r="DM111" s="1902"/>
      <c r="DN111" s="1902"/>
      <c r="DO111" s="1900"/>
      <c r="DP111" s="3989">
        <f t="shared" ref="DP111:DP118" si="313">IF(P111&lt;Q111,1,0)</f>
        <v>0</v>
      </c>
      <c r="DQ111" s="3989">
        <f t="shared" ref="DQ111:DQ118" si="314">IF(R111&lt;S111,1,0)</f>
        <v>0</v>
      </c>
      <c r="DR111" s="3989">
        <f t="shared" si="301"/>
        <v>0</v>
      </c>
      <c r="DS111" s="3989">
        <f t="shared" ref="DS111:DS118" si="315">IF(V111&lt;W111,1,0)</f>
        <v>0</v>
      </c>
      <c r="DT111" s="3989">
        <f t="shared" ref="DT111:DT118" si="316">IF(X111&lt;Y111,1,0)</f>
        <v>0</v>
      </c>
      <c r="DU111" s="3989">
        <f t="shared" ref="DU111:DU118" si="317">IF(Z111&lt;AA111,1,0)</f>
        <v>0</v>
      </c>
      <c r="DV111" s="3989">
        <f t="shared" si="292"/>
        <v>0</v>
      </c>
      <c r="DW111" s="3989">
        <f t="shared" ref="DW111:DW118" si="318">IF(AD111&lt;AE111,1,0)</f>
        <v>0</v>
      </c>
      <c r="DX111" s="3989">
        <f t="shared" ref="DX111:DX118" si="319">IF(AF111&lt;AG111,1,0)</f>
        <v>0</v>
      </c>
      <c r="DY111" s="3989">
        <f t="shared" ref="DY111:DY118" si="320">IF(AH111&lt;AI111,1,0)</f>
        <v>0</v>
      </c>
      <c r="DZ111" s="3989">
        <f>IF(AJ111&lt;AK111,1,0)</f>
        <v>0</v>
      </c>
      <c r="EA111" s="3989">
        <f>IF(AL111&lt;AM111,1,0)</f>
        <v>0</v>
      </c>
      <c r="EB111" s="3989">
        <f>IF(AN111&lt;AO111,1,0)</f>
        <v>0</v>
      </c>
      <c r="EC111" s="3989">
        <f>IF(AP111&lt;AQ111,1,0)</f>
        <v>0</v>
      </c>
    </row>
    <row r="112" spans="1:133" x14ac:dyDescent="0.25">
      <c r="A112" s="4006" t="s">
        <v>1877</v>
      </c>
      <c r="B112" s="3991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/>
      <c r="Q112" s="3995"/>
      <c r="R112" s="3996"/>
      <c r="S112" s="3995"/>
      <c r="T112" s="3996"/>
      <c r="U112" s="3995"/>
      <c r="V112" s="3996"/>
      <c r="W112" s="3995"/>
      <c r="X112" s="3996"/>
      <c r="Y112" s="3995"/>
      <c r="Z112" s="3996"/>
      <c r="AA112" s="3995"/>
      <c r="AB112" s="3996"/>
      <c r="AC112" s="3995"/>
      <c r="AD112" s="3996"/>
      <c r="AE112" s="3995"/>
      <c r="AF112" s="3996"/>
      <c r="AG112" s="3995"/>
      <c r="AH112" s="3996"/>
      <c r="AI112" s="3995"/>
      <c r="AJ112" s="3996"/>
      <c r="AK112" s="3995"/>
      <c r="AL112" s="3996"/>
      <c r="AM112" s="3995"/>
      <c r="AN112" s="3996"/>
      <c r="AO112" s="3995"/>
      <c r="AP112" s="3996"/>
      <c r="AQ112" s="3985"/>
      <c r="AR112" s="3987"/>
      <c r="AS112" s="3985"/>
      <c r="AT112" s="3986"/>
      <c r="AU112" s="3985"/>
      <c r="AV112" s="3987"/>
      <c r="AW112" s="3988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00"/>
      <c r="CF112" s="4000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05">
        <f t="shared" si="303"/>
        <v>0</v>
      </c>
      <c r="DG112" s="3989">
        <f t="shared" si="283"/>
        <v>0</v>
      </c>
      <c r="DH112" s="3989">
        <f t="shared" si="284"/>
        <v>0</v>
      </c>
      <c r="DI112" s="3989">
        <f t="shared" si="285"/>
        <v>0</v>
      </c>
      <c r="DJ112" s="1902"/>
      <c r="DK112" s="1902"/>
      <c r="DL112" s="1902"/>
      <c r="DM112" s="1902"/>
      <c r="DN112" s="1902"/>
      <c r="DO112" s="3989">
        <f>IF(N112&lt;O112,1,0)</f>
        <v>0</v>
      </c>
      <c r="DP112" s="3989">
        <f t="shared" si="313"/>
        <v>0</v>
      </c>
      <c r="DQ112" s="3989">
        <f t="shared" si="314"/>
        <v>0</v>
      </c>
      <c r="DR112" s="3989">
        <f t="shared" si="301"/>
        <v>0</v>
      </c>
      <c r="DS112" s="3989">
        <f t="shared" si="315"/>
        <v>0</v>
      </c>
      <c r="DT112" s="3989">
        <f t="shared" si="316"/>
        <v>0</v>
      </c>
      <c r="DU112" s="3989">
        <f t="shared" si="317"/>
        <v>0</v>
      </c>
      <c r="DV112" s="3989">
        <f t="shared" si="292"/>
        <v>0</v>
      </c>
      <c r="DW112" s="3989">
        <f t="shared" si="318"/>
        <v>0</v>
      </c>
      <c r="DX112" s="3989">
        <f t="shared" si="319"/>
        <v>0</v>
      </c>
      <c r="DY112" s="3989">
        <f t="shared" si="320"/>
        <v>0</v>
      </c>
      <c r="DZ112" s="3989">
        <f>IF(AJ112&lt;AK112,1,0)</f>
        <v>0</v>
      </c>
      <c r="EA112" s="3989">
        <f>IF(AL112&lt;AM112,1,0)</f>
        <v>0</v>
      </c>
      <c r="EB112" s="3989">
        <f>IF(AN112&lt;AO112,1,0)</f>
        <v>0</v>
      </c>
      <c r="EC112" s="3989">
        <f>IF(AP112&lt;AQ112,1,0)</f>
        <v>0</v>
      </c>
    </row>
    <row r="113" spans="1:133" x14ac:dyDescent="0.25">
      <c r="A113" s="4006" t="s">
        <v>1878</v>
      </c>
      <c r="B113" s="3991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/>
      <c r="Q113" s="3995"/>
      <c r="R113" s="3996"/>
      <c r="S113" s="3995"/>
      <c r="T113" s="3996"/>
      <c r="U113" s="3995"/>
      <c r="V113" s="3996"/>
      <c r="W113" s="3995"/>
      <c r="X113" s="3996"/>
      <c r="Y113" s="3995"/>
      <c r="Z113" s="3996"/>
      <c r="AA113" s="3995"/>
      <c r="AB113" s="3996"/>
      <c r="AC113" s="3995"/>
      <c r="AD113" s="3996"/>
      <c r="AE113" s="3995"/>
      <c r="AF113" s="3996"/>
      <c r="AG113" s="3995"/>
      <c r="AH113" s="3996"/>
      <c r="AI113" s="3995"/>
      <c r="AJ113" s="3996"/>
      <c r="AK113" s="3995"/>
      <c r="AL113" s="3996"/>
      <c r="AM113" s="3995"/>
      <c r="AN113" s="3996"/>
      <c r="AO113" s="3995"/>
      <c r="AP113" s="3996"/>
      <c r="AQ113" s="3985"/>
      <c r="AR113" s="3987"/>
      <c r="AS113" s="3985"/>
      <c r="AT113" s="3986"/>
      <c r="AU113" s="3985"/>
      <c r="AV113" s="3987"/>
      <c r="AW113" s="3988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05">
        <f t="shared" si="303"/>
        <v>0</v>
      </c>
      <c r="DG113" s="3989">
        <f t="shared" si="283"/>
        <v>0</v>
      </c>
      <c r="DH113" s="3989">
        <f t="shared" si="284"/>
        <v>0</v>
      </c>
      <c r="DI113" s="3989">
        <f t="shared" si="285"/>
        <v>0</v>
      </c>
      <c r="DJ113" s="3989">
        <f>IF(D113&lt;E113,1,0)</f>
        <v>0</v>
      </c>
      <c r="DK113" s="3989">
        <f>IF(F113&lt;G113,1,0)</f>
        <v>0</v>
      </c>
      <c r="DL113" s="3989">
        <f>IF(H113&lt;I113,1,0)</f>
        <v>0</v>
      </c>
      <c r="DM113" s="3989">
        <f>IF(J113&lt;K113,1,0)</f>
        <v>0</v>
      </c>
      <c r="DN113" s="3989">
        <f>IF(L113&lt;M113,1,0)</f>
        <v>0</v>
      </c>
      <c r="DO113" s="3989">
        <f>IF(N113&lt;O113,1,0)</f>
        <v>0</v>
      </c>
      <c r="DP113" s="3989">
        <f t="shared" si="313"/>
        <v>0</v>
      </c>
      <c r="DQ113" s="3989">
        <f t="shared" si="314"/>
        <v>0</v>
      </c>
      <c r="DR113" s="3989">
        <f t="shared" si="301"/>
        <v>0</v>
      </c>
      <c r="DS113" s="3989">
        <f t="shared" si="315"/>
        <v>0</v>
      </c>
      <c r="DT113" s="3989">
        <f t="shared" si="316"/>
        <v>0</v>
      </c>
      <c r="DU113" s="3989">
        <f t="shared" si="317"/>
        <v>0</v>
      </c>
      <c r="DV113" s="3989">
        <f t="shared" si="292"/>
        <v>0</v>
      </c>
      <c r="DW113" s="3989">
        <f t="shared" si="318"/>
        <v>0</v>
      </c>
      <c r="DX113" s="3989">
        <f t="shared" si="319"/>
        <v>0</v>
      </c>
      <c r="DY113" s="3989">
        <f t="shared" si="320"/>
        <v>0</v>
      </c>
      <c r="DZ113" s="3989">
        <f>IF(AJ113&lt;AK113,1,0)</f>
        <v>0</v>
      </c>
      <c r="EA113" s="3989">
        <f>IF(AL113&lt;AM113,1,0)</f>
        <v>0</v>
      </c>
      <c r="EB113" s="3989">
        <f>IF(AN113&lt;AO113,1,0)</f>
        <v>0</v>
      </c>
      <c r="EC113" s="3989">
        <f>IF(AP113&lt;AQ113,1,0)</f>
        <v>0</v>
      </c>
    </row>
    <row r="114" spans="1:133" x14ac:dyDescent="0.25">
      <c r="A114" s="3990" t="s">
        <v>1879</v>
      </c>
      <c r="B114" s="3991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/>
      <c r="Q114" s="3995"/>
      <c r="R114" s="3996"/>
      <c r="S114" s="3995"/>
      <c r="T114" s="3996"/>
      <c r="U114" s="3995"/>
      <c r="V114" s="3996"/>
      <c r="W114" s="3995"/>
      <c r="X114" s="3996"/>
      <c r="Y114" s="3995"/>
      <c r="Z114" s="3996"/>
      <c r="AA114" s="3995"/>
      <c r="AB114" s="3996"/>
      <c r="AC114" s="3995"/>
      <c r="AD114" s="3996"/>
      <c r="AE114" s="3995"/>
      <c r="AF114" s="3996"/>
      <c r="AG114" s="3995"/>
      <c r="AH114" s="3996"/>
      <c r="AI114" s="3995"/>
      <c r="AJ114" s="3996"/>
      <c r="AK114" s="3995"/>
      <c r="AL114" s="3996"/>
      <c r="AM114" s="3995"/>
      <c r="AN114" s="3996"/>
      <c r="AO114" s="3995"/>
      <c r="AP114" s="3996"/>
      <c r="AQ114" s="3985"/>
      <c r="AR114" s="3987"/>
      <c r="AS114" s="3985"/>
      <c r="AT114" s="3986"/>
      <c r="AU114" s="3985"/>
      <c r="AV114" s="3987"/>
      <c r="AW114" s="3988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00"/>
      <c r="CF114" s="4000"/>
      <c r="CG114" s="1902"/>
      <c r="CH114" s="1902"/>
      <c r="CI114" s="1902"/>
      <c r="CJ114" s="4000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05">
        <f t="shared" si="303"/>
        <v>0</v>
      </c>
      <c r="DG114" s="3989">
        <f t="shared" si="283"/>
        <v>0</v>
      </c>
      <c r="DH114" s="3989">
        <f t="shared" si="284"/>
        <v>0</v>
      </c>
      <c r="DI114" s="3989">
        <f t="shared" si="285"/>
        <v>0</v>
      </c>
      <c r="DJ114" s="1902"/>
      <c r="DK114" s="1902"/>
      <c r="DL114" s="1902"/>
      <c r="DM114" s="1902"/>
      <c r="DN114" s="1902"/>
      <c r="DO114" s="1900"/>
      <c r="DP114" s="3989">
        <f t="shared" si="313"/>
        <v>0</v>
      </c>
      <c r="DQ114" s="3989">
        <f t="shared" si="314"/>
        <v>0</v>
      </c>
      <c r="DR114" s="3989">
        <f t="shared" si="301"/>
        <v>0</v>
      </c>
      <c r="DS114" s="3989">
        <f t="shared" si="315"/>
        <v>0</v>
      </c>
      <c r="DT114" s="3989">
        <f t="shared" si="316"/>
        <v>0</v>
      </c>
      <c r="DU114" s="3989">
        <f t="shared" si="317"/>
        <v>0</v>
      </c>
      <c r="DV114" s="3989">
        <f t="shared" si="292"/>
        <v>0</v>
      </c>
      <c r="DW114" s="3989">
        <f t="shared" si="318"/>
        <v>0</v>
      </c>
      <c r="DX114" s="3989">
        <f t="shared" si="319"/>
        <v>0</v>
      </c>
      <c r="DY114" s="3989">
        <f t="shared" si="320"/>
        <v>0</v>
      </c>
      <c r="DZ114" s="3989">
        <f>IF(AJ114&lt;AK114,1,0)</f>
        <v>0</v>
      </c>
      <c r="EA114" s="3989">
        <f>IF(AL114&lt;AM114,1,0)</f>
        <v>0</v>
      </c>
      <c r="EB114" s="3989">
        <f>IF(AN114&lt;AO114,1,0)</f>
        <v>0</v>
      </c>
      <c r="EC114" s="3989">
        <f>IF(AP114&lt;AQ114,1,0)</f>
        <v>0</v>
      </c>
    </row>
    <row r="115" spans="1:133" x14ac:dyDescent="0.25">
      <c r="A115" s="4006" t="s">
        <v>1880</v>
      </c>
      <c r="B115" s="3991">
        <f>+P115+R115+T115+V115+X115+Z115+AB115+AD115+AF115+AH115</f>
        <v>0</v>
      </c>
      <c r="C115" s="345">
        <f>+Q115+S115+U115+W115+Y115+AA115+AC115+AE115+AG115+AI115</f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/>
      <c r="Q115" s="3995"/>
      <c r="R115" s="3996"/>
      <c r="S115" s="3995"/>
      <c r="T115" s="3996"/>
      <c r="U115" s="3995"/>
      <c r="V115" s="3996"/>
      <c r="W115" s="3995"/>
      <c r="X115" s="3996"/>
      <c r="Y115" s="3995"/>
      <c r="Z115" s="3996"/>
      <c r="AA115" s="3995"/>
      <c r="AB115" s="3996"/>
      <c r="AC115" s="3995"/>
      <c r="AD115" s="3996"/>
      <c r="AE115" s="3995"/>
      <c r="AF115" s="3996"/>
      <c r="AG115" s="3995"/>
      <c r="AH115" s="3996"/>
      <c r="AI115" s="3995"/>
      <c r="AJ115" s="3992"/>
      <c r="AK115" s="3993"/>
      <c r="AL115" s="3992"/>
      <c r="AM115" s="3993"/>
      <c r="AN115" s="3992"/>
      <c r="AO115" s="3993"/>
      <c r="AP115" s="3992"/>
      <c r="AQ115" s="4003"/>
      <c r="AR115" s="3987"/>
      <c r="AS115" s="3985"/>
      <c r="AT115" s="3986"/>
      <c r="AU115" s="3985"/>
      <c r="AV115" s="3987"/>
      <c r="AW115" s="3988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00"/>
      <c r="CF115" s="4000"/>
      <c r="CG115" s="1902"/>
      <c r="CH115" s="1902"/>
      <c r="CI115" s="1902"/>
      <c r="CJ115" s="4000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05">
        <f t="shared" si="303"/>
        <v>0</v>
      </c>
      <c r="DG115" s="3989">
        <f t="shared" si="283"/>
        <v>0</v>
      </c>
      <c r="DH115" s="3989">
        <f t="shared" si="284"/>
        <v>0</v>
      </c>
      <c r="DI115" s="3989">
        <f t="shared" si="285"/>
        <v>0</v>
      </c>
      <c r="DJ115" s="1902"/>
      <c r="DK115" s="1902"/>
      <c r="DL115" s="1902"/>
      <c r="DM115" s="1902"/>
      <c r="DN115" s="1902"/>
      <c r="DO115" s="1900"/>
      <c r="DP115" s="3989">
        <f t="shared" si="313"/>
        <v>0</v>
      </c>
      <c r="DQ115" s="3989">
        <f t="shared" si="314"/>
        <v>0</v>
      </c>
      <c r="DR115" s="3989">
        <f t="shared" si="301"/>
        <v>0</v>
      </c>
      <c r="DS115" s="3989">
        <f t="shared" si="315"/>
        <v>0</v>
      </c>
      <c r="DT115" s="3989">
        <f t="shared" si="316"/>
        <v>0</v>
      </c>
      <c r="DU115" s="3989">
        <f t="shared" si="317"/>
        <v>0</v>
      </c>
      <c r="DV115" s="3989">
        <f t="shared" si="292"/>
        <v>0</v>
      </c>
      <c r="DW115" s="3989">
        <f t="shared" si="318"/>
        <v>0</v>
      </c>
      <c r="DX115" s="3989">
        <f t="shared" si="319"/>
        <v>0</v>
      </c>
      <c r="DY115" s="3989">
        <f t="shared" si="320"/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/>
      <c r="Q116" s="3995"/>
      <c r="R116" s="3996"/>
      <c r="S116" s="3995"/>
      <c r="T116" s="3996"/>
      <c r="U116" s="3995"/>
      <c r="V116" s="3996"/>
      <c r="W116" s="3995"/>
      <c r="X116" s="3996"/>
      <c r="Y116" s="3995"/>
      <c r="Z116" s="3996"/>
      <c r="AA116" s="3995"/>
      <c r="AB116" s="3996"/>
      <c r="AC116" s="3995"/>
      <c r="AD116" s="3996"/>
      <c r="AE116" s="3995"/>
      <c r="AF116" s="3996"/>
      <c r="AG116" s="3995"/>
      <c r="AH116" s="3996"/>
      <c r="AI116" s="3995"/>
      <c r="AJ116" s="3996"/>
      <c r="AK116" s="3995"/>
      <c r="AL116" s="3996"/>
      <c r="AM116" s="3995"/>
      <c r="AN116" s="3996"/>
      <c r="AO116" s="3995"/>
      <c r="AP116" s="3996"/>
      <c r="AQ116" s="3985"/>
      <c r="AR116" s="3987"/>
      <c r="AS116" s="3985"/>
      <c r="AT116" s="3986"/>
      <c r="AU116" s="3985"/>
      <c r="AV116" s="3987"/>
      <c r="AW116" s="3988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05">
        <f t="shared" si="303"/>
        <v>0</v>
      </c>
      <c r="DG116" s="3989">
        <f t="shared" si="283"/>
        <v>0</v>
      </c>
      <c r="DH116" s="3989">
        <f t="shared" si="284"/>
        <v>0</v>
      </c>
      <c r="DI116" s="3989">
        <f t="shared" si="285"/>
        <v>0</v>
      </c>
      <c r="DJ116" s="3989">
        <f>IF(D116&lt;E116,1,0)</f>
        <v>0</v>
      </c>
      <c r="DK116" s="3989">
        <f>IF(F116&lt;G116,1,0)</f>
        <v>0</v>
      </c>
      <c r="DL116" s="3989">
        <f>IF(H116&lt;I116,1,0)</f>
        <v>0</v>
      </c>
      <c r="DM116" s="3989">
        <f>IF(J116&lt;K116,1,0)</f>
        <v>0</v>
      </c>
      <c r="DN116" s="3989">
        <f>IF(L116&lt;M116,1,0)</f>
        <v>0</v>
      </c>
      <c r="DO116" s="3989">
        <f>IF(N116&lt;O116,1,0)</f>
        <v>0</v>
      </c>
      <c r="DP116" s="3989">
        <f t="shared" si="313"/>
        <v>0</v>
      </c>
      <c r="DQ116" s="3989">
        <f t="shared" si="314"/>
        <v>0</v>
      </c>
      <c r="DR116" s="3989">
        <f t="shared" si="301"/>
        <v>0</v>
      </c>
      <c r="DS116" s="3989">
        <f t="shared" si="315"/>
        <v>0</v>
      </c>
      <c r="DT116" s="3989">
        <f t="shared" si="316"/>
        <v>0</v>
      </c>
      <c r="DU116" s="3989">
        <f t="shared" si="317"/>
        <v>0</v>
      </c>
      <c r="DV116" s="3989">
        <f t="shared" si="292"/>
        <v>0</v>
      </c>
      <c r="DW116" s="3989">
        <f t="shared" si="318"/>
        <v>0</v>
      </c>
      <c r="DX116" s="3989">
        <f t="shared" si="319"/>
        <v>0</v>
      </c>
      <c r="DY116" s="3989">
        <f t="shared" si="320"/>
        <v>0</v>
      </c>
      <c r="DZ116" s="3989">
        <f>IF(AJ116&lt;AK116,1,0)</f>
        <v>0</v>
      </c>
      <c r="EA116" s="3989">
        <f>IF(AL116&lt;AM116,1,0)</f>
        <v>0</v>
      </c>
      <c r="EB116" s="3989">
        <f>IF(AN116&lt;AO116,1,0)</f>
        <v>0</v>
      </c>
      <c r="EC116" s="3989">
        <f>IF(AP116&lt;AQ116,1,0)</f>
        <v>0</v>
      </c>
    </row>
    <row r="117" spans="1:133" x14ac:dyDescent="0.25">
      <c r="A117" s="4006" t="s">
        <v>1882</v>
      </c>
      <c r="B117" s="3991">
        <f t="shared" si="321"/>
        <v>0</v>
      </c>
      <c r="C117" s="345">
        <f t="shared" si="321"/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/>
      <c r="Q117" s="3995"/>
      <c r="R117" s="3996"/>
      <c r="S117" s="3995"/>
      <c r="T117" s="3996"/>
      <c r="U117" s="3995"/>
      <c r="V117" s="3996"/>
      <c r="W117" s="3995"/>
      <c r="X117" s="3996"/>
      <c r="Y117" s="3995"/>
      <c r="Z117" s="3996"/>
      <c r="AA117" s="3995"/>
      <c r="AB117" s="3996"/>
      <c r="AC117" s="3995"/>
      <c r="AD117" s="3996"/>
      <c r="AE117" s="3995"/>
      <c r="AF117" s="3996"/>
      <c r="AG117" s="3995"/>
      <c r="AH117" s="3996"/>
      <c r="AI117" s="3995"/>
      <c r="AJ117" s="3996"/>
      <c r="AK117" s="3995"/>
      <c r="AL117" s="3996"/>
      <c r="AM117" s="3995"/>
      <c r="AN117" s="3996"/>
      <c r="AO117" s="3995"/>
      <c r="AP117" s="3996"/>
      <c r="AQ117" s="3985"/>
      <c r="AR117" s="3987"/>
      <c r="AS117" s="3985"/>
      <c r="AT117" s="3986"/>
      <c r="AU117" s="3985"/>
      <c r="AV117" s="3987"/>
      <c r="AW117" s="3988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05">
        <f t="shared" si="303"/>
        <v>0</v>
      </c>
      <c r="DG117" s="3989">
        <f t="shared" si="283"/>
        <v>0</v>
      </c>
      <c r="DH117" s="3989">
        <f t="shared" si="284"/>
        <v>0</v>
      </c>
      <c r="DI117" s="3989">
        <f t="shared" si="285"/>
        <v>0</v>
      </c>
      <c r="DJ117" s="3989">
        <f>IF(D117&lt;E117,1,0)</f>
        <v>0</v>
      </c>
      <c r="DK117" s="3989">
        <f>IF(F117&lt;G117,1,0)</f>
        <v>0</v>
      </c>
      <c r="DL117" s="3989">
        <f>IF(H117&lt;I117,1,0)</f>
        <v>0</v>
      </c>
      <c r="DM117" s="3989">
        <f>IF(J117&lt;K117,1,0)</f>
        <v>0</v>
      </c>
      <c r="DN117" s="3989">
        <f>IF(L117&lt;M117,1,0)</f>
        <v>0</v>
      </c>
      <c r="DO117" s="3989">
        <f>IF(N117&lt;O117,1,0)</f>
        <v>0</v>
      </c>
      <c r="DP117" s="3989">
        <f t="shared" si="313"/>
        <v>0</v>
      </c>
      <c r="DQ117" s="3989">
        <f t="shared" si="314"/>
        <v>0</v>
      </c>
      <c r="DR117" s="3989">
        <f t="shared" si="301"/>
        <v>0</v>
      </c>
      <c r="DS117" s="3989">
        <f t="shared" si="315"/>
        <v>0</v>
      </c>
      <c r="DT117" s="3989">
        <f t="shared" si="316"/>
        <v>0</v>
      </c>
      <c r="DU117" s="3989">
        <f t="shared" si="317"/>
        <v>0</v>
      </c>
      <c r="DV117" s="3989">
        <f t="shared" si="292"/>
        <v>0</v>
      </c>
      <c r="DW117" s="3989">
        <f t="shared" si="318"/>
        <v>0</v>
      </c>
      <c r="DX117" s="3989">
        <f t="shared" si="319"/>
        <v>0</v>
      </c>
      <c r="DY117" s="3989">
        <f t="shared" si="320"/>
        <v>0</v>
      </c>
      <c r="DZ117" s="3989">
        <f>IF(AJ117&lt;AK117,1,0)</f>
        <v>0</v>
      </c>
      <c r="EA117" s="3989">
        <f>IF(AL117&lt;AM117,1,0)</f>
        <v>0</v>
      </c>
      <c r="EB117" s="3989">
        <f>IF(AN117&lt;AO117,1,0)</f>
        <v>0</v>
      </c>
      <c r="EC117" s="3989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29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05">
        <f t="shared" si="303"/>
        <v>0</v>
      </c>
      <c r="DG118" s="3989">
        <f t="shared" si="283"/>
        <v>0</v>
      </c>
      <c r="DH118" s="3989">
        <f t="shared" si="284"/>
        <v>0</v>
      </c>
      <c r="DI118" s="3989">
        <f t="shared" si="285"/>
        <v>0</v>
      </c>
      <c r="DJ118" s="3989">
        <f>IF(D118&lt;E118,1,0)</f>
        <v>0</v>
      </c>
      <c r="DK118" s="3989">
        <f>IF(F118&lt;G118,1,0)</f>
        <v>0</v>
      </c>
      <c r="DL118" s="3989">
        <f>IF(H118&lt;I118,1,0)</f>
        <v>0</v>
      </c>
      <c r="DM118" s="3989">
        <f>IF(J118&lt;K118,1,0)</f>
        <v>0</v>
      </c>
      <c r="DN118" s="3989">
        <f>IF(L118&lt;M118,1,0)</f>
        <v>0</v>
      </c>
      <c r="DO118" s="3989">
        <f>IF(N118&lt;O118,1,0)</f>
        <v>0</v>
      </c>
      <c r="DP118" s="3989">
        <f t="shared" si="313"/>
        <v>0</v>
      </c>
      <c r="DQ118" s="3989">
        <f t="shared" si="314"/>
        <v>0</v>
      </c>
      <c r="DR118" s="3989">
        <f t="shared" si="301"/>
        <v>0</v>
      </c>
      <c r="DS118" s="3989">
        <f t="shared" si="315"/>
        <v>0</v>
      </c>
      <c r="DT118" s="3989">
        <f t="shared" si="316"/>
        <v>0</v>
      </c>
      <c r="DU118" s="3989">
        <f t="shared" si="317"/>
        <v>0</v>
      </c>
      <c r="DV118" s="3989">
        <f t="shared" si="292"/>
        <v>0</v>
      </c>
      <c r="DW118" s="3989">
        <f t="shared" si="318"/>
        <v>0</v>
      </c>
      <c r="DX118" s="3989">
        <f t="shared" si="319"/>
        <v>0</v>
      </c>
      <c r="DY118" s="3989">
        <f t="shared" si="320"/>
        <v>0</v>
      </c>
      <c r="DZ118" s="3989">
        <f>IF(AJ118&lt;AK118,1,0)</f>
        <v>0</v>
      </c>
      <c r="EA118" s="3989">
        <f>IF(AL118&lt;AM118,1,0)</f>
        <v>0</v>
      </c>
      <c r="EB118" s="3989">
        <f>IF(AN118&lt;AO118,1,0)</f>
        <v>0</v>
      </c>
      <c r="EC118" s="3989">
        <f>IF(AP118&lt;AQ118,1,0)</f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08">
        <f t="shared" ref="B123:C130" si="322">+N123+P123+R123+T123+V123+X123+Z123+AB123+AD123+AF123+AH123+AJ123+AL123+AN123+AP123</f>
        <v>0</v>
      </c>
      <c r="C123" s="3983">
        <f t="shared" si="322"/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05">
        <f>IF(B123&lt;&gt;(AS123),1,0)</f>
        <v>0</v>
      </c>
      <c r="DG123" s="3989">
        <f t="shared" ref="DG123:DG140" si="341">IF(AND($B123&gt;0,AND(AT123="",AU123="")),1,IF((AT123+AU123)&gt;$B123,1,0))</f>
        <v>0</v>
      </c>
      <c r="DH123" s="3989">
        <f t="shared" ref="DH123:DH140" si="342">IF(AND($B123&gt;0,AV123=""),1,IF(AV123&gt;$B123,1,0))</f>
        <v>0</v>
      </c>
      <c r="DI123" s="3989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3989">
        <f t="shared" ref="DO123:DO131" si="344">IF(N123&lt;O123,1,0)</f>
        <v>0</v>
      </c>
      <c r="DP123" s="3989">
        <f t="shared" ref="DP123:DP131" si="345">IF(P123&lt;Q123,1,0)</f>
        <v>0</v>
      </c>
      <c r="DQ123" s="3989">
        <f t="shared" ref="DQ123:DQ131" si="346">IF(R123&lt;S123,1,0)</f>
        <v>0</v>
      </c>
      <c r="DR123" s="3989">
        <f>IF($T123&lt;$U123,1,0)</f>
        <v>0</v>
      </c>
      <c r="DS123" s="3989">
        <f t="shared" ref="DS123:DS131" si="347">IF(V123&lt;W123,1,0)</f>
        <v>0</v>
      </c>
      <c r="DT123" s="3989">
        <f t="shared" ref="DT123:DT131" si="348">IF(X123&lt;Y123,1,0)</f>
        <v>0</v>
      </c>
      <c r="DU123" s="3989">
        <f t="shared" ref="DU123:DU131" si="349">IF(Z123&lt;AA123,1,0)</f>
        <v>0</v>
      </c>
      <c r="DV123" s="3989">
        <f t="shared" ref="DV123:DV131" si="350">IF(AB123&lt;AC123,1,0)</f>
        <v>0</v>
      </c>
      <c r="DW123" s="3989">
        <f t="shared" ref="DW123:DW131" si="351">IF(AD123&lt;AE123,1,0)</f>
        <v>0</v>
      </c>
      <c r="DX123" s="3989">
        <f t="shared" ref="DX123:DX131" si="352">IF(AF123&lt;AG123,1,0)</f>
        <v>0</v>
      </c>
      <c r="DY123" s="3989">
        <f t="shared" ref="DY123:DY131" si="353">IF(AH123&lt;AI123,1,0)</f>
        <v>0</v>
      </c>
      <c r="DZ123" s="3989">
        <f t="shared" ref="DZ123:DZ131" si="354">IF(AJ123&lt;AK123,1,0)</f>
        <v>0</v>
      </c>
      <c r="EA123" s="3989">
        <f t="shared" ref="EA123:EA131" si="355">IF(AL123&lt;AM123,1,0)</f>
        <v>0</v>
      </c>
      <c r="EB123" s="3989">
        <f t="shared" ref="EB123:EB131" si="356">IF(AN123&lt;AO123,1,0)</f>
        <v>0</v>
      </c>
      <c r="EC123" s="3989">
        <f t="shared" ref="EC123:EC131" si="357">IF(AP123&lt;AQ123,1,0)</f>
        <v>0</v>
      </c>
    </row>
    <row r="124" spans="1:133" x14ac:dyDescent="0.25">
      <c r="A124" s="4006" t="s">
        <v>1867</v>
      </c>
      <c r="B124" s="3991">
        <f t="shared" si="322"/>
        <v>0</v>
      </c>
      <c r="C124" s="345">
        <f t="shared" si="322"/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05">
        <f>IF(B124&lt;&gt;(AS124),1,0)</f>
        <v>0</v>
      </c>
      <c r="DG124" s="3989">
        <f t="shared" si="341"/>
        <v>0</v>
      </c>
      <c r="DH124" s="3989">
        <f t="shared" si="342"/>
        <v>0</v>
      </c>
      <c r="DI124" s="3989">
        <f t="shared" si="343"/>
        <v>0</v>
      </c>
      <c r="DJ124" s="1900"/>
      <c r="DK124" s="1900"/>
      <c r="DL124" s="1900"/>
      <c r="DM124" s="1900"/>
      <c r="DN124" s="1900"/>
      <c r="DO124" s="3989">
        <f t="shared" si="344"/>
        <v>0</v>
      </c>
      <c r="DP124" s="3989">
        <f t="shared" si="345"/>
        <v>0</v>
      </c>
      <c r="DQ124" s="3989">
        <f t="shared" si="346"/>
        <v>0</v>
      </c>
      <c r="DR124" s="3989">
        <f t="shared" ref="DR124:DR140" si="359">IF($T124&lt;$U124,1,0)</f>
        <v>0</v>
      </c>
      <c r="DS124" s="3989">
        <f t="shared" si="347"/>
        <v>0</v>
      </c>
      <c r="DT124" s="3989">
        <f t="shared" si="348"/>
        <v>0</v>
      </c>
      <c r="DU124" s="3989">
        <f t="shared" si="349"/>
        <v>0</v>
      </c>
      <c r="DV124" s="3989">
        <f t="shared" si="350"/>
        <v>0</v>
      </c>
      <c r="DW124" s="3989">
        <f t="shared" si="351"/>
        <v>0</v>
      </c>
      <c r="DX124" s="3989">
        <f t="shared" si="352"/>
        <v>0</v>
      </c>
      <c r="DY124" s="3989">
        <f t="shared" si="353"/>
        <v>0</v>
      </c>
      <c r="DZ124" s="3989">
        <f t="shared" si="354"/>
        <v>0</v>
      </c>
      <c r="EA124" s="3989">
        <f t="shared" si="355"/>
        <v>0</v>
      </c>
      <c r="EB124" s="3989">
        <f t="shared" si="356"/>
        <v>0</v>
      </c>
      <c r="EC124" s="3989">
        <f t="shared" si="357"/>
        <v>0</v>
      </c>
    </row>
    <row r="125" spans="1:133" x14ac:dyDescent="0.25">
      <c r="A125" s="4006" t="s">
        <v>1868</v>
      </c>
      <c r="B125" s="3991">
        <f t="shared" si="322"/>
        <v>0</v>
      </c>
      <c r="C125" s="345">
        <f t="shared" si="322"/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05">
        <f>IF(B125&lt;&gt;(AS125),1,0)</f>
        <v>0</v>
      </c>
      <c r="DG125" s="3989">
        <f t="shared" si="341"/>
        <v>0</v>
      </c>
      <c r="DH125" s="3989">
        <f t="shared" si="342"/>
        <v>0</v>
      </c>
      <c r="DI125" s="3989">
        <f t="shared" si="343"/>
        <v>0</v>
      </c>
      <c r="DJ125" s="1900"/>
      <c r="DK125" s="1900"/>
      <c r="DL125" s="1900"/>
      <c r="DM125" s="1900"/>
      <c r="DN125" s="1900"/>
      <c r="DO125" s="3989">
        <f t="shared" si="344"/>
        <v>0</v>
      </c>
      <c r="DP125" s="3989">
        <f t="shared" si="345"/>
        <v>0</v>
      </c>
      <c r="DQ125" s="3989">
        <f t="shared" si="346"/>
        <v>0</v>
      </c>
      <c r="DR125" s="3989">
        <f t="shared" si="359"/>
        <v>0</v>
      </c>
      <c r="DS125" s="3989">
        <f t="shared" si="347"/>
        <v>0</v>
      </c>
      <c r="DT125" s="3989">
        <f t="shared" si="348"/>
        <v>0</v>
      </c>
      <c r="DU125" s="3989">
        <f t="shared" si="349"/>
        <v>0</v>
      </c>
      <c r="DV125" s="3989">
        <f t="shared" si="350"/>
        <v>0</v>
      </c>
      <c r="DW125" s="3989">
        <f t="shared" si="351"/>
        <v>0</v>
      </c>
      <c r="DX125" s="3989">
        <f t="shared" si="352"/>
        <v>0</v>
      </c>
      <c r="DY125" s="3989">
        <f t="shared" si="353"/>
        <v>0</v>
      </c>
      <c r="DZ125" s="3989">
        <f t="shared" si="354"/>
        <v>0</v>
      </c>
      <c r="EA125" s="3989">
        <f t="shared" si="355"/>
        <v>0</v>
      </c>
      <c r="EB125" s="3989">
        <f t="shared" si="356"/>
        <v>0</v>
      </c>
      <c r="EC125" s="3989">
        <f t="shared" si="357"/>
        <v>0</v>
      </c>
    </row>
    <row r="126" spans="1:133" x14ac:dyDescent="0.25">
      <c r="A126" s="4006" t="s">
        <v>1869</v>
      </c>
      <c r="B126" s="3991">
        <f t="shared" si="322"/>
        <v>0</v>
      </c>
      <c r="C126" s="345">
        <f t="shared" si="322"/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05">
        <f>IF(B126&lt;&gt;(AS126),1,0)</f>
        <v>0</v>
      </c>
      <c r="DG126" s="3989">
        <f t="shared" si="341"/>
        <v>0</v>
      </c>
      <c r="DH126" s="3989">
        <f t="shared" si="342"/>
        <v>0</v>
      </c>
      <c r="DI126" s="3989">
        <f t="shared" si="343"/>
        <v>0</v>
      </c>
      <c r="DJ126" s="1900"/>
      <c r="DK126" s="1900"/>
      <c r="DL126" s="1900"/>
      <c r="DM126" s="1900"/>
      <c r="DN126" s="1900"/>
      <c r="DO126" s="3989">
        <f t="shared" si="344"/>
        <v>0</v>
      </c>
      <c r="DP126" s="3989">
        <f t="shared" si="345"/>
        <v>0</v>
      </c>
      <c r="DQ126" s="3989">
        <f t="shared" si="346"/>
        <v>0</v>
      </c>
      <c r="DR126" s="3989">
        <f t="shared" si="359"/>
        <v>0</v>
      </c>
      <c r="DS126" s="3989">
        <f t="shared" si="347"/>
        <v>0</v>
      </c>
      <c r="DT126" s="3989">
        <f t="shared" si="348"/>
        <v>0</v>
      </c>
      <c r="DU126" s="3989">
        <f t="shared" si="349"/>
        <v>0</v>
      </c>
      <c r="DV126" s="3989">
        <f t="shared" si="350"/>
        <v>0</v>
      </c>
      <c r="DW126" s="3989">
        <f t="shared" si="351"/>
        <v>0</v>
      </c>
      <c r="DX126" s="3989">
        <f t="shared" si="352"/>
        <v>0</v>
      </c>
      <c r="DY126" s="3989">
        <f t="shared" si="353"/>
        <v>0</v>
      </c>
      <c r="DZ126" s="3989">
        <f t="shared" si="354"/>
        <v>0</v>
      </c>
      <c r="EA126" s="3989">
        <f t="shared" si="355"/>
        <v>0</v>
      </c>
      <c r="EB126" s="3989">
        <f t="shared" si="356"/>
        <v>0</v>
      </c>
      <c r="EC126" s="3989">
        <f t="shared" si="357"/>
        <v>0</v>
      </c>
    </row>
    <row r="127" spans="1:133" x14ac:dyDescent="0.25">
      <c r="A127" s="4007" t="s">
        <v>1870</v>
      </c>
      <c r="B127" s="3991">
        <f t="shared" si="322"/>
        <v>0</v>
      </c>
      <c r="C127" s="345">
        <f t="shared" si="322"/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05">
        <f>IF(B127&lt;&gt;(AS127),1,0)</f>
        <v>0</v>
      </c>
      <c r="DG127" s="3989">
        <f t="shared" si="341"/>
        <v>0</v>
      </c>
      <c r="DH127" s="3989">
        <f t="shared" si="342"/>
        <v>0</v>
      </c>
      <c r="DI127" s="3989">
        <f t="shared" si="343"/>
        <v>0</v>
      </c>
      <c r="DJ127" s="1900"/>
      <c r="DK127" s="1900"/>
      <c r="DL127" s="1900"/>
      <c r="DM127" s="1900"/>
      <c r="DN127" s="1900"/>
      <c r="DO127" s="3989">
        <f t="shared" si="344"/>
        <v>0</v>
      </c>
      <c r="DP127" s="3989">
        <f t="shared" si="345"/>
        <v>0</v>
      </c>
      <c r="DQ127" s="3989">
        <f t="shared" si="346"/>
        <v>0</v>
      </c>
      <c r="DR127" s="3989">
        <f t="shared" si="359"/>
        <v>0</v>
      </c>
      <c r="DS127" s="3989">
        <f t="shared" si="347"/>
        <v>0</v>
      </c>
      <c r="DT127" s="3989">
        <f t="shared" si="348"/>
        <v>0</v>
      </c>
      <c r="DU127" s="3989">
        <f t="shared" si="349"/>
        <v>0</v>
      </c>
      <c r="DV127" s="3989">
        <f t="shared" si="350"/>
        <v>0</v>
      </c>
      <c r="DW127" s="3989">
        <f t="shared" si="351"/>
        <v>0</v>
      </c>
      <c r="DX127" s="3989">
        <f t="shared" si="352"/>
        <v>0</v>
      </c>
      <c r="DY127" s="3989">
        <f t="shared" si="353"/>
        <v>0</v>
      </c>
      <c r="DZ127" s="3989">
        <f t="shared" si="354"/>
        <v>0</v>
      </c>
      <c r="EA127" s="3989">
        <f t="shared" si="355"/>
        <v>0</v>
      </c>
      <c r="EB127" s="3989">
        <f t="shared" si="356"/>
        <v>0</v>
      </c>
      <c r="EC127" s="3989">
        <f t="shared" si="357"/>
        <v>0</v>
      </c>
    </row>
    <row r="128" spans="1:133" x14ac:dyDescent="0.25">
      <c r="A128" s="4007" t="s">
        <v>1871</v>
      </c>
      <c r="B128" s="3991">
        <f t="shared" si="322"/>
        <v>0</v>
      </c>
      <c r="C128" s="345">
        <f t="shared" si="322"/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05">
        <f>IF(B128&lt;&gt;(AS128+AR128),1,0)</f>
        <v>0</v>
      </c>
      <c r="DG128" s="3989">
        <f t="shared" si="341"/>
        <v>0</v>
      </c>
      <c r="DH128" s="3989">
        <f t="shared" si="342"/>
        <v>0</v>
      </c>
      <c r="DI128" s="3989">
        <f t="shared" si="343"/>
        <v>0</v>
      </c>
      <c r="DJ128" s="1900"/>
      <c r="DK128" s="1900"/>
      <c r="DL128" s="1900"/>
      <c r="DM128" s="1900"/>
      <c r="DN128" s="1900"/>
      <c r="DO128" s="3989">
        <f t="shared" si="344"/>
        <v>0</v>
      </c>
      <c r="DP128" s="3989">
        <f t="shared" si="345"/>
        <v>0</v>
      </c>
      <c r="DQ128" s="3989">
        <f t="shared" si="346"/>
        <v>0</v>
      </c>
      <c r="DR128" s="3989">
        <f t="shared" si="359"/>
        <v>0</v>
      </c>
      <c r="DS128" s="3989">
        <f t="shared" si="347"/>
        <v>0</v>
      </c>
      <c r="DT128" s="3989">
        <f t="shared" si="348"/>
        <v>0</v>
      </c>
      <c r="DU128" s="3989">
        <f t="shared" si="349"/>
        <v>0</v>
      </c>
      <c r="DV128" s="3989">
        <f t="shared" si="350"/>
        <v>0</v>
      </c>
      <c r="DW128" s="3989">
        <f t="shared" si="351"/>
        <v>0</v>
      </c>
      <c r="DX128" s="3989">
        <f t="shared" si="352"/>
        <v>0</v>
      </c>
      <c r="DY128" s="3989">
        <f t="shared" si="353"/>
        <v>0</v>
      </c>
      <c r="DZ128" s="3989">
        <f t="shared" si="354"/>
        <v>0</v>
      </c>
      <c r="EA128" s="3989">
        <f t="shared" si="355"/>
        <v>0</v>
      </c>
      <c r="EB128" s="3989">
        <f t="shared" si="356"/>
        <v>0</v>
      </c>
      <c r="EC128" s="3989">
        <f t="shared" si="357"/>
        <v>0</v>
      </c>
    </row>
    <row r="129" spans="1:133" x14ac:dyDescent="0.25">
      <c r="A129" s="4007" t="s">
        <v>1872</v>
      </c>
      <c r="B129" s="3991">
        <f t="shared" si="322"/>
        <v>0</v>
      </c>
      <c r="C129" s="345">
        <f t="shared" si="322"/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05">
        <f>IF(B129&lt;&gt;(AS129),1,0)</f>
        <v>0</v>
      </c>
      <c r="DG129" s="3989">
        <f t="shared" si="341"/>
        <v>0</v>
      </c>
      <c r="DH129" s="3989">
        <f t="shared" si="342"/>
        <v>0</v>
      </c>
      <c r="DI129" s="3989">
        <f t="shared" si="343"/>
        <v>0</v>
      </c>
      <c r="DJ129" s="1900"/>
      <c r="DK129" s="1900"/>
      <c r="DL129" s="1900"/>
      <c r="DM129" s="1900"/>
      <c r="DN129" s="1900"/>
      <c r="DO129" s="3989">
        <f t="shared" si="344"/>
        <v>0</v>
      </c>
      <c r="DP129" s="3989">
        <f t="shared" si="345"/>
        <v>0</v>
      </c>
      <c r="DQ129" s="3989">
        <f t="shared" si="346"/>
        <v>0</v>
      </c>
      <c r="DR129" s="3989">
        <f t="shared" si="359"/>
        <v>0</v>
      </c>
      <c r="DS129" s="3989">
        <f t="shared" si="347"/>
        <v>0</v>
      </c>
      <c r="DT129" s="3989">
        <f t="shared" si="348"/>
        <v>0</v>
      </c>
      <c r="DU129" s="3989">
        <f t="shared" si="349"/>
        <v>0</v>
      </c>
      <c r="DV129" s="3989">
        <f t="shared" si="350"/>
        <v>0</v>
      </c>
      <c r="DW129" s="3989">
        <f t="shared" si="351"/>
        <v>0</v>
      </c>
      <c r="DX129" s="3989">
        <f t="shared" si="352"/>
        <v>0</v>
      </c>
      <c r="DY129" s="3989">
        <f t="shared" si="353"/>
        <v>0</v>
      </c>
      <c r="DZ129" s="3989">
        <f t="shared" si="354"/>
        <v>0</v>
      </c>
      <c r="EA129" s="3989">
        <f t="shared" si="355"/>
        <v>0</v>
      </c>
      <c r="EB129" s="3989">
        <f t="shared" si="356"/>
        <v>0</v>
      </c>
      <c r="EC129" s="3989">
        <f t="shared" si="357"/>
        <v>0</v>
      </c>
    </row>
    <row r="130" spans="1:133" x14ac:dyDescent="0.25">
      <c r="A130" s="4006" t="s">
        <v>1873</v>
      </c>
      <c r="B130" s="3991">
        <f t="shared" si="322"/>
        <v>0</v>
      </c>
      <c r="C130" s="345">
        <f t="shared" si="322"/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05">
        <f>IF(B130&lt;&gt;(AS130),1,0)</f>
        <v>0</v>
      </c>
      <c r="DG130" s="3989">
        <f t="shared" si="341"/>
        <v>0</v>
      </c>
      <c r="DH130" s="3989">
        <f t="shared" si="342"/>
        <v>0</v>
      </c>
      <c r="DI130" s="3989">
        <f t="shared" si="343"/>
        <v>0</v>
      </c>
      <c r="DJ130" s="1900"/>
      <c r="DK130" s="1900"/>
      <c r="DL130" s="1900"/>
      <c r="DM130" s="1900"/>
      <c r="DN130" s="1900"/>
      <c r="DO130" s="3989">
        <f t="shared" si="344"/>
        <v>0</v>
      </c>
      <c r="DP130" s="3989">
        <f t="shared" si="345"/>
        <v>0</v>
      </c>
      <c r="DQ130" s="3989">
        <f t="shared" si="346"/>
        <v>0</v>
      </c>
      <c r="DR130" s="3989">
        <f t="shared" si="359"/>
        <v>0</v>
      </c>
      <c r="DS130" s="3989">
        <f t="shared" si="347"/>
        <v>0</v>
      </c>
      <c r="DT130" s="3989">
        <f t="shared" si="348"/>
        <v>0</v>
      </c>
      <c r="DU130" s="3989">
        <f t="shared" si="349"/>
        <v>0</v>
      </c>
      <c r="DV130" s="3989">
        <f t="shared" si="350"/>
        <v>0</v>
      </c>
      <c r="DW130" s="3989">
        <f t="shared" si="351"/>
        <v>0</v>
      </c>
      <c r="DX130" s="3989">
        <f t="shared" si="352"/>
        <v>0</v>
      </c>
      <c r="DY130" s="3989">
        <f t="shared" si="353"/>
        <v>0</v>
      </c>
      <c r="DZ130" s="3989">
        <f t="shared" si="354"/>
        <v>0</v>
      </c>
      <c r="EA130" s="3989">
        <f t="shared" si="355"/>
        <v>0</v>
      </c>
      <c r="EB130" s="3989">
        <f t="shared" si="356"/>
        <v>0</v>
      </c>
      <c r="EC130" s="3989">
        <f t="shared" si="357"/>
        <v>0</v>
      </c>
    </row>
    <row r="131" spans="1:133" x14ac:dyDescent="0.25">
      <c r="A131" s="4006" t="s">
        <v>1874</v>
      </c>
      <c r="B131" s="3991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05">
        <f>IF(B131&lt;&gt;(AS131),1,0)</f>
        <v>0</v>
      </c>
      <c r="DG131" s="3989">
        <f t="shared" si="341"/>
        <v>0</v>
      </c>
      <c r="DH131" s="3989">
        <f t="shared" si="342"/>
        <v>0</v>
      </c>
      <c r="DI131" s="3989">
        <f t="shared" si="343"/>
        <v>0</v>
      </c>
      <c r="DJ131" s="3989">
        <f>IF(D131&lt;E131,1,0)</f>
        <v>0</v>
      </c>
      <c r="DK131" s="3989">
        <f>IF(F131&lt;G131,1,0)</f>
        <v>0</v>
      </c>
      <c r="DL131" s="3989">
        <f>IF(H131&lt;I131,1,0)</f>
        <v>0</v>
      </c>
      <c r="DM131" s="3989">
        <f>IF(J131&lt;K131,1,0)</f>
        <v>0</v>
      </c>
      <c r="DN131" s="3989">
        <f>IF(L131&lt;M131,1,0)</f>
        <v>0</v>
      </c>
      <c r="DO131" s="3989">
        <f t="shared" si="344"/>
        <v>0</v>
      </c>
      <c r="DP131" s="3989">
        <f t="shared" si="345"/>
        <v>0</v>
      </c>
      <c r="DQ131" s="3989">
        <f t="shared" si="346"/>
        <v>0</v>
      </c>
      <c r="DR131" s="3989">
        <f t="shared" si="359"/>
        <v>0</v>
      </c>
      <c r="DS131" s="3989">
        <f t="shared" si="347"/>
        <v>0</v>
      </c>
      <c r="DT131" s="3989">
        <f t="shared" si="348"/>
        <v>0</v>
      </c>
      <c r="DU131" s="3989">
        <f t="shared" si="349"/>
        <v>0</v>
      </c>
      <c r="DV131" s="3989">
        <f t="shared" si="350"/>
        <v>0</v>
      </c>
      <c r="DW131" s="3989">
        <f t="shared" si="351"/>
        <v>0</v>
      </c>
      <c r="DX131" s="3989">
        <f t="shared" si="352"/>
        <v>0</v>
      </c>
      <c r="DY131" s="3989">
        <f t="shared" si="353"/>
        <v>0</v>
      </c>
      <c r="DZ131" s="3989">
        <f t="shared" si="354"/>
        <v>0</v>
      </c>
      <c r="EA131" s="3989">
        <f t="shared" si="355"/>
        <v>0</v>
      </c>
      <c r="EB131" s="3989">
        <f t="shared" si="356"/>
        <v>0</v>
      </c>
      <c r="EC131" s="3989">
        <f t="shared" si="357"/>
        <v>0</v>
      </c>
    </row>
    <row r="132" spans="1:133" ht="21" x14ac:dyDescent="0.25">
      <c r="A132" s="4007" t="s">
        <v>1875</v>
      </c>
      <c r="B132" s="3991">
        <f>+D132+F132+H132</f>
        <v>0</v>
      </c>
      <c r="C132" s="345">
        <f>+E132+G132+I132</f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f t="shared" ref="DF132:DF140" si="361">IF(B132&lt;&gt;(AS132+AR132),1,0)</f>
        <v>0</v>
      </c>
      <c r="DG132" s="3989">
        <f t="shared" si="341"/>
        <v>0</v>
      </c>
      <c r="DH132" s="3989">
        <f t="shared" si="342"/>
        <v>0</v>
      </c>
      <c r="DI132" s="3989">
        <f t="shared" si="343"/>
        <v>0</v>
      </c>
      <c r="DJ132" s="3989">
        <f>IF(D132&lt;E132,1,0)</f>
        <v>0</v>
      </c>
      <c r="DK132" s="3989">
        <f>IF(F132&lt;G132,1,0)</f>
        <v>0</v>
      </c>
      <c r="DL132" s="3989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00"/>
      <c r="CF133" s="4000"/>
      <c r="CG133" s="1902"/>
      <c r="CH133" s="1902"/>
      <c r="CI133" s="1902"/>
      <c r="CJ133" s="4000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05">
        <f t="shared" si="361"/>
        <v>0</v>
      </c>
      <c r="DG133" s="3989">
        <f t="shared" si="341"/>
        <v>0</v>
      </c>
      <c r="DH133" s="3989">
        <f t="shared" si="342"/>
        <v>0</v>
      </c>
      <c r="DI133" s="3989">
        <f t="shared" si="343"/>
        <v>0</v>
      </c>
      <c r="DJ133" s="1902"/>
      <c r="DK133" s="1902"/>
      <c r="DL133" s="1902"/>
      <c r="DM133" s="1902"/>
      <c r="DN133" s="1902"/>
      <c r="DO133" s="1900"/>
      <c r="DP133" s="3989">
        <f t="shared" ref="DP133:DP140" si="371">IF(P133&lt;Q133,1,0)</f>
        <v>0</v>
      </c>
      <c r="DQ133" s="3989">
        <f t="shared" ref="DQ133:DQ140" si="372">IF(R133&lt;S133,1,0)</f>
        <v>0</v>
      </c>
      <c r="DR133" s="3989">
        <f t="shared" si="359"/>
        <v>0</v>
      </c>
      <c r="DS133" s="3989">
        <f t="shared" ref="DS133:DS140" si="373">IF(V133&lt;W133,1,0)</f>
        <v>0</v>
      </c>
      <c r="DT133" s="3989">
        <f t="shared" ref="DT133:DT140" si="374">IF(X133&lt;Y133,1,0)</f>
        <v>0</v>
      </c>
      <c r="DU133" s="3989">
        <f t="shared" ref="DU133:DU140" si="375">IF(Z133&lt;AA133,1,0)</f>
        <v>0</v>
      </c>
      <c r="DV133" s="3989">
        <f t="shared" ref="DV133:DV140" si="376">IF(AB133&lt;AC133,1,0)</f>
        <v>0</v>
      </c>
      <c r="DW133" s="3989">
        <f t="shared" ref="DW133:DW140" si="377">IF(AD133&lt;AE133,1,0)</f>
        <v>0</v>
      </c>
      <c r="DX133" s="3989">
        <f t="shared" ref="DX133:DX140" si="378">IF(AF133&lt;AG133,1,0)</f>
        <v>0</v>
      </c>
      <c r="DY133" s="3989">
        <f t="shared" ref="DY133:DY140" si="379">IF(AH133&lt;AI133,1,0)</f>
        <v>0</v>
      </c>
      <c r="DZ133" s="3989">
        <f>IF(AJ133&lt;AK133,1,0)</f>
        <v>0</v>
      </c>
      <c r="EA133" s="3989">
        <f>IF(AL133&lt;AM133,1,0)</f>
        <v>0</v>
      </c>
      <c r="EB133" s="3989">
        <f>IF(AN133&lt;AO133,1,0)</f>
        <v>0</v>
      </c>
      <c r="EC133" s="3989">
        <f>IF(AP133&lt;AQ133,1,0)</f>
        <v>0</v>
      </c>
    </row>
    <row r="134" spans="1:133" x14ac:dyDescent="0.25">
      <c r="A134" s="4006" t="s">
        <v>1877</v>
      </c>
      <c r="B134" s="3991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00"/>
      <c r="CF134" s="4000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05">
        <f t="shared" si="361"/>
        <v>0</v>
      </c>
      <c r="DG134" s="3989">
        <f t="shared" si="341"/>
        <v>0</v>
      </c>
      <c r="DH134" s="3989">
        <f t="shared" si="342"/>
        <v>0</v>
      </c>
      <c r="DI134" s="3989">
        <f t="shared" si="343"/>
        <v>0</v>
      </c>
      <c r="DJ134" s="1902"/>
      <c r="DK134" s="1902"/>
      <c r="DL134" s="1902"/>
      <c r="DM134" s="1902"/>
      <c r="DN134" s="1902"/>
      <c r="DO134" s="3989">
        <f>IF(N134&lt;O134,1,0)</f>
        <v>0</v>
      </c>
      <c r="DP134" s="3989">
        <f t="shared" si="371"/>
        <v>0</v>
      </c>
      <c r="DQ134" s="3989">
        <f t="shared" si="372"/>
        <v>0</v>
      </c>
      <c r="DR134" s="3989">
        <f t="shared" si="359"/>
        <v>0</v>
      </c>
      <c r="DS134" s="3989">
        <f t="shared" si="373"/>
        <v>0</v>
      </c>
      <c r="DT134" s="3989">
        <f t="shared" si="374"/>
        <v>0</v>
      </c>
      <c r="DU134" s="3989">
        <f t="shared" si="375"/>
        <v>0</v>
      </c>
      <c r="DV134" s="3989">
        <f t="shared" si="376"/>
        <v>0</v>
      </c>
      <c r="DW134" s="3989">
        <f t="shared" si="377"/>
        <v>0</v>
      </c>
      <c r="DX134" s="3989">
        <f t="shared" si="378"/>
        <v>0</v>
      </c>
      <c r="DY134" s="3989">
        <f t="shared" si="379"/>
        <v>0</v>
      </c>
      <c r="DZ134" s="3989">
        <f>IF(AJ134&lt;AK134,1,0)</f>
        <v>0</v>
      </c>
      <c r="EA134" s="3989">
        <f>IF(AL134&lt;AM134,1,0)</f>
        <v>0</v>
      </c>
      <c r="EB134" s="3989">
        <f>IF(AN134&lt;AO134,1,0)</f>
        <v>0</v>
      </c>
      <c r="EC134" s="3989">
        <f>IF(AP134&lt;AQ134,1,0)</f>
        <v>0</v>
      </c>
    </row>
    <row r="135" spans="1:133" x14ac:dyDescent="0.25">
      <c r="A135" s="4006" t="s">
        <v>1878</v>
      </c>
      <c r="B135" s="3991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05">
        <f t="shared" si="361"/>
        <v>0</v>
      </c>
      <c r="DG135" s="3989">
        <f t="shared" si="341"/>
        <v>0</v>
      </c>
      <c r="DH135" s="3989">
        <f t="shared" si="342"/>
        <v>0</v>
      </c>
      <c r="DI135" s="3989">
        <f t="shared" si="343"/>
        <v>0</v>
      </c>
      <c r="DJ135" s="3989">
        <f>IF(D135&lt;E135,1,0)</f>
        <v>0</v>
      </c>
      <c r="DK135" s="3989">
        <f>IF(F135&lt;G135,1,0)</f>
        <v>0</v>
      </c>
      <c r="DL135" s="3989">
        <f>IF(H135&lt;I135,1,0)</f>
        <v>0</v>
      </c>
      <c r="DM135" s="3989">
        <f>IF(J135&lt;K135,1,0)</f>
        <v>0</v>
      </c>
      <c r="DN135" s="3989">
        <f>IF(L135&lt;M135,1,0)</f>
        <v>0</v>
      </c>
      <c r="DO135" s="3989">
        <f>IF(N135&lt;O135,1,0)</f>
        <v>0</v>
      </c>
      <c r="DP135" s="3989">
        <f t="shared" si="371"/>
        <v>0</v>
      </c>
      <c r="DQ135" s="3989">
        <f t="shared" si="372"/>
        <v>0</v>
      </c>
      <c r="DR135" s="3989">
        <f t="shared" si="359"/>
        <v>0</v>
      </c>
      <c r="DS135" s="3989">
        <f t="shared" si="373"/>
        <v>0</v>
      </c>
      <c r="DT135" s="3989">
        <f t="shared" si="374"/>
        <v>0</v>
      </c>
      <c r="DU135" s="3989">
        <f t="shared" si="375"/>
        <v>0</v>
      </c>
      <c r="DV135" s="3989">
        <f t="shared" si="376"/>
        <v>0</v>
      </c>
      <c r="DW135" s="3989">
        <f t="shared" si="377"/>
        <v>0</v>
      </c>
      <c r="DX135" s="3989">
        <f t="shared" si="378"/>
        <v>0</v>
      </c>
      <c r="DY135" s="3989">
        <f t="shared" si="379"/>
        <v>0</v>
      </c>
      <c r="DZ135" s="3989">
        <f>IF(AJ135&lt;AK135,1,0)</f>
        <v>0</v>
      </c>
      <c r="EA135" s="3989">
        <f>IF(AL135&lt;AM135,1,0)</f>
        <v>0</v>
      </c>
      <c r="EB135" s="3989">
        <f>IF(AN135&lt;AO135,1,0)</f>
        <v>0</v>
      </c>
      <c r="EC135" s="3989">
        <f>IF(AP135&lt;AQ135,1,0)</f>
        <v>0</v>
      </c>
    </row>
    <row r="136" spans="1:133" x14ac:dyDescent="0.25">
      <c r="A136" s="3990" t="s">
        <v>1879</v>
      </c>
      <c r="B136" s="3991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00"/>
      <c r="CF136" s="4000"/>
      <c r="CG136" s="1902"/>
      <c r="CH136" s="1902"/>
      <c r="CI136" s="1902"/>
      <c r="CJ136" s="4000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05">
        <f t="shared" si="361"/>
        <v>0</v>
      </c>
      <c r="DG136" s="3989">
        <f t="shared" si="341"/>
        <v>0</v>
      </c>
      <c r="DH136" s="3989">
        <f t="shared" si="342"/>
        <v>0</v>
      </c>
      <c r="DI136" s="3989">
        <f t="shared" si="343"/>
        <v>0</v>
      </c>
      <c r="DJ136" s="1902"/>
      <c r="DK136" s="1902"/>
      <c r="DL136" s="1902"/>
      <c r="DM136" s="1902"/>
      <c r="DN136" s="1902"/>
      <c r="DO136" s="1900"/>
      <c r="DP136" s="3989">
        <f t="shared" si="371"/>
        <v>0</v>
      </c>
      <c r="DQ136" s="3989">
        <f t="shared" si="372"/>
        <v>0</v>
      </c>
      <c r="DR136" s="3989">
        <f t="shared" si="359"/>
        <v>0</v>
      </c>
      <c r="DS136" s="3989">
        <f t="shared" si="373"/>
        <v>0</v>
      </c>
      <c r="DT136" s="3989">
        <f t="shared" si="374"/>
        <v>0</v>
      </c>
      <c r="DU136" s="3989">
        <f t="shared" si="375"/>
        <v>0</v>
      </c>
      <c r="DV136" s="3989">
        <f t="shared" si="376"/>
        <v>0</v>
      </c>
      <c r="DW136" s="3989">
        <f t="shared" si="377"/>
        <v>0</v>
      </c>
      <c r="DX136" s="3989">
        <f t="shared" si="378"/>
        <v>0</v>
      </c>
      <c r="DY136" s="3989">
        <f t="shared" si="379"/>
        <v>0</v>
      </c>
      <c r="DZ136" s="3989">
        <f>IF(AJ136&lt;AK136,1,0)</f>
        <v>0</v>
      </c>
      <c r="EA136" s="3989">
        <f>IF(AL136&lt;AM136,1,0)</f>
        <v>0</v>
      </c>
      <c r="EB136" s="3989">
        <f>IF(AN136&lt;AO136,1,0)</f>
        <v>0</v>
      </c>
      <c r="EC136" s="3989">
        <f>IF(AP136&lt;AQ136,1,0)</f>
        <v>0</v>
      </c>
    </row>
    <row r="137" spans="1:133" x14ac:dyDescent="0.25">
      <c r="A137" s="4006" t="s">
        <v>1880</v>
      </c>
      <c r="B137" s="3991">
        <f>+P137+R137+T137+V137+X137+Z137+AB137+AD137+AF137+AH137</f>
        <v>0</v>
      </c>
      <c r="C137" s="345">
        <f>+Q137+S137+U137+W137+Y137+AA137+AC137+AE137+AG137+AI137</f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00"/>
      <c r="CF137" s="4000"/>
      <c r="CG137" s="1902"/>
      <c r="CH137" s="1902"/>
      <c r="CI137" s="1902"/>
      <c r="CJ137" s="4000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05">
        <f t="shared" si="361"/>
        <v>0</v>
      </c>
      <c r="DG137" s="3989">
        <f t="shared" si="341"/>
        <v>0</v>
      </c>
      <c r="DH137" s="3989">
        <f t="shared" si="342"/>
        <v>0</v>
      </c>
      <c r="DI137" s="3989">
        <f t="shared" si="343"/>
        <v>0</v>
      </c>
      <c r="DJ137" s="1902"/>
      <c r="DK137" s="1902"/>
      <c r="DL137" s="1902"/>
      <c r="DM137" s="1902"/>
      <c r="DN137" s="1902"/>
      <c r="DO137" s="1900"/>
      <c r="DP137" s="3989">
        <f t="shared" si="371"/>
        <v>0</v>
      </c>
      <c r="DQ137" s="3989">
        <f t="shared" si="372"/>
        <v>0</v>
      </c>
      <c r="DR137" s="3989">
        <f t="shared" si="359"/>
        <v>0</v>
      </c>
      <c r="DS137" s="3989">
        <f t="shared" si="373"/>
        <v>0</v>
      </c>
      <c r="DT137" s="3989">
        <f t="shared" si="374"/>
        <v>0</v>
      </c>
      <c r="DU137" s="3989">
        <f t="shared" si="375"/>
        <v>0</v>
      </c>
      <c r="DV137" s="3989">
        <f t="shared" si="376"/>
        <v>0</v>
      </c>
      <c r="DW137" s="3989">
        <f t="shared" si="377"/>
        <v>0</v>
      </c>
      <c r="DX137" s="3989">
        <f t="shared" si="378"/>
        <v>0</v>
      </c>
      <c r="DY137" s="3989">
        <f t="shared" si="379"/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05">
        <f t="shared" si="361"/>
        <v>0</v>
      </c>
      <c r="DG138" s="3989">
        <f t="shared" si="341"/>
        <v>0</v>
      </c>
      <c r="DH138" s="3989">
        <f t="shared" si="342"/>
        <v>0</v>
      </c>
      <c r="DI138" s="3989">
        <f t="shared" si="343"/>
        <v>0</v>
      </c>
      <c r="DJ138" s="3989">
        <f>IF(D138&lt;E138,1,0)</f>
        <v>0</v>
      </c>
      <c r="DK138" s="3989">
        <f>IF(F138&lt;G138,1,0)</f>
        <v>0</v>
      </c>
      <c r="DL138" s="3989">
        <f>IF(H138&lt;I138,1,0)</f>
        <v>0</v>
      </c>
      <c r="DM138" s="3989">
        <f>IF(J138&lt;K138,1,0)</f>
        <v>0</v>
      </c>
      <c r="DN138" s="3989">
        <f>IF(L138&lt;M138,1,0)</f>
        <v>0</v>
      </c>
      <c r="DO138" s="3989">
        <f>IF(N138&lt;O138,1,0)</f>
        <v>0</v>
      </c>
      <c r="DP138" s="3989">
        <f t="shared" si="371"/>
        <v>0</v>
      </c>
      <c r="DQ138" s="3989">
        <f t="shared" si="372"/>
        <v>0</v>
      </c>
      <c r="DR138" s="3989">
        <f t="shared" si="359"/>
        <v>0</v>
      </c>
      <c r="DS138" s="3989">
        <f t="shared" si="373"/>
        <v>0</v>
      </c>
      <c r="DT138" s="3989">
        <f t="shared" si="374"/>
        <v>0</v>
      </c>
      <c r="DU138" s="3989">
        <f t="shared" si="375"/>
        <v>0</v>
      </c>
      <c r="DV138" s="3989">
        <f t="shared" si="376"/>
        <v>0</v>
      </c>
      <c r="DW138" s="3989">
        <f t="shared" si="377"/>
        <v>0</v>
      </c>
      <c r="DX138" s="3989">
        <f t="shared" si="378"/>
        <v>0</v>
      </c>
      <c r="DY138" s="3989">
        <f t="shared" si="379"/>
        <v>0</v>
      </c>
      <c r="DZ138" s="3989">
        <f>IF(AJ138&lt;AK138,1,0)</f>
        <v>0</v>
      </c>
      <c r="EA138" s="3989">
        <f>IF(AL138&lt;AM138,1,0)</f>
        <v>0</v>
      </c>
      <c r="EB138" s="3989">
        <f>IF(AN138&lt;AO138,1,0)</f>
        <v>0</v>
      </c>
      <c r="EC138" s="3989">
        <f>IF(AP138&lt;AQ138,1,0)</f>
        <v>0</v>
      </c>
    </row>
    <row r="139" spans="1:133" x14ac:dyDescent="0.25">
      <c r="A139" s="4006" t="s">
        <v>1882</v>
      </c>
      <c r="B139" s="3991">
        <f t="shared" si="380"/>
        <v>0</v>
      </c>
      <c r="C139" s="345">
        <f t="shared" si="380"/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05">
        <f t="shared" si="361"/>
        <v>0</v>
      </c>
      <c r="DG139" s="3989">
        <f t="shared" si="341"/>
        <v>0</v>
      </c>
      <c r="DH139" s="3989">
        <f t="shared" si="342"/>
        <v>0</v>
      </c>
      <c r="DI139" s="3989">
        <f t="shared" si="343"/>
        <v>0</v>
      </c>
      <c r="DJ139" s="3989">
        <f>IF(D139&lt;E139,1,0)</f>
        <v>0</v>
      </c>
      <c r="DK139" s="3989">
        <f>IF(F139&lt;G139,1,0)</f>
        <v>0</v>
      </c>
      <c r="DL139" s="3989">
        <f>IF(H139&lt;I139,1,0)</f>
        <v>0</v>
      </c>
      <c r="DM139" s="3989">
        <f>IF(J139&lt;K139,1,0)</f>
        <v>0</v>
      </c>
      <c r="DN139" s="3989">
        <f>IF(L139&lt;M139,1,0)</f>
        <v>0</v>
      </c>
      <c r="DO139" s="3989">
        <f>IF(N139&lt;O139,1,0)</f>
        <v>0</v>
      </c>
      <c r="DP139" s="3989">
        <f t="shared" si="371"/>
        <v>0</v>
      </c>
      <c r="DQ139" s="3989">
        <f t="shared" si="372"/>
        <v>0</v>
      </c>
      <c r="DR139" s="3989">
        <f t="shared" si="359"/>
        <v>0</v>
      </c>
      <c r="DS139" s="3989">
        <f t="shared" si="373"/>
        <v>0</v>
      </c>
      <c r="DT139" s="3989">
        <f t="shared" si="374"/>
        <v>0</v>
      </c>
      <c r="DU139" s="3989">
        <f t="shared" si="375"/>
        <v>0</v>
      </c>
      <c r="DV139" s="3989">
        <f t="shared" si="376"/>
        <v>0</v>
      </c>
      <c r="DW139" s="3989">
        <f t="shared" si="377"/>
        <v>0</v>
      </c>
      <c r="DX139" s="3989">
        <f t="shared" si="378"/>
        <v>0</v>
      </c>
      <c r="DY139" s="3989">
        <f t="shared" si="379"/>
        <v>0</v>
      </c>
      <c r="DZ139" s="3989">
        <f>IF(AJ139&lt;AK139,1,0)</f>
        <v>0</v>
      </c>
      <c r="EA139" s="3989">
        <f>IF(AL139&lt;AM139,1,0)</f>
        <v>0</v>
      </c>
      <c r="EB139" s="3989">
        <f>IF(AN139&lt;AO139,1,0)</f>
        <v>0</v>
      </c>
      <c r="EC139" s="3989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29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05">
        <f t="shared" si="361"/>
        <v>0</v>
      </c>
      <c r="DG140" s="3989">
        <f t="shared" si="341"/>
        <v>0</v>
      </c>
      <c r="DH140" s="3989">
        <f t="shared" si="342"/>
        <v>0</v>
      </c>
      <c r="DI140" s="3989">
        <f t="shared" si="343"/>
        <v>0</v>
      </c>
      <c r="DJ140" s="3989">
        <f>IF(D140&lt;E140,1,0)</f>
        <v>0</v>
      </c>
      <c r="DK140" s="3989">
        <f>IF(F140&lt;G140,1,0)</f>
        <v>0</v>
      </c>
      <c r="DL140" s="3989">
        <f>IF(H140&lt;I140,1,0)</f>
        <v>0</v>
      </c>
      <c r="DM140" s="3989">
        <f>IF(J140&lt;K140,1,0)</f>
        <v>0</v>
      </c>
      <c r="DN140" s="3989">
        <f>IF(L140&lt;M140,1,0)</f>
        <v>0</v>
      </c>
      <c r="DO140" s="3989">
        <f>IF(N140&lt;O140,1,0)</f>
        <v>0</v>
      </c>
      <c r="DP140" s="3989">
        <f t="shared" si="371"/>
        <v>0</v>
      </c>
      <c r="DQ140" s="3989">
        <f t="shared" si="372"/>
        <v>0</v>
      </c>
      <c r="DR140" s="3989">
        <f t="shared" si="359"/>
        <v>0</v>
      </c>
      <c r="DS140" s="3989">
        <f t="shared" si="373"/>
        <v>0</v>
      </c>
      <c r="DT140" s="3989">
        <f t="shared" si="374"/>
        <v>0</v>
      </c>
      <c r="DU140" s="3989">
        <f t="shared" si="375"/>
        <v>0</v>
      </c>
      <c r="DV140" s="3989">
        <f t="shared" si="376"/>
        <v>0</v>
      </c>
      <c r="DW140" s="3989">
        <f t="shared" si="377"/>
        <v>0</v>
      </c>
      <c r="DX140" s="3989">
        <f t="shared" si="378"/>
        <v>0</v>
      </c>
      <c r="DY140" s="3989">
        <f t="shared" si="379"/>
        <v>0</v>
      </c>
      <c r="DZ140" s="3989">
        <f>IF(AJ140&lt;AK140,1,0)</f>
        <v>0</v>
      </c>
      <c r="EA140" s="3989">
        <f>IF(AL140&lt;AM140,1,0)</f>
        <v>0</v>
      </c>
      <c r="EB140" s="3989">
        <f>IF(AN140&lt;AO140,1,0)</f>
        <v>0</v>
      </c>
      <c r="EC140" s="3989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6904" t="s">
        <v>1898</v>
      </c>
      <c r="B144" s="6905"/>
      <c r="C144" s="4010"/>
      <c r="D144" s="4011"/>
      <c r="E144" s="29"/>
      <c r="F144" s="4010"/>
      <c r="G144" s="4011"/>
      <c r="H144" s="29"/>
      <c r="I144" s="4010"/>
      <c r="J144" s="4011"/>
      <c r="K144" s="29"/>
      <c r="L144" s="4010"/>
      <c r="M144" s="4011"/>
      <c r="N144" s="29"/>
      <c r="O144" s="4010"/>
      <c r="P144" s="4012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3969"/>
      <c r="DF144" s="3989">
        <f>IF(C144&gt;=D144,0,1)</f>
        <v>0</v>
      </c>
      <c r="DG144" s="3989">
        <f>IF(E144&gt;C144,1,0)</f>
        <v>0</v>
      </c>
      <c r="DH144" s="3989">
        <f>IF(F144&gt;=G144,0,1)</f>
        <v>0</v>
      </c>
      <c r="DI144" s="3989">
        <f>IF(F144&gt;=H144,0,1)</f>
        <v>0</v>
      </c>
      <c r="DJ144" s="3989">
        <f>IF(I144&gt;=J144,0,1)</f>
        <v>0</v>
      </c>
      <c r="DK144" s="3989">
        <f>IF(I144&gt;=K144,0,1)</f>
        <v>0</v>
      </c>
      <c r="DL144" s="3989">
        <f>IF(L144&gt;=M144,0,1)</f>
        <v>0</v>
      </c>
      <c r="DM144" s="3989">
        <f>IF(L144&gt;=N144,0,1)</f>
        <v>0</v>
      </c>
      <c r="DN144" s="3989">
        <f>IF(O144&gt;=P144,0,1)</f>
        <v>0</v>
      </c>
    </row>
    <row r="145" spans="1:118" x14ac:dyDescent="0.25">
      <c r="A145" s="6641" t="s">
        <v>1899</v>
      </c>
      <c r="B145" s="3318" t="s">
        <v>1900</v>
      </c>
      <c r="C145" s="3361"/>
      <c r="D145" s="960"/>
      <c r="E145" s="4013"/>
      <c r="F145" s="3361"/>
      <c r="G145" s="960"/>
      <c r="H145" s="4013"/>
      <c r="I145" s="3361"/>
      <c r="J145" s="960"/>
      <c r="K145" s="4013"/>
      <c r="L145" s="3361"/>
      <c r="M145" s="960"/>
      <c r="N145" s="4013"/>
      <c r="O145" s="3361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3969"/>
      <c r="DF145" s="3989">
        <f>IF(C145&gt;=D145,0,1)</f>
        <v>0</v>
      </c>
      <c r="DG145" s="3989">
        <f>IF(E145&gt;C145,1,0)</f>
        <v>0</v>
      </c>
      <c r="DH145" s="3989">
        <f>IF(F145&gt;=G145,0,1)</f>
        <v>0</v>
      </c>
      <c r="DI145" s="3989">
        <f>IF(F145&gt;=H145,0,1)</f>
        <v>0</v>
      </c>
      <c r="DJ145" s="3989">
        <f>IF(I145&gt;=J145,0,1)</f>
        <v>0</v>
      </c>
      <c r="DK145" s="3989">
        <f>IF(I145&gt;=K145,0,1)</f>
        <v>0</v>
      </c>
      <c r="DL145" s="3989">
        <f>IF(L145&gt;=M145,0,1)</f>
        <v>0</v>
      </c>
      <c r="DM145" s="3989">
        <f>IF(L145&gt;=N145,0,1)</f>
        <v>0</v>
      </c>
      <c r="DN145" s="3989">
        <f>IF(O145&gt;=P145,0,1)</f>
        <v>0</v>
      </c>
    </row>
    <row r="146" spans="1:118" x14ac:dyDescent="0.25">
      <c r="A146" s="6889"/>
      <c r="B146" s="4007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3969"/>
      <c r="DF146" s="3989">
        <f>IF(C146&gt;=D146,0,1)</f>
        <v>0</v>
      </c>
      <c r="DG146" s="3989">
        <f>IF(E146&gt;C146,1,0)</f>
        <v>0</v>
      </c>
      <c r="DH146" s="3989">
        <f>IF(F146&gt;=G146,0,1)</f>
        <v>0</v>
      </c>
      <c r="DI146" s="3989">
        <f>IF(F146&gt;=H146,0,1)</f>
        <v>0</v>
      </c>
      <c r="DJ146" s="3989">
        <f>IF(I146&gt;=J146,0,1)</f>
        <v>0</v>
      </c>
      <c r="DK146" s="3989">
        <f>IF(I146&gt;=K146,0,1)</f>
        <v>0</v>
      </c>
      <c r="DL146" s="3989">
        <f>IF(L146&gt;=M146,0,1)</f>
        <v>0</v>
      </c>
      <c r="DM146" s="3989">
        <f>IF(L146&gt;=N146,0,1)</f>
        <v>0</v>
      </c>
      <c r="DN146" s="3989">
        <f>IF(O146&gt;=P146,0,1)</f>
        <v>0</v>
      </c>
    </row>
    <row r="147" spans="1:118" x14ac:dyDescent="0.25">
      <c r="A147" s="5915"/>
      <c r="B147" s="3659" t="s">
        <v>1902</v>
      </c>
      <c r="C147" s="897"/>
      <c r="D147" s="1914"/>
      <c r="E147" s="3499"/>
      <c r="F147" s="897"/>
      <c r="G147" s="1914"/>
      <c r="H147" s="3499"/>
      <c r="I147" s="897"/>
      <c r="J147" s="1914"/>
      <c r="K147" s="3499"/>
      <c r="L147" s="897"/>
      <c r="M147" s="1914"/>
      <c r="N147" s="3499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3969"/>
      <c r="DF147" s="3989">
        <f>IF(C147&gt;=D147,0,1)</f>
        <v>0</v>
      </c>
      <c r="DG147" s="3989">
        <f>IF(E147&gt;C147,1,0)</f>
        <v>0</v>
      </c>
      <c r="DH147" s="3989">
        <f>IF(F147&gt;=G147,0,1)</f>
        <v>0</v>
      </c>
      <c r="DI147" s="3989">
        <f>IF(F147&gt;=H147,0,1)</f>
        <v>0</v>
      </c>
      <c r="DJ147" s="3989">
        <f>IF(I147&gt;=J147,0,1)</f>
        <v>0</v>
      </c>
      <c r="DK147" s="3989">
        <f>IF(I147&gt;=K147,0,1)</f>
        <v>0</v>
      </c>
      <c r="DL147" s="3989">
        <f>IF(L147&gt;=M147,0,1)</f>
        <v>0</v>
      </c>
      <c r="DM147" s="3989">
        <f>IF(L147&gt;=N147,0,1)</f>
        <v>0</v>
      </c>
      <c r="DN147" s="3989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499"/>
      <c r="F148" s="897"/>
      <c r="G148" s="1914"/>
      <c r="H148" s="3499"/>
      <c r="I148" s="897"/>
      <c r="J148" s="1914"/>
      <c r="K148" s="3499"/>
      <c r="L148" s="897"/>
      <c r="M148" s="1914"/>
      <c r="N148" s="3499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3969"/>
      <c r="DF148" s="3989">
        <f>IF(C148&gt;=D148,0,1)</f>
        <v>0</v>
      </c>
      <c r="DG148" s="3989">
        <f>IF(E148&gt;C148,1,0)</f>
        <v>0</v>
      </c>
      <c r="DH148" s="3989">
        <f>IF(F148&gt;=G148,0,1)</f>
        <v>0</v>
      </c>
      <c r="DI148" s="3989">
        <f>IF(F148&gt;=H148,0,1)</f>
        <v>0</v>
      </c>
      <c r="DJ148" s="3989">
        <f>IF(I148&gt;=J148,0,1)</f>
        <v>0</v>
      </c>
      <c r="DK148" s="3989">
        <f>IF(I148&gt;=K148,0,1)</f>
        <v>0</v>
      </c>
      <c r="DL148" s="3989">
        <f>IF(L148&gt;=M148,0,1)</f>
        <v>0</v>
      </c>
      <c r="DM148" s="3989">
        <f>IF(L148&gt;=N148,0,1)</f>
        <v>0</v>
      </c>
      <c r="DN148" s="3989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6900" t="s">
        <v>1898</v>
      </c>
      <c r="B152" s="6901"/>
      <c r="C152" s="4010"/>
      <c r="D152" s="4011"/>
      <c r="E152" s="29"/>
      <c r="F152" s="4010"/>
      <c r="G152" s="4011"/>
      <c r="H152" s="29"/>
      <c r="I152" s="4010"/>
      <c r="J152" s="4011"/>
      <c r="K152" s="29"/>
      <c r="L152" s="4010"/>
      <c r="M152" s="4011"/>
      <c r="N152" s="29"/>
      <c r="O152" s="4010"/>
      <c r="P152" s="4012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3969"/>
      <c r="DF152" s="3989">
        <f>IF(C152&gt;=D152,0,1)</f>
        <v>0</v>
      </c>
      <c r="DG152" s="3989">
        <f>IF(E152&gt;C152,1,0)</f>
        <v>0</v>
      </c>
      <c r="DH152" s="3989">
        <f>IF(F152&gt;=G152,0,1)</f>
        <v>0</v>
      </c>
      <c r="DI152" s="3989">
        <f>IF(F152&gt;=H152,0,1)</f>
        <v>0</v>
      </c>
      <c r="DJ152" s="3989">
        <f>IF(I152&gt;=J152,0,1)</f>
        <v>0</v>
      </c>
      <c r="DK152" s="3989">
        <f>IF(I152&gt;=K152,0,1)</f>
        <v>0</v>
      </c>
      <c r="DL152" s="3989">
        <f>IF(L152&gt;=M152,0,1)</f>
        <v>0</v>
      </c>
      <c r="DM152" s="3989">
        <f>IF(L152&gt;=N152,0,1)</f>
        <v>0</v>
      </c>
      <c r="DN152" s="3989">
        <f>IF(O152&gt;=P152,0,1)</f>
        <v>0</v>
      </c>
    </row>
    <row r="153" spans="1:118" x14ac:dyDescent="0.25">
      <c r="A153" s="6641" t="s">
        <v>1899</v>
      </c>
      <c r="B153" s="3804" t="s">
        <v>1900</v>
      </c>
      <c r="C153" s="3361"/>
      <c r="D153" s="960"/>
      <c r="E153" s="4013"/>
      <c r="F153" s="3361"/>
      <c r="G153" s="960"/>
      <c r="H153" s="4013"/>
      <c r="I153" s="3361"/>
      <c r="J153" s="960"/>
      <c r="K153" s="4013"/>
      <c r="L153" s="3361"/>
      <c r="M153" s="960"/>
      <c r="N153" s="4013"/>
      <c r="O153" s="3361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3969"/>
      <c r="DF153" s="3989">
        <f>IF(C153&gt;=D153,0,1)</f>
        <v>0</v>
      </c>
      <c r="DG153" s="3989">
        <f>IF(E153&gt;C153,1,0)</f>
        <v>0</v>
      </c>
      <c r="DH153" s="3989">
        <f>IF(F153&gt;=G153,0,1)</f>
        <v>0</v>
      </c>
      <c r="DI153" s="3989">
        <f>IF(F153&gt;=H153,0,1)</f>
        <v>0</v>
      </c>
      <c r="DJ153" s="3989">
        <f>IF(I153&gt;=J153,0,1)</f>
        <v>0</v>
      </c>
      <c r="DK153" s="3989">
        <f>IF(I153&gt;=K153,0,1)</f>
        <v>0</v>
      </c>
      <c r="DL153" s="3989">
        <f>IF(L153&gt;=M153,0,1)</f>
        <v>0</v>
      </c>
      <c r="DM153" s="3989">
        <f>IF(L153&gt;=N153,0,1)</f>
        <v>0</v>
      </c>
      <c r="DN153" s="3989">
        <f>IF(O153&gt;=P153,0,1)</f>
        <v>0</v>
      </c>
    </row>
    <row r="154" spans="1:118" x14ac:dyDescent="0.25">
      <c r="A154" s="6889"/>
      <c r="B154" s="4018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3969"/>
      <c r="DF154" s="3989">
        <f>IF(C154&gt;=D154,0,1)</f>
        <v>0</v>
      </c>
      <c r="DG154" s="3989">
        <f>IF(E154&gt;C154,1,0)</f>
        <v>0</v>
      </c>
      <c r="DH154" s="3989">
        <f>IF(F154&gt;=G154,0,1)</f>
        <v>0</v>
      </c>
      <c r="DI154" s="3989">
        <f>IF(F154&gt;=H154,0,1)</f>
        <v>0</v>
      </c>
      <c r="DJ154" s="3989">
        <f>IF(I154&gt;=J154,0,1)</f>
        <v>0</v>
      </c>
      <c r="DK154" s="3989">
        <f>IF(I154&gt;=K154,0,1)</f>
        <v>0</v>
      </c>
      <c r="DL154" s="3989">
        <f>IF(L154&gt;=M154,0,1)</f>
        <v>0</v>
      </c>
      <c r="DM154" s="3989">
        <f>IF(L154&gt;=N154,0,1)</f>
        <v>0</v>
      </c>
      <c r="DN154" s="3989">
        <f>IF(O154&gt;=P154,0,1)</f>
        <v>0</v>
      </c>
    </row>
    <row r="155" spans="1:118" x14ac:dyDescent="0.25">
      <c r="A155" s="5915"/>
      <c r="B155" s="3515" t="s">
        <v>1902</v>
      </c>
      <c r="C155" s="897"/>
      <c r="D155" s="1914"/>
      <c r="E155" s="3499"/>
      <c r="F155" s="897"/>
      <c r="G155" s="1914"/>
      <c r="H155" s="3499"/>
      <c r="I155" s="897"/>
      <c r="J155" s="1914"/>
      <c r="K155" s="3499"/>
      <c r="L155" s="897"/>
      <c r="M155" s="1914"/>
      <c r="N155" s="3499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3969"/>
      <c r="DF155" s="3989">
        <f>IF(C155&gt;=D155,0,1)</f>
        <v>0</v>
      </c>
      <c r="DG155" s="3989">
        <f>IF(E155&gt;C155,1,0)</f>
        <v>0</v>
      </c>
      <c r="DH155" s="3989">
        <f>IF(F155&gt;=G155,0,1)</f>
        <v>0</v>
      </c>
      <c r="DI155" s="3989">
        <f>IF(F155&gt;=H155,0,1)</f>
        <v>0</v>
      </c>
      <c r="DJ155" s="3989">
        <f>IF(I155&gt;=J155,0,1)</f>
        <v>0</v>
      </c>
      <c r="DK155" s="3989">
        <f>IF(I155&gt;=K155,0,1)</f>
        <v>0</v>
      </c>
      <c r="DL155" s="3989">
        <f>IF(L155&gt;=M155,0,1)</f>
        <v>0</v>
      </c>
      <c r="DM155" s="3989">
        <f>IF(L155&gt;=N155,0,1)</f>
        <v>0</v>
      </c>
      <c r="DN155" s="3989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3969"/>
      <c r="DF156" s="3989">
        <f>IF(C156&gt;=D156,0,1)</f>
        <v>0</v>
      </c>
      <c r="DG156" s="3989">
        <f>IF(E156&gt;C156,1,0)</f>
        <v>0</v>
      </c>
      <c r="DH156" s="3989">
        <f>IF(F156&gt;=G156,0,1)</f>
        <v>0</v>
      </c>
      <c r="DI156" s="3989">
        <f>IF(F156&gt;=H156,0,1)</f>
        <v>0</v>
      </c>
      <c r="DJ156" s="3989">
        <f>IF(I156&gt;=J156,0,1)</f>
        <v>0</v>
      </c>
      <c r="DK156" s="3989">
        <f>IF(I156&gt;=K156,0,1)</f>
        <v>0</v>
      </c>
      <c r="DL156" s="3989">
        <f>IF(L156&gt;=M156,0,1)</f>
        <v>0</v>
      </c>
      <c r="DM156" s="3989">
        <f>IF(L156&gt;=N156,0,1)</f>
        <v>0</v>
      </c>
      <c r="DN156" s="3989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6892" t="s">
        <v>1911</v>
      </c>
      <c r="B161" s="6893"/>
      <c r="C161" s="3991">
        <f t="shared" ref="C161:D163" si="401">+M161+O161+Q161+S161+U161+W161+Y161+AA161+AC161+AE161</f>
        <v>0</v>
      </c>
      <c r="D161" s="3119">
        <f t="shared" si="401"/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/>
      <c r="P161" s="960"/>
      <c r="Q161" s="3361"/>
      <c r="R161" s="960"/>
      <c r="S161" s="3361"/>
      <c r="T161" s="960"/>
      <c r="U161" s="3361"/>
      <c r="V161" s="960"/>
      <c r="W161" s="3361"/>
      <c r="X161" s="960"/>
      <c r="Y161" s="3361"/>
      <c r="Z161" s="960"/>
      <c r="AA161" s="3361"/>
      <c r="AB161" s="960"/>
      <c r="AC161" s="3361"/>
      <c r="AD161" s="960"/>
      <c r="AE161" s="3361"/>
      <c r="AF161" s="960"/>
      <c r="AG161" s="4023"/>
      <c r="AH161" s="1033"/>
      <c r="AI161" s="4023"/>
      <c r="AJ161" s="1014"/>
      <c r="AK161" s="4024"/>
      <c r="AL161" s="4025"/>
      <c r="AM161" s="327"/>
      <c r="AN161" s="1918"/>
      <c r="AO161" s="3986"/>
      <c r="AP161" s="330"/>
      <c r="AQ161" s="3987"/>
      <c r="AR161" s="4026"/>
      <c r="AS161" s="3986"/>
      <c r="AT161" s="4026"/>
      <c r="AU161" s="3986"/>
      <c r="AV161" s="330"/>
      <c r="AW161" s="3986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7" t="str">
        <f>IF(D161&gt;C161," * El Total de Exámenes Confirmados Positivos por ISP NO DEBE SUPERAR los  Exámenes Procesados. ","")</f>
        <v/>
      </c>
      <c r="CB161" s="4028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9">
        <f t="shared" ref="DF161:DF183" si="402">IF(D161&gt;C161,1,0)</f>
        <v>0</v>
      </c>
      <c r="DG161" s="4028"/>
      <c r="DH161" s="4005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05">
        <f t="shared" ref="DN161:DN183" si="404">IF(AND(C161&gt;0,AND(AO161="",AQ161="")),1,IF((AO161+AQ161)&gt;C161,1,0))</f>
        <v>0</v>
      </c>
      <c r="DO161" s="1971"/>
      <c r="DP161" s="4005">
        <f t="shared" ref="DP161:DP183" si="405">IF((AM161+AK161)&lt;&gt;C161,1,0)</f>
        <v>0</v>
      </c>
      <c r="DQ161" s="4005">
        <f t="shared" ref="DQ161:DQ183" si="406">IF((AN161+AL161)&lt;&gt;D161,1,0)</f>
        <v>0</v>
      </c>
      <c r="DR161" s="4005">
        <f t="shared" ref="DR161:DR183" si="407">IF(AND(C161&gt;0,AS161=""),1,IF(AS161&gt;C161,1,0))</f>
        <v>0</v>
      </c>
      <c r="DS161" s="4005">
        <f t="shared" ref="DS161:DS183" si="408">IF(AND(C161&gt;0,AU161=""),1,IF(AU161&gt;C161,1,0))</f>
        <v>0</v>
      </c>
      <c r="DT161" s="4005">
        <f t="shared" ref="DT161:DT183" si="409">IF(AND(D161&gt;0,AND(AP161="",AR161="")),1,IF((AP161+AR161)&gt;D161,1,0))</f>
        <v>0</v>
      </c>
      <c r="DU161" s="4005">
        <f t="shared" ref="DU161:DU183" si="410">IF(AND(D161&gt;0,AT161=""),1,IF(AT161&gt;D161,1,0))</f>
        <v>0</v>
      </c>
      <c r="DV161" s="4005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3991">
        <f t="shared" si="401"/>
        <v>0</v>
      </c>
      <c r="D162" s="3123">
        <f t="shared" si="401"/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92"/>
      <c r="AH162" s="3994"/>
      <c r="AI162" s="3992"/>
      <c r="AJ162" s="4003"/>
      <c r="AK162" s="3984"/>
      <c r="AL162" s="2352"/>
      <c r="AM162" s="3996"/>
      <c r="AN162" s="4026"/>
      <c r="AO162" s="3986"/>
      <c r="AP162" s="330"/>
      <c r="AQ162" s="3987"/>
      <c r="AR162" s="4026"/>
      <c r="AS162" s="3986"/>
      <c r="AT162" s="4026"/>
      <c r="AU162" s="3986"/>
      <c r="AV162" s="330"/>
      <c r="AW162" s="3986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27" t="str">
        <f t="shared" ref="CA162:CA183" si="413">IF(D162&gt;C162," * El Total de Exámenes Confirmados Positivos por ISP NO DEBE SUPERAR los  Exámenes Procesados. ","")</f>
        <v/>
      </c>
      <c r="CB162" s="4028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29">
        <f t="shared" si="402"/>
        <v>0</v>
      </c>
      <c r="DG162" s="4028"/>
      <c r="DH162" s="4005">
        <f t="shared" si="403"/>
        <v>0</v>
      </c>
      <c r="DI162" s="1970"/>
      <c r="DJ162" s="1970"/>
      <c r="DK162" s="1970"/>
      <c r="DL162" s="1970"/>
      <c r="DM162" s="1970"/>
      <c r="DN162" s="4005">
        <f t="shared" si="404"/>
        <v>0</v>
      </c>
      <c r="DO162" s="1971"/>
      <c r="DP162" s="4005">
        <f t="shared" si="405"/>
        <v>0</v>
      </c>
      <c r="DQ162" s="4005">
        <f t="shared" si="406"/>
        <v>0</v>
      </c>
      <c r="DR162" s="4005">
        <f t="shared" si="407"/>
        <v>0</v>
      </c>
      <c r="DS162" s="4005">
        <f t="shared" si="408"/>
        <v>0</v>
      </c>
      <c r="DT162" s="4005">
        <f t="shared" si="409"/>
        <v>0</v>
      </c>
      <c r="DU162" s="4005">
        <f t="shared" si="410"/>
        <v>0</v>
      </c>
      <c r="DV162" s="4005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3991">
        <f t="shared" si="401"/>
        <v>0</v>
      </c>
      <c r="D163" s="3123">
        <f t="shared" si="401"/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/>
      <c r="P163" s="3995"/>
      <c r="Q163" s="3996"/>
      <c r="R163" s="3995"/>
      <c r="S163" s="3996"/>
      <c r="T163" s="3995"/>
      <c r="U163" s="3996"/>
      <c r="V163" s="3995"/>
      <c r="W163" s="3996"/>
      <c r="X163" s="3995"/>
      <c r="Y163" s="3996"/>
      <c r="Z163" s="3995"/>
      <c r="AA163" s="3996"/>
      <c r="AB163" s="3995"/>
      <c r="AC163" s="3996"/>
      <c r="AD163" s="3995"/>
      <c r="AE163" s="3996"/>
      <c r="AF163" s="3995"/>
      <c r="AG163" s="3992"/>
      <c r="AH163" s="3994"/>
      <c r="AI163" s="3992"/>
      <c r="AJ163" s="4003"/>
      <c r="AK163" s="3984"/>
      <c r="AL163" s="2352"/>
      <c r="AM163" s="3996"/>
      <c r="AN163" s="4026"/>
      <c r="AO163" s="3986"/>
      <c r="AP163" s="330"/>
      <c r="AQ163" s="3987"/>
      <c r="AR163" s="4026"/>
      <c r="AS163" s="3986"/>
      <c r="AT163" s="4026"/>
      <c r="AU163" s="3986"/>
      <c r="AV163" s="330"/>
      <c r="AW163" s="3986"/>
      <c r="AX163" s="330"/>
      <c r="AY163" s="1898" t="str">
        <f t="shared" si="412"/>
        <v/>
      </c>
      <c r="CA163" s="4027" t="str">
        <f t="shared" si="413"/>
        <v/>
      </c>
      <c r="CB163" s="4028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29">
        <f t="shared" si="402"/>
        <v>0</v>
      </c>
      <c r="DG163" s="4028"/>
      <c r="DH163" s="4005">
        <f t="shared" si="403"/>
        <v>0</v>
      </c>
      <c r="DI163" s="1970"/>
      <c r="DJ163" s="1970"/>
      <c r="DK163" s="1970"/>
      <c r="DL163" s="1970"/>
      <c r="DM163" s="1970"/>
      <c r="DN163" s="4005">
        <f t="shared" si="404"/>
        <v>0</v>
      </c>
      <c r="DO163" s="1971"/>
      <c r="DP163" s="4005">
        <f t="shared" si="405"/>
        <v>0</v>
      </c>
      <c r="DQ163" s="4005">
        <f t="shared" si="406"/>
        <v>0</v>
      </c>
      <c r="DR163" s="4005">
        <f t="shared" si="407"/>
        <v>0</v>
      </c>
      <c r="DS163" s="4005">
        <f t="shared" si="408"/>
        <v>0</v>
      </c>
      <c r="DT163" s="4005">
        <f t="shared" si="409"/>
        <v>0</v>
      </c>
      <c r="DU163" s="4005">
        <f t="shared" si="410"/>
        <v>0</v>
      </c>
      <c r="DV163" s="4005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3991">
        <f>+O164+Q164+S164+U164+W164+Y164+AA164+AC164+AE164+AG164+AI164</f>
        <v>0</v>
      </c>
      <c r="D164" s="4030">
        <f>+P164+R164+T164+V164+X164+Z164+AB164+AD164+AF164+AH164+AJ164</f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/>
      <c r="P164" s="3995"/>
      <c r="Q164" s="3996"/>
      <c r="R164" s="3995"/>
      <c r="S164" s="3996"/>
      <c r="T164" s="3995"/>
      <c r="U164" s="3996"/>
      <c r="V164" s="3995"/>
      <c r="W164" s="3996"/>
      <c r="X164" s="3995"/>
      <c r="Y164" s="3996"/>
      <c r="Z164" s="3995"/>
      <c r="AA164" s="3996"/>
      <c r="AB164" s="3995"/>
      <c r="AC164" s="3996"/>
      <c r="AD164" s="3995"/>
      <c r="AE164" s="3996"/>
      <c r="AF164" s="3995"/>
      <c r="AG164" s="3996"/>
      <c r="AH164" s="3995"/>
      <c r="AI164" s="3996"/>
      <c r="AJ164" s="3995"/>
      <c r="AK164" s="3986"/>
      <c r="AL164" s="330"/>
      <c r="AM164" s="3996"/>
      <c r="AN164" s="4026"/>
      <c r="AO164" s="3986"/>
      <c r="AP164" s="330"/>
      <c r="AQ164" s="3987"/>
      <c r="AR164" s="4026"/>
      <c r="AS164" s="3986"/>
      <c r="AT164" s="4026"/>
      <c r="AU164" s="3986"/>
      <c r="AV164" s="330"/>
      <c r="AW164" s="3986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7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29">
        <f t="shared" si="402"/>
        <v>0</v>
      </c>
      <c r="DG164" s="4005">
        <f t="shared" ref="DG164:DG183" si="427">IF(AL164&gt;AK164,1,0)</f>
        <v>0</v>
      </c>
      <c r="DH164" s="4005">
        <f t="shared" si="403"/>
        <v>0</v>
      </c>
      <c r="DI164" s="1970"/>
      <c r="DJ164" s="1970"/>
      <c r="DK164" s="1970"/>
      <c r="DL164" s="1970"/>
      <c r="DM164" s="1970"/>
      <c r="DN164" s="4005">
        <f t="shared" si="404"/>
        <v>0</v>
      </c>
      <c r="DO164" s="1971"/>
      <c r="DP164" s="4005">
        <f t="shared" si="405"/>
        <v>0</v>
      </c>
      <c r="DQ164" s="4005">
        <f t="shared" si="406"/>
        <v>0</v>
      </c>
      <c r="DR164" s="4005">
        <f t="shared" si="407"/>
        <v>0</v>
      </c>
      <c r="DS164" s="4005">
        <f t="shared" si="408"/>
        <v>0</v>
      </c>
      <c r="DT164" s="4005">
        <f t="shared" si="409"/>
        <v>0</v>
      </c>
      <c r="DU164" s="4005">
        <f t="shared" si="410"/>
        <v>0</v>
      </c>
      <c r="DV164" s="4005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3991">
        <f>+E165+G165+I165+K165+M165+O165+Q165+S165+U165+W165+Y165+AA165+AC165+AE165+AG165+AI165</f>
        <v>0</v>
      </c>
      <c r="D165" s="4030">
        <f>+F165+H165+J165+L165+N165+P165+R165+T165+V165+X165+Z165+AB165+AD165+AF165+AH165+AJ165</f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/>
      <c r="N165" s="3995"/>
      <c r="O165" s="3996"/>
      <c r="P165" s="3995"/>
      <c r="Q165" s="3996"/>
      <c r="R165" s="3995"/>
      <c r="S165" s="3996"/>
      <c r="T165" s="3995"/>
      <c r="U165" s="3996"/>
      <c r="V165" s="3995"/>
      <c r="W165" s="3996"/>
      <c r="X165" s="3995"/>
      <c r="Y165" s="3996"/>
      <c r="Z165" s="3995"/>
      <c r="AA165" s="3996"/>
      <c r="AB165" s="3995"/>
      <c r="AC165" s="3996"/>
      <c r="AD165" s="3995"/>
      <c r="AE165" s="3996"/>
      <c r="AF165" s="3995"/>
      <c r="AG165" s="3996"/>
      <c r="AH165" s="3995"/>
      <c r="AI165" s="3996"/>
      <c r="AJ165" s="3995"/>
      <c r="AK165" s="4031"/>
      <c r="AL165" s="874"/>
      <c r="AM165" s="4032"/>
      <c r="AN165" s="4026"/>
      <c r="AO165" s="3986"/>
      <c r="AP165" s="330"/>
      <c r="AQ165" s="3987"/>
      <c r="AR165" s="4026"/>
      <c r="AS165" s="3986"/>
      <c r="AT165" s="4026"/>
      <c r="AU165" s="3986"/>
      <c r="AV165" s="330"/>
      <c r="AW165" s="3986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27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29">
        <f t="shared" si="402"/>
        <v>0</v>
      </c>
      <c r="DG165" s="4005">
        <f t="shared" si="427"/>
        <v>0</v>
      </c>
      <c r="DH165" s="4005">
        <f t="shared" si="403"/>
        <v>0</v>
      </c>
      <c r="DI165" s="1970"/>
      <c r="DJ165" s="1970"/>
      <c r="DK165" s="1970"/>
      <c r="DL165" s="1970"/>
      <c r="DM165" s="1970"/>
      <c r="DN165" s="4005">
        <f t="shared" si="404"/>
        <v>0</v>
      </c>
      <c r="DO165" s="1971"/>
      <c r="DP165" s="4005">
        <f t="shared" si="405"/>
        <v>0</v>
      </c>
      <c r="DQ165" s="4005">
        <f t="shared" si="406"/>
        <v>0</v>
      </c>
      <c r="DR165" s="4005">
        <f t="shared" si="407"/>
        <v>0</v>
      </c>
      <c r="DS165" s="4005">
        <f t="shared" si="408"/>
        <v>0</v>
      </c>
      <c r="DT165" s="4005">
        <f t="shared" si="409"/>
        <v>0</v>
      </c>
      <c r="DU165" s="4005">
        <f t="shared" si="410"/>
        <v>0</v>
      </c>
      <c r="DV165" s="4005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3991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/>
      <c r="P166" s="3995"/>
      <c r="Q166" s="3996"/>
      <c r="R166" s="3995"/>
      <c r="S166" s="3996"/>
      <c r="T166" s="3995"/>
      <c r="U166" s="3996"/>
      <c r="V166" s="3995"/>
      <c r="W166" s="3996"/>
      <c r="X166" s="3995"/>
      <c r="Y166" s="3996"/>
      <c r="Z166" s="3995"/>
      <c r="AA166" s="3996"/>
      <c r="AB166" s="3995"/>
      <c r="AC166" s="3996"/>
      <c r="AD166" s="3995"/>
      <c r="AE166" s="3996"/>
      <c r="AF166" s="3995"/>
      <c r="AG166" s="3996"/>
      <c r="AH166" s="3995"/>
      <c r="AI166" s="3996"/>
      <c r="AJ166" s="3995"/>
      <c r="AK166" s="3986"/>
      <c r="AL166" s="330"/>
      <c r="AM166" s="3996"/>
      <c r="AN166" s="4026"/>
      <c r="AO166" s="3986"/>
      <c r="AP166" s="330"/>
      <c r="AQ166" s="3987"/>
      <c r="AR166" s="4026"/>
      <c r="AS166" s="3986"/>
      <c r="AT166" s="4026"/>
      <c r="AU166" s="3986"/>
      <c r="AV166" s="330"/>
      <c r="AW166" s="3986"/>
      <c r="AX166" s="330"/>
      <c r="AY166" s="1898" t="str">
        <f t="shared" si="428"/>
        <v/>
      </c>
      <c r="CA166" s="4027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29">
        <f t="shared" si="402"/>
        <v>0</v>
      </c>
      <c r="DG166" s="4005">
        <f t="shared" si="427"/>
        <v>0</v>
      </c>
      <c r="DH166" s="4005">
        <f t="shared" si="403"/>
        <v>0</v>
      </c>
      <c r="DI166" s="1970"/>
      <c r="DJ166" s="1970"/>
      <c r="DK166" s="1970"/>
      <c r="DL166" s="1970"/>
      <c r="DM166" s="1970"/>
      <c r="DN166" s="4005">
        <f t="shared" si="404"/>
        <v>0</v>
      </c>
      <c r="DO166" s="1971"/>
      <c r="DP166" s="4005">
        <f t="shared" si="405"/>
        <v>0</v>
      </c>
      <c r="DQ166" s="4005">
        <f t="shared" si="406"/>
        <v>0</v>
      </c>
      <c r="DR166" s="4005">
        <f t="shared" si="407"/>
        <v>0</v>
      </c>
      <c r="DS166" s="4005">
        <f t="shared" si="408"/>
        <v>0</v>
      </c>
      <c r="DT166" s="4005">
        <f t="shared" si="409"/>
        <v>0</v>
      </c>
      <c r="DU166" s="4005">
        <f t="shared" si="410"/>
        <v>0</v>
      </c>
      <c r="DV166" s="4005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3991">
        <f>+O167+Q167+S167+U167+W167+Y167+AA167+AC167+AE167+AG167+AI167</f>
        <v>0</v>
      </c>
      <c r="D167" s="3123">
        <f>+P167+R167+T167+V167+X167+Z167+AB167+AD167+AF167+AH167+AJ167</f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/>
      <c r="P167" s="3995"/>
      <c r="Q167" s="3996"/>
      <c r="R167" s="3995"/>
      <c r="S167" s="3996"/>
      <c r="T167" s="3995"/>
      <c r="U167" s="3996"/>
      <c r="V167" s="3995"/>
      <c r="W167" s="3996"/>
      <c r="X167" s="3995"/>
      <c r="Y167" s="3996"/>
      <c r="Z167" s="3995"/>
      <c r="AA167" s="3996"/>
      <c r="AB167" s="3995"/>
      <c r="AC167" s="3996"/>
      <c r="AD167" s="3995"/>
      <c r="AE167" s="3996"/>
      <c r="AF167" s="3995"/>
      <c r="AG167" s="3996"/>
      <c r="AH167" s="3995"/>
      <c r="AI167" s="3996"/>
      <c r="AJ167" s="3995"/>
      <c r="AK167" s="3986"/>
      <c r="AL167" s="330"/>
      <c r="AM167" s="3996"/>
      <c r="AN167" s="4026"/>
      <c r="AO167" s="3986"/>
      <c r="AP167" s="330"/>
      <c r="AQ167" s="3987"/>
      <c r="AR167" s="4026"/>
      <c r="AS167" s="3986"/>
      <c r="AT167" s="4026"/>
      <c r="AU167" s="3986"/>
      <c r="AV167" s="330"/>
      <c r="AW167" s="3986"/>
      <c r="AX167" s="330"/>
      <c r="AY167" s="1898" t="str">
        <f t="shared" si="428"/>
        <v/>
      </c>
      <c r="CA167" s="4027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29">
        <f t="shared" si="402"/>
        <v>0</v>
      </c>
      <c r="DG167" s="4005">
        <f t="shared" si="427"/>
        <v>0</v>
      </c>
      <c r="DH167" s="4005">
        <f t="shared" si="403"/>
        <v>0</v>
      </c>
      <c r="DI167" s="1970"/>
      <c r="DJ167" s="1970"/>
      <c r="DK167" s="1970"/>
      <c r="DL167" s="1970"/>
      <c r="DM167" s="1970"/>
      <c r="DN167" s="4005">
        <f t="shared" si="404"/>
        <v>0</v>
      </c>
      <c r="DO167" s="1971"/>
      <c r="DP167" s="4005">
        <f t="shared" si="405"/>
        <v>0</v>
      </c>
      <c r="DQ167" s="4005">
        <f t="shared" si="406"/>
        <v>0</v>
      </c>
      <c r="DR167" s="4005">
        <f t="shared" si="407"/>
        <v>0</v>
      </c>
      <c r="DS167" s="4005">
        <f t="shared" si="408"/>
        <v>0</v>
      </c>
      <c r="DT167" s="4005">
        <f t="shared" si="409"/>
        <v>0</v>
      </c>
      <c r="DU167" s="4005">
        <f t="shared" si="410"/>
        <v>0</v>
      </c>
      <c r="DV167" s="4005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3991">
        <f>+O168+Q168+S168+U168+W168+Y168+AA168+AC168+AE168+AG168+AI168</f>
        <v>0</v>
      </c>
      <c r="D168" s="3123">
        <f>+P168+R168+T168+V168+X168+Z168+AB168+AD168+AF168+AH168+AJ168</f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/>
      <c r="P168" s="3995"/>
      <c r="Q168" s="3996"/>
      <c r="R168" s="3995"/>
      <c r="S168" s="3996"/>
      <c r="T168" s="3995"/>
      <c r="U168" s="3996"/>
      <c r="V168" s="3995"/>
      <c r="W168" s="3996"/>
      <c r="X168" s="3995"/>
      <c r="Y168" s="3996"/>
      <c r="Z168" s="3995"/>
      <c r="AA168" s="3996"/>
      <c r="AB168" s="3995"/>
      <c r="AC168" s="3996"/>
      <c r="AD168" s="3995"/>
      <c r="AE168" s="3996"/>
      <c r="AF168" s="3995"/>
      <c r="AG168" s="3996"/>
      <c r="AH168" s="3995"/>
      <c r="AI168" s="3996"/>
      <c r="AJ168" s="3995"/>
      <c r="AK168" s="3986"/>
      <c r="AL168" s="330"/>
      <c r="AM168" s="3996"/>
      <c r="AN168" s="4026"/>
      <c r="AO168" s="3986"/>
      <c r="AP168" s="330"/>
      <c r="AQ168" s="3987"/>
      <c r="AR168" s="4026"/>
      <c r="AS168" s="3986"/>
      <c r="AT168" s="4026"/>
      <c r="AU168" s="3986"/>
      <c r="AV168" s="330"/>
      <c r="AW168" s="3986"/>
      <c r="AX168" s="330"/>
      <c r="AY168" s="1898" t="str">
        <f t="shared" si="428"/>
        <v/>
      </c>
      <c r="CA168" s="4027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29">
        <f t="shared" si="402"/>
        <v>0</v>
      </c>
      <c r="DG168" s="4005">
        <f t="shared" si="427"/>
        <v>0</v>
      </c>
      <c r="DH168" s="4005">
        <f t="shared" si="403"/>
        <v>0</v>
      </c>
      <c r="DI168" s="1970"/>
      <c r="DJ168" s="1970"/>
      <c r="DK168" s="1970"/>
      <c r="DL168" s="1970"/>
      <c r="DM168" s="1970"/>
      <c r="DN168" s="4005">
        <f t="shared" si="404"/>
        <v>0</v>
      </c>
      <c r="DO168" s="1971"/>
      <c r="DP168" s="4005">
        <f t="shared" si="405"/>
        <v>0</v>
      </c>
      <c r="DQ168" s="4005">
        <f t="shared" si="406"/>
        <v>0</v>
      </c>
      <c r="DR168" s="4005">
        <f t="shared" si="407"/>
        <v>0</v>
      </c>
      <c r="DS168" s="4005">
        <f t="shared" si="408"/>
        <v>0</v>
      </c>
      <c r="DT168" s="4005">
        <f t="shared" si="409"/>
        <v>0</v>
      </c>
      <c r="DU168" s="4005">
        <f t="shared" si="410"/>
        <v>0</v>
      </c>
      <c r="DV168" s="4005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13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6"/>
      <c r="AO169" s="1017"/>
      <c r="AP169" s="34"/>
      <c r="AQ169" s="1162"/>
      <c r="AR169" s="3526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27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29">
        <f t="shared" si="402"/>
        <v>0</v>
      </c>
      <c r="DG169" s="4005">
        <f t="shared" si="427"/>
        <v>0</v>
      </c>
      <c r="DH169" s="4005">
        <f t="shared" si="403"/>
        <v>0</v>
      </c>
      <c r="DI169" s="1970"/>
      <c r="DJ169" s="1970"/>
      <c r="DK169" s="1970"/>
      <c r="DL169" s="1970"/>
      <c r="DM169" s="1970"/>
      <c r="DN169" s="4005">
        <f t="shared" si="404"/>
        <v>0</v>
      </c>
      <c r="DO169" s="1971"/>
      <c r="DP169" s="4005">
        <f t="shared" si="405"/>
        <v>0</v>
      </c>
      <c r="DQ169" s="4005">
        <f t="shared" si="406"/>
        <v>0</v>
      </c>
      <c r="DR169" s="4005">
        <f t="shared" si="407"/>
        <v>0</v>
      </c>
      <c r="DS169" s="4005">
        <f t="shared" si="408"/>
        <v>0</v>
      </c>
      <c r="DT169" s="4005">
        <f t="shared" si="409"/>
        <v>0</v>
      </c>
      <c r="DU169" s="4005">
        <f t="shared" si="410"/>
        <v>0</v>
      </c>
      <c r="DV169" s="4005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04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3361"/>
      <c r="P170" s="960"/>
      <c r="Q170" s="3361"/>
      <c r="R170" s="960"/>
      <c r="S170" s="3361"/>
      <c r="T170" s="960"/>
      <c r="U170" s="3361"/>
      <c r="V170" s="960"/>
      <c r="W170" s="3361"/>
      <c r="X170" s="960"/>
      <c r="Y170" s="3361"/>
      <c r="Z170" s="960"/>
      <c r="AA170" s="3361"/>
      <c r="AB170" s="960"/>
      <c r="AC170" s="3361"/>
      <c r="AD170" s="960"/>
      <c r="AE170" s="3361"/>
      <c r="AF170" s="960"/>
      <c r="AG170" s="3361"/>
      <c r="AH170" s="960"/>
      <c r="AI170" s="4033"/>
      <c r="AJ170" s="4034"/>
      <c r="AK170" s="3126"/>
      <c r="AL170" s="4013"/>
      <c r="AM170" s="3361"/>
      <c r="AN170" s="4035"/>
      <c r="AO170" s="3126"/>
      <c r="AP170" s="4013"/>
      <c r="AQ170" s="4036"/>
      <c r="AR170" s="4035"/>
      <c r="AS170" s="337"/>
      <c r="AT170" s="1918"/>
      <c r="AU170" s="4036"/>
      <c r="AV170" s="4035"/>
      <c r="AW170" s="4037"/>
      <c r="AX170" s="4038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27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29">
        <f t="shared" si="402"/>
        <v>0</v>
      </c>
      <c r="DG170" s="4005">
        <f t="shared" si="427"/>
        <v>0</v>
      </c>
      <c r="DH170" s="4005">
        <f t="shared" si="403"/>
        <v>0</v>
      </c>
      <c r="DI170" s="1970"/>
      <c r="DJ170" s="1970"/>
      <c r="DK170" s="1970"/>
      <c r="DL170" s="1970"/>
      <c r="DM170" s="1970"/>
      <c r="DN170" s="4005">
        <f t="shared" si="404"/>
        <v>0</v>
      </c>
      <c r="DO170" s="1971"/>
      <c r="DP170" s="4005">
        <f t="shared" si="405"/>
        <v>0</v>
      </c>
      <c r="DQ170" s="4005">
        <f t="shared" si="406"/>
        <v>0</v>
      </c>
      <c r="DR170" s="4005">
        <f t="shared" si="407"/>
        <v>0</v>
      </c>
      <c r="DS170" s="4005">
        <f t="shared" si="408"/>
        <v>0</v>
      </c>
      <c r="DT170" s="4005">
        <f t="shared" si="409"/>
        <v>0</v>
      </c>
      <c r="DU170" s="4005">
        <f t="shared" si="410"/>
        <v>0</v>
      </c>
      <c r="DV170" s="4005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18" t="s">
        <v>1901</v>
      </c>
      <c r="C171" s="3991">
        <f t="shared" si="430"/>
        <v>0</v>
      </c>
      <c r="D171" s="3123">
        <f t="shared" si="430"/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3996"/>
      <c r="P171" s="3995"/>
      <c r="Q171" s="3996"/>
      <c r="R171" s="3995"/>
      <c r="S171" s="3996"/>
      <c r="T171" s="3995"/>
      <c r="U171" s="3996"/>
      <c r="V171" s="3995"/>
      <c r="W171" s="3996"/>
      <c r="X171" s="3995"/>
      <c r="Y171" s="3996"/>
      <c r="Z171" s="3995"/>
      <c r="AA171" s="3996"/>
      <c r="AB171" s="3995"/>
      <c r="AC171" s="3996"/>
      <c r="AD171" s="3995"/>
      <c r="AE171" s="3996"/>
      <c r="AF171" s="3995"/>
      <c r="AG171" s="3996"/>
      <c r="AH171" s="3995"/>
      <c r="AI171" s="3992"/>
      <c r="AJ171" s="3994"/>
      <c r="AK171" s="3986"/>
      <c r="AL171" s="330"/>
      <c r="AM171" s="3996"/>
      <c r="AN171" s="4026"/>
      <c r="AO171" s="3986"/>
      <c r="AP171" s="330"/>
      <c r="AQ171" s="3987"/>
      <c r="AR171" s="4026"/>
      <c r="AS171" s="3986"/>
      <c r="AT171" s="4026"/>
      <c r="AU171" s="3987"/>
      <c r="AV171" s="4026"/>
      <c r="AW171" s="4039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27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29">
        <f t="shared" si="402"/>
        <v>0</v>
      </c>
      <c r="DG171" s="4005">
        <f t="shared" si="427"/>
        <v>0</v>
      </c>
      <c r="DH171" s="4005">
        <f t="shared" si="403"/>
        <v>0</v>
      </c>
      <c r="DI171" s="1970"/>
      <c r="DJ171" s="1970"/>
      <c r="DK171" s="1970"/>
      <c r="DL171" s="1970"/>
      <c r="DM171" s="1970"/>
      <c r="DN171" s="4005">
        <f t="shared" si="404"/>
        <v>0</v>
      </c>
      <c r="DO171" s="1971"/>
      <c r="DP171" s="4005">
        <f t="shared" si="405"/>
        <v>0</v>
      </c>
      <c r="DQ171" s="4005">
        <f t="shared" si="406"/>
        <v>0</v>
      </c>
      <c r="DR171" s="4005">
        <f t="shared" si="407"/>
        <v>0</v>
      </c>
      <c r="DS171" s="4005">
        <f t="shared" si="408"/>
        <v>0</v>
      </c>
      <c r="DT171" s="4005">
        <f t="shared" si="409"/>
        <v>0</v>
      </c>
      <c r="DU171" s="4005">
        <f t="shared" si="410"/>
        <v>0</v>
      </c>
      <c r="DV171" s="4005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40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27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29">
        <f t="shared" si="402"/>
        <v>0</v>
      </c>
      <c r="DG172" s="4005">
        <f t="shared" si="427"/>
        <v>0</v>
      </c>
      <c r="DH172" s="4005">
        <f t="shared" si="403"/>
        <v>0</v>
      </c>
      <c r="DI172" s="1970"/>
      <c r="DJ172" s="1970"/>
      <c r="DK172" s="1970"/>
      <c r="DL172" s="1970"/>
      <c r="DM172" s="1970"/>
      <c r="DN172" s="4005">
        <f t="shared" si="404"/>
        <v>0</v>
      </c>
      <c r="DO172" s="1971"/>
      <c r="DP172" s="4005">
        <f t="shared" si="405"/>
        <v>0</v>
      </c>
      <c r="DQ172" s="4005">
        <f t="shared" si="406"/>
        <v>0</v>
      </c>
      <c r="DR172" s="4005">
        <f t="shared" si="407"/>
        <v>0</v>
      </c>
      <c r="DS172" s="4005">
        <f t="shared" si="408"/>
        <v>0</v>
      </c>
      <c r="DT172" s="4005">
        <f t="shared" si="409"/>
        <v>0</v>
      </c>
      <c r="DU172" s="4005">
        <f t="shared" si="410"/>
        <v>0</v>
      </c>
      <c r="DV172" s="4005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10"/>
      <c r="AH173" s="4012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27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9">
        <f t="shared" si="402"/>
        <v>0</v>
      </c>
      <c r="DG173" s="4005">
        <f t="shared" si="427"/>
        <v>0</v>
      </c>
      <c r="DH173" s="4005">
        <f t="shared" si="403"/>
        <v>0</v>
      </c>
      <c r="DI173" s="1970"/>
      <c r="DJ173" s="1970"/>
      <c r="DK173" s="1970"/>
      <c r="DL173" s="1970"/>
      <c r="DM173" s="1970"/>
      <c r="DN173" s="4005">
        <f t="shared" si="404"/>
        <v>0</v>
      </c>
      <c r="DO173" s="1971"/>
      <c r="DP173" s="4005">
        <f t="shared" si="405"/>
        <v>0</v>
      </c>
      <c r="DQ173" s="4005">
        <f t="shared" si="406"/>
        <v>0</v>
      </c>
      <c r="DR173" s="4005">
        <f t="shared" si="407"/>
        <v>0</v>
      </c>
      <c r="DS173" s="4005">
        <f t="shared" si="408"/>
        <v>0</v>
      </c>
      <c r="DT173" s="4005">
        <f t="shared" si="409"/>
        <v>0</v>
      </c>
      <c r="DU173" s="4005">
        <f t="shared" si="410"/>
        <v>0</v>
      </c>
      <c r="DV173" s="4005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3991">
        <f t="shared" si="439"/>
        <v>0</v>
      </c>
      <c r="D174" s="4030">
        <f t="shared" si="439"/>
        <v>0</v>
      </c>
      <c r="E174" s="3996"/>
      <c r="F174" s="3995"/>
      <c r="G174" s="3996"/>
      <c r="H174" s="3995"/>
      <c r="I174" s="3996"/>
      <c r="J174" s="3995"/>
      <c r="K174" s="3996"/>
      <c r="L174" s="3995"/>
      <c r="M174" s="3996"/>
      <c r="N174" s="3995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6"/>
      <c r="AO174" s="1017"/>
      <c r="AP174" s="34"/>
      <c r="AQ174" s="1162"/>
      <c r="AR174" s="3526"/>
      <c r="AS174" s="1017"/>
      <c r="AT174" s="3526"/>
      <c r="AU174" s="1017"/>
      <c r="AV174" s="34"/>
      <c r="AW174" s="1017"/>
      <c r="AX174" s="34"/>
      <c r="AY174" s="1898" t="str">
        <f t="shared" si="428"/>
        <v/>
      </c>
      <c r="CA174" s="4027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29">
        <f t="shared" si="402"/>
        <v>0</v>
      </c>
      <c r="DG174" s="4005">
        <f t="shared" si="427"/>
        <v>0</v>
      </c>
      <c r="DH174" s="4005">
        <f t="shared" si="403"/>
        <v>0</v>
      </c>
      <c r="DI174" s="1970"/>
      <c r="DJ174" s="1970"/>
      <c r="DK174" s="1970"/>
      <c r="DL174" s="1970"/>
      <c r="DM174" s="1970"/>
      <c r="DN174" s="4005">
        <f t="shared" si="404"/>
        <v>0</v>
      </c>
      <c r="DO174" s="1971"/>
      <c r="DP174" s="4005">
        <f t="shared" si="405"/>
        <v>0</v>
      </c>
      <c r="DQ174" s="4005">
        <f t="shared" si="406"/>
        <v>0</v>
      </c>
      <c r="DR174" s="4005">
        <f t="shared" si="407"/>
        <v>0</v>
      </c>
      <c r="DS174" s="4005">
        <f t="shared" si="408"/>
        <v>0</v>
      </c>
      <c r="DT174" s="4005">
        <f t="shared" si="409"/>
        <v>0</v>
      </c>
      <c r="DU174" s="4005">
        <f t="shared" si="410"/>
        <v>0</v>
      </c>
      <c r="DV174" s="4005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3991">
        <f t="shared" si="439"/>
        <v>0</v>
      </c>
      <c r="D175" s="4030">
        <f>+F175+H175+J175+L175+N175+P175+R175+T175+V175+X175+Z175+AB175+AD175+AF175+AH175+AJ175</f>
        <v>0</v>
      </c>
      <c r="E175" s="3996"/>
      <c r="F175" s="3995"/>
      <c r="G175" s="3996"/>
      <c r="H175" s="3995"/>
      <c r="I175" s="3996"/>
      <c r="J175" s="3995"/>
      <c r="K175" s="3996"/>
      <c r="L175" s="3995"/>
      <c r="M175" s="3996"/>
      <c r="N175" s="3995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6"/>
      <c r="AO175" s="1017"/>
      <c r="AP175" s="34"/>
      <c r="AQ175" s="1162"/>
      <c r="AR175" s="3526"/>
      <c r="AS175" s="1017"/>
      <c r="AT175" s="3526"/>
      <c r="AU175" s="1017"/>
      <c r="AV175" s="34"/>
      <c r="AW175" s="1017"/>
      <c r="AX175" s="34"/>
      <c r="AY175" s="1898" t="str">
        <f t="shared" si="428"/>
        <v/>
      </c>
      <c r="CA175" s="4027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29">
        <f t="shared" si="402"/>
        <v>0</v>
      </c>
      <c r="DG175" s="4005">
        <f t="shared" si="427"/>
        <v>0</v>
      </c>
      <c r="DH175" s="4005">
        <f t="shared" si="403"/>
        <v>0</v>
      </c>
      <c r="DI175" s="1970"/>
      <c r="DJ175" s="1970"/>
      <c r="DK175" s="1970"/>
      <c r="DL175" s="1970"/>
      <c r="DM175" s="1970"/>
      <c r="DN175" s="4005">
        <f t="shared" si="404"/>
        <v>0</v>
      </c>
      <c r="DO175" s="1971"/>
      <c r="DP175" s="4005">
        <f t="shared" si="405"/>
        <v>0</v>
      </c>
      <c r="DQ175" s="4005">
        <f t="shared" si="406"/>
        <v>0</v>
      </c>
      <c r="DR175" s="4005">
        <f t="shared" si="407"/>
        <v>0</v>
      </c>
      <c r="DS175" s="4005">
        <f t="shared" si="408"/>
        <v>0</v>
      </c>
      <c r="DT175" s="4005">
        <f t="shared" si="409"/>
        <v>0</v>
      </c>
      <c r="DU175" s="4005">
        <f t="shared" si="410"/>
        <v>0</v>
      </c>
      <c r="DV175" s="4005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3991">
        <f t="shared" ref="C176:D178" si="444">+O176+Q176+S176+U176+W176+Y176+AA176+AC176+AE176+AG176+AI176</f>
        <v>0</v>
      </c>
      <c r="D176" s="4041">
        <f t="shared" si="444"/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6"/>
      <c r="AO176" s="1017"/>
      <c r="AP176" s="34"/>
      <c r="AQ176" s="1162"/>
      <c r="AR176" s="3526"/>
      <c r="AS176" s="1017"/>
      <c r="AT176" s="3526"/>
      <c r="AU176" s="1017"/>
      <c r="AV176" s="34"/>
      <c r="AW176" s="1017"/>
      <c r="AX176" s="34"/>
      <c r="AY176" s="1898" t="str">
        <f t="shared" si="428"/>
        <v/>
      </c>
      <c r="CA176" s="4027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29">
        <f t="shared" si="402"/>
        <v>0</v>
      </c>
      <c r="DG176" s="4005">
        <f t="shared" si="427"/>
        <v>0</v>
      </c>
      <c r="DH176" s="4005">
        <f t="shared" si="403"/>
        <v>0</v>
      </c>
      <c r="DI176" s="1970"/>
      <c r="DJ176" s="1970"/>
      <c r="DK176" s="1970"/>
      <c r="DL176" s="1970"/>
      <c r="DM176" s="1970"/>
      <c r="DN176" s="4005">
        <f t="shared" si="404"/>
        <v>0</v>
      </c>
      <c r="DO176" s="1971"/>
      <c r="DP176" s="4005">
        <f t="shared" si="405"/>
        <v>0</v>
      </c>
      <c r="DQ176" s="4005">
        <f t="shared" si="406"/>
        <v>0</v>
      </c>
      <c r="DR176" s="4005">
        <f t="shared" si="407"/>
        <v>0</v>
      </c>
      <c r="DS176" s="4005">
        <f t="shared" si="408"/>
        <v>0</v>
      </c>
      <c r="DT176" s="4005">
        <f t="shared" si="409"/>
        <v>0</v>
      </c>
      <c r="DU176" s="4005">
        <f t="shared" si="410"/>
        <v>0</v>
      </c>
      <c r="DV176" s="4005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3991">
        <f t="shared" si="444"/>
        <v>0</v>
      </c>
      <c r="D177" s="4041">
        <f t="shared" si="444"/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6"/>
      <c r="AH177" s="34"/>
      <c r="AI177" s="3996"/>
      <c r="AJ177" s="1162"/>
      <c r="AK177" s="1017"/>
      <c r="AL177" s="34"/>
      <c r="AM177" s="212"/>
      <c r="AN177" s="3526"/>
      <c r="AO177" s="1017"/>
      <c r="AP177" s="34"/>
      <c r="AQ177" s="1162"/>
      <c r="AR177" s="3526"/>
      <c r="AS177" s="1017"/>
      <c r="AT177" s="3526"/>
      <c r="AU177" s="1017"/>
      <c r="AV177" s="34"/>
      <c r="AW177" s="1017"/>
      <c r="AX177" s="34"/>
      <c r="AY177" s="1898" t="str">
        <f t="shared" si="428"/>
        <v/>
      </c>
      <c r="CA177" s="4027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29">
        <f t="shared" si="402"/>
        <v>0</v>
      </c>
      <c r="DG177" s="4005">
        <f t="shared" si="427"/>
        <v>0</v>
      </c>
      <c r="DH177" s="4005">
        <f t="shared" si="403"/>
        <v>0</v>
      </c>
      <c r="DI177" s="1970"/>
      <c r="DJ177" s="1970"/>
      <c r="DK177" s="1970"/>
      <c r="DL177" s="1970"/>
      <c r="DM177" s="1970"/>
      <c r="DN177" s="4005">
        <f t="shared" si="404"/>
        <v>0</v>
      </c>
      <c r="DO177" s="1971"/>
      <c r="DP177" s="4005">
        <f t="shared" si="405"/>
        <v>0</v>
      </c>
      <c r="DQ177" s="4005">
        <f t="shared" si="406"/>
        <v>0</v>
      </c>
      <c r="DR177" s="4005">
        <f t="shared" si="407"/>
        <v>0</v>
      </c>
      <c r="DS177" s="4005">
        <f t="shared" si="408"/>
        <v>0</v>
      </c>
      <c r="DT177" s="4005">
        <f t="shared" si="409"/>
        <v>0</v>
      </c>
      <c r="DU177" s="4005">
        <f t="shared" si="410"/>
        <v>0</v>
      </c>
      <c r="DV177" s="4005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3991">
        <f t="shared" si="444"/>
        <v>0</v>
      </c>
      <c r="D178" s="4041">
        <f t="shared" si="444"/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6"/>
      <c r="AO178" s="1017"/>
      <c r="AP178" s="34"/>
      <c r="AQ178" s="1162"/>
      <c r="AR178" s="3526"/>
      <c r="AS178" s="1017"/>
      <c r="AT178" s="3526"/>
      <c r="AU178" s="1017"/>
      <c r="AV178" s="34"/>
      <c r="AW178" s="1017"/>
      <c r="AX178" s="34"/>
      <c r="AY178" s="1898" t="str">
        <f t="shared" si="428"/>
        <v/>
      </c>
      <c r="CA178" s="4027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29">
        <f t="shared" si="402"/>
        <v>0</v>
      </c>
      <c r="DG178" s="4005">
        <f t="shared" si="427"/>
        <v>0</v>
      </c>
      <c r="DH178" s="4005">
        <f t="shared" si="403"/>
        <v>0</v>
      </c>
      <c r="DI178" s="1970"/>
      <c r="DJ178" s="1970"/>
      <c r="DK178" s="1970"/>
      <c r="DL178" s="1970"/>
      <c r="DM178" s="1970"/>
      <c r="DN178" s="4005">
        <f t="shared" si="404"/>
        <v>0</v>
      </c>
      <c r="DO178" s="1971"/>
      <c r="DP178" s="4005">
        <f t="shared" si="405"/>
        <v>0</v>
      </c>
      <c r="DQ178" s="4005">
        <f t="shared" si="406"/>
        <v>0</v>
      </c>
      <c r="DR178" s="4005">
        <f t="shared" si="407"/>
        <v>0</v>
      </c>
      <c r="DS178" s="4005">
        <f t="shared" si="408"/>
        <v>0</v>
      </c>
      <c r="DT178" s="4005">
        <f t="shared" si="409"/>
        <v>0</v>
      </c>
      <c r="DU178" s="4005">
        <f t="shared" si="410"/>
        <v>0</v>
      </c>
      <c r="DV178" s="4005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3991">
        <f t="shared" ref="C179:D183" si="445">+E179+G179+I179+K179+M179+O179+Q179+S179+U179+W179+Y179+AA179+AC179+AE179+AG179+AI179</f>
        <v>0</v>
      </c>
      <c r="D179" s="4041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6"/>
      <c r="AO179" s="1017"/>
      <c r="AP179" s="34"/>
      <c r="AQ179" s="1162"/>
      <c r="AR179" s="3526"/>
      <c r="AS179" s="1017"/>
      <c r="AT179" s="3526"/>
      <c r="AU179" s="1017"/>
      <c r="AV179" s="34"/>
      <c r="AW179" s="1017"/>
      <c r="AX179" s="34"/>
      <c r="AY179" s="1898" t="str">
        <f t="shared" si="428"/>
        <v/>
      </c>
      <c r="CA179" s="4027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29">
        <f t="shared" si="402"/>
        <v>0</v>
      </c>
      <c r="DG179" s="4005">
        <f t="shared" si="427"/>
        <v>0</v>
      </c>
      <c r="DH179" s="4005">
        <f t="shared" si="403"/>
        <v>0</v>
      </c>
      <c r="DI179" s="1970"/>
      <c r="DJ179" s="1970"/>
      <c r="DK179" s="1970"/>
      <c r="DL179" s="1970"/>
      <c r="DM179" s="1970"/>
      <c r="DN179" s="4005">
        <f t="shared" si="404"/>
        <v>0</v>
      </c>
      <c r="DO179" s="1971"/>
      <c r="DP179" s="4005">
        <f t="shared" si="405"/>
        <v>0</v>
      </c>
      <c r="DQ179" s="4005">
        <f t="shared" si="406"/>
        <v>0</v>
      </c>
      <c r="DR179" s="4005">
        <f t="shared" si="407"/>
        <v>0</v>
      </c>
      <c r="DS179" s="4005">
        <f t="shared" si="408"/>
        <v>0</v>
      </c>
      <c r="DT179" s="4005">
        <f t="shared" si="409"/>
        <v>0</v>
      </c>
      <c r="DU179" s="4005">
        <f t="shared" si="410"/>
        <v>0</v>
      </c>
      <c r="DV179" s="4005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3991">
        <f t="shared" si="445"/>
        <v>0</v>
      </c>
      <c r="D180" s="4041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6"/>
      <c r="AO180" s="1017"/>
      <c r="AP180" s="34"/>
      <c r="AQ180" s="1162"/>
      <c r="AR180" s="3526"/>
      <c r="AS180" s="1017"/>
      <c r="AT180" s="3526"/>
      <c r="AU180" s="1017"/>
      <c r="AV180" s="34"/>
      <c r="AW180" s="1017"/>
      <c r="AX180" s="34"/>
      <c r="AY180" s="1898" t="str">
        <f t="shared" si="428"/>
        <v/>
      </c>
      <c r="CA180" s="4027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29">
        <f t="shared" si="402"/>
        <v>0</v>
      </c>
      <c r="DG180" s="4005">
        <f t="shared" si="427"/>
        <v>0</v>
      </c>
      <c r="DH180" s="4005">
        <f t="shared" si="403"/>
        <v>0</v>
      </c>
      <c r="DI180" s="1970"/>
      <c r="DJ180" s="1970"/>
      <c r="DK180" s="1970"/>
      <c r="DL180" s="1970"/>
      <c r="DM180" s="1970"/>
      <c r="DN180" s="4005">
        <f t="shared" si="404"/>
        <v>0</v>
      </c>
      <c r="DO180" s="1971"/>
      <c r="DP180" s="4005">
        <f t="shared" si="405"/>
        <v>0</v>
      </c>
      <c r="DQ180" s="4005">
        <f t="shared" si="406"/>
        <v>0</v>
      </c>
      <c r="DR180" s="4005">
        <f t="shared" si="407"/>
        <v>0</v>
      </c>
      <c r="DS180" s="4005">
        <f t="shared" si="408"/>
        <v>0</v>
      </c>
      <c r="DT180" s="4005">
        <f t="shared" si="409"/>
        <v>0</v>
      </c>
      <c r="DU180" s="4005">
        <f t="shared" si="410"/>
        <v>0</v>
      </c>
      <c r="DV180" s="4005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3991">
        <f t="shared" si="445"/>
        <v>0</v>
      </c>
      <c r="D181" s="4041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6"/>
      <c r="AO181" s="1017"/>
      <c r="AP181" s="34"/>
      <c r="AQ181" s="1162"/>
      <c r="AR181" s="3526"/>
      <c r="AS181" s="1017"/>
      <c r="AT181" s="3526"/>
      <c r="AU181" s="1017"/>
      <c r="AV181" s="34"/>
      <c r="AW181" s="1017"/>
      <c r="AX181" s="34"/>
      <c r="AY181" s="1898" t="str">
        <f t="shared" si="428"/>
        <v/>
      </c>
      <c r="CA181" s="4027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29">
        <f t="shared" si="402"/>
        <v>0</v>
      </c>
      <c r="DG181" s="4005">
        <f t="shared" si="427"/>
        <v>0</v>
      </c>
      <c r="DH181" s="4005">
        <f t="shared" si="403"/>
        <v>0</v>
      </c>
      <c r="DI181" s="1970"/>
      <c r="DJ181" s="1970"/>
      <c r="DK181" s="1970"/>
      <c r="DL181" s="1970"/>
      <c r="DM181" s="1970"/>
      <c r="DN181" s="4005">
        <f t="shared" si="404"/>
        <v>0</v>
      </c>
      <c r="DO181" s="1971"/>
      <c r="DP181" s="4005">
        <f t="shared" si="405"/>
        <v>0</v>
      </c>
      <c r="DQ181" s="4005">
        <f t="shared" si="406"/>
        <v>0</v>
      </c>
      <c r="DR181" s="4005">
        <f t="shared" si="407"/>
        <v>0</v>
      </c>
      <c r="DS181" s="4005">
        <f t="shared" si="408"/>
        <v>0</v>
      </c>
      <c r="DT181" s="4005">
        <f t="shared" si="409"/>
        <v>0</v>
      </c>
      <c r="DU181" s="4005">
        <f t="shared" si="410"/>
        <v>0</v>
      </c>
      <c r="DV181" s="4005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3991">
        <f t="shared" si="445"/>
        <v>0</v>
      </c>
      <c r="D182" s="4041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6"/>
      <c r="AO182" s="1017"/>
      <c r="AP182" s="34"/>
      <c r="AQ182" s="1162"/>
      <c r="AR182" s="3526"/>
      <c r="AS182" s="1017"/>
      <c r="AT182" s="3526"/>
      <c r="AU182" s="1017"/>
      <c r="AV182" s="34"/>
      <c r="AW182" s="1017"/>
      <c r="AX182" s="34"/>
      <c r="AY182" s="1898" t="str">
        <f t="shared" si="428"/>
        <v/>
      </c>
      <c r="CA182" s="4027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29">
        <f t="shared" si="402"/>
        <v>0</v>
      </c>
      <c r="DG182" s="4005">
        <f t="shared" si="427"/>
        <v>0</v>
      </c>
      <c r="DH182" s="4005">
        <f t="shared" si="403"/>
        <v>0</v>
      </c>
      <c r="DI182" s="1970"/>
      <c r="DJ182" s="1970"/>
      <c r="DK182" s="1970"/>
      <c r="DL182" s="1970"/>
      <c r="DM182" s="1970"/>
      <c r="DN182" s="4005">
        <f t="shared" si="404"/>
        <v>0</v>
      </c>
      <c r="DO182" s="1971"/>
      <c r="DP182" s="4005">
        <f t="shared" si="405"/>
        <v>0</v>
      </c>
      <c r="DQ182" s="4005">
        <f t="shared" si="406"/>
        <v>0</v>
      </c>
      <c r="DR182" s="4005">
        <f t="shared" si="407"/>
        <v>0</v>
      </c>
      <c r="DS182" s="4005">
        <f t="shared" si="408"/>
        <v>0</v>
      </c>
      <c r="DT182" s="4005">
        <f t="shared" si="409"/>
        <v>0</v>
      </c>
      <c r="DU182" s="4005">
        <f t="shared" si="410"/>
        <v>0</v>
      </c>
      <c r="DV182" s="4005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27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29">
        <f t="shared" si="402"/>
        <v>0</v>
      </c>
      <c r="DG183" s="4005">
        <f t="shared" si="427"/>
        <v>0</v>
      </c>
      <c r="DH183" s="4005">
        <f t="shared" si="403"/>
        <v>0</v>
      </c>
      <c r="DI183" s="1970"/>
      <c r="DJ183" s="1970"/>
      <c r="DK183" s="1970"/>
      <c r="DL183" s="1970"/>
      <c r="DM183" s="1970"/>
      <c r="DN183" s="4005">
        <f t="shared" si="404"/>
        <v>0</v>
      </c>
      <c r="DO183" s="1971"/>
      <c r="DP183" s="4005">
        <f t="shared" si="405"/>
        <v>0</v>
      </c>
      <c r="DQ183" s="4005">
        <f t="shared" si="406"/>
        <v>0</v>
      </c>
      <c r="DR183" s="4005">
        <f t="shared" si="407"/>
        <v>0</v>
      </c>
      <c r="DS183" s="4005">
        <f t="shared" si="408"/>
        <v>0</v>
      </c>
      <c r="DT183" s="4005">
        <f t="shared" si="409"/>
        <v>0</v>
      </c>
      <c r="DU183" s="4005">
        <f t="shared" si="410"/>
        <v>0</v>
      </c>
      <c r="DV183" s="4005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6892" t="s">
        <v>1911</v>
      </c>
      <c r="B188" s="6893"/>
      <c r="C188" s="3308">
        <f t="shared" ref="C188:D190" si="446">+M188+O188+Q188+S188+U188+W188+Y188+AA188+AC188+AE188</f>
        <v>0</v>
      </c>
      <c r="D188" s="3119">
        <f t="shared" si="446"/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27" t="str">
        <f>IF(D188&gt;C188," * El Total de Exámenes Confirmados Positivos por ISP NO DEBE SUPERAR los Exámenes Procesados. ","")</f>
        <v/>
      </c>
      <c r="CB188" s="4028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9">
        <f t="shared" ref="DF188:DF210" si="456">IF(D188&gt;C188,1,0)</f>
        <v>0</v>
      </c>
      <c r="DG188" s="4028"/>
      <c r="DH188" s="4005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05">
        <f t="shared" ref="DN188:DN210" si="458">IF(AND(C188&gt;0,AND(AO188="",AQ188="")),1,IF((AO188+AQ188)&gt;C188,1,0))</f>
        <v>0</v>
      </c>
      <c r="DO188" s="1971"/>
      <c r="DP188" s="4005">
        <f t="shared" ref="DP188:DP210" si="459">IF((AM188+AK188)&lt;&gt;C188,1,0)</f>
        <v>0</v>
      </c>
      <c r="DQ188" s="4005">
        <f t="shared" ref="DQ188:DQ210" si="460">IF((AN188+AL188)&lt;&gt;D188,1,0)</f>
        <v>0</v>
      </c>
      <c r="DR188" s="4005">
        <f t="shared" ref="DR188:DR210" si="461">IF(AND(C188&gt;0,AS188=""),1,IF(AS188&gt;C188,1,0))</f>
        <v>0</v>
      </c>
      <c r="DS188" s="4005">
        <f t="shared" ref="DS188:DS210" si="462">IF(AND(C188&gt;0,AU188=""),1,IF(AU188&gt;C188,1,0))</f>
        <v>0</v>
      </c>
      <c r="DT188" s="4005">
        <f t="shared" ref="DT188:DT210" si="463">IF(AND(D188&gt;0,OR(AP188="",AR188="")),1,IF((AP188+AR188)&gt;D188,1,0))</f>
        <v>0</v>
      </c>
      <c r="DU188" s="4005">
        <f t="shared" ref="DU188:DU210" si="464">IF(AND(D188&gt;0,AT188=""),1,IF(AT188&gt;D188,1,0))</f>
        <v>0</v>
      </c>
      <c r="DV188" s="4005">
        <f t="shared" ref="DV188:DV210" si="465">IF(AND(D188&gt;0,AV188=""),1,IF(AV188&gt;D188,1,0))</f>
        <v>0</v>
      </c>
      <c r="DW188" s="1970"/>
      <c r="DX188" s="1970"/>
      <c r="DY188" s="4005">
        <f t="shared" ref="DY188:DY196" si="466">IF(AND((M188+O188)&gt;0,AW188=""),1,IF(AW188&gt;(M188+O188),1,0))</f>
        <v>0</v>
      </c>
      <c r="DZ188" s="4005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3991">
        <f t="shared" si="446"/>
        <v>0</v>
      </c>
      <c r="D189" s="3123">
        <f t="shared" si="446"/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27" t="str">
        <f t="shared" ref="CA189:CA210" si="468">IF(D189&gt;C189," * El Total de Exámenes Confirmados Positivos por ISP NO DEBE SUPERAR los Exámenes Procesados. ","")</f>
        <v/>
      </c>
      <c r="CB189" s="4028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29">
        <f t="shared" si="456"/>
        <v>0</v>
      </c>
      <c r="DG189" s="4028"/>
      <c r="DH189" s="4005">
        <f t="shared" si="457"/>
        <v>0</v>
      </c>
      <c r="DI189" s="1970"/>
      <c r="DJ189" s="1970"/>
      <c r="DK189" s="1970"/>
      <c r="DL189" s="1970"/>
      <c r="DM189" s="1970"/>
      <c r="DN189" s="4005">
        <f t="shared" si="458"/>
        <v>0</v>
      </c>
      <c r="DO189" s="1971"/>
      <c r="DP189" s="4005">
        <f t="shared" si="459"/>
        <v>0</v>
      </c>
      <c r="DQ189" s="4005">
        <f t="shared" si="460"/>
        <v>0</v>
      </c>
      <c r="DR189" s="4005">
        <f t="shared" si="461"/>
        <v>0</v>
      </c>
      <c r="DS189" s="4005">
        <f t="shared" si="462"/>
        <v>0</v>
      </c>
      <c r="DT189" s="4005">
        <f t="shared" si="463"/>
        <v>0</v>
      </c>
      <c r="DU189" s="4005">
        <f t="shared" si="464"/>
        <v>0</v>
      </c>
      <c r="DV189" s="4005">
        <f t="shared" si="465"/>
        <v>0</v>
      </c>
      <c r="DW189" s="1970"/>
      <c r="DX189" s="1970"/>
      <c r="DY189" s="4005">
        <f t="shared" si="466"/>
        <v>0</v>
      </c>
      <c r="DZ189" s="4005">
        <f t="shared" si="467"/>
        <v>0</v>
      </c>
    </row>
    <row r="190" spans="1:130" x14ac:dyDescent="0.25">
      <c r="A190" s="6883" t="s">
        <v>1913</v>
      </c>
      <c r="B190" s="6884"/>
      <c r="C190" s="3991">
        <f t="shared" si="446"/>
        <v>0</v>
      </c>
      <c r="D190" s="3123">
        <f t="shared" si="446"/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27" t="str">
        <f t="shared" si="468"/>
        <v/>
      </c>
      <c r="CB190" s="4028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29">
        <f t="shared" si="456"/>
        <v>0</v>
      </c>
      <c r="DG190" s="4028"/>
      <c r="DH190" s="4005">
        <f t="shared" si="457"/>
        <v>0</v>
      </c>
      <c r="DI190" s="1970"/>
      <c r="DJ190" s="1970"/>
      <c r="DK190" s="1970"/>
      <c r="DL190" s="1970"/>
      <c r="DM190" s="1970"/>
      <c r="DN190" s="4005">
        <f t="shared" si="458"/>
        <v>0</v>
      </c>
      <c r="DO190" s="1971"/>
      <c r="DP190" s="4005">
        <f t="shared" si="459"/>
        <v>0</v>
      </c>
      <c r="DQ190" s="4005">
        <f t="shared" si="460"/>
        <v>0</v>
      </c>
      <c r="DR190" s="4005">
        <f t="shared" si="461"/>
        <v>0</v>
      </c>
      <c r="DS190" s="4005">
        <f t="shared" si="462"/>
        <v>0</v>
      </c>
      <c r="DT190" s="4005">
        <f t="shared" si="463"/>
        <v>0</v>
      </c>
      <c r="DU190" s="4005">
        <f t="shared" si="464"/>
        <v>0</v>
      </c>
      <c r="DV190" s="4005">
        <f t="shared" si="465"/>
        <v>0</v>
      </c>
      <c r="DW190" s="1970"/>
      <c r="DX190" s="1970"/>
      <c r="DY190" s="4005">
        <f t="shared" si="466"/>
        <v>0</v>
      </c>
      <c r="DZ190" s="4005">
        <f t="shared" si="467"/>
        <v>0</v>
      </c>
    </row>
    <row r="191" spans="1:130" x14ac:dyDescent="0.25">
      <c r="A191" s="6883" t="s">
        <v>1876</v>
      </c>
      <c r="B191" s="6884"/>
      <c r="C191" s="3991">
        <f>+O191+Q191+S191+U191+W191+Y191+AA191+AC191+AE191+AG191+AI191</f>
        <v>0</v>
      </c>
      <c r="D191" s="4030">
        <f>+P191+R191+T191+V191+X191+Z191+AB191+AD191+AF191+AH191+AJ191</f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27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29">
        <f t="shared" si="456"/>
        <v>0</v>
      </c>
      <c r="DG191" s="4005">
        <f t="shared" ref="DG191:DG210" si="472">IF(AL191&gt;AK191,1,0)</f>
        <v>0</v>
      </c>
      <c r="DH191" s="4005">
        <f t="shared" si="457"/>
        <v>0</v>
      </c>
      <c r="DI191" s="1970"/>
      <c r="DJ191" s="1970"/>
      <c r="DK191" s="1970"/>
      <c r="DL191" s="1970"/>
      <c r="DM191" s="1970"/>
      <c r="DN191" s="4005">
        <f t="shared" si="458"/>
        <v>0</v>
      </c>
      <c r="DO191" s="1971"/>
      <c r="DP191" s="4005">
        <f t="shared" si="459"/>
        <v>0</v>
      </c>
      <c r="DQ191" s="4005">
        <f t="shared" si="460"/>
        <v>0</v>
      </c>
      <c r="DR191" s="4005">
        <f t="shared" si="461"/>
        <v>0</v>
      </c>
      <c r="DS191" s="4005">
        <f t="shared" si="462"/>
        <v>0</v>
      </c>
      <c r="DT191" s="4005">
        <f t="shared" si="463"/>
        <v>0</v>
      </c>
      <c r="DU191" s="4005">
        <f t="shared" si="464"/>
        <v>0</v>
      </c>
      <c r="DV191" s="4005">
        <f t="shared" si="465"/>
        <v>0</v>
      </c>
      <c r="DW191" s="1970"/>
      <c r="DX191" s="1970"/>
      <c r="DY191" s="4005">
        <f t="shared" si="466"/>
        <v>0</v>
      </c>
      <c r="DZ191" s="4005">
        <f t="shared" si="467"/>
        <v>0</v>
      </c>
    </row>
    <row r="192" spans="1:130" x14ac:dyDescent="0.25">
      <c r="A192" s="6883" t="s">
        <v>1882</v>
      </c>
      <c r="B192" s="6884"/>
      <c r="C192" s="3991">
        <f>+E192+G192+I192+K192+M192+O192+Q192+S192+U192+W192+Y192+AA192+AC192+AE192+AG192+AI192</f>
        <v>0</v>
      </c>
      <c r="D192" s="4030">
        <f>+F192+H192+J192+L192+N192+P192+R192+T192+V192+X192+Z192+AB192+AD192+AF192+AH192+AJ192</f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27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29">
        <f t="shared" si="456"/>
        <v>0</v>
      </c>
      <c r="DG192" s="4005">
        <f t="shared" si="472"/>
        <v>0</v>
      </c>
      <c r="DH192" s="4005">
        <f t="shared" si="457"/>
        <v>0</v>
      </c>
      <c r="DI192" s="1970"/>
      <c r="DJ192" s="1970"/>
      <c r="DK192" s="1970"/>
      <c r="DL192" s="1970"/>
      <c r="DM192" s="1970"/>
      <c r="DN192" s="4005">
        <f t="shared" si="458"/>
        <v>0</v>
      </c>
      <c r="DO192" s="1971"/>
      <c r="DP192" s="4005">
        <f t="shared" si="459"/>
        <v>0</v>
      </c>
      <c r="DQ192" s="4005">
        <f t="shared" si="460"/>
        <v>0</v>
      </c>
      <c r="DR192" s="4005">
        <f t="shared" si="461"/>
        <v>0</v>
      </c>
      <c r="DS192" s="4005">
        <f t="shared" si="462"/>
        <v>0</v>
      </c>
      <c r="DT192" s="4005">
        <f t="shared" si="463"/>
        <v>0</v>
      </c>
      <c r="DU192" s="4005">
        <f t="shared" si="464"/>
        <v>0</v>
      </c>
      <c r="DV192" s="4005">
        <f t="shared" si="465"/>
        <v>0</v>
      </c>
      <c r="DW192" s="1970"/>
      <c r="DX192" s="1970"/>
      <c r="DY192" s="4005">
        <f t="shared" si="466"/>
        <v>0</v>
      </c>
      <c r="DZ192" s="4005">
        <f t="shared" si="467"/>
        <v>0</v>
      </c>
    </row>
    <row r="193" spans="1:130" x14ac:dyDescent="0.25">
      <c r="A193" s="6883" t="s">
        <v>1914</v>
      </c>
      <c r="B193" s="6884"/>
      <c r="C193" s="3991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tr">
        <f t="shared" si="473"/>
        <v/>
      </c>
      <c r="CA193" s="4027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29">
        <f t="shared" si="456"/>
        <v>0</v>
      </c>
      <c r="DG193" s="4005">
        <f t="shared" si="472"/>
        <v>0</v>
      </c>
      <c r="DH193" s="4005">
        <f t="shared" si="457"/>
        <v>0</v>
      </c>
      <c r="DI193" s="1970"/>
      <c r="DJ193" s="1970"/>
      <c r="DK193" s="1970"/>
      <c r="DL193" s="1970"/>
      <c r="DM193" s="1970"/>
      <c r="DN193" s="4005">
        <f t="shared" si="458"/>
        <v>0</v>
      </c>
      <c r="DO193" s="1971"/>
      <c r="DP193" s="4005">
        <f t="shared" si="459"/>
        <v>0</v>
      </c>
      <c r="DQ193" s="4005">
        <f t="shared" si="460"/>
        <v>0</v>
      </c>
      <c r="DR193" s="4005">
        <f t="shared" si="461"/>
        <v>0</v>
      </c>
      <c r="DS193" s="4005">
        <f t="shared" si="462"/>
        <v>0</v>
      </c>
      <c r="DT193" s="4005">
        <f t="shared" si="463"/>
        <v>0</v>
      </c>
      <c r="DU193" s="4005">
        <f t="shared" si="464"/>
        <v>0</v>
      </c>
      <c r="DV193" s="4005">
        <f t="shared" si="465"/>
        <v>0</v>
      </c>
      <c r="DW193" s="1970"/>
      <c r="DX193" s="1970"/>
      <c r="DY193" s="4005">
        <f t="shared" si="466"/>
        <v>0</v>
      </c>
      <c r="DZ193" s="4005">
        <f t="shared" si="467"/>
        <v>0</v>
      </c>
    </row>
    <row r="194" spans="1:130" x14ac:dyDescent="0.25">
      <c r="A194" s="6883" t="s">
        <v>1915</v>
      </c>
      <c r="B194" s="6884"/>
      <c r="C194" s="3991">
        <f>+O194+Q194+S194+U194+W194+Y194+AA194+AC194+AE194+AG194+AI194</f>
        <v>0</v>
      </c>
      <c r="D194" s="3123">
        <f>+P194+R194+T194+V194+X194+Z194+AB194+AD194+AF194+AH194+AJ194</f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tr">
        <f t="shared" si="473"/>
        <v/>
      </c>
      <c r="CA194" s="4027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29">
        <f t="shared" si="456"/>
        <v>0</v>
      </c>
      <c r="DG194" s="4005">
        <f t="shared" si="472"/>
        <v>0</v>
      </c>
      <c r="DH194" s="4005">
        <f t="shared" si="457"/>
        <v>0</v>
      </c>
      <c r="DI194" s="1970"/>
      <c r="DJ194" s="1970"/>
      <c r="DK194" s="1970"/>
      <c r="DL194" s="1970"/>
      <c r="DM194" s="1970"/>
      <c r="DN194" s="4005">
        <f t="shared" si="458"/>
        <v>0</v>
      </c>
      <c r="DO194" s="1971"/>
      <c r="DP194" s="4005">
        <f t="shared" si="459"/>
        <v>0</v>
      </c>
      <c r="DQ194" s="4005">
        <f t="shared" si="460"/>
        <v>0</v>
      </c>
      <c r="DR194" s="4005">
        <f t="shared" si="461"/>
        <v>0</v>
      </c>
      <c r="DS194" s="4005">
        <f t="shared" si="462"/>
        <v>0</v>
      </c>
      <c r="DT194" s="4005">
        <f t="shared" si="463"/>
        <v>0</v>
      </c>
      <c r="DU194" s="4005">
        <f t="shared" si="464"/>
        <v>0</v>
      </c>
      <c r="DV194" s="4005">
        <f t="shared" si="465"/>
        <v>0</v>
      </c>
      <c r="DW194" s="1970"/>
      <c r="DX194" s="1970"/>
      <c r="DY194" s="4005">
        <f t="shared" si="466"/>
        <v>0</v>
      </c>
      <c r="DZ194" s="4005">
        <f t="shared" si="467"/>
        <v>0</v>
      </c>
    </row>
    <row r="195" spans="1:130" x14ac:dyDescent="0.25">
      <c r="A195" s="6883" t="s">
        <v>1879</v>
      </c>
      <c r="B195" s="6884"/>
      <c r="C195" s="3991">
        <f>+O195+Q195+S195+U195+W195+Y195+AA195+AC195+AE195+AG195+AI195</f>
        <v>0</v>
      </c>
      <c r="D195" s="3123">
        <f>+P195+R195+T195+V195+X195+Z195+AB195+AD195+AF195+AH195+AJ195</f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tr">
        <f t="shared" si="473"/>
        <v/>
      </c>
      <c r="CA195" s="4027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29">
        <f t="shared" si="456"/>
        <v>0</v>
      </c>
      <c r="DG195" s="4005">
        <f t="shared" si="472"/>
        <v>0</v>
      </c>
      <c r="DH195" s="4005">
        <f t="shared" si="457"/>
        <v>0</v>
      </c>
      <c r="DI195" s="1970"/>
      <c r="DJ195" s="1970"/>
      <c r="DK195" s="1970"/>
      <c r="DL195" s="1970"/>
      <c r="DM195" s="1970"/>
      <c r="DN195" s="4005">
        <f t="shared" si="458"/>
        <v>0</v>
      </c>
      <c r="DO195" s="1971"/>
      <c r="DP195" s="4005">
        <f t="shared" si="459"/>
        <v>0</v>
      </c>
      <c r="DQ195" s="4005">
        <f t="shared" si="460"/>
        <v>0</v>
      </c>
      <c r="DR195" s="4005">
        <f t="shared" si="461"/>
        <v>0</v>
      </c>
      <c r="DS195" s="4005">
        <f t="shared" si="462"/>
        <v>0</v>
      </c>
      <c r="DT195" s="4005">
        <f t="shared" si="463"/>
        <v>0</v>
      </c>
      <c r="DU195" s="4005">
        <f t="shared" si="464"/>
        <v>0</v>
      </c>
      <c r="DV195" s="4005">
        <f t="shared" si="465"/>
        <v>0</v>
      </c>
      <c r="DW195" s="1970"/>
      <c r="DX195" s="1970"/>
      <c r="DY195" s="4005">
        <f t="shared" si="466"/>
        <v>0</v>
      </c>
      <c r="DZ195" s="4005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13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27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29">
        <f t="shared" si="456"/>
        <v>0</v>
      </c>
      <c r="DG196" s="4005">
        <f t="shared" si="472"/>
        <v>0</v>
      </c>
      <c r="DH196" s="4005">
        <f t="shared" si="457"/>
        <v>0</v>
      </c>
      <c r="DI196" s="1970"/>
      <c r="DJ196" s="1970"/>
      <c r="DK196" s="1970"/>
      <c r="DL196" s="1970"/>
      <c r="DM196" s="1970"/>
      <c r="DN196" s="4005">
        <f t="shared" si="458"/>
        <v>0</v>
      </c>
      <c r="DO196" s="1971"/>
      <c r="DP196" s="4005">
        <f t="shared" si="459"/>
        <v>0</v>
      </c>
      <c r="DQ196" s="4005">
        <f t="shared" si="460"/>
        <v>0</v>
      </c>
      <c r="DR196" s="4005">
        <f t="shared" si="461"/>
        <v>0</v>
      </c>
      <c r="DS196" s="4005">
        <f t="shared" si="462"/>
        <v>0</v>
      </c>
      <c r="DT196" s="4005">
        <f t="shared" si="463"/>
        <v>0</v>
      </c>
      <c r="DU196" s="4005">
        <f t="shared" si="464"/>
        <v>0</v>
      </c>
      <c r="DV196" s="4005">
        <f t="shared" si="465"/>
        <v>0</v>
      </c>
      <c r="DW196" s="1970"/>
      <c r="DX196" s="1970"/>
      <c r="DY196" s="4005">
        <f t="shared" si="466"/>
        <v>0</v>
      </c>
      <c r="DZ196" s="4005">
        <f t="shared" si="467"/>
        <v>0</v>
      </c>
    </row>
    <row r="197" spans="1:130" x14ac:dyDescent="0.25">
      <c r="A197" s="6641" t="s">
        <v>1899</v>
      </c>
      <c r="B197" s="3804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27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29">
        <f t="shared" si="456"/>
        <v>0</v>
      </c>
      <c r="DG197" s="4005">
        <f t="shared" si="472"/>
        <v>0</v>
      </c>
      <c r="DH197" s="4005">
        <f t="shared" si="457"/>
        <v>0</v>
      </c>
      <c r="DI197" s="1970"/>
      <c r="DJ197" s="1970"/>
      <c r="DK197" s="1970"/>
      <c r="DL197" s="1970"/>
      <c r="DM197" s="1970"/>
      <c r="DN197" s="4005">
        <f t="shared" si="458"/>
        <v>0</v>
      </c>
      <c r="DO197" s="1971"/>
      <c r="DP197" s="4005">
        <f t="shared" si="459"/>
        <v>0</v>
      </c>
      <c r="DQ197" s="4005">
        <f t="shared" si="460"/>
        <v>0</v>
      </c>
      <c r="DR197" s="4005">
        <f t="shared" si="461"/>
        <v>0</v>
      </c>
      <c r="DS197" s="4005">
        <f t="shared" si="462"/>
        <v>0</v>
      </c>
      <c r="DT197" s="4005">
        <f t="shared" si="463"/>
        <v>0</v>
      </c>
      <c r="DU197" s="4005">
        <f t="shared" si="464"/>
        <v>0</v>
      </c>
      <c r="DV197" s="4005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18" t="s">
        <v>1901</v>
      </c>
      <c r="C198" s="3991">
        <f t="shared" si="475"/>
        <v>0</v>
      </c>
      <c r="D198" s="3123">
        <f t="shared" si="475"/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27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29">
        <f t="shared" si="456"/>
        <v>0</v>
      </c>
      <c r="DG198" s="4005">
        <f t="shared" si="472"/>
        <v>0</v>
      </c>
      <c r="DH198" s="4005">
        <f t="shared" si="457"/>
        <v>0</v>
      </c>
      <c r="DI198" s="1970"/>
      <c r="DJ198" s="1970"/>
      <c r="DK198" s="1970"/>
      <c r="DL198" s="1970"/>
      <c r="DM198" s="1970"/>
      <c r="DN198" s="4005">
        <f t="shared" si="458"/>
        <v>0</v>
      </c>
      <c r="DO198" s="1971"/>
      <c r="DP198" s="4005">
        <f t="shared" si="459"/>
        <v>0</v>
      </c>
      <c r="DQ198" s="4005">
        <f t="shared" si="460"/>
        <v>0</v>
      </c>
      <c r="DR198" s="4005">
        <f t="shared" si="461"/>
        <v>0</v>
      </c>
      <c r="DS198" s="4005">
        <f t="shared" si="462"/>
        <v>0</v>
      </c>
      <c r="DT198" s="4005">
        <f t="shared" si="463"/>
        <v>0</v>
      </c>
      <c r="DU198" s="4005">
        <f t="shared" si="464"/>
        <v>0</v>
      </c>
      <c r="DV198" s="4005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27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29">
        <f t="shared" si="456"/>
        <v>0</v>
      </c>
      <c r="DG199" s="4005">
        <f t="shared" si="472"/>
        <v>0</v>
      </c>
      <c r="DH199" s="4005">
        <f t="shared" si="457"/>
        <v>0</v>
      </c>
      <c r="DI199" s="1970"/>
      <c r="DJ199" s="1970"/>
      <c r="DK199" s="1970"/>
      <c r="DL199" s="1970"/>
      <c r="DM199" s="1970"/>
      <c r="DN199" s="4005">
        <f t="shared" si="458"/>
        <v>0</v>
      </c>
      <c r="DO199" s="1971"/>
      <c r="DP199" s="4005">
        <f t="shared" si="459"/>
        <v>0</v>
      </c>
      <c r="DQ199" s="4005">
        <f t="shared" si="460"/>
        <v>0</v>
      </c>
      <c r="DR199" s="4005">
        <f t="shared" si="461"/>
        <v>0</v>
      </c>
      <c r="DS199" s="4005">
        <f t="shared" si="462"/>
        <v>0</v>
      </c>
      <c r="DT199" s="4005">
        <f t="shared" si="463"/>
        <v>0</v>
      </c>
      <c r="DU199" s="4005">
        <f t="shared" si="464"/>
        <v>0</v>
      </c>
      <c r="DV199" s="4005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27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9">
        <f t="shared" si="456"/>
        <v>0</v>
      </c>
      <c r="DG200" s="4005">
        <f t="shared" si="472"/>
        <v>0</v>
      </c>
      <c r="DH200" s="4005">
        <f t="shared" si="457"/>
        <v>0</v>
      </c>
      <c r="DI200" s="1970"/>
      <c r="DJ200" s="1970"/>
      <c r="DK200" s="1970"/>
      <c r="DL200" s="1970"/>
      <c r="DM200" s="1970"/>
      <c r="DN200" s="4005">
        <f t="shared" si="458"/>
        <v>0</v>
      </c>
      <c r="DO200" s="1971"/>
      <c r="DP200" s="4005">
        <f t="shared" si="459"/>
        <v>0</v>
      </c>
      <c r="DQ200" s="4005">
        <f t="shared" si="460"/>
        <v>0</v>
      </c>
      <c r="DR200" s="4005">
        <f t="shared" si="461"/>
        <v>0</v>
      </c>
      <c r="DS200" s="4005">
        <f t="shared" si="462"/>
        <v>0</v>
      </c>
      <c r="DT200" s="4005">
        <f t="shared" si="463"/>
        <v>0</v>
      </c>
      <c r="DU200" s="4005">
        <f t="shared" si="464"/>
        <v>0</v>
      </c>
      <c r="DV200" s="4005">
        <f t="shared" si="465"/>
        <v>0</v>
      </c>
      <c r="DW200" s="1970"/>
      <c r="DX200" s="1970"/>
      <c r="DY200" s="4005">
        <f t="shared" ref="DY200:DY210" si="480">IF(AND((M200+O200)&gt;0,AW200=""),1,IF(AW200&gt;(M200+O200),1,0))</f>
        <v>0</v>
      </c>
      <c r="DZ200" s="4005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3991">
        <f t="shared" si="477"/>
        <v>0</v>
      </c>
      <c r="D201" s="4030">
        <f t="shared" si="477"/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27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29">
        <f t="shared" si="456"/>
        <v>0</v>
      </c>
      <c r="DG201" s="4005">
        <f t="shared" si="472"/>
        <v>0</v>
      </c>
      <c r="DH201" s="4005">
        <f t="shared" si="457"/>
        <v>0</v>
      </c>
      <c r="DI201" s="1970"/>
      <c r="DJ201" s="1970"/>
      <c r="DK201" s="1970"/>
      <c r="DL201" s="1970"/>
      <c r="DM201" s="1970"/>
      <c r="DN201" s="4005">
        <f t="shared" si="458"/>
        <v>0</v>
      </c>
      <c r="DO201" s="1971"/>
      <c r="DP201" s="4005">
        <f t="shared" si="459"/>
        <v>0</v>
      </c>
      <c r="DQ201" s="4005">
        <f t="shared" si="460"/>
        <v>0</v>
      </c>
      <c r="DR201" s="4005">
        <f t="shared" si="461"/>
        <v>0</v>
      </c>
      <c r="DS201" s="4005">
        <f t="shared" si="462"/>
        <v>0</v>
      </c>
      <c r="DT201" s="4005">
        <f t="shared" si="463"/>
        <v>0</v>
      </c>
      <c r="DU201" s="4005">
        <f t="shared" si="464"/>
        <v>0</v>
      </c>
      <c r="DV201" s="4005">
        <f t="shared" si="465"/>
        <v>0</v>
      </c>
      <c r="DW201" s="1970"/>
      <c r="DX201" s="1970"/>
      <c r="DY201" s="4005">
        <f t="shared" si="480"/>
        <v>0</v>
      </c>
      <c r="DZ201" s="4005">
        <f t="shared" si="481"/>
        <v>0</v>
      </c>
    </row>
    <row r="202" spans="1:130" x14ac:dyDescent="0.25">
      <c r="A202" s="6883" t="s">
        <v>1883</v>
      </c>
      <c r="B202" s="6884"/>
      <c r="C202" s="3991">
        <f t="shared" si="477"/>
        <v>0</v>
      </c>
      <c r="D202" s="4030">
        <f>+F202+H202+J202+L202+N202+P202+R202+T202+V202+X202+Z202+AB202+AD202+AF202+AH202+AJ202</f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tr">
        <f t="shared" si="473"/>
        <v/>
      </c>
      <c r="CA202" s="4027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29">
        <f t="shared" si="456"/>
        <v>0</v>
      </c>
      <c r="DG202" s="4005">
        <f t="shared" si="472"/>
        <v>0</v>
      </c>
      <c r="DH202" s="4005">
        <f t="shared" si="457"/>
        <v>0</v>
      </c>
      <c r="DI202" s="1970"/>
      <c r="DJ202" s="1970"/>
      <c r="DK202" s="1970"/>
      <c r="DL202" s="1970"/>
      <c r="DM202" s="1970"/>
      <c r="DN202" s="4005">
        <f t="shared" si="458"/>
        <v>0</v>
      </c>
      <c r="DO202" s="1971"/>
      <c r="DP202" s="4005">
        <f t="shared" si="459"/>
        <v>0</v>
      </c>
      <c r="DQ202" s="4005">
        <f t="shared" si="460"/>
        <v>0</v>
      </c>
      <c r="DR202" s="4005">
        <f t="shared" si="461"/>
        <v>0</v>
      </c>
      <c r="DS202" s="4005">
        <f t="shared" si="462"/>
        <v>0</v>
      </c>
      <c r="DT202" s="4005">
        <f t="shared" si="463"/>
        <v>0</v>
      </c>
      <c r="DU202" s="4005">
        <f t="shared" si="464"/>
        <v>0</v>
      </c>
      <c r="DV202" s="4005">
        <f t="shared" si="465"/>
        <v>0</v>
      </c>
      <c r="DW202" s="1970"/>
      <c r="DX202" s="1970"/>
      <c r="DY202" s="4005">
        <f t="shared" si="480"/>
        <v>0</v>
      </c>
      <c r="DZ202" s="4005">
        <f t="shared" si="481"/>
        <v>0</v>
      </c>
    </row>
    <row r="203" spans="1:130" x14ac:dyDescent="0.25">
      <c r="A203" s="6883" t="s">
        <v>1918</v>
      </c>
      <c r="B203" s="6884"/>
      <c r="C203" s="3991">
        <f t="shared" ref="C203:D205" si="482">+O203+Q203+S203+U203+W203+Y203+AA203+AC203+AE203+AG203+AI203</f>
        <v>0</v>
      </c>
      <c r="D203" s="4041">
        <f t="shared" si="482"/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tr">
        <f t="shared" si="473"/>
        <v/>
      </c>
      <c r="CA203" s="4027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29">
        <f t="shared" si="456"/>
        <v>0</v>
      </c>
      <c r="DG203" s="4005">
        <f t="shared" si="472"/>
        <v>0</v>
      </c>
      <c r="DH203" s="4005">
        <f t="shared" si="457"/>
        <v>0</v>
      </c>
      <c r="DI203" s="1970"/>
      <c r="DJ203" s="1970"/>
      <c r="DK203" s="1970"/>
      <c r="DL203" s="1970"/>
      <c r="DM203" s="1970"/>
      <c r="DN203" s="4005">
        <f t="shared" si="458"/>
        <v>0</v>
      </c>
      <c r="DO203" s="1971"/>
      <c r="DP203" s="4005">
        <f t="shared" si="459"/>
        <v>0</v>
      </c>
      <c r="DQ203" s="4005">
        <f t="shared" si="460"/>
        <v>0</v>
      </c>
      <c r="DR203" s="4005">
        <f t="shared" si="461"/>
        <v>0</v>
      </c>
      <c r="DS203" s="4005">
        <f t="shared" si="462"/>
        <v>0</v>
      </c>
      <c r="DT203" s="4005">
        <f t="shared" si="463"/>
        <v>0</v>
      </c>
      <c r="DU203" s="4005">
        <f t="shared" si="464"/>
        <v>0</v>
      </c>
      <c r="DV203" s="4005">
        <f t="shared" si="465"/>
        <v>0</v>
      </c>
      <c r="DW203" s="1970"/>
      <c r="DX203" s="1970"/>
      <c r="DY203" s="4005">
        <f t="shared" si="480"/>
        <v>0</v>
      </c>
      <c r="DZ203" s="4005">
        <f t="shared" si="481"/>
        <v>0</v>
      </c>
    </row>
    <row r="204" spans="1:130" x14ac:dyDescent="0.25">
      <c r="A204" s="6883" t="s">
        <v>1919</v>
      </c>
      <c r="B204" s="6884"/>
      <c r="C204" s="3991">
        <f t="shared" si="482"/>
        <v>0</v>
      </c>
      <c r="D204" s="4041">
        <f t="shared" si="482"/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tr">
        <f t="shared" si="473"/>
        <v/>
      </c>
      <c r="CA204" s="4027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29">
        <f t="shared" si="456"/>
        <v>0</v>
      </c>
      <c r="DG204" s="4005">
        <f t="shared" si="472"/>
        <v>0</v>
      </c>
      <c r="DH204" s="4005">
        <f t="shared" si="457"/>
        <v>0</v>
      </c>
      <c r="DI204" s="1970"/>
      <c r="DJ204" s="1970"/>
      <c r="DK204" s="1970"/>
      <c r="DL204" s="1970"/>
      <c r="DM204" s="1970"/>
      <c r="DN204" s="4005">
        <f t="shared" si="458"/>
        <v>0</v>
      </c>
      <c r="DO204" s="1971"/>
      <c r="DP204" s="4005">
        <f t="shared" si="459"/>
        <v>0</v>
      </c>
      <c r="DQ204" s="4005">
        <f t="shared" si="460"/>
        <v>0</v>
      </c>
      <c r="DR204" s="4005">
        <f t="shared" si="461"/>
        <v>0</v>
      </c>
      <c r="DS204" s="4005">
        <f t="shared" si="462"/>
        <v>0</v>
      </c>
      <c r="DT204" s="4005">
        <f t="shared" si="463"/>
        <v>0</v>
      </c>
      <c r="DU204" s="4005">
        <f t="shared" si="464"/>
        <v>0</v>
      </c>
      <c r="DV204" s="4005">
        <f t="shared" si="465"/>
        <v>0</v>
      </c>
      <c r="DW204" s="1970"/>
      <c r="DX204" s="1970"/>
      <c r="DY204" s="4005">
        <f t="shared" si="480"/>
        <v>0</v>
      </c>
      <c r="DZ204" s="4005">
        <f t="shared" si="481"/>
        <v>0</v>
      </c>
    </row>
    <row r="205" spans="1:130" x14ac:dyDescent="0.25">
      <c r="A205" s="6883" t="s">
        <v>1920</v>
      </c>
      <c r="B205" s="6884"/>
      <c r="C205" s="3991">
        <f t="shared" si="482"/>
        <v>0</v>
      </c>
      <c r="D205" s="4041">
        <f t="shared" si="482"/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tr">
        <f t="shared" si="473"/>
        <v/>
      </c>
      <c r="CA205" s="4027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29">
        <f t="shared" si="456"/>
        <v>0</v>
      </c>
      <c r="DG205" s="4005">
        <f t="shared" si="472"/>
        <v>0</v>
      </c>
      <c r="DH205" s="4005">
        <f t="shared" si="457"/>
        <v>0</v>
      </c>
      <c r="DI205" s="1970"/>
      <c r="DJ205" s="1970"/>
      <c r="DK205" s="1970"/>
      <c r="DL205" s="1970"/>
      <c r="DM205" s="1970"/>
      <c r="DN205" s="4005">
        <f t="shared" si="458"/>
        <v>0</v>
      </c>
      <c r="DO205" s="1971"/>
      <c r="DP205" s="4005">
        <f t="shared" si="459"/>
        <v>0</v>
      </c>
      <c r="DQ205" s="4005">
        <f t="shared" si="460"/>
        <v>0</v>
      </c>
      <c r="DR205" s="4005">
        <f t="shared" si="461"/>
        <v>0</v>
      </c>
      <c r="DS205" s="4005">
        <f t="shared" si="462"/>
        <v>0</v>
      </c>
      <c r="DT205" s="4005">
        <f t="shared" si="463"/>
        <v>0</v>
      </c>
      <c r="DU205" s="4005">
        <f t="shared" si="464"/>
        <v>0</v>
      </c>
      <c r="DV205" s="4005">
        <f t="shared" si="465"/>
        <v>0</v>
      </c>
      <c r="DW205" s="1970"/>
      <c r="DX205" s="1970"/>
      <c r="DY205" s="4005">
        <f t="shared" si="480"/>
        <v>0</v>
      </c>
      <c r="DZ205" s="4005">
        <f t="shared" si="481"/>
        <v>0</v>
      </c>
    </row>
    <row r="206" spans="1:130" x14ac:dyDescent="0.25">
      <c r="A206" s="6883" t="s">
        <v>1921</v>
      </c>
      <c r="B206" s="6884"/>
      <c r="C206" s="3991">
        <f t="shared" ref="C206:D210" si="483">+E206+G206+I206+K206+M206+O206+Q206+S206+U206+W206+Y206+AA206+AC206+AE206+AG206+AI206</f>
        <v>0</v>
      </c>
      <c r="D206" s="4041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tr">
        <f t="shared" si="473"/>
        <v/>
      </c>
      <c r="CA206" s="4027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29">
        <f t="shared" si="456"/>
        <v>0</v>
      </c>
      <c r="DG206" s="4005">
        <f t="shared" si="472"/>
        <v>0</v>
      </c>
      <c r="DH206" s="4005">
        <f t="shared" si="457"/>
        <v>0</v>
      </c>
      <c r="DI206" s="1970"/>
      <c r="DJ206" s="1970"/>
      <c r="DK206" s="1970"/>
      <c r="DL206" s="1970"/>
      <c r="DM206" s="1970"/>
      <c r="DN206" s="4005">
        <f t="shared" si="458"/>
        <v>0</v>
      </c>
      <c r="DO206" s="1971"/>
      <c r="DP206" s="4005">
        <f t="shared" si="459"/>
        <v>0</v>
      </c>
      <c r="DQ206" s="4005">
        <f t="shared" si="460"/>
        <v>0</v>
      </c>
      <c r="DR206" s="4005">
        <f t="shared" si="461"/>
        <v>0</v>
      </c>
      <c r="DS206" s="4005">
        <f t="shared" si="462"/>
        <v>0</v>
      </c>
      <c r="DT206" s="4005">
        <f t="shared" si="463"/>
        <v>0</v>
      </c>
      <c r="DU206" s="4005">
        <f t="shared" si="464"/>
        <v>0</v>
      </c>
      <c r="DV206" s="4005">
        <f t="shared" si="465"/>
        <v>0</v>
      </c>
      <c r="DW206" s="1970"/>
      <c r="DX206" s="1970"/>
      <c r="DY206" s="4005">
        <f t="shared" si="480"/>
        <v>0</v>
      </c>
      <c r="DZ206" s="4005">
        <f t="shared" si="481"/>
        <v>0</v>
      </c>
    </row>
    <row r="207" spans="1:130" x14ac:dyDescent="0.25">
      <c r="A207" s="6883" t="s">
        <v>1922</v>
      </c>
      <c r="B207" s="6884"/>
      <c r="C207" s="3991">
        <f t="shared" si="483"/>
        <v>0</v>
      </c>
      <c r="D207" s="4041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tr">
        <f t="shared" si="473"/>
        <v/>
      </c>
      <c r="CA207" s="4027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29">
        <f t="shared" si="456"/>
        <v>0</v>
      </c>
      <c r="DG207" s="4005">
        <f t="shared" si="472"/>
        <v>0</v>
      </c>
      <c r="DH207" s="4005">
        <f t="shared" si="457"/>
        <v>0</v>
      </c>
      <c r="DI207" s="1970"/>
      <c r="DJ207" s="1970"/>
      <c r="DK207" s="1970"/>
      <c r="DL207" s="1970"/>
      <c r="DM207" s="1970"/>
      <c r="DN207" s="4005">
        <f t="shared" si="458"/>
        <v>0</v>
      </c>
      <c r="DO207" s="1971"/>
      <c r="DP207" s="4005">
        <f t="shared" si="459"/>
        <v>0</v>
      </c>
      <c r="DQ207" s="4005">
        <f t="shared" si="460"/>
        <v>0</v>
      </c>
      <c r="DR207" s="4005">
        <f t="shared" si="461"/>
        <v>0</v>
      </c>
      <c r="DS207" s="4005">
        <f t="shared" si="462"/>
        <v>0</v>
      </c>
      <c r="DT207" s="4005">
        <f t="shared" si="463"/>
        <v>0</v>
      </c>
      <c r="DU207" s="4005">
        <f t="shared" si="464"/>
        <v>0</v>
      </c>
      <c r="DV207" s="4005">
        <f t="shared" si="465"/>
        <v>0</v>
      </c>
      <c r="DW207" s="1970"/>
      <c r="DX207" s="1970"/>
      <c r="DY207" s="4005">
        <f t="shared" si="480"/>
        <v>0</v>
      </c>
      <c r="DZ207" s="4005">
        <f t="shared" si="481"/>
        <v>0</v>
      </c>
    </row>
    <row r="208" spans="1:130" x14ac:dyDescent="0.25">
      <c r="A208" s="6883" t="s">
        <v>1923</v>
      </c>
      <c r="B208" s="6884"/>
      <c r="C208" s="3991">
        <f t="shared" si="483"/>
        <v>0</v>
      </c>
      <c r="D208" s="4041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tr">
        <f t="shared" si="473"/>
        <v/>
      </c>
      <c r="CA208" s="4027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29">
        <f t="shared" si="456"/>
        <v>0</v>
      </c>
      <c r="DG208" s="4005">
        <f t="shared" si="472"/>
        <v>0</v>
      </c>
      <c r="DH208" s="4005">
        <f t="shared" si="457"/>
        <v>0</v>
      </c>
      <c r="DI208" s="1970"/>
      <c r="DJ208" s="1970"/>
      <c r="DK208" s="1970"/>
      <c r="DL208" s="1970"/>
      <c r="DM208" s="1970"/>
      <c r="DN208" s="4005">
        <f t="shared" si="458"/>
        <v>0</v>
      </c>
      <c r="DO208" s="1971"/>
      <c r="DP208" s="4005">
        <f t="shared" si="459"/>
        <v>0</v>
      </c>
      <c r="DQ208" s="4005">
        <f t="shared" si="460"/>
        <v>0</v>
      </c>
      <c r="DR208" s="4005">
        <f t="shared" si="461"/>
        <v>0</v>
      </c>
      <c r="DS208" s="4005">
        <f t="shared" si="462"/>
        <v>0</v>
      </c>
      <c r="DT208" s="4005">
        <f t="shared" si="463"/>
        <v>0</v>
      </c>
      <c r="DU208" s="4005">
        <f t="shared" si="464"/>
        <v>0</v>
      </c>
      <c r="DV208" s="4005">
        <f t="shared" si="465"/>
        <v>0</v>
      </c>
      <c r="DW208" s="1970"/>
      <c r="DX208" s="1970"/>
      <c r="DY208" s="4005">
        <f t="shared" si="480"/>
        <v>0</v>
      </c>
      <c r="DZ208" s="4005">
        <f t="shared" si="481"/>
        <v>0</v>
      </c>
    </row>
    <row r="209" spans="1:130" x14ac:dyDescent="0.25">
      <c r="A209" s="6883" t="s">
        <v>1924</v>
      </c>
      <c r="B209" s="6884"/>
      <c r="C209" s="3991">
        <f t="shared" si="483"/>
        <v>0</v>
      </c>
      <c r="D209" s="4041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tr">
        <f t="shared" si="473"/>
        <v/>
      </c>
      <c r="CA209" s="4027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29">
        <f t="shared" si="456"/>
        <v>0</v>
      </c>
      <c r="DG209" s="4005">
        <f t="shared" si="472"/>
        <v>0</v>
      </c>
      <c r="DH209" s="4005">
        <f t="shared" si="457"/>
        <v>0</v>
      </c>
      <c r="DI209" s="1970"/>
      <c r="DJ209" s="1970"/>
      <c r="DK209" s="1970"/>
      <c r="DL209" s="1970"/>
      <c r="DM209" s="1970"/>
      <c r="DN209" s="4005">
        <f t="shared" si="458"/>
        <v>0</v>
      </c>
      <c r="DO209" s="1971"/>
      <c r="DP209" s="4005">
        <f t="shared" si="459"/>
        <v>0</v>
      </c>
      <c r="DQ209" s="4005">
        <f t="shared" si="460"/>
        <v>0</v>
      </c>
      <c r="DR209" s="4005">
        <f t="shared" si="461"/>
        <v>0</v>
      </c>
      <c r="DS209" s="4005">
        <f t="shared" si="462"/>
        <v>0</v>
      </c>
      <c r="DT209" s="4005">
        <f t="shared" si="463"/>
        <v>0</v>
      </c>
      <c r="DU209" s="4005">
        <f t="shared" si="464"/>
        <v>0</v>
      </c>
      <c r="DV209" s="4005">
        <f t="shared" si="465"/>
        <v>0</v>
      </c>
      <c r="DW209" s="1970"/>
      <c r="DX209" s="1970"/>
      <c r="DY209" s="4005">
        <f t="shared" si="480"/>
        <v>0</v>
      </c>
      <c r="DZ209" s="4005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27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29">
        <f t="shared" si="456"/>
        <v>0</v>
      </c>
      <c r="DG210" s="4005">
        <f t="shared" si="472"/>
        <v>0</v>
      </c>
      <c r="DH210" s="4005">
        <f t="shared" si="457"/>
        <v>0</v>
      </c>
      <c r="DI210" s="1970"/>
      <c r="DJ210" s="1970"/>
      <c r="DK210" s="1970"/>
      <c r="DL210" s="1970"/>
      <c r="DM210" s="1970"/>
      <c r="DN210" s="4005">
        <f t="shared" si="458"/>
        <v>0</v>
      </c>
      <c r="DO210" s="1971"/>
      <c r="DP210" s="4005">
        <f t="shared" si="459"/>
        <v>0</v>
      </c>
      <c r="DQ210" s="4005">
        <f t="shared" si="460"/>
        <v>0</v>
      </c>
      <c r="DR210" s="4005">
        <f t="shared" si="461"/>
        <v>0</v>
      </c>
      <c r="DS210" s="4005">
        <f t="shared" si="462"/>
        <v>0</v>
      </c>
      <c r="DT210" s="4005">
        <f t="shared" si="463"/>
        <v>0</v>
      </c>
      <c r="DU210" s="4005">
        <f t="shared" si="464"/>
        <v>0</v>
      </c>
      <c r="DV210" s="4005">
        <f t="shared" si="465"/>
        <v>0</v>
      </c>
      <c r="DW210" s="1970"/>
      <c r="DX210" s="1970"/>
      <c r="DY210" s="4005">
        <f t="shared" si="480"/>
        <v>0</v>
      </c>
      <c r="DZ210" s="4005">
        <f t="shared" si="481"/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50" t="s">
        <v>453</v>
      </c>
      <c r="B215" s="3308">
        <f>SUM(H215+J215+L215+N215+P215+R215+T215+V215+X215)</f>
        <v>0</v>
      </c>
      <c r="C215" s="3983">
        <f>SUM(I215+K215+M215+O215+Q215+S215+U215+W215+Y215)</f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tr">
        <f>$CA215&amp;CB215&amp;CC215&amp;CD215&amp;CE215&amp;CG215&amp;CF215&amp;CH215&amp;CI215</f>
        <v/>
      </c>
      <c r="CA215" s="4027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3989">
        <f>IF(C215&gt;B215,1,0)</f>
        <v>0</v>
      </c>
      <c r="DG215" s="3989">
        <f>IF(AND(B215&gt;0,AND(AL215+AM215="")),1,IF(B215&lt;&gt;(AL215+AM215),1,0))</f>
        <v>0</v>
      </c>
      <c r="DH215" s="3989">
        <f>IF(AND(B215&gt;0,AND(AN215="",AO215="")),1,IF((AN215+AO215)&gt;B215,1,0))</f>
        <v>0</v>
      </c>
      <c r="DI215" s="3989">
        <f>IF(AND(B215&gt;0,AP215=""),1,IF(AP215&gt;B215,1,0))</f>
        <v>0</v>
      </c>
      <c r="DJ215" s="3989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tr">
        <f t="shared" ref="AR216:AR221" si="484">$CA216&amp;CB216&amp;CC216&amp;CD216&amp;CE216&amp;CG216&amp;CF216&amp;CH216&amp;CI216</f>
        <v/>
      </c>
      <c r="CA216" s="4027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3989">
        <f t="shared" ref="DF216:DF221" si="490">IF(C216&gt;B216,1,0)</f>
        <v>0</v>
      </c>
      <c r="DG216" s="3989">
        <f t="shared" ref="DG216:DG221" si="491">IF(AND(B216&gt;0,AND(AL216+AM216="")),1,IF(B216&lt;&gt;(AL216+AM216),1,0))</f>
        <v>0</v>
      </c>
      <c r="DH216" s="3989">
        <f t="shared" ref="DH216:DH221" si="492">IF(AND(B216&gt;0,AND(AN216="",AO216="")),1,IF((AN216+AO216)&gt;B216,1,0))</f>
        <v>0</v>
      </c>
      <c r="DI216" s="3989">
        <f t="shared" ref="DI216:DI221" si="493">IF(AND(B216&gt;0,AP216=""),1,IF(AP216&gt;B216,1,0))</f>
        <v>0</v>
      </c>
      <c r="DJ216" s="3989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tr">
        <f t="shared" si="484"/>
        <v/>
      </c>
      <c r="CA217" s="4027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3989">
        <f t="shared" si="490"/>
        <v>0</v>
      </c>
      <c r="DG217" s="3989">
        <f t="shared" si="491"/>
        <v>0</v>
      </c>
      <c r="DH217" s="3989">
        <f t="shared" si="492"/>
        <v>0</v>
      </c>
      <c r="DI217" s="3989">
        <f t="shared" si="493"/>
        <v>0</v>
      </c>
      <c r="DJ217" s="3989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f t="shared" si="495"/>
        <v>0</v>
      </c>
      <c r="C218" s="345">
        <f>SUM(E218+G218+I218+K218+M218+O218+Q218+S218+U218+W218+Y218+AA218+AC218+AE218+AG218+AI218+AK218)</f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tr">
        <f t="shared" si="484"/>
        <v/>
      </c>
      <c r="CA218" s="4027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3989">
        <f t="shared" si="490"/>
        <v>0</v>
      </c>
      <c r="DG218" s="3989">
        <f t="shared" si="491"/>
        <v>0</v>
      </c>
      <c r="DH218" s="3989">
        <f t="shared" si="492"/>
        <v>0</v>
      </c>
      <c r="DI218" s="3989">
        <f t="shared" si="493"/>
        <v>0</v>
      </c>
      <c r="DJ218" s="3989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f t="shared" si="495"/>
        <v>0</v>
      </c>
      <c r="C219" s="345">
        <f>SUM(E219+G219+I219+K219+M219+O219+Q219+S219+U219+W219+Y219+AA219+AC219+AE219+AG219+AI219+AK219)</f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tr">
        <f t="shared" si="484"/>
        <v/>
      </c>
      <c r="CA219" s="4027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3989">
        <f t="shared" si="490"/>
        <v>0</v>
      </c>
      <c r="DG219" s="3989">
        <f t="shared" si="491"/>
        <v>0</v>
      </c>
      <c r="DH219" s="3989">
        <f t="shared" si="492"/>
        <v>0</v>
      </c>
      <c r="DI219" s="3989">
        <f t="shared" si="493"/>
        <v>0</v>
      </c>
      <c r="DJ219" s="3989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f>SUM(D220+F220+H220+J220+L220+N220+P220+R220+T220+V220+X220+Z220+AB220+AD220+AF220+AH220+AJ220)</f>
        <v>0</v>
      </c>
      <c r="C220" s="345">
        <f t="shared" si="495"/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tr">
        <f t="shared" si="484"/>
        <v/>
      </c>
      <c r="CA220" s="4027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3989">
        <f t="shared" si="490"/>
        <v>0</v>
      </c>
      <c r="DG220" s="3989">
        <f t="shared" si="491"/>
        <v>0</v>
      </c>
      <c r="DH220" s="3989">
        <f t="shared" si="492"/>
        <v>0</v>
      </c>
      <c r="DI220" s="3989">
        <f t="shared" si="493"/>
        <v>0</v>
      </c>
      <c r="DJ220" s="3989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29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27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3989">
        <f t="shared" si="490"/>
        <v>0</v>
      </c>
      <c r="DG221" s="3989">
        <f t="shared" si="491"/>
        <v>0</v>
      </c>
      <c r="DH221" s="3989">
        <f t="shared" si="492"/>
        <v>0</v>
      </c>
      <c r="DI221" s="3989">
        <f t="shared" si="493"/>
        <v>0</v>
      </c>
      <c r="DJ221" s="3989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50" t="s">
        <v>453</v>
      </c>
      <c r="B226" s="3308">
        <f>SUM(D226+F226+H226+J226+L226+N226+P226+R226+T226+V226+X226+Z226+AB226+AD226+AF226+AH226+AJ226)</f>
        <v>0</v>
      </c>
      <c r="C226" s="3983">
        <f t="shared" ref="C226:C227" si="496">SUM(E226+G226+I226+K226+M226+O226+Q226+S226+U226+W226+Y226+AA226+AC226+AE226+AG226+AI226+AK226)</f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tr">
        <f>$CA226&amp;CB226&amp;CC226&amp;CD226&amp;CE226&amp;CG226&amp;CF226</f>
        <v/>
      </c>
      <c r="CA226" s="4027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3989">
        <f>IF(C226&gt;B226,1,0)</f>
        <v>0</v>
      </c>
      <c r="DG226" s="3989">
        <f>IF(AND(B226&gt;0,AND(AL226+AM226="")),1,IF(B226&lt;&gt;(AL226+AM226),1,0))</f>
        <v>0</v>
      </c>
      <c r="DH226" s="3989">
        <f>IF(AND(B226&gt;0,AND(AN226="",AO226="")),1,IF((AN226+AO226)&gt;B226,1,0))</f>
        <v>0</v>
      </c>
      <c r="DI226" s="3989">
        <f>IF(AND(B226&gt;0,AP226=""),1,IF(AP226&gt;B226,1,0))</f>
        <v>0</v>
      </c>
      <c r="DJ226" s="3989">
        <f>IF(AND(B226&gt;0,AQ226=""),1,IF(AQ226&gt;B226,1,0))</f>
        <v>0</v>
      </c>
      <c r="DK226" s="1970"/>
    </row>
    <row r="227" spans="1:132" x14ac:dyDescent="0.25">
      <c r="A227" s="4050" t="s">
        <v>1929</v>
      </c>
      <c r="B227" s="3991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tr">
        <f t="shared" ref="AR227:AR232" si="498">$CA227&amp;CB227&amp;CC227&amp;CD227&amp;CE227&amp;CG227&amp;CF227</f>
        <v/>
      </c>
      <c r="CA227" s="4027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3989">
        <f t="shared" ref="DF227:DF232" si="504">IF(C227&gt;B227,1,0)</f>
        <v>0</v>
      </c>
      <c r="DG227" s="3989">
        <f t="shared" ref="DG227:DG232" si="505">IF(AND(B227&gt;0,AND(AL227+AM227="")),1,IF(B227&lt;&gt;(AL227+AM227),1,0))</f>
        <v>0</v>
      </c>
      <c r="DH227" s="3989">
        <f t="shared" ref="DH227:DH232" si="506">IF(AND(B227&gt;0,AND(AN227="",AO227="")),1,IF((AN227+AO227)&gt;B227,1,0))</f>
        <v>0</v>
      </c>
      <c r="DI227" s="3989">
        <f t="shared" ref="DI227:DI232" si="507">IF(AND(B227&gt;0,AP227=""),1,IF(AP227&gt;B227,1,0))</f>
        <v>0</v>
      </c>
      <c r="DJ227" s="3989">
        <f t="shared" ref="DJ227:DJ232" si="508">IF(AND(B227&gt;0,AQ227=""),1,IF(AQ227&gt;B227,1,0))</f>
        <v>0</v>
      </c>
      <c r="DK227" s="1970"/>
    </row>
    <row r="228" spans="1:132" x14ac:dyDescent="0.25">
      <c r="A228" s="4050" t="s">
        <v>1930</v>
      </c>
      <c r="B228" s="3991">
        <f t="shared" si="497"/>
        <v>0</v>
      </c>
      <c r="C228" s="345">
        <f>SUM(E228+G228+I228+K228+M228+O228+Q228+S228+U228+W228+Y228+AA228+AC228+AE228+AG228+AI228+AK228)</f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tr">
        <f t="shared" si="498"/>
        <v/>
      </c>
      <c r="CA228" s="4027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3989">
        <f t="shared" si="504"/>
        <v>0</v>
      </c>
      <c r="DG228" s="3989">
        <f t="shared" si="505"/>
        <v>0</v>
      </c>
      <c r="DH228" s="3989">
        <f t="shared" si="506"/>
        <v>0</v>
      </c>
      <c r="DI228" s="3989">
        <f t="shared" si="507"/>
        <v>0</v>
      </c>
      <c r="DJ228" s="3989">
        <f t="shared" si="508"/>
        <v>0</v>
      </c>
      <c r="DK228" s="1970"/>
    </row>
    <row r="229" spans="1:132" x14ac:dyDescent="0.25">
      <c r="A229" s="4050" t="s">
        <v>1931</v>
      </c>
      <c r="B229" s="3991">
        <f t="shared" si="497"/>
        <v>0</v>
      </c>
      <c r="C229" s="345">
        <f>SUM(E229+G229+I229+K229+M229+O229+Q229+S229+U229+W229+Y229+AA229+AC229+AE229+AG229+AI229+AK229)</f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tr">
        <f t="shared" si="498"/>
        <v/>
      </c>
      <c r="CA229" s="4027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3989">
        <f t="shared" si="504"/>
        <v>0</v>
      </c>
      <c r="DG229" s="3989">
        <f t="shared" si="505"/>
        <v>0</v>
      </c>
      <c r="DH229" s="3989">
        <f t="shared" si="506"/>
        <v>0</v>
      </c>
      <c r="DI229" s="3989">
        <f t="shared" si="507"/>
        <v>0</v>
      </c>
      <c r="DJ229" s="3989">
        <f t="shared" si="508"/>
        <v>0</v>
      </c>
      <c r="DK229" s="1970"/>
    </row>
    <row r="230" spans="1:132" x14ac:dyDescent="0.25">
      <c r="A230" s="4052" t="s">
        <v>1934</v>
      </c>
      <c r="B230" s="3991">
        <f t="shared" si="497"/>
        <v>0</v>
      </c>
      <c r="C230" s="345">
        <f>SUM(E230+G230+I230+K230+M230+O230+Q230+S230+U230+W230+Y230+AA230+AC230+AE230+AG230+AI230+AK230)</f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tr">
        <f t="shared" si="498"/>
        <v/>
      </c>
      <c r="CA230" s="4027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3989">
        <f t="shared" si="504"/>
        <v>0</v>
      </c>
      <c r="DG230" s="3989">
        <f t="shared" si="505"/>
        <v>0</v>
      </c>
      <c r="DH230" s="3989">
        <f t="shared" si="506"/>
        <v>0</v>
      </c>
      <c r="DI230" s="3989">
        <f t="shared" si="507"/>
        <v>0</v>
      </c>
      <c r="DJ230" s="3989">
        <f t="shared" si="508"/>
        <v>0</v>
      </c>
      <c r="DK230" s="1970"/>
    </row>
    <row r="231" spans="1:132" x14ac:dyDescent="0.25">
      <c r="A231" s="4050" t="s">
        <v>1883</v>
      </c>
      <c r="B231" s="3991">
        <f t="shared" si="497"/>
        <v>0</v>
      </c>
      <c r="C231" s="345">
        <f t="shared" si="497"/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tr">
        <f t="shared" si="498"/>
        <v/>
      </c>
      <c r="CA231" s="4027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3989">
        <f t="shared" si="504"/>
        <v>0</v>
      </c>
      <c r="DG231" s="3989">
        <f t="shared" si="505"/>
        <v>0</v>
      </c>
      <c r="DH231" s="3989">
        <f t="shared" si="506"/>
        <v>0</v>
      </c>
      <c r="DI231" s="3989">
        <f t="shared" si="507"/>
        <v>0</v>
      </c>
      <c r="DJ231" s="3989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29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27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3989">
        <f t="shared" si="504"/>
        <v>0</v>
      </c>
      <c r="DG232" s="3989">
        <f t="shared" si="505"/>
        <v>0</v>
      </c>
      <c r="DH232" s="3989">
        <f t="shared" si="506"/>
        <v>0</v>
      </c>
      <c r="DI232" s="3989">
        <f t="shared" si="507"/>
        <v>0</v>
      </c>
      <c r="DJ232" s="3989">
        <f t="shared" si="508"/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6857" t="s">
        <v>1938</v>
      </c>
      <c r="B237" s="3442" t="s">
        <v>1911</v>
      </c>
      <c r="C237" s="4055">
        <f>+M237+O237+Q237+S237+U237+W237+Y237+AA237+AC237</f>
        <v>0</v>
      </c>
      <c r="D237" s="3983">
        <f t="shared" ref="C237:D239" si="509">+N237+P237+R237+T237+V237+X237+Z237+AB237+AD237</f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7" t="str">
        <f>IF(D237&gt;C237," * El Total de Exámenes Confirmados Positivos por ISP NO DEBE SUPERAR los Exámenes Procesados. ","")</f>
        <v/>
      </c>
      <c r="CB237" s="4028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9">
        <f t="shared" ref="DF237:DF259" si="519">IF(D237&gt;C237,1,0)</f>
        <v>0</v>
      </c>
      <c r="DG237" s="4028"/>
      <c r="DH237" s="4005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05">
        <f t="shared" ref="DN237:DN259" si="521">IF(AND(C237&gt;0,AND(AO237="",AQ237="")),1,IF((AO237+AQ237)&gt;C237,1,0))</f>
        <v>0</v>
      </c>
      <c r="DO237" s="1971"/>
      <c r="DP237" s="4005">
        <f t="shared" ref="DP237:DP259" si="522">IF((AM237+AK237)&lt;&gt;C237,1,0)</f>
        <v>0</v>
      </c>
      <c r="DQ237" s="4005">
        <f t="shared" ref="DQ237:DQ259" si="523">IF((AN237+AL237)&lt;&gt;D237,1,0)</f>
        <v>0</v>
      </c>
      <c r="DR237" s="4005">
        <f t="shared" ref="DR237:DR259" si="524">IF(AND(C237&gt;0,AS237=""),1,IF(AS237&gt;C237,1,0))</f>
        <v>0</v>
      </c>
      <c r="DS237" s="4005">
        <f t="shared" ref="DS237:DS259" si="525">IF(AND(C237&gt;0,AU237=""),1,IF(AU237&gt;C237,1,0))</f>
        <v>0</v>
      </c>
      <c r="DT237" s="4005">
        <f t="shared" ref="DT237:DT259" si="526">IF(AND(D237&gt;0,OR(AP237="",AR237="")),1,IF((AP237+AR237)&gt;D237,1,0))</f>
        <v>0</v>
      </c>
      <c r="DU237" s="4005">
        <f t="shared" ref="DU237:DU259" si="527">IF(AND(D237&gt;0,AT237=""),1,IF(AT237&gt;D237,1,0))</f>
        <v>0</v>
      </c>
      <c r="DV237" s="4005">
        <f t="shared" ref="DV237:DV259" si="528">IF(AND(D237&gt;0,AV237=""),1,IF(AV237&gt;D237,1,0))</f>
        <v>0</v>
      </c>
      <c r="DW237" s="1970"/>
      <c r="DX237" s="1970"/>
      <c r="DY237" s="4005">
        <f t="shared" ref="DY237:DY245" si="529">IF(AND((M237+O237)&gt;0,AW237=""),1,IF(AW237&gt;(M237+O237),1,0))</f>
        <v>0</v>
      </c>
      <c r="DZ237" s="4005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60" t="s">
        <v>1912</v>
      </c>
      <c r="C238" s="4061">
        <f>+M238+O238+Q238+S238+U238+W238+Y238+AA238+AC238</f>
        <v>0</v>
      </c>
      <c r="D238" s="345">
        <f t="shared" si="509"/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7" t="str">
        <f t="shared" ref="CA238:CA259" si="533">IF(D238&gt;C238," * El Total de Exámenes Confirmados Positivos por ISP NO DEBE SUPERAR los Exámenes Procesados. ","")</f>
        <v/>
      </c>
      <c r="CB238" s="4028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29">
        <f t="shared" si="519"/>
        <v>0</v>
      </c>
      <c r="DG238" s="4028"/>
      <c r="DH238" s="4005">
        <f t="shared" si="520"/>
        <v>0</v>
      </c>
      <c r="DI238" s="1970"/>
      <c r="DJ238" s="1970"/>
      <c r="DK238" s="1970"/>
      <c r="DL238" s="1970"/>
      <c r="DM238" s="1970"/>
      <c r="DN238" s="4005">
        <f t="shared" si="521"/>
        <v>0</v>
      </c>
      <c r="DO238" s="1971"/>
      <c r="DP238" s="4005">
        <f t="shared" si="522"/>
        <v>0</v>
      </c>
      <c r="DQ238" s="4005">
        <f t="shared" si="523"/>
        <v>0</v>
      </c>
      <c r="DR238" s="4005">
        <f t="shared" si="524"/>
        <v>0</v>
      </c>
      <c r="DS238" s="4005">
        <f t="shared" si="525"/>
        <v>0</v>
      </c>
      <c r="DT238" s="4005">
        <f t="shared" si="526"/>
        <v>0</v>
      </c>
      <c r="DU238" s="4005">
        <f t="shared" si="527"/>
        <v>0</v>
      </c>
      <c r="DV238" s="4005">
        <f t="shared" si="528"/>
        <v>0</v>
      </c>
      <c r="DW238" s="1970"/>
      <c r="DX238" s="1970"/>
      <c r="DY238" s="4005">
        <f t="shared" si="529"/>
        <v>0</v>
      </c>
      <c r="DZ238" s="4005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065" t="s">
        <v>1939</v>
      </c>
      <c r="C239" s="4061">
        <f t="shared" si="509"/>
        <v>0</v>
      </c>
      <c r="D239" s="345">
        <f>+N239+P239+R239+T239+V239+X239+Z239+AB239+AD239</f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7" t="str">
        <f t="shared" si="533"/>
        <v/>
      </c>
      <c r="CB239" s="4028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29">
        <f t="shared" si="519"/>
        <v>0</v>
      </c>
      <c r="DG239" s="4028"/>
      <c r="DH239" s="4005">
        <f t="shared" si="520"/>
        <v>0</v>
      </c>
      <c r="DI239" s="1970"/>
      <c r="DJ239" s="1970"/>
      <c r="DK239" s="1970"/>
      <c r="DL239" s="1970"/>
      <c r="DM239" s="1970"/>
      <c r="DN239" s="4005">
        <f t="shared" si="521"/>
        <v>0</v>
      </c>
      <c r="DO239" s="1971"/>
      <c r="DP239" s="4005">
        <f t="shared" si="522"/>
        <v>0</v>
      </c>
      <c r="DQ239" s="4005">
        <f t="shared" si="523"/>
        <v>0</v>
      </c>
      <c r="DR239" s="4005">
        <f t="shared" si="524"/>
        <v>0</v>
      </c>
      <c r="DS239" s="4005">
        <f t="shared" si="525"/>
        <v>0</v>
      </c>
      <c r="DT239" s="4005">
        <f t="shared" si="526"/>
        <v>0</v>
      </c>
      <c r="DU239" s="4005">
        <f t="shared" si="527"/>
        <v>0</v>
      </c>
      <c r="DV239" s="4005">
        <f t="shared" si="528"/>
        <v>0</v>
      </c>
      <c r="DW239" s="1970"/>
      <c r="DX239" s="1970"/>
      <c r="DY239" s="4005">
        <f t="shared" si="529"/>
        <v>0</v>
      </c>
      <c r="DZ239" s="4005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065" t="s">
        <v>1876</v>
      </c>
      <c r="C240" s="4061">
        <f>+O240+Q240+S240+U240+W240+Y240+AA240+AC240+AE240+AG240+AI240</f>
        <v>0</v>
      </c>
      <c r="D240" s="345">
        <f>+P240+R240+T240+V240+X240+Z240+AB240+AD240+AF240+AH240+AJ240</f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7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29">
        <f t="shared" si="519"/>
        <v>0</v>
      </c>
      <c r="DG240" s="4005">
        <f t="shared" ref="DG240:DG259" si="536">IF(AL240&gt;AK240,1,0)</f>
        <v>0</v>
      </c>
      <c r="DH240" s="4005">
        <f t="shared" si="520"/>
        <v>0</v>
      </c>
      <c r="DI240" s="1970"/>
      <c r="DJ240" s="1970"/>
      <c r="DK240" s="1970"/>
      <c r="DL240" s="1970"/>
      <c r="DM240" s="1970"/>
      <c r="DN240" s="4005">
        <f t="shared" si="521"/>
        <v>0</v>
      </c>
      <c r="DO240" s="1971"/>
      <c r="DP240" s="4005">
        <f t="shared" si="522"/>
        <v>0</v>
      </c>
      <c r="DQ240" s="4005">
        <f t="shared" si="523"/>
        <v>0</v>
      </c>
      <c r="DR240" s="4005">
        <f t="shared" si="524"/>
        <v>0</v>
      </c>
      <c r="DS240" s="4005">
        <f t="shared" si="525"/>
        <v>0</v>
      </c>
      <c r="DT240" s="4005">
        <f t="shared" si="526"/>
        <v>0</v>
      </c>
      <c r="DU240" s="4005">
        <f t="shared" si="527"/>
        <v>0</v>
      </c>
      <c r="DV240" s="4005">
        <f t="shared" si="528"/>
        <v>0</v>
      </c>
      <c r="DW240" s="1970"/>
      <c r="DX240" s="1970"/>
      <c r="DY240" s="4005">
        <f t="shared" si="529"/>
        <v>0</v>
      </c>
      <c r="DZ240" s="4005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60" t="s">
        <v>1914</v>
      </c>
      <c r="C241" s="4061">
        <f>+E241+G241+I241+K241+M241+O241+Q241+S241+U241+W241+Y241+AA241+AC241+AE241+AG241+AI241</f>
        <v>0</v>
      </c>
      <c r="D241" s="4070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27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29">
        <f t="shared" si="519"/>
        <v>0</v>
      </c>
      <c r="DG241" s="4005">
        <f t="shared" si="536"/>
        <v>0</v>
      </c>
      <c r="DH241" s="4005">
        <f t="shared" si="520"/>
        <v>0</v>
      </c>
      <c r="DI241" s="1970"/>
      <c r="DJ241" s="1970"/>
      <c r="DK241" s="1970"/>
      <c r="DL241" s="1970"/>
      <c r="DM241" s="1970"/>
      <c r="DN241" s="4005">
        <f t="shared" si="521"/>
        <v>0</v>
      </c>
      <c r="DO241" s="1971"/>
      <c r="DP241" s="4005">
        <f t="shared" si="522"/>
        <v>0</v>
      </c>
      <c r="DQ241" s="4005">
        <f t="shared" si="523"/>
        <v>0</v>
      </c>
      <c r="DR241" s="4005">
        <f t="shared" si="524"/>
        <v>0</v>
      </c>
      <c r="DS241" s="4005">
        <f t="shared" si="525"/>
        <v>0</v>
      </c>
      <c r="DT241" s="4005">
        <f t="shared" si="526"/>
        <v>0</v>
      </c>
      <c r="DU241" s="4005">
        <f t="shared" si="527"/>
        <v>0</v>
      </c>
      <c r="DV241" s="4005">
        <f t="shared" si="528"/>
        <v>0</v>
      </c>
      <c r="DW241" s="1970"/>
      <c r="DX241" s="1970"/>
      <c r="DY241" s="4005">
        <f t="shared" si="529"/>
        <v>0</v>
      </c>
      <c r="DZ241" s="4005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071" t="s">
        <v>1915</v>
      </c>
      <c r="C242" s="4072">
        <f>+M242+O242+Q242+S242+U242+W242+Y242+AA242+AC242+AE242+AG242+AI242</f>
        <v>0</v>
      </c>
      <c r="D242" s="345">
        <f>+N242+P242+R242+T242+V242+X242+Z242+AB242+AD242+AF242+AH242+AJ242</f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tr">
        <f t="shared" si="537"/>
        <v/>
      </c>
      <c r="CA242" s="4027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29">
        <f t="shared" si="519"/>
        <v>0</v>
      </c>
      <c r="DG242" s="4005">
        <f t="shared" si="536"/>
        <v>0</v>
      </c>
      <c r="DH242" s="4005">
        <f t="shared" si="520"/>
        <v>0</v>
      </c>
      <c r="DI242" s="1970"/>
      <c r="DJ242" s="1970"/>
      <c r="DK242" s="1970"/>
      <c r="DL242" s="1970"/>
      <c r="DM242" s="1970"/>
      <c r="DN242" s="4005">
        <f t="shared" si="521"/>
        <v>0</v>
      </c>
      <c r="DO242" s="1971"/>
      <c r="DP242" s="4005">
        <f t="shared" si="522"/>
        <v>0</v>
      </c>
      <c r="DQ242" s="4005">
        <f t="shared" si="523"/>
        <v>0</v>
      </c>
      <c r="DR242" s="4005">
        <f t="shared" si="524"/>
        <v>0</v>
      </c>
      <c r="DS242" s="4005">
        <f t="shared" si="525"/>
        <v>0</v>
      </c>
      <c r="DT242" s="4005">
        <f t="shared" si="526"/>
        <v>0</v>
      </c>
      <c r="DU242" s="4005">
        <f t="shared" si="527"/>
        <v>0</v>
      </c>
      <c r="DV242" s="4005">
        <f t="shared" si="528"/>
        <v>0</v>
      </c>
      <c r="DW242" s="1970"/>
      <c r="DX242" s="1970"/>
      <c r="DY242" s="4005">
        <f t="shared" si="529"/>
        <v>0</v>
      </c>
      <c r="DZ242" s="4005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60" t="s">
        <v>1940</v>
      </c>
      <c r="C243" s="4061">
        <f>+O243+Q243+S243+U243+W243+Y243+AA243+AC243+AE243+AG243+AI243</f>
        <v>0</v>
      </c>
      <c r="D243" s="345">
        <f>+P243+R243+T243+V243+X243+Z243+AB243+AD243+AF243+AH243+AJ243</f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tr">
        <f t="shared" si="537"/>
        <v/>
      </c>
      <c r="CA243" s="4027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29">
        <f t="shared" si="519"/>
        <v>0</v>
      </c>
      <c r="DG243" s="4005">
        <f t="shared" si="536"/>
        <v>0</v>
      </c>
      <c r="DH243" s="4005">
        <f t="shared" si="520"/>
        <v>0</v>
      </c>
      <c r="DI243" s="1970"/>
      <c r="DJ243" s="1970"/>
      <c r="DK243" s="1970"/>
      <c r="DL243" s="1970"/>
      <c r="DM243" s="1970"/>
      <c r="DN243" s="4005">
        <f t="shared" si="521"/>
        <v>0</v>
      </c>
      <c r="DO243" s="1971"/>
      <c r="DP243" s="4005">
        <f t="shared" si="522"/>
        <v>0</v>
      </c>
      <c r="DQ243" s="4005">
        <f t="shared" si="523"/>
        <v>0</v>
      </c>
      <c r="DR243" s="4005">
        <f t="shared" si="524"/>
        <v>0</v>
      </c>
      <c r="DS243" s="4005">
        <f t="shared" si="525"/>
        <v>0</v>
      </c>
      <c r="DT243" s="4005">
        <f t="shared" si="526"/>
        <v>0</v>
      </c>
      <c r="DU243" s="4005">
        <f t="shared" si="527"/>
        <v>0</v>
      </c>
      <c r="DV243" s="4005">
        <f t="shared" si="528"/>
        <v>0</v>
      </c>
      <c r="DW243" s="1970"/>
      <c r="DX243" s="1970"/>
      <c r="DY243" s="4005">
        <f t="shared" si="529"/>
        <v>0</v>
      </c>
      <c r="DZ243" s="4005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065" t="s">
        <v>1916</v>
      </c>
      <c r="C244" s="4075">
        <f>+E244+G244+I244+K244+M244+O244+Q244+S244+U244+W244+Y244+AA244+AC244+AE244+AG244+AI244</f>
        <v>0</v>
      </c>
      <c r="D244" s="4070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tr">
        <f t="shared" si="537"/>
        <v/>
      </c>
      <c r="CA244" s="4027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29">
        <f t="shared" si="519"/>
        <v>0</v>
      </c>
      <c r="DG244" s="4005">
        <f t="shared" si="536"/>
        <v>0</v>
      </c>
      <c r="DH244" s="4005">
        <f t="shared" si="520"/>
        <v>0</v>
      </c>
      <c r="DI244" s="1970"/>
      <c r="DJ244" s="1970"/>
      <c r="DK244" s="1970"/>
      <c r="DL244" s="1970"/>
      <c r="DM244" s="1970"/>
      <c r="DN244" s="4005">
        <f t="shared" si="521"/>
        <v>0</v>
      </c>
      <c r="DO244" s="1971"/>
      <c r="DP244" s="4005">
        <f t="shared" si="522"/>
        <v>0</v>
      </c>
      <c r="DQ244" s="4005">
        <f t="shared" si="523"/>
        <v>0</v>
      </c>
      <c r="DR244" s="4005">
        <f t="shared" si="524"/>
        <v>0</v>
      </c>
      <c r="DS244" s="4005">
        <f t="shared" si="525"/>
        <v>0</v>
      </c>
      <c r="DT244" s="4005">
        <f t="shared" si="526"/>
        <v>0</v>
      </c>
      <c r="DU244" s="4005">
        <f t="shared" si="527"/>
        <v>0</v>
      </c>
      <c r="DV244" s="4005">
        <f t="shared" si="528"/>
        <v>0</v>
      </c>
      <c r="DW244" s="1970"/>
      <c r="DX244" s="1970"/>
      <c r="DY244" s="4005">
        <f t="shared" si="529"/>
        <v>0</v>
      </c>
      <c r="DZ244" s="4005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065" t="s">
        <v>1881</v>
      </c>
      <c r="C245" s="4061">
        <f>+M245+O245+Q245+S245+U245+W245+Y245+AA245+AC245+AE245+AG245+AI245</f>
        <v>0</v>
      </c>
      <c r="D245" s="4070">
        <f>+N245+P245+R245+T245+V245+X245+Z245+AB245+AD245+AF245+AH245+AJ245</f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tr">
        <f t="shared" si="537"/>
        <v/>
      </c>
      <c r="CA245" s="4027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29">
        <f t="shared" si="519"/>
        <v>0</v>
      </c>
      <c r="DG245" s="4005">
        <f t="shared" si="536"/>
        <v>0</v>
      </c>
      <c r="DH245" s="4005">
        <f t="shared" si="520"/>
        <v>0</v>
      </c>
      <c r="DI245" s="1970"/>
      <c r="DJ245" s="1970"/>
      <c r="DK245" s="1970"/>
      <c r="DL245" s="1970"/>
      <c r="DM245" s="1970"/>
      <c r="DN245" s="4005">
        <f t="shared" si="521"/>
        <v>0</v>
      </c>
      <c r="DO245" s="1971"/>
      <c r="DP245" s="4005">
        <f t="shared" si="522"/>
        <v>0</v>
      </c>
      <c r="DQ245" s="4005">
        <f t="shared" si="523"/>
        <v>0</v>
      </c>
      <c r="DR245" s="4005">
        <f t="shared" si="524"/>
        <v>0</v>
      </c>
      <c r="DS245" s="4005">
        <f t="shared" si="525"/>
        <v>0</v>
      </c>
      <c r="DT245" s="4005">
        <f t="shared" si="526"/>
        <v>0</v>
      </c>
      <c r="DU245" s="4005">
        <f t="shared" si="527"/>
        <v>0</v>
      </c>
      <c r="DV245" s="4005">
        <f t="shared" si="528"/>
        <v>0</v>
      </c>
      <c r="DW245" s="1970"/>
      <c r="DX245" s="1970"/>
      <c r="DY245" s="4005">
        <f t="shared" si="529"/>
        <v>0</v>
      </c>
      <c r="DZ245" s="4005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60" t="s">
        <v>1917</v>
      </c>
      <c r="C246" s="4061">
        <f>+M246+O246+Q246+S246+U246+W246+Y246+AA246+AC246+AE246+AG246+AI246</f>
        <v>0</v>
      </c>
      <c r="D246" s="4070">
        <f>+N246+P246+R246+T246+V246+X246+Z246+AB246+AD246+AF246+AH246+AJ246</f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tr">
        <f t="shared" si="537"/>
        <v/>
      </c>
      <c r="CA246" s="4027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29">
        <f t="shared" si="519"/>
        <v>0</v>
      </c>
      <c r="DG246" s="4005">
        <f t="shared" si="536"/>
        <v>0</v>
      </c>
      <c r="DH246" s="4005">
        <f t="shared" si="520"/>
        <v>0</v>
      </c>
      <c r="DI246" s="1970"/>
      <c r="DJ246" s="1970"/>
      <c r="DK246" s="1970"/>
      <c r="DL246" s="1970"/>
      <c r="DM246" s="1970"/>
      <c r="DN246" s="4005">
        <f t="shared" si="521"/>
        <v>0</v>
      </c>
      <c r="DO246" s="1971"/>
      <c r="DP246" s="4005">
        <f t="shared" si="522"/>
        <v>0</v>
      </c>
      <c r="DQ246" s="4005">
        <f t="shared" si="523"/>
        <v>0</v>
      </c>
      <c r="DR246" s="4005">
        <f t="shared" si="524"/>
        <v>0</v>
      </c>
      <c r="DS246" s="4005">
        <f t="shared" si="525"/>
        <v>0</v>
      </c>
      <c r="DT246" s="4005">
        <f t="shared" si="526"/>
        <v>0</v>
      </c>
      <c r="DU246" s="4005">
        <f t="shared" si="527"/>
        <v>0</v>
      </c>
      <c r="DV246" s="4005">
        <f t="shared" si="528"/>
        <v>0</v>
      </c>
      <c r="DW246" s="1970"/>
      <c r="DX246" s="1970"/>
      <c r="DY246" s="4005">
        <f t="shared" ref="DY246:DY248" si="541">IF(AND((M246+O246)&gt;0,AW246=""),1,IF(AW246&gt;(M246+O246),1,0))</f>
        <v>0</v>
      </c>
      <c r="DZ246" s="4005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60" t="s">
        <v>1883</v>
      </c>
      <c r="C247" s="4061">
        <f>+E247+G247+I247+K247+M247+O247+Q247+S247+U247+W247+Y247+AA247+AC247+AE247+AG247+AI247</f>
        <v>0</v>
      </c>
      <c r="D247" s="4070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tr">
        <f t="shared" si="537"/>
        <v/>
      </c>
      <c r="CA247" s="4027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29">
        <f t="shared" si="519"/>
        <v>0</v>
      </c>
      <c r="DG247" s="4005">
        <f t="shared" si="536"/>
        <v>0</v>
      </c>
      <c r="DH247" s="4005">
        <f t="shared" si="520"/>
        <v>0</v>
      </c>
      <c r="DI247" s="1970"/>
      <c r="DJ247" s="1970"/>
      <c r="DK247" s="1970"/>
      <c r="DL247" s="1970"/>
      <c r="DM247" s="1970"/>
      <c r="DN247" s="4005">
        <f t="shared" si="521"/>
        <v>0</v>
      </c>
      <c r="DO247" s="1971"/>
      <c r="DP247" s="4005">
        <f t="shared" si="522"/>
        <v>0</v>
      </c>
      <c r="DQ247" s="4005">
        <f t="shared" si="523"/>
        <v>0</v>
      </c>
      <c r="DR247" s="4005">
        <f t="shared" si="524"/>
        <v>0</v>
      </c>
      <c r="DS247" s="4005">
        <f t="shared" si="525"/>
        <v>0</v>
      </c>
      <c r="DT247" s="4005">
        <f t="shared" si="526"/>
        <v>0</v>
      </c>
      <c r="DU247" s="4005">
        <f t="shared" si="527"/>
        <v>0</v>
      </c>
      <c r="DV247" s="4005">
        <f t="shared" si="528"/>
        <v>0</v>
      </c>
      <c r="DW247" s="1970"/>
      <c r="DX247" s="1970"/>
      <c r="DY247" s="4005">
        <f t="shared" si="541"/>
        <v>0</v>
      </c>
      <c r="DZ247" s="4005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60" t="s">
        <v>1918</v>
      </c>
      <c r="C248" s="4061">
        <f>+O248+Q248+S248+U248+W248+Y248+AA248+AC248+AE248+AG248+AI248</f>
        <v>0</v>
      </c>
      <c r="D248" s="345">
        <f>+P248+R248+T248+V248+X248+Z248+AB248+AD248+AF248+AH248+AJ248</f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tr">
        <f t="shared" si="537"/>
        <v/>
      </c>
      <c r="CA248" s="4027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29">
        <f t="shared" si="519"/>
        <v>0</v>
      </c>
      <c r="DG248" s="4005">
        <f t="shared" si="536"/>
        <v>0</v>
      </c>
      <c r="DH248" s="4005">
        <f t="shared" si="520"/>
        <v>0</v>
      </c>
      <c r="DI248" s="1970"/>
      <c r="DJ248" s="1970"/>
      <c r="DK248" s="1970"/>
      <c r="DL248" s="1970"/>
      <c r="DM248" s="1970"/>
      <c r="DN248" s="4005">
        <f t="shared" si="521"/>
        <v>0</v>
      </c>
      <c r="DO248" s="1971"/>
      <c r="DP248" s="4005">
        <f t="shared" si="522"/>
        <v>0</v>
      </c>
      <c r="DQ248" s="4005">
        <f t="shared" si="523"/>
        <v>0</v>
      </c>
      <c r="DR248" s="4005">
        <f t="shared" si="524"/>
        <v>0</v>
      </c>
      <c r="DS248" s="4005">
        <f t="shared" si="525"/>
        <v>0</v>
      </c>
      <c r="DT248" s="4005">
        <f t="shared" si="526"/>
        <v>0</v>
      </c>
      <c r="DU248" s="4005">
        <f t="shared" si="527"/>
        <v>0</v>
      </c>
      <c r="DV248" s="4005">
        <f t="shared" si="528"/>
        <v>0</v>
      </c>
      <c r="DW248" s="1970"/>
      <c r="DX248" s="1970"/>
      <c r="DY248" s="4005">
        <f t="shared" si="541"/>
        <v>0</v>
      </c>
      <c r="DZ248" s="4005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065" t="s">
        <v>1919</v>
      </c>
      <c r="C249" s="4061">
        <f>+M249+O249+Q249+S249+U249+W249+Y249+AA249+AC249+AE249+AG249+AI249</f>
        <v>0</v>
      </c>
      <c r="D249" s="345">
        <f>+N249+P249+R249+T249+V249+X249+Z249+AB249+AD249+AF249+AH249+AJ249</f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tr">
        <f t="shared" si="537"/>
        <v/>
      </c>
      <c r="CA249" s="4027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29">
        <f t="shared" si="519"/>
        <v>0</v>
      </c>
      <c r="DG249" s="4005">
        <f t="shared" si="536"/>
        <v>0</v>
      </c>
      <c r="DH249" s="4005">
        <f t="shared" si="520"/>
        <v>0</v>
      </c>
      <c r="DI249" s="1970"/>
      <c r="DJ249" s="1970"/>
      <c r="DK249" s="1970"/>
      <c r="DL249" s="1970"/>
      <c r="DM249" s="1970"/>
      <c r="DN249" s="4005">
        <f t="shared" si="521"/>
        <v>0</v>
      </c>
      <c r="DO249" s="1971"/>
      <c r="DP249" s="4005">
        <f t="shared" si="522"/>
        <v>0</v>
      </c>
      <c r="DQ249" s="4005">
        <f t="shared" si="523"/>
        <v>0</v>
      </c>
      <c r="DR249" s="4005">
        <f t="shared" si="524"/>
        <v>0</v>
      </c>
      <c r="DS249" s="4005">
        <f t="shared" si="525"/>
        <v>0</v>
      </c>
      <c r="DT249" s="4005">
        <f t="shared" si="526"/>
        <v>0</v>
      </c>
      <c r="DU249" s="4005">
        <f t="shared" si="527"/>
        <v>0</v>
      </c>
      <c r="DV249" s="4005">
        <f t="shared" si="528"/>
        <v>0</v>
      </c>
      <c r="DW249" s="1970"/>
      <c r="DX249" s="1970"/>
      <c r="DY249" s="4005">
        <f t="shared" ref="DY249:DY259" si="545">IF(AND((M249+O249)&gt;0,AW249=""),1,IF(AW249&gt;(M249+O249),1,0))</f>
        <v>0</v>
      </c>
      <c r="DZ249" s="4005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065" t="s">
        <v>1920</v>
      </c>
      <c r="C250" s="4061">
        <f>+O250+Q250+S250+U250+W250+Y250+AA250+AC250+AE250+AG250+AI250</f>
        <v>0</v>
      </c>
      <c r="D250" s="345">
        <f>+P250+R250+T250+V250+X250+Z250+AB250+AD250+AF250+AH250+AJ250</f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tr">
        <f t="shared" si="537"/>
        <v/>
      </c>
      <c r="CA250" s="4027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29">
        <f t="shared" si="519"/>
        <v>0</v>
      </c>
      <c r="DG250" s="4005">
        <f t="shared" si="536"/>
        <v>0</v>
      </c>
      <c r="DH250" s="4005">
        <f t="shared" si="520"/>
        <v>0</v>
      </c>
      <c r="DI250" s="1970"/>
      <c r="DJ250" s="1970"/>
      <c r="DK250" s="1970"/>
      <c r="DL250" s="1970"/>
      <c r="DM250" s="1970"/>
      <c r="DN250" s="4005">
        <f t="shared" si="521"/>
        <v>0</v>
      </c>
      <c r="DO250" s="1971"/>
      <c r="DP250" s="4005">
        <f t="shared" si="522"/>
        <v>0</v>
      </c>
      <c r="DQ250" s="4005">
        <f t="shared" si="523"/>
        <v>0</v>
      </c>
      <c r="DR250" s="4005">
        <f t="shared" si="524"/>
        <v>0</v>
      </c>
      <c r="DS250" s="4005">
        <f t="shared" si="525"/>
        <v>0</v>
      </c>
      <c r="DT250" s="4005">
        <f t="shared" si="526"/>
        <v>0</v>
      </c>
      <c r="DU250" s="4005">
        <f t="shared" si="527"/>
        <v>0</v>
      </c>
      <c r="DV250" s="4005">
        <f t="shared" si="528"/>
        <v>0</v>
      </c>
      <c r="DW250" s="1970"/>
      <c r="DX250" s="1970"/>
      <c r="DY250" s="4005">
        <f t="shared" si="545"/>
        <v>0</v>
      </c>
      <c r="DZ250" s="4005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065" t="s">
        <v>1921</v>
      </c>
      <c r="C251" s="4061">
        <f>+M251+O251+Q251+S251+U251+W251+Y251+AA251+AC251+AE251+AG251+AI251</f>
        <v>0</v>
      </c>
      <c r="D251" s="4070">
        <f t="shared" ref="C251:D255" si="547">+N251+P251+R251+T251+V251+X251+Z251+AB251+AD251+AF251+AH251+AJ251</f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tr">
        <f t="shared" si="537"/>
        <v/>
      </c>
      <c r="CA251" s="4027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29">
        <f t="shared" si="519"/>
        <v>0</v>
      </c>
      <c r="DG251" s="4005">
        <f t="shared" si="536"/>
        <v>0</v>
      </c>
      <c r="DH251" s="4005">
        <f t="shared" si="520"/>
        <v>0</v>
      </c>
      <c r="DI251" s="1970"/>
      <c r="DJ251" s="1970"/>
      <c r="DK251" s="1970"/>
      <c r="DL251" s="1970"/>
      <c r="DM251" s="1970"/>
      <c r="DN251" s="4005">
        <f t="shared" si="521"/>
        <v>0</v>
      </c>
      <c r="DO251" s="1971"/>
      <c r="DP251" s="4005">
        <f t="shared" si="522"/>
        <v>0</v>
      </c>
      <c r="DQ251" s="4005">
        <f t="shared" si="523"/>
        <v>0</v>
      </c>
      <c r="DR251" s="4005">
        <f t="shared" si="524"/>
        <v>0</v>
      </c>
      <c r="DS251" s="4005">
        <f t="shared" si="525"/>
        <v>0</v>
      </c>
      <c r="DT251" s="4005">
        <f t="shared" si="526"/>
        <v>0</v>
      </c>
      <c r="DU251" s="4005">
        <f t="shared" si="527"/>
        <v>0</v>
      </c>
      <c r="DV251" s="4005">
        <f t="shared" si="528"/>
        <v>0</v>
      </c>
      <c r="DW251" s="1970"/>
      <c r="DX251" s="1970"/>
      <c r="DY251" s="4005">
        <f t="shared" si="545"/>
        <v>0</v>
      </c>
      <c r="DZ251" s="4005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065" t="s">
        <v>1941</v>
      </c>
      <c r="C252" s="4061">
        <f t="shared" si="547"/>
        <v>0</v>
      </c>
      <c r="D252" s="4070">
        <f t="shared" si="547"/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tr">
        <f t="shared" si="537"/>
        <v/>
      </c>
      <c r="CA252" s="4027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29">
        <f t="shared" si="519"/>
        <v>0</v>
      </c>
      <c r="DG252" s="4005">
        <f t="shared" si="536"/>
        <v>0</v>
      </c>
      <c r="DH252" s="4005">
        <f t="shared" si="520"/>
        <v>0</v>
      </c>
      <c r="DI252" s="1970"/>
      <c r="DJ252" s="1970"/>
      <c r="DK252" s="1970"/>
      <c r="DL252" s="1970"/>
      <c r="DM252" s="1970"/>
      <c r="DN252" s="4005">
        <f t="shared" si="521"/>
        <v>0</v>
      </c>
      <c r="DO252" s="1971"/>
      <c r="DP252" s="4005">
        <f t="shared" si="522"/>
        <v>0</v>
      </c>
      <c r="DQ252" s="4005">
        <f t="shared" si="523"/>
        <v>0</v>
      </c>
      <c r="DR252" s="4005">
        <f t="shared" si="524"/>
        <v>0</v>
      </c>
      <c r="DS252" s="4005">
        <f t="shared" si="525"/>
        <v>0</v>
      </c>
      <c r="DT252" s="4005">
        <f t="shared" si="526"/>
        <v>0</v>
      </c>
      <c r="DU252" s="4005">
        <f t="shared" si="527"/>
        <v>0</v>
      </c>
      <c r="DV252" s="4005">
        <f t="shared" si="528"/>
        <v>0</v>
      </c>
      <c r="DW252" s="1970"/>
      <c r="DX252" s="1970"/>
      <c r="DY252" s="4005">
        <f t="shared" si="545"/>
        <v>0</v>
      </c>
      <c r="DZ252" s="4005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065" t="s">
        <v>1942</v>
      </c>
      <c r="C253" s="4075">
        <f t="shared" si="547"/>
        <v>0</v>
      </c>
      <c r="D253" s="4070">
        <f t="shared" si="547"/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tr">
        <f t="shared" si="537"/>
        <v/>
      </c>
      <c r="CA253" s="4027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29">
        <f t="shared" si="519"/>
        <v>0</v>
      </c>
      <c r="DG253" s="4005">
        <f t="shared" si="536"/>
        <v>0</v>
      </c>
      <c r="DH253" s="4005">
        <f t="shared" si="520"/>
        <v>0</v>
      </c>
      <c r="DI253" s="1970"/>
      <c r="DJ253" s="1970"/>
      <c r="DK253" s="1970"/>
      <c r="DL253" s="1970"/>
      <c r="DM253" s="1970"/>
      <c r="DN253" s="4005">
        <f t="shared" si="521"/>
        <v>0</v>
      </c>
      <c r="DO253" s="1971"/>
      <c r="DP253" s="4005">
        <f t="shared" si="522"/>
        <v>0</v>
      </c>
      <c r="DQ253" s="4005">
        <f t="shared" si="523"/>
        <v>0</v>
      </c>
      <c r="DR253" s="4005">
        <f t="shared" si="524"/>
        <v>0</v>
      </c>
      <c r="DS253" s="4005">
        <f t="shared" si="525"/>
        <v>0</v>
      </c>
      <c r="DT253" s="4005">
        <f t="shared" si="526"/>
        <v>0</v>
      </c>
      <c r="DU253" s="4005">
        <f t="shared" si="527"/>
        <v>0</v>
      </c>
      <c r="DV253" s="4005">
        <f t="shared" si="528"/>
        <v>0</v>
      </c>
      <c r="DW253" s="1970"/>
      <c r="DX253" s="1970"/>
      <c r="DY253" s="4005">
        <f t="shared" si="545"/>
        <v>0</v>
      </c>
      <c r="DZ253" s="4005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60" t="s">
        <v>1924</v>
      </c>
      <c r="C254" s="4061">
        <f t="shared" si="547"/>
        <v>0</v>
      </c>
      <c r="D254" s="4070">
        <f t="shared" si="547"/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tr">
        <f t="shared" si="537"/>
        <v/>
      </c>
      <c r="CA254" s="4027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29">
        <f t="shared" si="519"/>
        <v>0</v>
      </c>
      <c r="DG254" s="4005">
        <f t="shared" si="536"/>
        <v>0</v>
      </c>
      <c r="DH254" s="4005">
        <f t="shared" si="520"/>
        <v>0</v>
      </c>
      <c r="DI254" s="1970"/>
      <c r="DJ254" s="1970"/>
      <c r="DK254" s="1970"/>
      <c r="DL254" s="1970"/>
      <c r="DM254" s="1970"/>
      <c r="DN254" s="4005">
        <f t="shared" si="521"/>
        <v>0</v>
      </c>
      <c r="DO254" s="1971"/>
      <c r="DP254" s="4005">
        <f t="shared" si="522"/>
        <v>0</v>
      </c>
      <c r="DQ254" s="4005">
        <f t="shared" si="523"/>
        <v>0</v>
      </c>
      <c r="DR254" s="4005">
        <f t="shared" si="524"/>
        <v>0</v>
      </c>
      <c r="DS254" s="4005">
        <f t="shared" si="525"/>
        <v>0</v>
      </c>
      <c r="DT254" s="4005">
        <f t="shared" si="526"/>
        <v>0</v>
      </c>
      <c r="DU254" s="4005">
        <f t="shared" si="527"/>
        <v>0</v>
      </c>
      <c r="DV254" s="4005">
        <f t="shared" si="528"/>
        <v>0</v>
      </c>
      <c r="DW254" s="1970"/>
      <c r="DX254" s="1970"/>
      <c r="DY254" s="4005">
        <f t="shared" si="545"/>
        <v>0</v>
      </c>
      <c r="DZ254" s="4005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077">
        <f t="shared" si="547"/>
        <v>0</v>
      </c>
      <c r="D255" s="640">
        <f t="shared" si="547"/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27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29">
        <f t="shared" si="519"/>
        <v>0</v>
      </c>
      <c r="DG255" s="4005">
        <f t="shared" si="536"/>
        <v>0</v>
      </c>
      <c r="DH255" s="4005">
        <f t="shared" si="520"/>
        <v>0</v>
      </c>
      <c r="DI255" s="1970"/>
      <c r="DJ255" s="1970"/>
      <c r="DK255" s="1970"/>
      <c r="DL255" s="1970"/>
      <c r="DM255" s="1970"/>
      <c r="DN255" s="4005">
        <f t="shared" si="521"/>
        <v>0</v>
      </c>
      <c r="DO255" s="1971"/>
      <c r="DP255" s="4005">
        <f t="shared" si="522"/>
        <v>0</v>
      </c>
      <c r="DQ255" s="4005">
        <f t="shared" si="523"/>
        <v>0</v>
      </c>
      <c r="DR255" s="4005">
        <f t="shared" si="524"/>
        <v>0</v>
      </c>
      <c r="DS255" s="4005">
        <f t="shared" si="525"/>
        <v>0</v>
      </c>
      <c r="DT255" s="4005">
        <f t="shared" si="526"/>
        <v>0</v>
      </c>
      <c r="DU255" s="4005">
        <f t="shared" si="527"/>
        <v>0</v>
      </c>
      <c r="DV255" s="4005">
        <f t="shared" si="528"/>
        <v>0</v>
      </c>
      <c r="DW255" s="1970"/>
      <c r="DX255" s="1970"/>
      <c r="DY255" s="4005">
        <f t="shared" si="545"/>
        <v>0</v>
      </c>
      <c r="DZ255" s="4005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081">
        <f t="shared" ref="C256:D259" si="548">+E256+G256+I256+K256+M256+O256+Q256+S256+U256+W256+Y256+AA256+AC256+AE256+AG256+AI256</f>
        <v>0</v>
      </c>
      <c r="D256" s="4082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27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29">
        <f t="shared" si="519"/>
        <v>0</v>
      </c>
      <c r="DG256" s="4005">
        <f t="shared" si="536"/>
        <v>0</v>
      </c>
      <c r="DH256" s="4005">
        <f t="shared" si="520"/>
        <v>0</v>
      </c>
      <c r="DI256" s="1970"/>
      <c r="DJ256" s="1970"/>
      <c r="DK256" s="1970"/>
      <c r="DL256" s="1970"/>
      <c r="DM256" s="1970"/>
      <c r="DN256" s="4005">
        <f t="shared" si="521"/>
        <v>0</v>
      </c>
      <c r="DO256" s="1971"/>
      <c r="DP256" s="4005">
        <f t="shared" si="522"/>
        <v>0</v>
      </c>
      <c r="DQ256" s="4005">
        <f t="shared" si="523"/>
        <v>0</v>
      </c>
      <c r="DR256" s="4005">
        <f t="shared" si="524"/>
        <v>0</v>
      </c>
      <c r="DS256" s="4005">
        <f t="shared" si="525"/>
        <v>0</v>
      </c>
      <c r="DT256" s="4005">
        <f t="shared" si="526"/>
        <v>0</v>
      </c>
      <c r="DU256" s="4005">
        <f t="shared" si="527"/>
        <v>0</v>
      </c>
      <c r="DV256" s="4005">
        <f t="shared" si="528"/>
        <v>0</v>
      </c>
      <c r="DW256" s="1970"/>
      <c r="DX256" s="1970"/>
      <c r="DY256" s="4005">
        <f t="shared" si="545"/>
        <v>0</v>
      </c>
      <c r="DZ256" s="4005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60" t="s">
        <v>1945</v>
      </c>
      <c r="C257" s="4075">
        <f t="shared" si="548"/>
        <v>0</v>
      </c>
      <c r="D257" s="4070">
        <f t="shared" si="548"/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tr">
        <f t="shared" si="537"/>
        <v/>
      </c>
      <c r="CA257" s="4027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29">
        <f t="shared" si="519"/>
        <v>0</v>
      </c>
      <c r="DG257" s="4005">
        <f t="shared" si="536"/>
        <v>0</v>
      </c>
      <c r="DH257" s="4005">
        <f t="shared" si="520"/>
        <v>0</v>
      </c>
      <c r="DI257" s="1970"/>
      <c r="DJ257" s="1970"/>
      <c r="DK257" s="1970"/>
      <c r="DL257" s="1970"/>
      <c r="DM257" s="1970"/>
      <c r="DN257" s="4005">
        <f t="shared" si="521"/>
        <v>0</v>
      </c>
      <c r="DO257" s="1971"/>
      <c r="DP257" s="4005">
        <f t="shared" si="522"/>
        <v>0</v>
      </c>
      <c r="DQ257" s="4005">
        <f t="shared" si="523"/>
        <v>0</v>
      </c>
      <c r="DR257" s="4005">
        <f t="shared" si="524"/>
        <v>0</v>
      </c>
      <c r="DS257" s="4005">
        <f t="shared" si="525"/>
        <v>0</v>
      </c>
      <c r="DT257" s="4005">
        <f t="shared" si="526"/>
        <v>0</v>
      </c>
      <c r="DU257" s="4005">
        <f t="shared" si="527"/>
        <v>0</v>
      </c>
      <c r="DV257" s="4005">
        <f t="shared" si="528"/>
        <v>0</v>
      </c>
      <c r="DW257" s="1970"/>
      <c r="DX257" s="1970"/>
      <c r="DY257" s="4005">
        <f t="shared" si="545"/>
        <v>0</v>
      </c>
      <c r="DZ257" s="4005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60" t="s">
        <v>1946</v>
      </c>
      <c r="C258" s="4075">
        <f t="shared" si="548"/>
        <v>0</v>
      </c>
      <c r="D258" s="4070">
        <f t="shared" si="548"/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tr">
        <f t="shared" si="537"/>
        <v/>
      </c>
      <c r="CA258" s="4027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29">
        <f t="shared" si="519"/>
        <v>0</v>
      </c>
      <c r="DG258" s="4005">
        <f t="shared" si="536"/>
        <v>0</v>
      </c>
      <c r="DH258" s="4005">
        <f t="shared" si="520"/>
        <v>0</v>
      </c>
      <c r="DI258" s="1970"/>
      <c r="DJ258" s="1970"/>
      <c r="DK258" s="1970"/>
      <c r="DL258" s="1970"/>
      <c r="DM258" s="1970"/>
      <c r="DN258" s="4005">
        <f t="shared" si="521"/>
        <v>0</v>
      </c>
      <c r="DO258" s="1971"/>
      <c r="DP258" s="4005">
        <f t="shared" si="522"/>
        <v>0</v>
      </c>
      <c r="DQ258" s="4005">
        <f t="shared" si="523"/>
        <v>0</v>
      </c>
      <c r="DR258" s="4005">
        <f t="shared" si="524"/>
        <v>0</v>
      </c>
      <c r="DS258" s="4005">
        <f t="shared" si="525"/>
        <v>0</v>
      </c>
      <c r="DT258" s="4005">
        <f t="shared" si="526"/>
        <v>0</v>
      </c>
      <c r="DU258" s="4005">
        <f t="shared" si="527"/>
        <v>0</v>
      </c>
      <c r="DV258" s="4005">
        <f t="shared" si="528"/>
        <v>0</v>
      </c>
      <c r="DW258" s="1970"/>
      <c r="DX258" s="1970"/>
      <c r="DY258" s="4005">
        <f t="shared" si="545"/>
        <v>0</v>
      </c>
      <c r="DZ258" s="4005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083">
        <f t="shared" si="548"/>
        <v>0</v>
      </c>
      <c r="D259" s="4084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27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29">
        <f t="shared" si="519"/>
        <v>0</v>
      </c>
      <c r="DG259" s="4005">
        <f t="shared" si="536"/>
        <v>0</v>
      </c>
      <c r="DH259" s="4005">
        <f t="shared" si="520"/>
        <v>0</v>
      </c>
      <c r="DI259" s="1970"/>
      <c r="DJ259" s="1970"/>
      <c r="DK259" s="1970"/>
      <c r="DL259" s="1970"/>
      <c r="DM259" s="1970"/>
      <c r="DN259" s="4005">
        <f t="shared" si="521"/>
        <v>0</v>
      </c>
      <c r="DO259" s="1971"/>
      <c r="DP259" s="4005">
        <f t="shared" si="522"/>
        <v>0</v>
      </c>
      <c r="DQ259" s="4005">
        <f t="shared" si="523"/>
        <v>0</v>
      </c>
      <c r="DR259" s="4005">
        <f t="shared" si="524"/>
        <v>0</v>
      </c>
      <c r="DS259" s="4005">
        <f t="shared" si="525"/>
        <v>0</v>
      </c>
      <c r="DT259" s="4005">
        <f t="shared" si="526"/>
        <v>0</v>
      </c>
      <c r="DU259" s="4005">
        <f t="shared" si="527"/>
        <v>0</v>
      </c>
      <c r="DV259" s="4005">
        <f t="shared" si="528"/>
        <v>0</v>
      </c>
      <c r="DW259" s="1970"/>
      <c r="DX259" s="1970"/>
      <c r="DY259" s="4005">
        <f t="shared" si="545"/>
        <v>0</v>
      </c>
      <c r="DZ259" s="4005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6839"/>
      <c r="AD263" s="6840"/>
    </row>
    <row r="264" spans="1:132" ht="22.5" x14ac:dyDescent="0.25">
      <c r="A264" s="4086" t="s">
        <v>1950</v>
      </c>
      <c r="B264" s="3337">
        <f>SUM(C264:D264)</f>
        <v>0</v>
      </c>
      <c r="C264" s="4087">
        <f>+E264+G264+I264+K264+M264+O264+Q264+S264+U264+W264+Y264+AA264</f>
        <v>0</v>
      </c>
      <c r="D264" s="4088">
        <f>+F264+H264+J264+L264+N264+P264+R264+T264+V264+X264+Z264+AB264</f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tr">
        <f>$CA264&amp;CB264</f>
        <v/>
      </c>
      <c r="CA264" s="40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7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291" t="s">
        <v>1951</v>
      </c>
      <c r="B265" s="4090">
        <f>SUM(C265:D265)</f>
        <v>0</v>
      </c>
      <c r="C265" s="4091">
        <f>+E265+G265+I265+K265+M265+O265+Q265+S265+U265+W265+Y265+AA265</f>
        <v>0</v>
      </c>
      <c r="D265" s="4092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7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6839"/>
      <c r="AL269" s="6840"/>
    </row>
    <row r="270" spans="1:132" ht="22.5" x14ac:dyDescent="0.25">
      <c r="A270" s="4086" t="s">
        <v>1955</v>
      </c>
      <c r="B270" s="3522">
        <f>SUM(C270:D270)</f>
        <v>0</v>
      </c>
      <c r="C270" s="4094">
        <f>+E270+G270+I270+K270+M270+O270+Q270+S270+U270+W270+Y270+AA270+AC270+AE270+AG270+AI270</f>
        <v>0</v>
      </c>
      <c r="D270" s="4088">
        <f t="shared" ref="C270:D272" si="549">+F270+H270+J270+L270+N270+P270+R270+T270+V270+X270+Z270+AB270+AD270+AF270+AH270+AJ270</f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f>SUM(C271:D271)</f>
        <v>0</v>
      </c>
      <c r="C271" s="4097">
        <f t="shared" si="549"/>
        <v>0</v>
      </c>
      <c r="D271" s="345">
        <f>+F271+H271+J271+L271+N271+P271+R271+T271+V271+X271+Z271+AB271+AD271+AF271+AH271+AJ271</f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tr">
        <f>$CA271&amp;$CB271</f>
        <v/>
      </c>
      <c r="CA271" s="40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7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098" t="s">
        <v>1957</v>
      </c>
      <c r="B272" s="4099">
        <f>SUM(C272:D272)</f>
        <v>0</v>
      </c>
      <c r="C272" s="4100">
        <f t="shared" si="549"/>
        <v>0</v>
      </c>
      <c r="D272" s="3429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tr">
        <f>$CA272&amp;$CB272</f>
        <v/>
      </c>
      <c r="CA272" s="40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7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 ()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50" t="str">
        <f>CONCATENATE("MES: ",NOMBRE!B6, " (",NOMBRE!C6,NOMBRE!D6,")")</f>
        <v>MES:  ()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01"/>
      <c r="M8" s="4101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6035"/>
      <c r="M10" s="6840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f>SUM(C12:K12)</f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tr">
        <f>$CA12&amp;CB12</f>
        <v/>
      </c>
      <c r="CA12" s="4027" t="str">
        <f>IF(AND(B12&gt;0,L12="")," * No olvide digitar la variable Pueblos Originarios. Digite cero si no tiene.",IF(L12&gt;B12, " * La variable Pueblos Originarios no puede ser mayor al Total.",""))</f>
        <v/>
      </c>
      <c r="CB12" s="4027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11" t="s">
        <v>1963</v>
      </c>
      <c r="B13" s="3429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tr">
        <f t="shared" ref="N13:N19" si="0">$CA13&amp;CB13</f>
        <v/>
      </c>
      <c r="CA13" s="4027" t="str">
        <f>IF(AND(B13&gt;0,L13="")," * No olvide digitar la variable Pueblos Originarios. Digite cero si no tiene.",IF(L13&gt;B13, " * La variable Pueblos Originarios no puede ser mayor al Total.",""))</f>
        <v/>
      </c>
      <c r="CB13" s="4027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tr">
        <f t="shared" si="0"/>
        <v/>
      </c>
      <c r="CA14" s="1971"/>
    </row>
    <row r="15" spans="1:86" ht="22.5" x14ac:dyDescent="0.25">
      <c r="A15" s="4109" t="s">
        <v>1965</v>
      </c>
      <c r="B15" s="3983">
        <f>SUM(C15:K15)</f>
        <v>0</v>
      </c>
      <c r="C15" s="3361"/>
      <c r="D15" s="960"/>
      <c r="E15" s="960"/>
      <c r="F15" s="960"/>
      <c r="G15" s="960"/>
      <c r="H15" s="960"/>
      <c r="I15" s="960"/>
      <c r="J15" s="960"/>
      <c r="K15" s="4035"/>
      <c r="L15" s="3126"/>
      <c r="M15" s="4013"/>
      <c r="N15" s="1970" t="str">
        <f t="shared" si="0"/>
        <v/>
      </c>
      <c r="CA15" s="4027" t="str">
        <f>IF(AND(B15&gt;0,L15="")," * No olvide digitar la variable Pueblos Originarios. Digite cero si no tiene.",IF(L15&gt;B15, " * La variable Pueblos Originarios no puede ser mayor al Total.",""))</f>
        <v/>
      </c>
      <c r="CB15" s="4027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11" t="s">
        <v>1966</v>
      </c>
      <c r="B16" s="3429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tr">
        <f t="shared" si="0"/>
        <v/>
      </c>
      <c r="CA16" s="4027" t="str">
        <f>IF(AND(B16&gt;0,L16="")," * No olvide digitar la variable Pueblos Originarios. Digite cero si no tiene.",IF(L16&gt;B16, " * La variable Pueblos Originarios no puede ser mayor al Total.",""))</f>
        <v/>
      </c>
      <c r="CB16" s="4027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tr">
        <f t="shared" si="0"/>
        <v/>
      </c>
      <c r="CA17" s="1971"/>
    </row>
    <row r="18" spans="1:86" ht="22.5" x14ac:dyDescent="0.25">
      <c r="A18" s="327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27" t="str">
        <f>IF(AND(B18&gt;0,L18="")," * No olvide digitar la variable Pueblos Originarios. Digite cero si no tiene.",IF(L18&gt;B18, " * La variable Pueblos Originarios no puede ser mayor al Total.",""))</f>
        <v/>
      </c>
      <c r="CB18" s="4027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11" t="s">
        <v>1966</v>
      </c>
      <c r="B19" s="3429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30"/>
      <c r="L19" s="2109"/>
      <c r="M19" s="3499"/>
      <c r="N19" s="1970" t="str">
        <f t="shared" si="0"/>
        <v/>
      </c>
      <c r="CA19" s="4027" t="str">
        <f>IF(AND(B19&gt;0,L19="")," * No olvide digitar la variable Pueblos Originarios. Digite cero si no tiene.",IF(L19&gt;B19, " * La variable Pueblos Originarios no puede ser mayor al Total.",""))</f>
        <v/>
      </c>
      <c r="CB19" s="4027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/>
      <c r="C22" s="3126"/>
      <c r="D22" s="4013"/>
      <c r="E22" s="1898" t="str">
        <f>CA22&amp;CB22</f>
        <v/>
      </c>
      <c r="CA22" s="4027" t="str">
        <f>IF(AND(B22&gt;0,C22="")," * No olvide digitar la variable Pueblos Originarios. Digite cero si no tiene.",IF(C22&gt;B22, " * La variable Pueblos Originarios no puede ser mayor al Total.",""))</f>
        <v/>
      </c>
      <c r="CB22" s="4027" t="str">
        <f>IF(AND(B22&gt;0,D22="")," * No olvide digitar la variable Migrantes. Digite cero si no tiene.",IF(D22&gt;B22, " * La variable Migrantes no puede ser mayor al Total.",""))</f>
        <v/>
      </c>
      <c r="CG22" s="3989">
        <f>IF(AND(B22&gt;0,C22=""),1,IF(C22&gt;B22,1,0))</f>
        <v>0</v>
      </c>
      <c r="CH22" s="3989">
        <f>IF(AND(B22&gt;0,D22=""),1,IF(D22&gt;B22,1,0))</f>
        <v>0</v>
      </c>
    </row>
    <row r="23" spans="1:86" ht="22.5" x14ac:dyDescent="0.25">
      <c r="A23" s="2708" t="s">
        <v>1971</v>
      </c>
      <c r="B23" s="3431"/>
      <c r="C23" s="2109"/>
      <c r="D23" s="3499"/>
      <c r="E23" s="1898" t="str">
        <f>CA23&amp;CB23</f>
        <v/>
      </c>
      <c r="CA23" s="4027" t="str">
        <f>IF(AND(B23&gt;0,C23="")," * No olvide digitar la variable Pueblos Originarios. Digite cero si no tiene.",IF(C23&gt;B23, " * La variable Pueblos Originarios no puede ser mayor al Total.",""))</f>
        <v/>
      </c>
      <c r="CB23" s="4027" t="str">
        <f>IF(AND(B23&gt;0,D23="")," * No olvide digitar la variable Migrantes. Digite cero si no tiene.",IF(D23&gt;B23, " * La variable Migrantes no puede ser mayor al Total.",""))</f>
        <v/>
      </c>
      <c r="CG23" s="3989">
        <f>IF(AND(B23&gt;0,C23=""),1,IF(C23&gt;B23,1,0))</f>
        <v>0</v>
      </c>
      <c r="CH23" s="3989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6840"/>
      <c r="M26" s="6918"/>
      <c r="CA26" s="1971"/>
    </row>
    <row r="27" spans="1:86" ht="22.5" x14ac:dyDescent="0.25">
      <c r="A27" s="3277" t="s">
        <v>1973</v>
      </c>
      <c r="B27" s="3983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27" t="str">
        <f>IF(AND(B27&gt;0,L27="")," No olvide digitar la variable Pueblos Originarios. Digite cero si no tiene.",IF(L27&gt;B27," * La variable Pueblos Originarios no puede ser mayor al Total.",""))</f>
        <v/>
      </c>
      <c r="CB27" s="4027" t="str">
        <f>IF(AND(B27&gt;0,M27="")," No olvide digitar la variable Migrantes. Digite cero si no tiene.",IF(M27&gt;B27," * La variable Migrantes no puede ser mayor al Total.",""))</f>
        <v/>
      </c>
      <c r="CG27" s="3989">
        <f>IF(AND(B27&gt;0,L27=""),1,IF(L27&gt;B27,1,0))</f>
        <v>0</v>
      </c>
      <c r="CH27" s="3989">
        <f>IF(AND(B27&gt;0,M27=""),1,IF(M27&gt;B27,1,0))</f>
        <v>0</v>
      </c>
    </row>
    <row r="28" spans="1:86" x14ac:dyDescent="0.25">
      <c r="A28" s="327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27" t="str">
        <f t="shared" ref="CB28:CB32" si="10">IF(AND(B28&gt;0,M28="")," No olvide digitar la variable Migrantes. Digite cero si no tiene.",IF(M28&gt;B28," * La variable Migrantes no puede ser mayor al Total.",""))</f>
        <v/>
      </c>
      <c r="CG28" s="3989">
        <f t="shared" ref="CG28:CG32" si="11">IF(AND(B28&gt;0,L28=""),1,IF(L28&gt;B28,1,0))</f>
        <v>0</v>
      </c>
      <c r="CH28" s="3989">
        <f t="shared" ref="CH28:CH32" si="12">IF(AND(B28&gt;0,M28=""),1,IF(M28&gt;B28,1,0))</f>
        <v>0</v>
      </c>
    </row>
    <row r="29" spans="1:86" ht="22.5" x14ac:dyDescent="0.25">
      <c r="A29" s="327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27" t="str">
        <f t="shared" si="9"/>
        <v/>
      </c>
      <c r="CB29" s="4027" t="str">
        <f t="shared" si="10"/>
        <v/>
      </c>
      <c r="CG29" s="3989">
        <f t="shared" si="11"/>
        <v>0</v>
      </c>
      <c r="CH29" s="3989">
        <f t="shared" si="12"/>
        <v>0</v>
      </c>
    </row>
    <row r="30" spans="1:86" ht="22.5" x14ac:dyDescent="0.25">
      <c r="A30" s="327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27" t="str">
        <f t="shared" si="9"/>
        <v/>
      </c>
      <c r="CB30" s="4027" t="str">
        <f t="shared" si="10"/>
        <v/>
      </c>
      <c r="CG30" s="3989">
        <f t="shared" si="11"/>
        <v>0</v>
      </c>
      <c r="CH30" s="3989">
        <f t="shared" si="12"/>
        <v>0</v>
      </c>
    </row>
    <row r="31" spans="1:86" ht="22.5" x14ac:dyDescent="0.25">
      <c r="A31" s="327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27" t="str">
        <f t="shared" si="9"/>
        <v/>
      </c>
      <c r="CB31" s="4027" t="str">
        <f t="shared" si="10"/>
        <v/>
      </c>
      <c r="CG31" s="3989">
        <f t="shared" si="11"/>
        <v>0</v>
      </c>
      <c r="CH31" s="3989">
        <f t="shared" si="12"/>
        <v>0</v>
      </c>
    </row>
    <row r="32" spans="1:86" x14ac:dyDescent="0.25">
      <c r="A32" s="4111" t="s">
        <v>1978</v>
      </c>
      <c r="B32" s="3429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27" t="str">
        <f t="shared" si="9"/>
        <v/>
      </c>
      <c r="CB32" s="4027" t="str">
        <f t="shared" si="10"/>
        <v/>
      </c>
      <c r="CG32" s="3989">
        <f t="shared" si="11"/>
        <v>0</v>
      </c>
      <c r="CH32" s="3989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/>
      <c r="C35" s="44"/>
      <c r="D35" s="905"/>
      <c r="E35" s="1898" t="str">
        <f>CA35&amp;CB35</f>
        <v/>
      </c>
      <c r="CA35" s="4027" t="str">
        <f>IF(AND(B35&gt;0,C35="")," No olvide digitar la variable Pueblos Originarios. Digite cero si no tiene.",IF(C35&gt;B35," * La variable Pueblos Originarios no puede ser mayor al Total.",""))</f>
        <v/>
      </c>
      <c r="CB35" s="4027" t="str">
        <f>IF(AND(B35&gt;0,D35="")," No olvide digitar la variable Migrantes. Digite cero si no tiene.",IF(D35&gt;B35," * La variable Migrantes no puede ser mayor al Total.",""))</f>
        <v/>
      </c>
      <c r="CG35" s="3989">
        <f>IF(AND(B35&gt;0,C35=""),1,IF(C35&gt;B35,1,0))</f>
        <v>0</v>
      </c>
      <c r="CH35" s="3989">
        <f>IF(AND(B35&gt;0,D35=""),1,IF(D35&gt;B35,1,0))</f>
        <v>0</v>
      </c>
    </row>
    <row r="36" spans="1:86" x14ac:dyDescent="0.25">
      <c r="A36" s="2708" t="s">
        <v>1981</v>
      </c>
      <c r="B36" s="4120"/>
      <c r="C36" s="1911"/>
      <c r="D36" s="2009"/>
      <c r="E36" s="1898" t="str">
        <f>CA36&amp;CB36</f>
        <v/>
      </c>
      <c r="CA36" s="4027" t="str">
        <f>IF(AND(B36&gt;0,C36="")," No olvide digitar la variable Pueblos Originarios. Digite cero si no tiene.",IF(C36&gt;B36," * La variable Pueblos Originarios no puede ser mayor al Total.",""))</f>
        <v/>
      </c>
      <c r="CB36" s="4027" t="str">
        <f>IF(AND(B36&gt;0,D36="")," No olvide digitar la variable Migrantes. Digite cero si no tiene.",IF(D36&gt;B36," * La variable Migrantes no puede ser mayor al Total.",""))</f>
        <v/>
      </c>
      <c r="CG36" s="3989">
        <f>IF(AND(B36&gt;0,C36=""),1,IF(C36&gt;B36,1,0))</f>
        <v>0</v>
      </c>
      <c r="CH36" s="3989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6035"/>
      <c r="M39" s="6840"/>
      <c r="CA39" s="1971"/>
    </row>
    <row r="40" spans="1:86" ht="22.5" x14ac:dyDescent="0.25">
      <c r="A40" s="3277" t="s">
        <v>4345</v>
      </c>
      <c r="B40" s="4121">
        <f>SUM(C40:K40)</f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27" t="str">
        <f>IF(AND(B40&gt;0,L40="")," No olvide digitar la variable Pueblos Originarios. Digite cero si no tiene.",IF(L40&gt;B40," * La variable Pueblos Originarios no puede ser mayor al Total.",""))</f>
        <v/>
      </c>
      <c r="CB40" s="4027" t="str">
        <f>IF(AND(B40&gt;0,M40="")," No olvide digitar la variable Migrantes. Digite cero si no tiene.",IF(M40&gt;B40," * La variable Migrantes no puede ser mayor al Total.",""))</f>
        <v/>
      </c>
      <c r="CG40" s="3989">
        <f>IF(AND(B40&gt;0,L40=""),1,IF(L40&gt;B40,1,0))</f>
        <v>0</v>
      </c>
      <c r="CH40" s="3989">
        <f>IF(AND(B40&gt;0,M40=""),1,IF(M40&gt;B40,1,0))</f>
        <v>0</v>
      </c>
    </row>
    <row r="41" spans="1:86" ht="22.5" x14ac:dyDescent="0.25">
      <c r="A41" s="3277" t="s">
        <v>4346</v>
      </c>
      <c r="B41" s="4121">
        <f t="shared" ref="B41:B47" si="13">SUM(C41:K41)</f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27" t="str">
        <f t="shared" ref="CB41:CB47" si="16">IF(AND(B41&gt;0,M41="")," No olvide digitar la variable Migrantes. Digite cero si no tiene.",IF(M41&gt;B41," * La variable Migrantes no puede ser mayor al Total.",""))</f>
        <v/>
      </c>
      <c r="CG41" s="3989">
        <f t="shared" ref="CG41:CG47" si="17">IF(AND(B41&gt;0,L41=""),1,IF(L41&gt;B41,1,0))</f>
        <v>0</v>
      </c>
      <c r="CH41" s="3989">
        <f t="shared" ref="CH41:CH47" si="18">IF(AND(B41&gt;0,M41=""),1,IF(M41&gt;B41,1,0))</f>
        <v>0</v>
      </c>
    </row>
    <row r="42" spans="1:86" ht="22.5" x14ac:dyDescent="0.25">
      <c r="A42" s="3277" t="s">
        <v>4347</v>
      </c>
      <c r="B42" s="4121">
        <f t="shared" si="13"/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27" t="str">
        <f t="shared" si="15"/>
        <v/>
      </c>
      <c r="CB42" s="4027" t="str">
        <f t="shared" si="16"/>
        <v/>
      </c>
      <c r="CG42" s="3989">
        <f t="shared" si="17"/>
        <v>0</v>
      </c>
      <c r="CH42" s="3989">
        <f t="shared" si="18"/>
        <v>0</v>
      </c>
    </row>
    <row r="43" spans="1:86" x14ac:dyDescent="0.25">
      <c r="A43" s="4111" t="s">
        <v>4348</v>
      </c>
      <c r="B43" s="2786">
        <f t="shared" si="13"/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tr">
        <f t="shared" si="14"/>
        <v/>
      </c>
      <c r="CA43" s="4027" t="str">
        <f t="shared" si="15"/>
        <v/>
      </c>
      <c r="CB43" s="4027" t="str">
        <f t="shared" si="16"/>
        <v/>
      </c>
      <c r="CG43" s="3989">
        <f t="shared" si="17"/>
        <v>0</v>
      </c>
      <c r="CH43" s="3989">
        <f t="shared" si="18"/>
        <v>0</v>
      </c>
    </row>
    <row r="44" spans="1:86" ht="22.5" x14ac:dyDescent="0.25">
      <c r="A44" s="3277" t="s">
        <v>4349</v>
      </c>
      <c r="B44" s="4123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27" t="str">
        <f t="shared" si="15"/>
        <v/>
      </c>
      <c r="CB44" s="4027" t="str">
        <f t="shared" si="16"/>
        <v/>
      </c>
      <c r="CG44" s="3989">
        <f t="shared" si="17"/>
        <v>0</v>
      </c>
      <c r="CH44" s="3989">
        <f t="shared" si="18"/>
        <v>0</v>
      </c>
    </row>
    <row r="45" spans="1:86" ht="22.5" x14ac:dyDescent="0.25">
      <c r="A45" s="3277" t="s">
        <v>4350</v>
      </c>
      <c r="B45" s="4121">
        <f t="shared" si="13"/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27" t="str">
        <f t="shared" si="15"/>
        <v/>
      </c>
      <c r="CB45" s="4027" t="str">
        <f t="shared" si="16"/>
        <v/>
      </c>
      <c r="CG45" s="3989">
        <f t="shared" si="17"/>
        <v>0</v>
      </c>
      <c r="CH45" s="3989">
        <f t="shared" si="18"/>
        <v>0</v>
      </c>
    </row>
    <row r="46" spans="1:86" ht="22.5" x14ac:dyDescent="0.25">
      <c r="A46" s="3277" t="s">
        <v>4351</v>
      </c>
      <c r="B46" s="4121">
        <f>SUM(C46:K46)</f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27" t="str">
        <f t="shared" si="15"/>
        <v/>
      </c>
      <c r="CB46" s="4027" t="str">
        <f t="shared" si="16"/>
        <v/>
      </c>
      <c r="CG46" s="3989">
        <f t="shared" si="17"/>
        <v>0</v>
      </c>
      <c r="CH46" s="3989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27" t="str">
        <f t="shared" si="15"/>
        <v/>
      </c>
      <c r="CB47" s="4027" t="str">
        <f t="shared" si="16"/>
        <v/>
      </c>
      <c r="CG47" s="3989">
        <f t="shared" si="17"/>
        <v>0</v>
      </c>
      <c r="CH47" s="3989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tr">
        <f>CA50&amp;CB50</f>
        <v/>
      </c>
      <c r="CA50" s="4027" t="str">
        <f>IF(AND(B50&gt;0,C50="")," No olvide digitar la variable Pueblos Originarios. Digite cero si no tiene.",IF(C50&gt;B50," * La variable Pueblos Originarios no puede ser mayor al Total.",""))</f>
        <v/>
      </c>
      <c r="CB50" s="4027" t="str">
        <f>IF(AND(B50&gt;0,D50="")," No olvide digitar la variable Migrantes. Digite cero si no tiene.",IF(D50&gt;B50," * La variable Migrantes no puede ser mayor al Total.",""))</f>
        <v/>
      </c>
      <c r="CG50" s="3989">
        <f>IF(AND(B50&gt;0,C50=""),1,IF(C50&gt;B50,1,0))</f>
        <v>0</v>
      </c>
      <c r="CH50" s="3989">
        <f>IF(AND(B50&gt;0,D50=""),1,IF(D50&gt;B50,1,0))</f>
        <v>0</v>
      </c>
    </row>
    <row r="51" spans="1:86" x14ac:dyDescent="0.25">
      <c r="A51" s="3277" t="s">
        <v>1985</v>
      </c>
      <c r="B51" s="4026"/>
      <c r="C51" s="3987"/>
      <c r="D51" s="330"/>
      <c r="E51" s="1898" t="str">
        <f t="shared" ref="E51:E53" si="19">CA51&amp;CB51</f>
        <v/>
      </c>
      <c r="CA51" s="40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27" t="str">
        <f t="shared" ref="CB51:CB53" si="21">IF(AND(B51&gt;0,D51="")," No olvide digitar la variable Migrantes. Digite cero si no tiene.",IF(D51&gt;B51," * La variable Migrantes no puede ser mayor al Total.",""))</f>
        <v/>
      </c>
      <c r="CG51" s="3989">
        <f t="shared" ref="CG51:CG53" si="22">IF(AND(B51&gt;0,C51=""),1,IF(C51&gt;B51,1,0))</f>
        <v>0</v>
      </c>
      <c r="CH51" s="3989">
        <f t="shared" ref="CH51:CH53" si="23">IF(AND(B51&gt;0,D51=""),1,IF(D51&gt;B51,1,0))</f>
        <v>0</v>
      </c>
    </row>
    <row r="52" spans="1:86" ht="33" x14ac:dyDescent="0.25">
      <c r="A52" s="3277" t="s">
        <v>1986</v>
      </c>
      <c r="B52" s="4026"/>
      <c r="C52" s="3987"/>
      <c r="D52" s="330"/>
      <c r="E52" s="1898" t="str">
        <f t="shared" si="19"/>
        <v/>
      </c>
      <c r="CA52" s="4027" t="str">
        <f t="shared" si="20"/>
        <v/>
      </c>
      <c r="CB52" s="4027" t="str">
        <f t="shared" si="21"/>
        <v/>
      </c>
      <c r="CG52" s="3989">
        <f t="shared" si="22"/>
        <v>0</v>
      </c>
      <c r="CH52" s="3989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27" t="str">
        <f t="shared" si="20"/>
        <v/>
      </c>
      <c r="CB53" s="4027" t="str">
        <f t="shared" si="21"/>
        <v/>
      </c>
      <c r="CG53" s="3989">
        <f t="shared" si="22"/>
        <v>0</v>
      </c>
      <c r="CH53" s="3989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tr">
        <f>CA56&amp;CB56</f>
        <v/>
      </c>
      <c r="CA56" s="4027" t="str">
        <f>IF(AND(B56&gt;0,C56="")," No olvide digitar la variable Pueblos Originarios. Digite cero si no tiene.",IF(C56&gt;B56," * La variable Pueblos Originarios no puede ser mayor al Total.",""))</f>
        <v/>
      </c>
      <c r="CB56" s="4027" t="str">
        <f>IF(AND(B56&gt;0,D56="")," No olvide digitar la variable Migrantes. Digite cero si no tiene.",IF(D56&gt;B56," * La variable Migrantes no puede ser mayor al Total.",""))</f>
        <v/>
      </c>
      <c r="CG56" s="3989">
        <f>IF(AND(B56&gt;0,C56=""),1,IF(C56&gt;B56,1,0))</f>
        <v>0</v>
      </c>
      <c r="CH56" s="3989">
        <f>IF(AND(B56&gt;0,D56=""),1,IF(D56&gt;B56,1,0))</f>
        <v>0</v>
      </c>
    </row>
    <row r="57" spans="1:86" x14ac:dyDescent="0.25">
      <c r="A57" s="3277" t="s">
        <v>1985</v>
      </c>
      <c r="B57" s="4026"/>
      <c r="C57" s="3987"/>
      <c r="D57" s="330"/>
      <c r="E57" s="1898" t="str">
        <f t="shared" ref="E57:E59" si="24">CA57&amp;CB57</f>
        <v/>
      </c>
      <c r="CA57" s="40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27" t="str">
        <f t="shared" ref="CB57:CB59" si="26">IF(AND(B57&gt;0,D57="")," No olvide digitar la variable Migrantes. Digite cero si no tiene.",IF(D57&gt;B57," * La variable Migrantes no puede ser mayor al Total.",""))</f>
        <v/>
      </c>
      <c r="CG57" s="3989">
        <f t="shared" ref="CG57:CG59" si="27">IF(AND(B57&gt;0,C57=""),1,IF(C57&gt;B57,1,0))</f>
        <v>0</v>
      </c>
      <c r="CH57" s="3989">
        <f t="shared" ref="CH57:CH59" si="28">IF(AND(B57&gt;0,D57=""),1,IF(D57&gt;B57,1,0))</f>
        <v>0</v>
      </c>
    </row>
    <row r="58" spans="1:86" ht="33" x14ac:dyDescent="0.25">
      <c r="A58" s="3277" t="s">
        <v>1990</v>
      </c>
      <c r="B58" s="4026"/>
      <c r="C58" s="3987"/>
      <c r="D58" s="330"/>
      <c r="E58" s="1898" t="str">
        <f t="shared" si="24"/>
        <v/>
      </c>
      <c r="CA58" s="4027" t="str">
        <f t="shared" si="25"/>
        <v/>
      </c>
      <c r="CB58" s="4027" t="str">
        <f t="shared" si="26"/>
        <v/>
      </c>
      <c r="CG58" s="3989">
        <f t="shared" si="27"/>
        <v>0</v>
      </c>
      <c r="CH58" s="3989">
        <f t="shared" si="28"/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tr">
        <f t="shared" si="24"/>
        <v/>
      </c>
      <c r="CA59" s="4027" t="str">
        <f t="shared" si="25"/>
        <v/>
      </c>
      <c r="CB59" s="4027" t="str">
        <f t="shared" si="26"/>
        <v/>
      </c>
      <c r="CG59" s="3989">
        <f t="shared" si="27"/>
        <v>0</v>
      </c>
      <c r="CH59" s="3989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6839"/>
      <c r="M62" s="6840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f>SUM(C64:K64)</f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tr">
        <f t="shared" ref="N64:N73" si="29">$CA64&amp;$CB64</f>
        <v/>
      </c>
      <c r="CA64" s="4027" t="str">
        <f>IF(AND(B64&gt;0,L64="")," No olvide digitar la variable Pueblos Originarios. Digite cero si no tiene.",IF(L64&gt;B64," * La variable Pueblos Originarios no puede ser mayor al Total.",""))</f>
        <v/>
      </c>
      <c r="CB64" s="4027" t="str">
        <f>IF(AND(B64&gt;0,M64="")," No olvide digitar la variable Migrantes. Digite cero si no tiene.",IF(M64&gt;B64," * La variable Migrantes no puede ser mayor al Total.",""))</f>
        <v/>
      </c>
      <c r="CG64" s="3989">
        <f>IF(AND(B64&gt;0,L64=""),1,IF(L64&gt;B64,1,0))</f>
        <v>0</v>
      </c>
      <c r="CH64" s="3989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27" t="str">
        <f>IF(AND(B65&gt;0,L65="")," No olvide digitar la variable Pueblos Originarios. Digite cero si no tiene.",IF(L65&gt;B65," * La variable Pueblos Originarios no puede ser mayor al Total.",""))</f>
        <v/>
      </c>
      <c r="CB65" s="4027" t="str">
        <f>IF(AND(B65&gt;0,M65="")," No olvide digitar la variable Migrantes. Digite cero si no tiene.",IF(M65&gt;B65," * La variable Migrantes no puede ser mayor al Total.",""))</f>
        <v/>
      </c>
      <c r="CG65" s="3989">
        <f>IF(AND(B65&gt;0,L65=""),1,IF(L65&gt;B65,1,0))</f>
        <v>0</v>
      </c>
      <c r="CH65" s="3989">
        <f>IF(AND(B65&gt;0,M65=""),1,IF(M65&gt;B65,1,0))</f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f>SUM(C67:K67)</f>
        <v>0</v>
      </c>
      <c r="C67" s="4036"/>
      <c r="D67" s="4036"/>
      <c r="E67" s="4036"/>
      <c r="F67" s="4036"/>
      <c r="G67" s="4036"/>
      <c r="H67" s="4036"/>
      <c r="I67" s="4036"/>
      <c r="J67" s="4036"/>
      <c r="K67" s="892"/>
      <c r="L67" s="4036"/>
      <c r="M67" s="4013"/>
      <c r="N67" s="1898" t="str">
        <f t="shared" si="29"/>
        <v/>
      </c>
      <c r="CA67" s="4027" t="str">
        <f>IF(AND(B67&gt;0,L67="")," No olvide digitar la variable Pueblos Originarios. Digite cero si no tiene.",IF(L67&gt;B67," * La variable Pueblos Originarios no puede ser mayor al Total.",""))</f>
        <v/>
      </c>
      <c r="CB67" s="4027" t="str">
        <f t="shared" ref="CB67:CB68" si="30">IF(AND(B67&gt;0,M67="")," No olvide digitar la variable Migrantes. Digite cero si no tiene.",IF(M67&gt;B67," * La variable Migrantes no puede ser mayor al Total.",""))</f>
        <v/>
      </c>
      <c r="CG67" s="3989">
        <f>IF(AND(B67&gt;0,L67=""),1,IF(L67&gt;B67,1,0))</f>
        <v>0</v>
      </c>
      <c r="CH67" s="3989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tr">
        <f t="shared" si="29"/>
        <v/>
      </c>
      <c r="CA68" s="4027" t="str">
        <f>IF(AND(B68&gt;0,L68="")," No olvide digitar la variable Pueblos Originarios. Digite cero si no tiene.",IF(L68&gt;B68," * La variable Pueblos Originarios no puede ser mayor al Total.",""))</f>
        <v/>
      </c>
      <c r="CB68" s="4027" t="str">
        <f t="shared" si="30"/>
        <v/>
      </c>
      <c r="CG68" s="3989">
        <f>IF(AND(B68&gt;0,L68=""),1,IF(L68&gt;B68,1,0))</f>
        <v>0</v>
      </c>
      <c r="CH68" s="3989">
        <f>IF(AND(B68&gt;0,M68=""),1,IF(M68&gt;B68,1,0))</f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f>SUM(C70:K70)</f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tr">
        <f t="shared" si="29"/>
        <v/>
      </c>
      <c r="CA70" s="4027" t="str">
        <f>IF(AND(B70&gt;0,L70="")," No olvide digitar la variable Pueblos Originarios. Digite cero si no tiene.",IF(L70&gt;B70," * La variable Pueblos Originarios no puede ser mayor al Total.",""))</f>
        <v/>
      </c>
      <c r="CB70" s="4027" t="str">
        <f t="shared" ref="CB70:CB71" si="31">IF(AND(B70&gt;0,M70="")," No olvide digitar la variable Migrantes. Digite cero si no tiene.",IF(M70&gt;B70," * La variable Migrantes no puede ser mayor al Total.",""))</f>
        <v/>
      </c>
      <c r="CG70" s="3989">
        <f t="shared" ref="CG70:CG71" si="32">IF(AND(B70&gt;0,L70=""),1,IF(L70&gt;B70,1,0))</f>
        <v>0</v>
      </c>
      <c r="CH70" s="3989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27" t="str">
        <f>IF(AND(B71&gt;0,L71="")," No olvide digitar la variable Pueblos Originarios. Digite cero si no tiene.",IF(L71&gt;B71," * La variable Pueblos Originarios no puede ser mayor al Total.",""))</f>
        <v/>
      </c>
      <c r="CB71" s="4027" t="str">
        <f t="shared" si="31"/>
        <v/>
      </c>
      <c r="CG71" s="3989">
        <f t="shared" si="32"/>
        <v>0</v>
      </c>
      <c r="CH71" s="3989">
        <f t="shared" si="33"/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f>SUM(C73:K73)</f>
        <v>0</v>
      </c>
      <c r="C73" s="4122"/>
      <c r="D73" s="4122"/>
      <c r="E73" s="4122"/>
      <c r="F73" s="4122"/>
      <c r="G73" s="4122"/>
      <c r="H73" s="4122"/>
      <c r="I73" s="4122"/>
      <c r="J73" s="4122"/>
      <c r="K73" s="326"/>
      <c r="L73" s="4122"/>
      <c r="M73" s="3499"/>
      <c r="N73" s="1898" t="str">
        <f t="shared" si="29"/>
        <v/>
      </c>
      <c r="CA73" s="4027" t="str">
        <f>IF(AND(B73&gt;0,L73="")," No olvide digitar la variable Pueblos Originarios. Digite cero si no tiene.",IF(L73&gt;B73," * La variable Pueblos Originarios no puede ser mayor al Total.",""))</f>
        <v/>
      </c>
      <c r="CB73" s="4027" t="str">
        <f>IF(AND(B73&gt;0,M73="")," No olvide digitar la variable Migrantes. Digite cero si no tiene.",IF(M73&gt;B73," * La variable Migrantes no puede ser mayor al Total.",""))</f>
        <v/>
      </c>
      <c r="CG73" s="3989">
        <f>IF(AND(B73&gt;0,L73=""),1,IF(L73&gt;B73,1,0))</f>
        <v>0</v>
      </c>
      <c r="CH73" s="3989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6839"/>
      <c r="M76" s="6840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27" t="str">
        <f>IF(AND(B78&gt;0,L78="")," No olvide digitar la variable Pueblos Originarios. Digite cero si no tiene.",IF(L78&gt;B78," * La variable Pueblos Originarios no puede ser mayor al Total.",""))</f>
        <v/>
      </c>
      <c r="CB78" s="4027" t="str">
        <f t="shared" ref="CB78:CB80" si="35">IF(AND(B78&gt;0,M78="")," No olvide digitar la variable Migrantes. Digite cero si no tiene.",IF(M78&gt;B78," * La variable Migrantes no puede ser mayor al Total.",""))</f>
        <v/>
      </c>
      <c r="CG78" s="3989">
        <f t="shared" ref="CG78:CG80" si="36">IF(AND(B78&gt;0,L78=""),1,IF(L78&gt;B78,1,0))</f>
        <v>0</v>
      </c>
      <c r="CH78" s="3989">
        <f t="shared" ref="CH78:CH80" si="37">IF(AND(B78&gt;0,M78=""),1,IF(M78&gt;B78,1,0))</f>
        <v>0</v>
      </c>
    </row>
    <row r="79" spans="1:86" x14ac:dyDescent="0.25">
      <c r="A79" s="327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27" t="str">
        <f t="shared" si="35"/>
        <v/>
      </c>
      <c r="CG79" s="3989">
        <f t="shared" si="36"/>
        <v>0</v>
      </c>
      <c r="CH79" s="3989">
        <f t="shared" si="37"/>
        <v>0</v>
      </c>
    </row>
    <row r="80" spans="1:86" ht="21" x14ac:dyDescent="0.25">
      <c r="A80" s="4142" t="s">
        <v>2008</v>
      </c>
      <c r="B80" s="4143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27" t="str">
        <f t="shared" si="38"/>
        <v/>
      </c>
      <c r="CB80" s="4027" t="str">
        <f t="shared" si="35"/>
        <v/>
      </c>
      <c r="CG80" s="3989">
        <f t="shared" si="36"/>
        <v>0</v>
      </c>
      <c r="CH80" s="3989">
        <f t="shared" si="37"/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27" t="str">
        <f>IF(AND(B82&gt;0,L82="")," No olvide digitar la variable Pueblos Originarios. Digite cero si no tiene.",IF(L82&gt;B82," * La variable Pueblos Originarios no puede ser mayor al Total.",""))</f>
        <v/>
      </c>
      <c r="CB82" s="4027" t="str">
        <f t="shared" ref="CB82:CB84" si="39">IF(AND(B82&gt;0,M82="")," No olvide digitar la variable Migrantes. Digite cero si no tiene.",IF(M82&gt;B82," * La variable Migrantes no puede ser mayor al Total.",""))</f>
        <v/>
      </c>
      <c r="CG82" s="3989">
        <f t="shared" ref="CG82:CG84" si="40">IF(AND(B82&gt;0,L82=""),1,IF(L82&gt;B82,1,0))</f>
        <v>0</v>
      </c>
      <c r="CH82" s="3989">
        <f t="shared" ref="CH82:CH84" si="41">IF(AND(B82&gt;0,M82=""),1,IF(M82&gt;B82,1,0))</f>
        <v>0</v>
      </c>
    </row>
    <row r="83" spans="1:86" x14ac:dyDescent="0.25">
      <c r="A83" s="327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27" t="str">
        <f t="shared" si="39"/>
        <v/>
      </c>
      <c r="CG83" s="3989">
        <f t="shared" si="40"/>
        <v>0</v>
      </c>
      <c r="CH83" s="3989">
        <f t="shared" si="41"/>
        <v>0</v>
      </c>
    </row>
    <row r="84" spans="1:86" ht="21" x14ac:dyDescent="0.25">
      <c r="A84" s="4142" t="s">
        <v>2008</v>
      </c>
      <c r="B84" s="4143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27" t="str">
        <f t="shared" si="42"/>
        <v/>
      </c>
      <c r="CB84" s="4027" t="str">
        <f t="shared" si="39"/>
        <v/>
      </c>
      <c r="CG84" s="3989">
        <f t="shared" si="40"/>
        <v>0</v>
      </c>
      <c r="CH84" s="3989">
        <f t="shared" si="41"/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27" t="str">
        <f>IF(AND(B86&gt;0,L86="")," No olvide digitar la variable Pueblos Originarios. Digite cero si no tiene.",IF(L86&gt;B86," * La variable Pueblos Originarios no puede ser mayor al Total.",""))</f>
        <v/>
      </c>
      <c r="CB86" s="4027" t="str">
        <f t="shared" ref="CB86:CB88" si="43">IF(AND(B86&gt;0,M86="")," No olvide digitar la variable Migrantes. Digite cero si no tiene.",IF(M86&gt;B86," * La variable Migrantes no puede ser mayor al Total.",""))</f>
        <v/>
      </c>
      <c r="CG86" s="3989">
        <f t="shared" ref="CG86:CG88" si="44">IF(AND(B86&gt;0,L86=""),1,IF(L86&gt;B86,1,0))</f>
        <v>0</v>
      </c>
      <c r="CH86" s="3989">
        <f t="shared" ref="CH86:CH88" si="45">IF(AND(B86&gt;0,M86=""),1,IF(M86&gt;B86,1,0))</f>
        <v>0</v>
      </c>
    </row>
    <row r="87" spans="1:86" x14ac:dyDescent="0.25">
      <c r="A87" s="327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27" t="str">
        <f t="shared" si="43"/>
        <v/>
      </c>
      <c r="CG87" s="3989">
        <f t="shared" si="44"/>
        <v>0</v>
      </c>
      <c r="CH87" s="3989">
        <f t="shared" si="45"/>
        <v>0</v>
      </c>
    </row>
    <row r="88" spans="1:86" ht="21" x14ac:dyDescent="0.25">
      <c r="A88" s="4142" t="s">
        <v>2011</v>
      </c>
      <c r="B88" s="4143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tr">
        <f t="shared" si="34"/>
        <v/>
      </c>
      <c r="CA88" s="4027" t="str">
        <f t="shared" si="46"/>
        <v/>
      </c>
      <c r="CB88" s="4027" t="str">
        <f t="shared" si="43"/>
        <v/>
      </c>
      <c r="CG88" s="3989">
        <f t="shared" si="44"/>
        <v>0</v>
      </c>
      <c r="CH88" s="3989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tr">
        <f>CA91&amp;CB91</f>
        <v/>
      </c>
      <c r="CA91" s="4027" t="str">
        <f>IF(AND(B91&gt;0,C91="")," No olvide digitar la variable Pueblos Originarios. Digite cero si no tiene.",IF(C91&gt;B91," * La variable Pueblos Originarios no puede ser mayor al Total.",""))</f>
        <v/>
      </c>
      <c r="CB91" s="4027" t="str">
        <f>IF(AND(B91&gt;0,D91="")," No olvide digitar la variable Migrantes. Digite cero si no tiene.",IF(D91&gt;B91," * La variable Migrantes no puede ser mayor al Total.",""))</f>
        <v/>
      </c>
      <c r="CG91" s="3989">
        <f>IF(AND(B91&gt;0,C91=""),1,IF(C91&gt;B91,1,0))</f>
        <v>0</v>
      </c>
      <c r="CH91" s="3989">
        <f>IF(AND(B91&gt;0,D91=""),1,IF(D91&gt;B91,1,0))</f>
        <v>0</v>
      </c>
    </row>
    <row r="92" spans="1:86" ht="21" x14ac:dyDescent="0.25">
      <c r="A92" s="4142" t="s">
        <v>2014</v>
      </c>
      <c r="B92" s="4120"/>
      <c r="C92" s="1911"/>
      <c r="D92" s="877"/>
      <c r="E92" s="1898" t="str">
        <f>CA92&amp;CB92</f>
        <v/>
      </c>
      <c r="CA92" s="4027" t="str">
        <f>IF(AND(B92&gt;0,C92="")," No olvide digitar la variable Pueblos Originarios. Digite cero si no tiene.",IF(C92&gt;B92," * La variable Pueblos Originarios no puede ser mayor al Total.",""))</f>
        <v/>
      </c>
      <c r="CB92" s="4027" t="str">
        <f>IF(AND(B92&gt;0,D92="")," No olvide digitar la variable Migrantes. Digite cero si no tiene.",IF(D92&gt;B92," * La variable Migrantes no puede ser mayor al Total.",""))</f>
        <v/>
      </c>
      <c r="CG92" s="3989">
        <f>IF(AND(B92&gt;0,C92=""),1,IF(C92&gt;B92,1,0))</f>
        <v>0</v>
      </c>
      <c r="CH92" s="3989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tr">
        <f>CA95&amp;CB95</f>
        <v/>
      </c>
      <c r="CA95" s="4027" t="str">
        <f>IF(AND(B95&gt;0,C95="")," No olvide digitar la variable Pueblos Originarios. Digite cero si no tiene.",IF(C95&gt;B95," * La variable Pueblos Originarios no puede ser mayor al Total.",""))</f>
        <v/>
      </c>
      <c r="CB95" s="4027" t="str">
        <f t="shared" ref="CB95:CB96" si="47">IF(AND(B95&gt;0,D95="")," No olvide digitar la variable Migrantes. Digite cero si no tiene.",IF(D95&gt;B95," * La variable Migrantes no puede ser mayor al Total.",""))</f>
        <v/>
      </c>
      <c r="CG95" s="3989">
        <f t="shared" ref="CG95:CG96" si="48">IF(AND(B95&gt;0,C95=""),1,IF(C95&gt;B95,1,0))</f>
        <v>0</v>
      </c>
      <c r="CH95" s="3989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tr">
        <f>CA96&amp;CB96</f>
        <v/>
      </c>
      <c r="CA96" s="4027" t="str">
        <f>IF(AND(B96&gt;0,C96="")," No olvide digitar la variable Pueblos Originarios. Digite cero si no tiene.",IF(C96&gt;B96," * La variable Pueblos Originarios no puede ser mayor al Total.",""))</f>
        <v/>
      </c>
      <c r="CB96" s="4027" t="str">
        <f t="shared" si="47"/>
        <v/>
      </c>
      <c r="CG96" s="3989">
        <f t="shared" si="48"/>
        <v>0</v>
      </c>
      <c r="CH96" s="3989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6035"/>
      <c r="N99" s="6840"/>
    </row>
    <row r="100" spans="1:86" x14ac:dyDescent="0.25">
      <c r="A100" s="4147" t="s">
        <v>2020</v>
      </c>
      <c r="B100" s="3500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8"/>
      <c r="N100" s="107"/>
      <c r="O100" s="1970" t="s">
        <v>2021</v>
      </c>
      <c r="CA100" s="4027" t="str">
        <f>IF(AND($B100&gt;0,M100="")," No olvide digitar la variable Pueblos Originarios. Digite cero si no tiene.",IF(M100&gt;$B100," * La variable Pueblos Originarios no puede ser mayor al Total.",""))</f>
        <v/>
      </c>
      <c r="CB100" s="4027" t="str">
        <f>IF(AND($B100&gt;0,N100="")," No olvide digitar la variable Migrantes. Digite cero si no tiene.",IF(N100&gt;$B100," * La variable Migrantes no puede ser mayor al Total.",""))</f>
        <v/>
      </c>
      <c r="CG100" s="3989">
        <f>IF(AND(B100&gt;0,M100=""),1,IF(M100&gt;B100,1,0))</f>
        <v>0</v>
      </c>
      <c r="CH100" s="3989">
        <f>IF(AND(B100&gt;0,N100=""),1,IF(N100&gt;B100,1,0))</f>
        <v>0</v>
      </c>
    </row>
    <row r="101" spans="1:86" x14ac:dyDescent="0.25">
      <c r="A101" s="4149" t="s">
        <v>2022</v>
      </c>
      <c r="B101" s="4150">
        <f>SUM(C101:L101)</f>
        <v>0</v>
      </c>
      <c r="C101" s="4089"/>
      <c r="D101" s="369"/>
      <c r="E101" s="369"/>
      <c r="F101" s="369"/>
      <c r="G101" s="369"/>
      <c r="H101" s="369"/>
      <c r="I101" s="369"/>
      <c r="J101" s="369"/>
      <c r="K101" s="369"/>
      <c r="L101" s="4151"/>
      <c r="M101" s="4148"/>
      <c r="N101" s="347"/>
      <c r="O101" s="1970" t="s">
        <v>2021</v>
      </c>
      <c r="CA101" s="40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989">
        <f t="shared" ref="CG101:CG104" si="52">IF(AND(B101&gt;0,M101=""),1,IF(M101&gt;B101,1,0))</f>
        <v>0</v>
      </c>
      <c r="CH101" s="3989">
        <f t="shared" ref="CH101:CH104" si="53">IF(AND(B101&gt;0,N101=""),1,IF(N101&gt;B101,1,0))</f>
        <v>0</v>
      </c>
    </row>
    <row r="102" spans="1:86" x14ac:dyDescent="0.25">
      <c r="A102" s="4149" t="s">
        <v>2023</v>
      </c>
      <c r="B102" s="4152">
        <f t="shared" ref="B102:B105" si="54">SUM(C102:L102)</f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tr">
        <f t="shared" si="50"/>
        <v/>
      </c>
      <c r="CB102" s="4027" t="str">
        <f t="shared" si="51"/>
        <v/>
      </c>
      <c r="CG102" s="3989">
        <f t="shared" si="52"/>
        <v>0</v>
      </c>
      <c r="CH102" s="3989">
        <f t="shared" si="53"/>
        <v>0</v>
      </c>
    </row>
    <row r="103" spans="1:86" ht="21" x14ac:dyDescent="0.25">
      <c r="A103" s="4149" t="s">
        <v>2024</v>
      </c>
      <c r="B103" s="4152">
        <f t="shared" si="54"/>
        <v>0</v>
      </c>
      <c r="C103" s="4089"/>
      <c r="D103" s="369"/>
      <c r="E103" s="369"/>
      <c r="F103" s="369"/>
      <c r="G103" s="369"/>
      <c r="H103" s="369"/>
      <c r="I103" s="369"/>
      <c r="J103" s="369"/>
      <c r="K103" s="369"/>
      <c r="L103" s="4151"/>
      <c r="M103" s="4148"/>
      <c r="N103" s="347"/>
      <c r="O103" s="1970" t="s">
        <v>2021</v>
      </c>
      <c r="CA103" s="4027" t="str">
        <f t="shared" si="50"/>
        <v/>
      </c>
      <c r="CB103" s="4027" t="str">
        <f t="shared" si="51"/>
        <v/>
      </c>
      <c r="CG103" s="3989">
        <f t="shared" si="52"/>
        <v>0</v>
      </c>
      <c r="CH103" s="3989">
        <f t="shared" si="53"/>
        <v>0</v>
      </c>
    </row>
    <row r="104" spans="1:86" x14ac:dyDescent="0.25">
      <c r="A104" s="4149" t="s">
        <v>2025</v>
      </c>
      <c r="B104" s="4152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tr">
        <f t="shared" si="50"/>
        <v/>
      </c>
      <c r="CB104" s="4027" t="str">
        <f t="shared" si="51"/>
        <v/>
      </c>
      <c r="CG104" s="3989">
        <f t="shared" si="52"/>
        <v>0</v>
      </c>
      <c r="CH104" s="3989">
        <f t="shared" si="53"/>
        <v>0</v>
      </c>
    </row>
    <row r="105" spans="1:86" x14ac:dyDescent="0.25">
      <c r="A105" s="4153" t="s">
        <v>2026</v>
      </c>
      <c r="B105" s="4154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tr">
        <f>IF(AND($B105&gt;0,M105="")," No olvide digitar la variable Pueblos Originarios. Digite cero si no tiene.",IF(M105&gt;$B105," * La variable Pueblos Originarios no puede ser mayor al Total.",""))</f>
        <v/>
      </c>
      <c r="CB105" s="4027" t="str">
        <f>IF(AND($B105&gt;0,N105="")," No olvide digitar la variable Migrantes. Digite cero si no tiene.",IF(N105&gt;$B105," * La variable Migrantes no puede ser mayor al Total.",""))</f>
        <v/>
      </c>
      <c r="CG105" s="3989">
        <f>IF(AND(B105&gt;0,M105=""),1,IF(M105&gt;B105,1,0))</f>
        <v>0</v>
      </c>
      <c r="CH105" s="3989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6035"/>
      <c r="T108" s="6840"/>
    </row>
    <row r="109" spans="1:86" x14ac:dyDescent="0.25">
      <c r="A109" s="4147" t="s">
        <v>2038</v>
      </c>
      <c r="B109" s="3500">
        <f>SUM(C109:R109)</f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tr">
        <f>IF(AND($B109&gt;0,S109="")," No olvide digitar la variable Pueblos Originarios. Digite cero si no tiene.",IF(S109&gt;$B109," * La variable Pueblos Originarios no puede ser mayor al Total.",""))</f>
        <v/>
      </c>
      <c r="CB109" s="4027" t="str">
        <f>IF(AND($B109&gt;0,T109="")," No olvide digitar la variable Migrantes. Digite cero si no tiene.",IF(T109&gt;$B109," * La variable Migrantes no puede ser mayor al Total.",""))</f>
        <v/>
      </c>
      <c r="CG109" s="3989">
        <f>IF(AND(B109&gt;0,S109=""),1,IF(S109&gt;B109,1,0))</f>
        <v>0</v>
      </c>
      <c r="CH109" s="3989">
        <f>IF(AND(B109&gt;0,T109=""),1,IF(T109&gt;B109,1,0))</f>
        <v>0</v>
      </c>
    </row>
    <row r="110" spans="1:86" ht="21" x14ac:dyDescent="0.25">
      <c r="A110" s="4149" t="s">
        <v>2039</v>
      </c>
      <c r="B110" s="4159">
        <f>SUM(C110:R110)</f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989">
        <f t="shared" ref="CG110:CG112" si="57">IF(AND(B110&gt;0,S110=""),1,IF(S110&gt;B110,1,0))</f>
        <v>0</v>
      </c>
      <c r="CH110" s="3989">
        <f t="shared" ref="CH110:CH113" si="58">IF(AND(B110&gt;0,T110=""),1,IF(T110&gt;B110,1,0))</f>
        <v>0</v>
      </c>
    </row>
    <row r="111" spans="1:86" ht="22.5" x14ac:dyDescent="0.25">
      <c r="A111" s="4095" t="s">
        <v>2040</v>
      </c>
      <c r="B111" s="4150">
        <f t="shared" ref="B111:B113" si="59">SUM(C111:R111)</f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tr">
        <f t="shared" si="55"/>
        <v/>
      </c>
      <c r="CB111" s="4027" t="str">
        <f t="shared" si="56"/>
        <v/>
      </c>
      <c r="CG111" s="3989">
        <f t="shared" si="57"/>
        <v>0</v>
      </c>
      <c r="CH111" s="3989">
        <f t="shared" si="58"/>
        <v>0</v>
      </c>
    </row>
    <row r="112" spans="1:86" ht="22.5" x14ac:dyDescent="0.25">
      <c r="A112" s="4160" t="s">
        <v>2041</v>
      </c>
      <c r="B112" s="4152">
        <f t="shared" si="59"/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tr">
        <f t="shared" si="55"/>
        <v/>
      </c>
      <c r="CB112" s="4027" t="str">
        <f t="shared" si="56"/>
        <v/>
      </c>
      <c r="CG112" s="3989">
        <f t="shared" si="57"/>
        <v>0</v>
      </c>
      <c r="CH112" s="3989">
        <f t="shared" si="58"/>
        <v>0</v>
      </c>
    </row>
    <row r="113" spans="1:86" ht="22.5" x14ac:dyDescent="0.25">
      <c r="A113" s="4111" t="s">
        <v>2042</v>
      </c>
      <c r="B113" s="4161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tr">
        <f t="shared" si="55"/>
        <v/>
      </c>
      <c r="CB113" s="4027" t="str">
        <f t="shared" si="56"/>
        <v/>
      </c>
      <c r="CG113" s="3989">
        <f>IF(AND(B113&gt;0,S113=""),1,IF(S113&gt;B113,1,0))</f>
        <v>0</v>
      </c>
      <c r="CH113" s="3989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f>SUM(C118:D118)</f>
        <v>0</v>
      </c>
      <c r="C118" s="4087">
        <f>+E118+G118+I118+K118+M118+O118+Q118+S118+U118+W118+Y118+AA118+AC118+AE118+AG118+AI118</f>
        <v>0</v>
      </c>
      <c r="D118" s="3983">
        <f>+F118+H118+J118+L118+N118+P118+R118+T118+V118+X118+Z118+AB118+AD118+AF118+AH118+AJ118</f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f t="shared" ref="B119:B123" si="60">SUM(C119:D119)</f>
        <v>0</v>
      </c>
      <c r="C119" s="4097">
        <f t="shared" ref="C119:D123" si="61">+E119+G119+I119+K119+M119+O119+Q119+S119+U119+W119+Y119+AA119+AC119+AE119+AG119+AI119</f>
        <v>0</v>
      </c>
      <c r="D119" s="4070">
        <f t="shared" si="61"/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f t="shared" si="60"/>
        <v>0</v>
      </c>
      <c r="C120" s="4097">
        <f t="shared" si="61"/>
        <v>0</v>
      </c>
      <c r="D120" s="345">
        <f t="shared" si="61"/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f t="shared" si="60"/>
        <v>0</v>
      </c>
      <c r="C121" s="4163">
        <f t="shared" si="61"/>
        <v>0</v>
      </c>
      <c r="D121" s="4082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f t="shared" si="60"/>
        <v>0</v>
      </c>
      <c r="C122" s="4097">
        <f t="shared" si="61"/>
        <v>0</v>
      </c>
      <c r="D122" s="4070">
        <f t="shared" si="61"/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f t="shared" si="60"/>
        <v>0</v>
      </c>
      <c r="C123" s="4091">
        <f t="shared" si="61"/>
        <v>0</v>
      </c>
      <c r="D123" s="4084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f>SUM(B12:B13,B15:B16,B18:B19,B22:B23,B27:B32,B35:B36,B40:B47,B50:B53,B56:B59,B64:B65,B67:B68,B70:B71,B73,B78:B80,B82:B84,B86:B88,B91:B92,B95:B96,B100:B105,B109:B113,B118:B123)</f>
        <v>0</v>
      </c>
      <c r="B150" s="416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 ()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0" t="str">
        <f>CONCATENATE("MES: ",NOMBRE!B6, " (",NOMBRE!C6,NOMBRE!D6,")")</f>
        <v>MES:  ()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48" t="s">
        <v>64</v>
      </c>
      <c r="C13" s="3308">
        <f t="shared" ref="C13:C75" si="0">SUM(D13+E13)</f>
        <v>0</v>
      </c>
      <c r="D13" s="4055">
        <f>+F13+H13+J13+L13+N13+P13+R13+T13+V13+X13+Z13+AB13+AD13+AF13+AH13+AJ13+AL13</f>
        <v>0</v>
      </c>
      <c r="E13" s="4168">
        <f>+G13+I13+K13+M13+O13+Q13+S13+U13+W13+Y13+AA13+AC13+AE13+AG13+AI13+AK13+AM13</f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176" t="s">
        <v>98</v>
      </c>
      <c r="C14" s="3991">
        <f t="shared" si="0"/>
        <v>0</v>
      </c>
      <c r="D14" s="4061">
        <f t="shared" ref="D14:E23" si="1">+F14+H14+J14+L14+N14+P14+R14+T14+V14+X14+Z14+AB14+AD14+AF14+AH14+AJ14+AL14</f>
        <v>0</v>
      </c>
      <c r="E14" s="4177">
        <f>+G14+I14+K14+M14+O14+Q14+S14+U14+W14+Y14+AA14+AC14+AE14+AG14+AI14+AK14+AM14</f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176" t="s">
        <v>65</v>
      </c>
      <c r="C15" s="3991">
        <f t="shared" si="0"/>
        <v>0</v>
      </c>
      <c r="D15" s="4061">
        <f t="shared" si="1"/>
        <v>0</v>
      </c>
      <c r="E15" s="4177">
        <f t="shared" si="1"/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176" t="s">
        <v>105</v>
      </c>
      <c r="C16" s="3991">
        <f t="shared" si="0"/>
        <v>0</v>
      </c>
      <c r="D16" s="4061">
        <f t="shared" si="1"/>
        <v>0</v>
      </c>
      <c r="E16" s="4177">
        <f t="shared" si="1"/>
        <v>0</v>
      </c>
      <c r="F16" s="3996"/>
      <c r="G16" s="330"/>
      <c r="H16" s="3996"/>
      <c r="I16" s="330"/>
      <c r="J16" s="3996"/>
      <c r="K16" s="2003"/>
      <c r="L16" s="3996"/>
      <c r="M16" s="2003"/>
      <c r="N16" s="3996"/>
      <c r="O16" s="2003"/>
      <c r="P16" s="3996"/>
      <c r="Q16" s="2003"/>
      <c r="R16" s="3996"/>
      <c r="S16" s="2003"/>
      <c r="T16" s="3996"/>
      <c r="U16" s="2003"/>
      <c r="V16" s="3996"/>
      <c r="W16" s="2003"/>
      <c r="X16" s="3996"/>
      <c r="Y16" s="2003"/>
      <c r="Z16" s="3996"/>
      <c r="AA16" s="2003"/>
      <c r="AB16" s="3996"/>
      <c r="AC16" s="2003"/>
      <c r="AD16" s="3996"/>
      <c r="AE16" s="2003"/>
      <c r="AF16" s="3996"/>
      <c r="AG16" s="2003"/>
      <c r="AH16" s="3996"/>
      <c r="AI16" s="2003"/>
      <c r="AJ16" s="3996"/>
      <c r="AK16" s="2003"/>
      <c r="AL16" s="4178"/>
      <c r="AM16" s="332"/>
      <c r="AN16" s="4179"/>
      <c r="AO16" s="3987"/>
      <c r="AP16" s="330"/>
      <c r="AQ16" s="4051"/>
      <c r="AR16" s="4051"/>
      <c r="AS16" s="4180"/>
      <c r="AT16" s="4051"/>
      <c r="AU16" s="4051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176" t="s">
        <v>1035</v>
      </c>
      <c r="C17" s="3991">
        <f t="shared" si="0"/>
        <v>0</v>
      </c>
      <c r="D17" s="4061">
        <f t="shared" si="1"/>
        <v>0</v>
      </c>
      <c r="E17" s="4177">
        <f t="shared" si="1"/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176" t="s">
        <v>1034</v>
      </c>
      <c r="C18" s="3991">
        <f t="shared" si="0"/>
        <v>0</v>
      </c>
      <c r="D18" s="4061">
        <f t="shared" si="1"/>
        <v>0</v>
      </c>
      <c r="E18" s="4177">
        <f t="shared" si="1"/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176" t="s">
        <v>1406</v>
      </c>
      <c r="C19" s="3991">
        <f t="shared" si="0"/>
        <v>0</v>
      </c>
      <c r="D19" s="4061">
        <f t="shared" si="1"/>
        <v>0</v>
      </c>
      <c r="E19" s="4177">
        <f t="shared" si="1"/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181" t="s">
        <v>2063</v>
      </c>
      <c r="C20" s="3919">
        <f t="shared" si="0"/>
        <v>0</v>
      </c>
      <c r="D20" s="4072">
        <f t="shared" si="1"/>
        <v>0</v>
      </c>
      <c r="E20" s="3401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176" t="s">
        <v>2064</v>
      </c>
      <c r="C21" s="3991">
        <f t="shared" si="0"/>
        <v>0</v>
      </c>
      <c r="D21" s="4061">
        <f t="shared" si="1"/>
        <v>0</v>
      </c>
      <c r="E21" s="4177">
        <f t="shared" si="1"/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3991">
        <f t="shared" si="0"/>
        <v>0</v>
      </c>
      <c r="D22" s="210">
        <f t="shared" si="1"/>
        <v>0</v>
      </c>
      <c r="E22" s="4182">
        <f t="shared" si="1"/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077">
        <f t="shared" si="1"/>
        <v>0</v>
      </c>
      <c r="E23" s="4184">
        <f t="shared" si="1"/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48" t="s">
        <v>64</v>
      </c>
      <c r="C24" s="3308">
        <f t="shared" ref="C24:C34" si="15">SUM(D24+E24)</f>
        <v>0</v>
      </c>
      <c r="D24" s="4055">
        <f>+F24+H24+J24+L24+N24+P24+R24+T24+V24+X24+Z24+AB24+AD24+AF24+AH24+AJ24+AL24</f>
        <v>0</v>
      </c>
      <c r="E24" s="4168">
        <f>+G24+I24+K24+M24+O24+Q24+S24+U24+W24+Y24+AA24+AC24+AE24+AG24+AI24+AK24+AM24</f>
        <v>0</v>
      </c>
      <c r="F24" s="4010"/>
      <c r="G24" s="4169"/>
      <c r="H24" s="4010"/>
      <c r="I24" s="4169"/>
      <c r="J24" s="4010"/>
      <c r="K24" s="4012"/>
      <c r="L24" s="4010"/>
      <c r="M24" s="4012"/>
      <c r="N24" s="4010"/>
      <c r="O24" s="4012"/>
      <c r="P24" s="4010"/>
      <c r="Q24" s="4012"/>
      <c r="R24" s="4010"/>
      <c r="S24" s="4012"/>
      <c r="T24" s="4010"/>
      <c r="U24" s="4012"/>
      <c r="V24" s="4010"/>
      <c r="W24" s="4012"/>
      <c r="X24" s="4010"/>
      <c r="Y24" s="4012"/>
      <c r="Z24" s="4010"/>
      <c r="AA24" s="4012"/>
      <c r="AB24" s="4010"/>
      <c r="AC24" s="4012"/>
      <c r="AD24" s="4010"/>
      <c r="AE24" s="4012"/>
      <c r="AF24" s="4010"/>
      <c r="AG24" s="4012"/>
      <c r="AH24" s="4010"/>
      <c r="AI24" s="4012"/>
      <c r="AJ24" s="4010"/>
      <c r="AK24" s="4012"/>
      <c r="AL24" s="4170"/>
      <c r="AM24" s="4171"/>
      <c r="AN24" s="4172"/>
      <c r="AO24" s="4173"/>
      <c r="AP24" s="4013"/>
      <c r="AQ24" s="4174"/>
      <c r="AR24" s="4174"/>
      <c r="AS24" s="4175"/>
      <c r="AT24" s="4051"/>
      <c r="AU24" s="4051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176" t="s">
        <v>98</v>
      </c>
      <c r="C25" s="3991">
        <f t="shared" si="15"/>
        <v>0</v>
      </c>
      <c r="D25" s="4061">
        <f t="shared" ref="D25:E34" si="16">+F25+H25+J25+L25+N25+P25+R25+T25+V25+X25+Z25+AB25+AD25+AF25+AH25+AJ25+AL25</f>
        <v>0</v>
      </c>
      <c r="E25" s="4177">
        <f>+G25+I25+K25+M25+O25+Q25+S25+U25+W25+Y25+AA25+AC25+AE25+AG25+AI25+AK25+AM25</f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176" t="s">
        <v>65</v>
      </c>
      <c r="C26" s="3991">
        <f t="shared" si="15"/>
        <v>0</v>
      </c>
      <c r="D26" s="4061">
        <f t="shared" si="16"/>
        <v>0</v>
      </c>
      <c r="E26" s="4177">
        <f t="shared" si="16"/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176" t="s">
        <v>105</v>
      </c>
      <c r="C27" s="3991">
        <f t="shared" si="15"/>
        <v>0</v>
      </c>
      <c r="D27" s="4061">
        <f t="shared" si="16"/>
        <v>0</v>
      </c>
      <c r="E27" s="4177">
        <f t="shared" si="16"/>
        <v>0</v>
      </c>
      <c r="F27" s="3996"/>
      <c r="G27" s="330"/>
      <c r="H27" s="3996"/>
      <c r="I27" s="330"/>
      <c r="J27" s="3996"/>
      <c r="K27" s="2003"/>
      <c r="L27" s="3996"/>
      <c r="M27" s="2003"/>
      <c r="N27" s="3996"/>
      <c r="O27" s="2003"/>
      <c r="P27" s="3996"/>
      <c r="Q27" s="2003"/>
      <c r="R27" s="3996"/>
      <c r="S27" s="2003"/>
      <c r="T27" s="3996"/>
      <c r="U27" s="2003"/>
      <c r="V27" s="3996"/>
      <c r="W27" s="2003"/>
      <c r="X27" s="3996"/>
      <c r="Y27" s="2003"/>
      <c r="Z27" s="3996"/>
      <c r="AA27" s="2003"/>
      <c r="AB27" s="3996"/>
      <c r="AC27" s="2003"/>
      <c r="AD27" s="3996"/>
      <c r="AE27" s="2003"/>
      <c r="AF27" s="3996"/>
      <c r="AG27" s="2003"/>
      <c r="AH27" s="3996"/>
      <c r="AI27" s="2003"/>
      <c r="AJ27" s="3996"/>
      <c r="AK27" s="2003"/>
      <c r="AL27" s="4178"/>
      <c r="AM27" s="332"/>
      <c r="AN27" s="4179"/>
      <c r="AO27" s="3987"/>
      <c r="AP27" s="330"/>
      <c r="AQ27" s="4051"/>
      <c r="AR27" s="4051"/>
      <c r="AS27" s="4180"/>
      <c r="AT27" s="4051"/>
      <c r="AU27" s="4051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176" t="s">
        <v>1035</v>
      </c>
      <c r="C28" s="3991">
        <f t="shared" si="15"/>
        <v>0</v>
      </c>
      <c r="D28" s="4061">
        <f t="shared" si="16"/>
        <v>0</v>
      </c>
      <c r="E28" s="4177">
        <f t="shared" si="16"/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176" t="s">
        <v>1034</v>
      </c>
      <c r="C29" s="3991">
        <f t="shared" si="15"/>
        <v>0</v>
      </c>
      <c r="D29" s="4061">
        <f t="shared" si="16"/>
        <v>0</v>
      </c>
      <c r="E29" s="4177">
        <f t="shared" si="16"/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176" t="s">
        <v>1406</v>
      </c>
      <c r="C30" s="3991">
        <f t="shared" si="15"/>
        <v>0</v>
      </c>
      <c r="D30" s="4061">
        <f t="shared" si="16"/>
        <v>0</v>
      </c>
      <c r="E30" s="4177">
        <f t="shared" si="16"/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181" t="s">
        <v>2063</v>
      </c>
      <c r="C31" s="3919">
        <f t="shared" si="15"/>
        <v>0</v>
      </c>
      <c r="D31" s="4072">
        <f t="shared" si="16"/>
        <v>0</v>
      </c>
      <c r="E31" s="3401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176" t="s">
        <v>2064</v>
      </c>
      <c r="C32" s="3991">
        <f t="shared" si="15"/>
        <v>0</v>
      </c>
      <c r="D32" s="4061">
        <f t="shared" si="16"/>
        <v>0</v>
      </c>
      <c r="E32" s="4177">
        <f t="shared" si="16"/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3991">
        <f t="shared" si="15"/>
        <v>0</v>
      </c>
      <c r="D33" s="210">
        <f t="shared" si="16"/>
        <v>0</v>
      </c>
      <c r="E33" s="4182">
        <f t="shared" si="16"/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077">
        <f t="shared" si="16"/>
        <v>0</v>
      </c>
      <c r="E34" s="4184">
        <f t="shared" si="16"/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48" t="s">
        <v>64</v>
      </c>
      <c r="C35" s="3308">
        <f t="shared" si="0"/>
        <v>0</v>
      </c>
      <c r="D35" s="4055">
        <f>SUM(H35+J35+L35+N35+P35+R35+T35+V35+X35+Z35+AB35+AD35+AF35+AH35+AJ35+AL35)</f>
        <v>0</v>
      </c>
      <c r="E35" s="4168">
        <f>SUM(I35+K35+M35+O35+Q35+S35+U35+W35+Y35+AA35+AC35+AE35+AG35+AI35+AK35+AM35)</f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176" t="s">
        <v>1404</v>
      </c>
      <c r="C36" s="3991">
        <f t="shared" si="0"/>
        <v>0</v>
      </c>
      <c r="D36" s="4061">
        <f t="shared" ref="D36:E51" si="30">SUM(H36+J36+L36+N36+P36+R36+T36+V36+X36+Z36+AB36+AD36+AF36+AH36+AJ36+AL36)</f>
        <v>0</v>
      </c>
      <c r="E36" s="4177">
        <f t="shared" si="30"/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176" t="s">
        <v>65</v>
      </c>
      <c r="C37" s="3991">
        <f t="shared" si="0"/>
        <v>0</v>
      </c>
      <c r="D37" s="4061">
        <f t="shared" si="30"/>
        <v>0</v>
      </c>
      <c r="E37" s="4177">
        <f t="shared" si="30"/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176" t="s">
        <v>105</v>
      </c>
      <c r="C38" s="3991">
        <f t="shared" si="0"/>
        <v>0</v>
      </c>
      <c r="D38" s="4061">
        <f t="shared" si="30"/>
        <v>0</v>
      </c>
      <c r="E38" s="4177">
        <f t="shared" si="30"/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176" t="s">
        <v>2067</v>
      </c>
      <c r="C39" s="3991">
        <f t="shared" si="0"/>
        <v>0</v>
      </c>
      <c r="D39" s="4061">
        <f t="shared" si="30"/>
        <v>0</v>
      </c>
      <c r="E39" s="4177">
        <f t="shared" si="30"/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176" t="s">
        <v>2068</v>
      </c>
      <c r="C40" s="3991">
        <f t="shared" si="0"/>
        <v>0</v>
      </c>
      <c r="D40" s="4061">
        <f t="shared" si="30"/>
        <v>0</v>
      </c>
      <c r="E40" s="4177">
        <f t="shared" si="30"/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176" t="s">
        <v>1406</v>
      </c>
      <c r="C41" s="3991">
        <f t="shared" si="0"/>
        <v>0</v>
      </c>
      <c r="D41" s="4061">
        <f t="shared" si="30"/>
        <v>0</v>
      </c>
      <c r="E41" s="4177">
        <f t="shared" si="30"/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181" t="s">
        <v>2063</v>
      </c>
      <c r="C42" s="3919">
        <f t="shared" si="0"/>
        <v>0</v>
      </c>
      <c r="D42" s="4072">
        <f t="shared" si="30"/>
        <v>0</v>
      </c>
      <c r="E42" s="3401">
        <f t="shared" si="30"/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176" t="s">
        <v>2064</v>
      </c>
      <c r="C43" s="3991">
        <f t="shared" si="0"/>
        <v>0</v>
      </c>
      <c r="D43" s="4061">
        <f t="shared" si="30"/>
        <v>0</v>
      </c>
      <c r="E43" s="4177">
        <f t="shared" si="30"/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3991">
        <f t="shared" si="0"/>
        <v>0</v>
      </c>
      <c r="D44" s="4061">
        <f t="shared" si="30"/>
        <v>0</v>
      </c>
      <c r="E44" s="4182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077">
        <f t="shared" si="30"/>
        <v>0</v>
      </c>
      <c r="E45" s="4184">
        <f t="shared" si="30"/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48" t="s">
        <v>64</v>
      </c>
      <c r="C46" s="3308">
        <f t="shared" si="0"/>
        <v>0</v>
      </c>
      <c r="D46" s="4055">
        <f t="shared" si="30"/>
        <v>0</v>
      </c>
      <c r="E46" s="4168">
        <f t="shared" si="30"/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176" t="s">
        <v>98</v>
      </c>
      <c r="C47" s="3991">
        <f t="shared" si="0"/>
        <v>0</v>
      </c>
      <c r="D47" s="4061">
        <f>SUM(H47+J47+L47+N47+P47+R47+T47+V47+X47+Z47+AB47+AD47+AF47+AH47+AJ47+AL47)</f>
        <v>0</v>
      </c>
      <c r="E47" s="4177">
        <f t="shared" si="30"/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176" t="s">
        <v>65</v>
      </c>
      <c r="C48" s="3991">
        <f t="shared" si="0"/>
        <v>0</v>
      </c>
      <c r="D48" s="4061">
        <f t="shared" si="30"/>
        <v>0</v>
      </c>
      <c r="E48" s="4177">
        <f t="shared" si="30"/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176" t="s">
        <v>105</v>
      </c>
      <c r="C49" s="3991">
        <f t="shared" si="0"/>
        <v>0</v>
      </c>
      <c r="D49" s="4061">
        <f t="shared" si="30"/>
        <v>0</v>
      </c>
      <c r="E49" s="4177">
        <f t="shared" si="30"/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176" t="s">
        <v>2067</v>
      </c>
      <c r="C50" s="3991">
        <f t="shared" si="0"/>
        <v>0</v>
      </c>
      <c r="D50" s="4061">
        <f>SUM(H50+J50+L50+N50+P50+R50+T50+V50+X50+Z50+AB50+AD50+AF50+AH50+AJ50+AL50)</f>
        <v>0</v>
      </c>
      <c r="E50" s="4177">
        <f t="shared" si="30"/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176" t="s">
        <v>1034</v>
      </c>
      <c r="C51" s="3991">
        <f t="shared" si="0"/>
        <v>0</v>
      </c>
      <c r="D51" s="4061">
        <f t="shared" si="30"/>
        <v>0</v>
      </c>
      <c r="E51" s="4177">
        <f t="shared" si="30"/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176" t="s">
        <v>1406</v>
      </c>
      <c r="C52" s="3991">
        <f t="shared" si="0"/>
        <v>0</v>
      </c>
      <c r="D52" s="4061">
        <f t="shared" ref="D52:E56" si="31">SUM(H52+J52+L52+N52+P52+R52+T52+V52+X52+Z52+AB52+AD52+AF52+AH52+AJ52+AL52)</f>
        <v>0</v>
      </c>
      <c r="E52" s="4177">
        <f t="shared" si="31"/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181" t="s">
        <v>2063</v>
      </c>
      <c r="C53" s="3919">
        <f t="shared" si="0"/>
        <v>0</v>
      </c>
      <c r="D53" s="4072">
        <f t="shared" si="31"/>
        <v>0</v>
      </c>
      <c r="E53" s="3401">
        <f t="shared" si="31"/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176" t="s">
        <v>2064</v>
      </c>
      <c r="C54" s="3991">
        <f t="shared" si="0"/>
        <v>0</v>
      </c>
      <c r="D54" s="4061">
        <f t="shared" si="31"/>
        <v>0</v>
      </c>
      <c r="E54" s="4177">
        <f t="shared" si="31"/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3991">
        <f t="shared" si="0"/>
        <v>0</v>
      </c>
      <c r="D55" s="4061">
        <f t="shared" si="31"/>
        <v>0</v>
      </c>
      <c r="E55" s="4182">
        <f t="shared" si="31"/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077">
        <f t="shared" si="31"/>
        <v>0</v>
      </c>
      <c r="E56" s="4184">
        <f t="shared" si="31"/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48" t="s">
        <v>64</v>
      </c>
      <c r="C57" s="3308">
        <f t="shared" si="0"/>
        <v>0</v>
      </c>
      <c r="D57" s="4055">
        <f>SUM(J57+L57+N57+P57+R57+T57+V57+X57+Z57+AB57+AD57+AF57+AH57+AJ57+AL57)</f>
        <v>0</v>
      </c>
      <c r="E57" s="4168">
        <f>SUM(K57+M57+O57+Q57+S57+U57+W57+Y57+AA57+AC57+AE57+AG57+AI57+AK57+AM57)</f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19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3989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176" t="s">
        <v>98</v>
      </c>
      <c r="C58" s="3991">
        <f t="shared" si="0"/>
        <v>0</v>
      </c>
      <c r="D58" s="4061">
        <f t="shared" ref="D58:E62" si="32">SUM(J58+L58+N58+P58+R58+T58+V58+X58+Z58+AB58+AD58+AF58+AH58+AJ58+AL58)</f>
        <v>0</v>
      </c>
      <c r="E58" s="4177">
        <f>SUM(K58+M58+O58+Q58+S58+U58+W58+Y58+AA58+AC58+AE58+AG58+AI58+AK58+AM58)</f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19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3989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176" t="s">
        <v>65</v>
      </c>
      <c r="C59" s="3991">
        <f t="shared" si="0"/>
        <v>0</v>
      </c>
      <c r="D59" s="4061">
        <f>SUM(J59+L59+N59+P59+R59+T59+V59+X59+Z59+AB59+AD59+AF59+AH59+AJ59+AL59)</f>
        <v>0</v>
      </c>
      <c r="E59" s="4177">
        <f>SUM(K59+M59+O59+Q59+S59+U59+W59+Y59+AA59+AC59+AE59+AG59+AI59+AK59+AM59)</f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191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3989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176" t="s">
        <v>1034</v>
      </c>
      <c r="C60" s="3991">
        <f t="shared" si="0"/>
        <v>0</v>
      </c>
      <c r="D60" s="4061">
        <f t="shared" si="32"/>
        <v>0</v>
      </c>
      <c r="E60" s="4177">
        <f t="shared" si="32"/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191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3989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60" t="s">
        <v>2065</v>
      </c>
      <c r="C61" s="231">
        <f t="shared" si="0"/>
        <v>0</v>
      </c>
      <c r="D61" s="4061">
        <f>SUM(J61+L61+N61+P61+R61+T61+V61+X61+Z61+AB61+AD61+AF61+AH61+AJ61+AL61)</f>
        <v>0</v>
      </c>
      <c r="E61" s="4182">
        <f>SUM(K61+M61+O61+Q61+S61+U61+W61+Y61+AA61+AC61+AE61+AG61+AI61+AK61+AM61)</f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191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3989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077">
        <f t="shared" si="32"/>
        <v>0</v>
      </c>
      <c r="E62" s="4184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191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3989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48" t="s">
        <v>64</v>
      </c>
      <c r="C63" s="3308">
        <f t="shared" si="0"/>
        <v>0</v>
      </c>
      <c r="D63" s="4055">
        <f t="shared" ref="D63:E66" si="36">SUM(J63+L63+N63+P63+R63+T63+V63+X63+Z63+AB63)</f>
        <v>0</v>
      </c>
      <c r="E63" s="4168">
        <f t="shared" si="36"/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191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3989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176" t="s">
        <v>65</v>
      </c>
      <c r="C64" s="3991">
        <f t="shared" si="0"/>
        <v>0</v>
      </c>
      <c r="D64" s="4061">
        <f t="shared" si="36"/>
        <v>0</v>
      </c>
      <c r="E64" s="4177">
        <f t="shared" si="36"/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191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3989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3991">
        <f t="shared" si="0"/>
        <v>0</v>
      </c>
      <c r="D65" s="4061">
        <f t="shared" si="36"/>
        <v>0</v>
      </c>
      <c r="E65" s="4182">
        <f t="shared" si="36"/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191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3989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077">
        <f t="shared" si="36"/>
        <v>0</v>
      </c>
      <c r="E66" s="4184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191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3989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48" t="s">
        <v>64</v>
      </c>
      <c r="C67" s="3308">
        <f t="shared" si="0"/>
        <v>0</v>
      </c>
      <c r="D67" s="4055">
        <f>SUM(J67+L67+N67+P67+R67+T67+V67+X67+Z67+AB67+AD67+AF67+AH67+AJ67+AL67)</f>
        <v>0</v>
      </c>
      <c r="E67" s="4168">
        <f>SUM(K67+M67+O67+Q67+S67+U67+W67+Y67+AA67+AC67+AE67+AG67+AI67+AK67+AM67)</f>
        <v>0</v>
      </c>
      <c r="F67" s="4033"/>
      <c r="G67" s="4185"/>
      <c r="H67" s="4033"/>
      <c r="I67" s="4185"/>
      <c r="J67" s="4010"/>
      <c r="K67" s="4012"/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/>
      <c r="AO67" s="4036"/>
      <c r="AP67" s="4013"/>
      <c r="AQ67" s="4174"/>
      <c r="AR67" s="4174"/>
      <c r="AS67" s="4174"/>
      <c r="AT67" s="4174"/>
      <c r="AU67" s="4174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191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3989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176" t="s">
        <v>1404</v>
      </c>
      <c r="C68" s="3991">
        <f t="shared" si="0"/>
        <v>0</v>
      </c>
      <c r="D68" s="4061">
        <f t="shared" ref="D68:E73" si="37">SUM(J68+L68+N68+P68+R68+T68+V68+X68+Z68+AB68+AD68+AF68+AH68+AJ68+AL68)</f>
        <v>0</v>
      </c>
      <c r="E68" s="4177">
        <f t="shared" si="37"/>
        <v>0</v>
      </c>
      <c r="F68" s="1924"/>
      <c r="G68" s="4186"/>
      <c r="H68" s="1924"/>
      <c r="I68" s="4186"/>
      <c r="J68" s="3996"/>
      <c r="K68" s="2003"/>
      <c r="L68" s="3996"/>
      <c r="M68" s="2003"/>
      <c r="N68" s="3996"/>
      <c r="O68" s="2003"/>
      <c r="P68" s="3996"/>
      <c r="Q68" s="2003"/>
      <c r="R68" s="3996"/>
      <c r="S68" s="2003"/>
      <c r="T68" s="3996"/>
      <c r="U68" s="2003"/>
      <c r="V68" s="3996"/>
      <c r="W68" s="2003"/>
      <c r="X68" s="3996"/>
      <c r="Y68" s="2003"/>
      <c r="Z68" s="3996"/>
      <c r="AA68" s="2003"/>
      <c r="AB68" s="3996"/>
      <c r="AC68" s="2003"/>
      <c r="AD68" s="3996"/>
      <c r="AE68" s="2003"/>
      <c r="AF68" s="3996"/>
      <c r="AG68" s="2003"/>
      <c r="AH68" s="3996"/>
      <c r="AI68" s="2003"/>
      <c r="AJ68" s="3996"/>
      <c r="AK68" s="2003"/>
      <c r="AL68" s="4178"/>
      <c r="AM68" s="332"/>
      <c r="AN68" s="4179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191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3989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176" t="s">
        <v>65</v>
      </c>
      <c r="C69" s="3991">
        <f t="shared" si="0"/>
        <v>0</v>
      </c>
      <c r="D69" s="4061">
        <f t="shared" si="37"/>
        <v>0</v>
      </c>
      <c r="E69" s="4177">
        <f t="shared" si="37"/>
        <v>0</v>
      </c>
      <c r="F69" s="1924"/>
      <c r="G69" s="4186"/>
      <c r="H69" s="1924"/>
      <c r="I69" s="4186"/>
      <c r="J69" s="3996"/>
      <c r="K69" s="2003"/>
      <c r="L69" s="3996"/>
      <c r="M69" s="2003"/>
      <c r="N69" s="3996"/>
      <c r="O69" s="2003"/>
      <c r="P69" s="3996"/>
      <c r="Q69" s="2003"/>
      <c r="R69" s="3996"/>
      <c r="S69" s="2003"/>
      <c r="T69" s="3996"/>
      <c r="U69" s="2003"/>
      <c r="V69" s="3996"/>
      <c r="W69" s="2003"/>
      <c r="X69" s="3996"/>
      <c r="Y69" s="2003"/>
      <c r="Z69" s="3996"/>
      <c r="AA69" s="2003"/>
      <c r="AB69" s="3996"/>
      <c r="AC69" s="2003"/>
      <c r="AD69" s="3996"/>
      <c r="AE69" s="2003"/>
      <c r="AF69" s="3996"/>
      <c r="AG69" s="2003"/>
      <c r="AH69" s="3996"/>
      <c r="AI69" s="2003"/>
      <c r="AJ69" s="3996"/>
      <c r="AK69" s="2003"/>
      <c r="AL69" s="4178"/>
      <c r="AM69" s="332"/>
      <c r="AN69" s="4179"/>
      <c r="AO69" s="3987"/>
      <c r="AP69" s="330"/>
      <c r="AQ69" s="4051"/>
      <c r="AR69" s="4051"/>
      <c r="AS69" s="4051"/>
      <c r="AT69" s="4051"/>
      <c r="AU69" s="4051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191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3989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176" t="s">
        <v>2067</v>
      </c>
      <c r="C70" s="3991">
        <f t="shared" si="0"/>
        <v>0</v>
      </c>
      <c r="D70" s="4061">
        <f t="shared" si="37"/>
        <v>0</v>
      </c>
      <c r="E70" s="4177">
        <f t="shared" si="37"/>
        <v>0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/>
      <c r="Q70" s="2003"/>
      <c r="R70" s="3996"/>
      <c r="S70" s="2003"/>
      <c r="T70" s="3996"/>
      <c r="U70" s="2003"/>
      <c r="V70" s="3996"/>
      <c r="W70" s="2003"/>
      <c r="X70" s="3996"/>
      <c r="Y70" s="2003"/>
      <c r="Z70" s="3996"/>
      <c r="AA70" s="2003"/>
      <c r="AB70" s="3996"/>
      <c r="AC70" s="2003"/>
      <c r="AD70" s="3996"/>
      <c r="AE70" s="2003"/>
      <c r="AF70" s="3996"/>
      <c r="AG70" s="2003"/>
      <c r="AH70" s="3996"/>
      <c r="AI70" s="2003"/>
      <c r="AJ70" s="3996"/>
      <c r="AK70" s="2003"/>
      <c r="AL70" s="4178"/>
      <c r="AM70" s="332"/>
      <c r="AN70" s="4179"/>
      <c r="AO70" s="3987"/>
      <c r="AP70" s="330"/>
      <c r="AQ70" s="4051"/>
      <c r="AR70" s="4051"/>
      <c r="AS70" s="4051"/>
      <c r="AT70" s="4051"/>
      <c r="AU70" s="4051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191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3989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176" t="s">
        <v>2073</v>
      </c>
      <c r="C71" s="3991">
        <f t="shared" si="0"/>
        <v>0</v>
      </c>
      <c r="D71" s="4061">
        <f t="shared" si="37"/>
        <v>0</v>
      </c>
      <c r="E71" s="4177">
        <f t="shared" si="37"/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191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3989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60" t="s">
        <v>2065</v>
      </c>
      <c r="C72" s="231">
        <f t="shared" si="0"/>
        <v>0</v>
      </c>
      <c r="D72" s="4061">
        <f t="shared" si="37"/>
        <v>0</v>
      </c>
      <c r="E72" s="4182">
        <f t="shared" si="37"/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191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3989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077">
        <f t="shared" si="37"/>
        <v>0</v>
      </c>
      <c r="E73" s="4184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191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3989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48" t="s">
        <v>2074</v>
      </c>
      <c r="C74" s="3308">
        <f>SUM(D74+E74)</f>
        <v>0</v>
      </c>
      <c r="D74" s="4197"/>
      <c r="E74" s="4168">
        <f>SUM(K74+M74+O74+Q74+S74+U74+W74+Y74+AA74+AC74)</f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191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3989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176" t="s">
        <v>2075</v>
      </c>
      <c r="C75" s="199">
        <f t="shared" si="0"/>
        <v>0</v>
      </c>
      <c r="D75" s="1925"/>
      <c r="E75" s="4182">
        <f>SUM(K75+M75+O75+Q75+S75+U75+W75+Y75+AA75+AC75)</f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191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3989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198" t="s">
        <v>2076</v>
      </c>
      <c r="C76" s="199">
        <f>SUM(D76+E76)</f>
        <v>0</v>
      </c>
      <c r="D76" s="4001"/>
      <c r="E76" s="4182">
        <f>SUM(K76+M76+O76+Q76+S76+U76+W76+Y76+AA76+AC76)</f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191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3989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60" t="s">
        <v>2077</v>
      </c>
      <c r="C77" s="3991">
        <f>SUM(D77+E77)</f>
        <v>0</v>
      </c>
      <c r="D77" s="1925"/>
      <c r="E77" s="4182">
        <f>SUM(K77+M77+O77+Q77+S77+U77+W77+Y77+AA77+AC77)</f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191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3989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184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191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3989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48" t="s">
        <v>64</v>
      </c>
      <c r="C79" s="3542">
        <f t="shared" ref="C79:C89" si="38">SUM(D79+E79)</f>
        <v>0</v>
      </c>
      <c r="D79" s="2326">
        <f>+F79+H79+J79+L79+N79+P79+R79+T79+V79+X79+Z79+AB79+AD79+AF79+AH79+AJ79+AL79</f>
        <v>0</v>
      </c>
      <c r="E79" s="3539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191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3989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176" t="s">
        <v>98</v>
      </c>
      <c r="C80" s="4200">
        <f t="shared" si="38"/>
        <v>0</v>
      </c>
      <c r="D80" s="4201">
        <f t="shared" ref="D80:E89" si="39">+F80+H80+J80+L80+N80+P80+R80+T80+V80+X80+Z80+AB80+AD80+AF80+AH80+AJ80+AL80</f>
        <v>0</v>
      </c>
      <c r="E80" s="3538">
        <f t="shared" si="39"/>
        <v>0</v>
      </c>
      <c r="F80" s="4089"/>
      <c r="G80" s="347"/>
      <c r="H80" s="4089"/>
      <c r="I80" s="347"/>
      <c r="J80" s="4089"/>
      <c r="K80" s="347"/>
      <c r="L80" s="4089"/>
      <c r="M80" s="347"/>
      <c r="N80" s="4089"/>
      <c r="O80" s="347"/>
      <c r="P80" s="4089"/>
      <c r="Q80" s="347"/>
      <c r="R80" s="4089"/>
      <c r="S80" s="347"/>
      <c r="T80" s="4089"/>
      <c r="U80" s="347"/>
      <c r="V80" s="4089"/>
      <c r="W80" s="347"/>
      <c r="X80" s="4089"/>
      <c r="Y80" s="347"/>
      <c r="Z80" s="4089"/>
      <c r="AA80" s="347"/>
      <c r="AB80" s="4089"/>
      <c r="AC80" s="347"/>
      <c r="AD80" s="4089"/>
      <c r="AE80" s="347"/>
      <c r="AF80" s="4089"/>
      <c r="AG80" s="347"/>
      <c r="AH80" s="4089"/>
      <c r="AI80" s="347"/>
      <c r="AJ80" s="4089"/>
      <c r="AK80" s="347"/>
      <c r="AL80" s="4089"/>
      <c r="AM80" s="347"/>
      <c r="AN80" s="4179"/>
      <c r="AO80" s="1162"/>
      <c r="AP80" s="34"/>
      <c r="AQ80" s="4192"/>
      <c r="AR80" s="4192"/>
      <c r="AS80" s="4192"/>
      <c r="AT80" s="4192"/>
      <c r="AU80" s="4192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191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3989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176" t="s">
        <v>65</v>
      </c>
      <c r="C81" s="4200">
        <f t="shared" si="38"/>
        <v>0</v>
      </c>
      <c r="D81" s="4201">
        <f t="shared" si="39"/>
        <v>0</v>
      </c>
      <c r="E81" s="3538">
        <f t="shared" si="39"/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191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3989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176" t="s">
        <v>105</v>
      </c>
      <c r="C82" s="4200">
        <f t="shared" si="38"/>
        <v>0</v>
      </c>
      <c r="D82" s="4201">
        <f t="shared" si="39"/>
        <v>0</v>
      </c>
      <c r="E82" s="3538">
        <f t="shared" si="39"/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191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3989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176" t="s">
        <v>1035</v>
      </c>
      <c r="C83" s="4200">
        <f t="shared" si="38"/>
        <v>0</v>
      </c>
      <c r="D83" s="4201">
        <f t="shared" si="39"/>
        <v>0</v>
      </c>
      <c r="E83" s="3538">
        <f t="shared" si="39"/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191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3989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176" t="s">
        <v>1034</v>
      </c>
      <c r="C84" s="4200">
        <f t="shared" si="38"/>
        <v>0</v>
      </c>
      <c r="D84" s="4201">
        <f t="shared" si="39"/>
        <v>0</v>
      </c>
      <c r="E84" s="3538">
        <f t="shared" si="39"/>
        <v>0</v>
      </c>
      <c r="F84" s="4089"/>
      <c r="G84" s="347"/>
      <c r="H84" s="4089"/>
      <c r="I84" s="347"/>
      <c r="J84" s="4089"/>
      <c r="K84" s="347"/>
      <c r="L84" s="4089"/>
      <c r="M84" s="347"/>
      <c r="N84" s="4089"/>
      <c r="O84" s="347"/>
      <c r="P84" s="4089"/>
      <c r="Q84" s="347"/>
      <c r="R84" s="4089"/>
      <c r="S84" s="347"/>
      <c r="T84" s="4089"/>
      <c r="U84" s="347"/>
      <c r="V84" s="4089"/>
      <c r="W84" s="347"/>
      <c r="X84" s="4089"/>
      <c r="Y84" s="347"/>
      <c r="Z84" s="4089"/>
      <c r="AA84" s="347"/>
      <c r="AB84" s="4089"/>
      <c r="AC84" s="347"/>
      <c r="AD84" s="4089"/>
      <c r="AE84" s="347"/>
      <c r="AF84" s="4089"/>
      <c r="AG84" s="347"/>
      <c r="AH84" s="4089"/>
      <c r="AI84" s="347"/>
      <c r="AJ84" s="4089"/>
      <c r="AK84" s="347"/>
      <c r="AL84" s="4089"/>
      <c r="AM84" s="347"/>
      <c r="AN84" s="4179"/>
      <c r="AO84" s="1162"/>
      <c r="AP84" s="34"/>
      <c r="AQ84" s="4192"/>
      <c r="AR84" s="4192"/>
      <c r="AS84" s="4192"/>
      <c r="AT84" s="4192"/>
      <c r="AU84" s="4192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191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3989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176" t="s">
        <v>1406</v>
      </c>
      <c r="C85" s="4200">
        <f t="shared" si="38"/>
        <v>0</v>
      </c>
      <c r="D85" s="4201">
        <f t="shared" si="39"/>
        <v>0</v>
      </c>
      <c r="E85" s="3538">
        <f t="shared" si="39"/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191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3989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181" t="s">
        <v>2063</v>
      </c>
      <c r="C86" s="4200">
        <f t="shared" si="38"/>
        <v>0</v>
      </c>
      <c r="D86" s="4201">
        <f t="shared" si="39"/>
        <v>0</v>
      </c>
      <c r="E86" s="3538">
        <f t="shared" si="39"/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191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3989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176" t="s">
        <v>2064</v>
      </c>
      <c r="C87" s="4200">
        <f t="shared" si="38"/>
        <v>0</v>
      </c>
      <c r="D87" s="4201">
        <f t="shared" si="39"/>
        <v>0</v>
      </c>
      <c r="E87" s="3538">
        <f t="shared" si="39"/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191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3989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00">
        <f t="shared" si="38"/>
        <v>0</v>
      </c>
      <c r="D88" s="4201">
        <f t="shared" si="39"/>
        <v>0</v>
      </c>
      <c r="E88" s="4202">
        <f t="shared" si="39"/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191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3989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03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191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3989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05" t="s">
        <v>2083</v>
      </c>
      <c r="C94" s="3308">
        <f t="shared" ref="C94:C105" si="48">SUM(D94+E94)</f>
        <v>0</v>
      </c>
      <c r="D94" s="4055">
        <f>+L94+N94+P94+R94+T94+V94+X94+Z94+AB94+AD94+AF94+AH94</f>
        <v>0</v>
      </c>
      <c r="E94" s="3983">
        <f>+M94+O94+Q94+S94+U94+W94+Y94+AA94+AC94+AE94+AG94+AI94</f>
        <v>0</v>
      </c>
      <c r="F94" s="4206"/>
      <c r="G94" s="4207"/>
      <c r="H94" s="4206"/>
      <c r="I94" s="4038"/>
      <c r="J94" s="4206"/>
      <c r="K94" s="4038"/>
      <c r="L94" s="3361"/>
      <c r="M94" s="890"/>
      <c r="N94" s="4036"/>
      <c r="O94" s="4208"/>
      <c r="P94" s="3363"/>
      <c r="Q94" s="890"/>
      <c r="R94" s="4209"/>
      <c r="S94" s="4208"/>
      <c r="T94" s="3361"/>
      <c r="U94" s="4013"/>
      <c r="V94" s="4036"/>
      <c r="W94" s="4209"/>
      <c r="X94" s="3361"/>
      <c r="Y94" s="4013"/>
      <c r="Z94" s="4036"/>
      <c r="AA94" s="4209"/>
      <c r="AB94" s="3361"/>
      <c r="AC94" s="4013"/>
      <c r="AD94" s="3361"/>
      <c r="AE94" s="890"/>
      <c r="AF94" s="3361"/>
      <c r="AG94" s="890"/>
      <c r="AH94" s="3361"/>
      <c r="AI94" s="890"/>
      <c r="AJ94" s="4206"/>
      <c r="AK94" s="4038"/>
      <c r="AL94" s="4207"/>
      <c r="AM94" s="4210"/>
      <c r="AN94" s="3987"/>
      <c r="AO94" s="890"/>
      <c r="AP94" s="3361"/>
      <c r="AQ94" s="960"/>
      <c r="AR94" s="960"/>
      <c r="AS94" s="4013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176" t="s">
        <v>2084</v>
      </c>
      <c r="C95" s="3991">
        <f t="shared" si="48"/>
        <v>0</v>
      </c>
      <c r="D95" s="4061">
        <f t="shared" ref="D95:E97" si="49">SUM(F95+H95+J95+L95+N95+P95+R95+T95+V95+X95+Z95+AB95+AD95+AF95+AH95+AJ95+AL95)</f>
        <v>0</v>
      </c>
      <c r="E95" s="345">
        <f t="shared" si="49"/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176" t="s">
        <v>2085</v>
      </c>
      <c r="C96" s="3991">
        <f t="shared" si="48"/>
        <v>0</v>
      </c>
      <c r="D96" s="4061">
        <f t="shared" si="49"/>
        <v>0</v>
      </c>
      <c r="E96" s="345">
        <f t="shared" si="49"/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176" t="s">
        <v>2086</v>
      </c>
      <c r="C97" s="3991">
        <f t="shared" si="48"/>
        <v>0</v>
      </c>
      <c r="D97" s="4061">
        <f t="shared" si="49"/>
        <v>0</v>
      </c>
      <c r="E97" s="345">
        <f t="shared" si="49"/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198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11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1"/>
      <c r="S98" s="4212"/>
      <c r="T98" s="1924"/>
      <c r="U98" s="4186"/>
      <c r="V98" s="1925"/>
      <c r="W98" s="4211"/>
      <c r="X98" s="1924"/>
      <c r="Y98" s="4186"/>
      <c r="Z98" s="1925"/>
      <c r="AA98" s="4211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1"/>
      <c r="AM98" s="1927"/>
      <c r="AN98" s="3987"/>
      <c r="AO98" s="2003"/>
      <c r="AP98" s="3996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077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05" t="s">
        <v>2083</v>
      </c>
      <c r="C100" s="3308">
        <f t="shared" si="48"/>
        <v>0</v>
      </c>
      <c r="D100" s="4055">
        <f>+L100+N100+P100+R100+T100+V100+X100+Z100+AB100+AD100+AF100+AH100</f>
        <v>0</v>
      </c>
      <c r="E100" s="3983">
        <f>+M100+O100+Q100+S100+U100+W100+Y100+AA100+AC100+AE100+AG100+AI100</f>
        <v>0</v>
      </c>
      <c r="F100" s="4206"/>
      <c r="G100" s="4207"/>
      <c r="H100" s="4206"/>
      <c r="I100" s="4038"/>
      <c r="J100" s="4206"/>
      <c r="K100" s="4038"/>
      <c r="L100" s="3361"/>
      <c r="M100" s="890"/>
      <c r="N100" s="4036"/>
      <c r="O100" s="4208"/>
      <c r="P100" s="3363"/>
      <c r="Q100" s="890"/>
      <c r="R100" s="4209"/>
      <c r="S100" s="4208"/>
      <c r="T100" s="3361"/>
      <c r="U100" s="4013"/>
      <c r="V100" s="4036"/>
      <c r="W100" s="4209"/>
      <c r="X100" s="3361"/>
      <c r="Y100" s="4013"/>
      <c r="Z100" s="4036"/>
      <c r="AA100" s="4209"/>
      <c r="AB100" s="3361"/>
      <c r="AC100" s="4013"/>
      <c r="AD100" s="3361"/>
      <c r="AE100" s="890"/>
      <c r="AF100" s="3361"/>
      <c r="AG100" s="890"/>
      <c r="AH100" s="3361"/>
      <c r="AI100" s="890"/>
      <c r="AJ100" s="3997"/>
      <c r="AK100" s="2352"/>
      <c r="AL100" s="3984"/>
      <c r="AM100" s="4059"/>
      <c r="AN100" s="3987"/>
      <c r="AO100" s="2003"/>
      <c r="AP100" s="3996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176" t="s">
        <v>2084</v>
      </c>
      <c r="C101" s="3991">
        <f t="shared" si="48"/>
        <v>0</v>
      </c>
      <c r="D101" s="4061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176" t="s">
        <v>2085</v>
      </c>
      <c r="C102" s="3991">
        <f t="shared" si="48"/>
        <v>0</v>
      </c>
      <c r="D102" s="4061">
        <f t="shared" si="60"/>
        <v>0</v>
      </c>
      <c r="E102" s="345">
        <f t="shared" si="60"/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176" t="s">
        <v>2086</v>
      </c>
      <c r="C103" s="3991">
        <f t="shared" si="48"/>
        <v>0</v>
      </c>
      <c r="D103" s="4061">
        <f t="shared" si="60"/>
        <v>0</v>
      </c>
      <c r="E103" s="345">
        <f t="shared" si="60"/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198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11"/>
      <c r="H104" s="2345"/>
      <c r="I104" s="3815"/>
      <c r="J104" s="3996"/>
      <c r="K104" s="331"/>
      <c r="L104" s="3996"/>
      <c r="M104" s="330"/>
      <c r="N104" s="3987"/>
      <c r="O104" s="331"/>
      <c r="P104" s="4213"/>
      <c r="Q104" s="2347"/>
      <c r="R104" s="2346"/>
      <c r="S104" s="4214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5"/>
      <c r="AN104" s="3987"/>
      <c r="AO104" s="2003"/>
      <c r="AP104" s="3996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077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730"/>
      <c r="B108" s="3423" t="s">
        <v>279</v>
      </c>
      <c r="C108" s="4174"/>
      <c r="D108" s="4174"/>
      <c r="E108" s="1898" t="str">
        <f>$CA108</f>
        <v/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6" t="str">
        <f>IF(D108&lt;=C108,"","* Las consejerías realizadas en Espacios Amigables NO DEBEN ser mayor al Total de Actividades. ")</f>
        <v/>
      </c>
      <c r="CB108" s="3969"/>
      <c r="CC108" s="3969"/>
      <c r="CD108" s="3969"/>
      <c r="CE108" s="3969"/>
      <c r="CF108" s="3969"/>
      <c r="CJ108" s="4217">
        <f>IF(D108&lt;=C108,0,1)</f>
        <v>0</v>
      </c>
    </row>
    <row r="109" spans="1:93" x14ac:dyDescent="0.25">
      <c r="A109" s="5730"/>
      <c r="B109" s="3957" t="s">
        <v>2094</v>
      </c>
      <c r="C109" s="4051"/>
      <c r="D109" s="4051"/>
      <c r="E109" s="1898" t="str">
        <f t="shared" ref="E109:E110" si="61">$CA109</f>
        <v/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6" t="str">
        <f t="shared" ref="CA109:CA110" si="62">IF(D109&lt;=C109,"","* Las consejerías realizadas en Espacios Amigables NO DEBEN ser mayor al Total de Actividades. ")</f>
        <v/>
      </c>
      <c r="CB109" s="3969"/>
      <c r="CC109" s="3969"/>
      <c r="CD109" s="3969"/>
      <c r="CE109" s="3969"/>
      <c r="CF109" s="3969"/>
      <c r="CJ109" s="4217">
        <f>IF(D109&lt;=C109,0,1)</f>
        <v>0</v>
      </c>
    </row>
    <row r="110" spans="1:93" ht="21" x14ac:dyDescent="0.25">
      <c r="A110" s="5730"/>
      <c r="B110" s="3957" t="s">
        <v>2095</v>
      </c>
      <c r="C110" s="4051"/>
      <c r="D110" s="4051"/>
      <c r="E110" s="1898" t="str">
        <f t="shared" si="61"/>
        <v/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6" t="str">
        <f t="shared" si="62"/>
        <v/>
      </c>
      <c r="CB110" s="3969"/>
      <c r="CC110" s="3969"/>
      <c r="CD110" s="3969"/>
      <c r="CE110" s="3969"/>
      <c r="CF110" s="3969"/>
      <c r="CJ110" s="4217">
        <f>IF(D110&lt;=C110,0,1)</f>
        <v>0</v>
      </c>
    </row>
    <row r="111" spans="1:93" x14ac:dyDescent="0.25">
      <c r="A111" s="5730"/>
      <c r="B111" s="3957" t="s">
        <v>4354</v>
      </c>
      <c r="C111" s="4051"/>
      <c r="D111" s="4218"/>
    </row>
    <row r="112" spans="1:93" x14ac:dyDescent="0.25">
      <c r="A112" s="5730"/>
      <c r="B112" s="4007" t="s">
        <v>2096</v>
      </c>
      <c r="C112" s="330"/>
      <c r="D112" s="4218"/>
    </row>
    <row r="113" spans="1:111" ht="21" x14ac:dyDescent="0.25">
      <c r="A113" s="5730"/>
      <c r="B113" s="4007" t="s">
        <v>2097</v>
      </c>
      <c r="C113" s="330"/>
      <c r="D113" s="4051"/>
      <c r="E113" s="1898" t="str">
        <f t="shared" ref="E113:E117" si="63">$CA113</f>
        <v/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6" t="str">
        <f>IF(D113&lt;=C113,"","* Las consejerías realizadas en Espacios Amigables NO DEBEN ser mayor al Total de Actividades. ")</f>
        <v/>
      </c>
      <c r="CB113" s="3969"/>
      <c r="CC113" s="3969"/>
      <c r="CD113" s="3969"/>
      <c r="CE113" s="3969"/>
      <c r="CF113" s="3969"/>
      <c r="CJ113" s="4217">
        <f>IF(D113&lt;=C113,0,1)</f>
        <v>0</v>
      </c>
    </row>
    <row r="114" spans="1:111" x14ac:dyDescent="0.25">
      <c r="A114" s="5730"/>
      <c r="B114" s="4007" t="s">
        <v>2098</v>
      </c>
      <c r="C114" s="330"/>
      <c r="D114" s="4051"/>
      <c r="E114" s="1898" t="str">
        <f t="shared" si="63"/>
        <v/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6" t="str">
        <f t="shared" ref="CA114:CA117" si="64">IF(D114&lt;=C114,"","* Las consejerías realizadas en Espacios Amigables NO DEBEN ser mayor al Total de Actividades. ")</f>
        <v/>
      </c>
      <c r="CB114" s="3969"/>
      <c r="CC114" s="3969"/>
      <c r="CD114" s="3969"/>
      <c r="CE114" s="3969"/>
      <c r="CF114" s="3969"/>
      <c r="CJ114" s="4217">
        <f>IF(D114&lt;=C114,0,1)</f>
        <v>0</v>
      </c>
    </row>
    <row r="115" spans="1:111" x14ac:dyDescent="0.25">
      <c r="A115" s="5730"/>
      <c r="B115" s="4007" t="s">
        <v>2099</v>
      </c>
      <c r="C115" s="4051"/>
      <c r="D115" s="4051"/>
      <c r="E115" s="1898" t="str">
        <f t="shared" si="63"/>
        <v/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6" t="str">
        <f t="shared" si="64"/>
        <v/>
      </c>
      <c r="CB115" s="3969"/>
      <c r="CC115" s="3969"/>
      <c r="CD115" s="3969"/>
      <c r="CE115" s="3969"/>
      <c r="CF115" s="3969"/>
      <c r="CJ115" s="4217">
        <f>IF(D115&lt;=C115,0,1)</f>
        <v>0</v>
      </c>
    </row>
    <row r="116" spans="1:111" x14ac:dyDescent="0.25">
      <c r="A116" s="5730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6"/>
      <c r="CB116" s="3969"/>
      <c r="CC116" s="3969"/>
      <c r="CD116" s="3969"/>
      <c r="CE116" s="3969"/>
      <c r="CF116" s="3969"/>
      <c r="CJ116" s="4217"/>
    </row>
    <row r="117" spans="1:111" x14ac:dyDescent="0.25">
      <c r="A117" s="6535"/>
      <c r="B117" s="526" t="s">
        <v>2101</v>
      </c>
      <c r="C117" s="4219"/>
      <c r="D117" s="4219"/>
      <c r="E117" s="1898" t="str">
        <f t="shared" si="63"/>
        <v/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6" t="str">
        <f t="shared" si="64"/>
        <v/>
      </c>
      <c r="CB117" s="3969"/>
      <c r="CC117" s="3969"/>
      <c r="CD117" s="3969"/>
      <c r="CE117" s="3969"/>
      <c r="CF117" s="3969"/>
      <c r="CJ117" s="4217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633"/>
    </row>
    <row r="122" spans="1:111" x14ac:dyDescent="0.25">
      <c r="A122" s="6857" t="s">
        <v>2104</v>
      </c>
      <c r="B122" s="3448" t="s">
        <v>2105</v>
      </c>
      <c r="C122" s="3308">
        <f>SUM(D122:E122)</f>
        <v>0</v>
      </c>
      <c r="D122" s="4055">
        <f>+F122+H122+J122+L122+N122+P122+R122+T122+V122+X122+Z122+AB122+AD122+AF122+AH122</f>
        <v>0</v>
      </c>
      <c r="E122" s="4168">
        <f>+G122+I122+K122+M122+O122+Q122+S122+U122+W122+Y122+AA122+AC122+AE122+AG122+AI122</f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20"/>
      <c r="AK122" s="4221"/>
      <c r="AL122" s="4172"/>
      <c r="AM122" s="1898" t="str">
        <f>CA122&amp;CB122&amp;CC122</f>
        <v/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9"/>
      <c r="CE122" s="3969"/>
      <c r="CF122" s="3969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730"/>
      <c r="B123" s="4176" t="s">
        <v>2106</v>
      </c>
      <c r="C123" s="3991">
        <f>SUM(D123:E123)</f>
        <v>0</v>
      </c>
      <c r="D123" s="4061">
        <f t="shared" ref="D123:E124" si="65">+F123+H123+J123+L123+N123+P123+R123+T123+V123+X123+Z123+AB123+AD123+AF123+AH123</f>
        <v>0</v>
      </c>
      <c r="E123" s="4177">
        <f t="shared" si="65"/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tr">
        <f>CA123&amp;CB123&amp;CC123</f>
        <v/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9"/>
      <c r="CE123" s="3969"/>
      <c r="CF123" s="3969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077">
        <f t="shared" si="65"/>
        <v>0</v>
      </c>
      <c r="E124" s="4184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9"/>
      <c r="CE124" s="3969"/>
      <c r="CF124" s="3969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2" t="s">
        <v>2122</v>
      </c>
      <c r="N128" s="6936"/>
      <c r="O128" s="6698"/>
    </row>
    <row r="129" spans="1:88" x14ac:dyDescent="0.25">
      <c r="A129" s="6857" t="s">
        <v>2123</v>
      </c>
      <c r="B129" s="3318" t="s">
        <v>2124</v>
      </c>
      <c r="C129" s="4223">
        <f>SUM(D129:M129)</f>
        <v>0</v>
      </c>
      <c r="D129" s="4010"/>
      <c r="E129" s="4011"/>
      <c r="F129" s="4011"/>
      <c r="G129" s="4011"/>
      <c r="H129" s="4011"/>
      <c r="I129" s="4221"/>
      <c r="J129" s="4012"/>
      <c r="K129" s="4169"/>
      <c r="L129" s="4190"/>
      <c r="M129" s="4224"/>
      <c r="N129" s="4173"/>
      <c r="O129" s="4190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05">
        <f t="shared" ref="CJ129:CJ148" si="66">IF(AND(C129&gt;0,O129=""),1,0)</f>
        <v>0</v>
      </c>
    </row>
    <row r="130" spans="1:88" x14ac:dyDescent="0.25">
      <c r="A130" s="5730"/>
      <c r="B130" s="4007" t="s">
        <v>2125</v>
      </c>
      <c r="C130" s="4225">
        <f t="shared" ref="C130:C148" si="67">SUM(D130:M130)</f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6"/>
      <c r="N130" s="3987"/>
      <c r="O130" s="4051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05">
        <f t="shared" si="66"/>
        <v>0</v>
      </c>
    </row>
    <row r="131" spans="1:88" x14ac:dyDescent="0.25">
      <c r="A131" s="5730"/>
      <c r="B131" s="4007" t="s">
        <v>2126</v>
      </c>
      <c r="C131" s="4225">
        <f t="shared" si="67"/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6"/>
      <c r="N131" s="3987"/>
      <c r="O131" s="4051"/>
      <c r="P131" s="1970" t="str">
        <f t="shared" si="68"/>
        <v/>
      </c>
      <c r="CA131" s="1899" t="str">
        <f t="shared" si="69"/>
        <v/>
      </c>
      <c r="CJ131" s="4005">
        <f t="shared" si="66"/>
        <v>0</v>
      </c>
    </row>
    <row r="132" spans="1:88" x14ac:dyDescent="0.25">
      <c r="A132" s="5730"/>
      <c r="B132" s="4007" t="s">
        <v>2127</v>
      </c>
      <c r="C132" s="4121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6"/>
      <c r="N132" s="330"/>
      <c r="O132" s="1952"/>
      <c r="P132" s="1970" t="str">
        <f t="shared" si="68"/>
        <v/>
      </c>
      <c r="CA132" s="1899" t="str">
        <f t="shared" si="69"/>
        <v/>
      </c>
      <c r="CJ132" s="4005">
        <f t="shared" si="66"/>
        <v>0</v>
      </c>
    </row>
    <row r="133" spans="1:88" x14ac:dyDescent="0.25">
      <c r="A133" s="6535"/>
      <c r="B133" s="893" t="s">
        <v>2128</v>
      </c>
      <c r="C133" s="4227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tr">
        <f t="shared" si="68"/>
        <v/>
      </c>
      <c r="CA133" s="1899" t="str">
        <f t="shared" si="69"/>
        <v/>
      </c>
      <c r="CJ133" s="4005">
        <f t="shared" si="66"/>
        <v>0</v>
      </c>
    </row>
    <row r="134" spans="1:88" x14ac:dyDescent="0.25">
      <c r="A134" s="6857" t="s">
        <v>2129</v>
      </c>
      <c r="B134" s="3318" t="s">
        <v>2124</v>
      </c>
      <c r="C134" s="4223">
        <f t="shared" si="67"/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tr">
        <f t="shared" si="68"/>
        <v/>
      </c>
      <c r="CA134" s="1899" t="str">
        <f t="shared" si="69"/>
        <v/>
      </c>
      <c r="CJ134" s="4005">
        <f t="shared" si="66"/>
        <v>0</v>
      </c>
    </row>
    <row r="135" spans="1:88" x14ac:dyDescent="0.25">
      <c r="A135" s="5730"/>
      <c r="B135" s="4007" t="s">
        <v>2125</v>
      </c>
      <c r="C135" s="4121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8"/>
      <c r="N135" s="214"/>
      <c r="O135" s="1952"/>
      <c r="P135" s="1970" t="str">
        <f t="shared" si="68"/>
        <v/>
      </c>
      <c r="CA135" s="1899" t="str">
        <f t="shared" si="69"/>
        <v/>
      </c>
      <c r="CJ135" s="4005">
        <f t="shared" si="66"/>
        <v>0</v>
      </c>
    </row>
    <row r="136" spans="1:88" x14ac:dyDescent="0.25">
      <c r="A136" s="5730"/>
      <c r="B136" s="4007" t="s">
        <v>2126</v>
      </c>
      <c r="C136" s="4227">
        <f t="shared" si="67"/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6"/>
      <c r="N136" s="3987"/>
      <c r="O136" s="4051"/>
      <c r="P136" s="1970" t="str">
        <f t="shared" si="68"/>
        <v/>
      </c>
      <c r="CA136" s="1899" t="str">
        <f t="shared" si="69"/>
        <v/>
      </c>
      <c r="CJ136" s="4005">
        <f t="shared" si="66"/>
        <v>0</v>
      </c>
    </row>
    <row r="137" spans="1:88" x14ac:dyDescent="0.25">
      <c r="A137" s="5730"/>
      <c r="B137" s="4007" t="s">
        <v>2127</v>
      </c>
      <c r="C137" s="4121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6"/>
      <c r="N137" s="330"/>
      <c r="O137" s="1952"/>
      <c r="P137" s="1970" t="str">
        <f t="shared" si="68"/>
        <v/>
      </c>
      <c r="CA137" s="1899" t="str">
        <f t="shared" si="69"/>
        <v/>
      </c>
      <c r="CJ137" s="4005">
        <f t="shared" si="66"/>
        <v>0</v>
      </c>
    </row>
    <row r="138" spans="1:88" x14ac:dyDescent="0.25">
      <c r="A138" s="6535"/>
      <c r="B138" s="893" t="s">
        <v>2128</v>
      </c>
      <c r="C138" s="4227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tr">
        <f t="shared" si="68"/>
        <v/>
      </c>
      <c r="CA138" s="1899" t="str">
        <f t="shared" si="69"/>
        <v/>
      </c>
      <c r="CJ138" s="4005">
        <f t="shared" si="66"/>
        <v>0</v>
      </c>
    </row>
    <row r="139" spans="1:88" x14ac:dyDescent="0.25">
      <c r="A139" s="6857" t="s">
        <v>2130</v>
      </c>
      <c r="B139" s="3318" t="s">
        <v>2124</v>
      </c>
      <c r="C139" s="4229">
        <f t="shared" si="67"/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tr">
        <f t="shared" si="68"/>
        <v/>
      </c>
      <c r="CA139" s="1899" t="str">
        <f t="shared" si="69"/>
        <v/>
      </c>
      <c r="CJ139" s="4005">
        <f t="shared" si="66"/>
        <v>0</v>
      </c>
    </row>
    <row r="140" spans="1:88" x14ac:dyDescent="0.25">
      <c r="A140" s="5730"/>
      <c r="B140" s="4007" t="s">
        <v>2125</v>
      </c>
      <c r="C140" s="4227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8"/>
      <c r="N140" s="214"/>
      <c r="O140" s="1952"/>
      <c r="P140" s="1970" t="str">
        <f t="shared" si="68"/>
        <v/>
      </c>
      <c r="CA140" s="1899" t="str">
        <f t="shared" si="69"/>
        <v/>
      </c>
      <c r="CJ140" s="4005">
        <f t="shared" si="66"/>
        <v>0</v>
      </c>
    </row>
    <row r="141" spans="1:88" x14ac:dyDescent="0.25">
      <c r="A141" s="5730"/>
      <c r="B141" s="4007" t="s">
        <v>2126</v>
      </c>
      <c r="C141" s="4225">
        <f t="shared" si="67"/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6"/>
      <c r="N141" s="3987"/>
      <c r="O141" s="4051"/>
      <c r="P141" s="1970" t="str">
        <f t="shared" si="68"/>
        <v/>
      </c>
      <c r="CA141" s="1899" t="str">
        <f t="shared" si="69"/>
        <v/>
      </c>
      <c r="CJ141" s="4005">
        <f t="shared" si="66"/>
        <v>0</v>
      </c>
    </row>
    <row r="142" spans="1:88" x14ac:dyDescent="0.25">
      <c r="A142" s="5730"/>
      <c r="B142" s="4007" t="s">
        <v>2127</v>
      </c>
      <c r="C142" s="4121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30"/>
      <c r="N142" s="1162"/>
      <c r="O142" s="4192"/>
      <c r="P142" s="1970" t="str">
        <f t="shared" si="68"/>
        <v/>
      </c>
      <c r="CA142" s="1899" t="str">
        <f t="shared" si="69"/>
        <v/>
      </c>
      <c r="CJ142" s="4005">
        <f t="shared" si="66"/>
        <v>0</v>
      </c>
    </row>
    <row r="143" spans="1:88" x14ac:dyDescent="0.25">
      <c r="A143" s="6535"/>
      <c r="B143" s="893" t="s">
        <v>2128</v>
      </c>
      <c r="C143" s="4227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tr">
        <f t="shared" si="68"/>
        <v/>
      </c>
      <c r="CA143" s="1899" t="str">
        <f t="shared" si="69"/>
        <v/>
      </c>
      <c r="CJ143" s="4005">
        <f t="shared" si="66"/>
        <v>0</v>
      </c>
    </row>
    <row r="144" spans="1:88" x14ac:dyDescent="0.25">
      <c r="A144" s="6857" t="s">
        <v>2131</v>
      </c>
      <c r="B144" s="3318" t="s">
        <v>2124</v>
      </c>
      <c r="C144" s="4223">
        <f t="shared" si="67"/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tr">
        <f t="shared" si="68"/>
        <v/>
      </c>
      <c r="CA144" s="1899" t="str">
        <f t="shared" si="69"/>
        <v/>
      </c>
      <c r="CJ144" s="4005">
        <f t="shared" si="66"/>
        <v>0</v>
      </c>
    </row>
    <row r="145" spans="1:88" x14ac:dyDescent="0.25">
      <c r="A145" s="5730"/>
      <c r="B145" s="4007" t="s">
        <v>2125</v>
      </c>
      <c r="C145" s="4225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8"/>
      <c r="N145" s="214"/>
      <c r="O145" s="1952"/>
      <c r="P145" s="1970" t="str">
        <f t="shared" si="68"/>
        <v/>
      </c>
      <c r="CA145" s="1899" t="str">
        <f t="shared" si="69"/>
        <v/>
      </c>
      <c r="CJ145" s="4005">
        <f t="shared" si="66"/>
        <v>0</v>
      </c>
    </row>
    <row r="146" spans="1:88" x14ac:dyDescent="0.25">
      <c r="A146" s="5730"/>
      <c r="B146" s="4007" t="s">
        <v>2126</v>
      </c>
      <c r="C146" s="4225">
        <f t="shared" si="67"/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6"/>
      <c r="N146" s="3987"/>
      <c r="O146" s="4051"/>
      <c r="P146" s="1970" t="str">
        <f t="shared" si="68"/>
        <v/>
      </c>
      <c r="CA146" s="1899" t="str">
        <f t="shared" si="69"/>
        <v/>
      </c>
      <c r="CJ146" s="4005">
        <f t="shared" si="66"/>
        <v>0</v>
      </c>
    </row>
    <row r="147" spans="1:88" x14ac:dyDescent="0.25">
      <c r="A147" s="5730"/>
      <c r="B147" s="4007" t="s">
        <v>2127</v>
      </c>
      <c r="C147" s="4225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30"/>
      <c r="N147" s="1162"/>
      <c r="O147" s="4192"/>
      <c r="P147" s="1970" t="str">
        <f t="shared" si="68"/>
        <v/>
      </c>
      <c r="CA147" s="1899" t="str">
        <f t="shared" si="69"/>
        <v/>
      </c>
      <c r="CJ147" s="4005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tr">
        <f t="shared" si="68"/>
        <v/>
      </c>
      <c r="CA148" s="1899" t="str">
        <f t="shared" si="69"/>
        <v/>
      </c>
      <c r="CJ148" s="4005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9">
        <f>SUM(C151:H151)</f>
        <v>0</v>
      </c>
      <c r="C151" s="3361"/>
      <c r="D151" s="4231"/>
      <c r="E151" s="4232"/>
      <c r="F151" s="4232"/>
      <c r="G151" s="4232"/>
      <c r="H151" s="4233"/>
    </row>
    <row r="152" spans="1:88" x14ac:dyDescent="0.25">
      <c r="A152" s="4007" t="s">
        <v>2125</v>
      </c>
      <c r="B152" s="4121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f t="shared" si="70"/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f t="shared" si="70"/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5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9">
        <f>SUM(C158:H158)</f>
        <v>0</v>
      </c>
      <c r="C158" s="3361"/>
      <c r="D158" s="4232"/>
      <c r="E158" s="4232"/>
      <c r="F158" s="4232"/>
      <c r="G158" s="4232"/>
      <c r="H158" s="4233"/>
    </row>
    <row r="159" spans="1:88" x14ac:dyDescent="0.25">
      <c r="A159" s="4007" t="s">
        <v>2125</v>
      </c>
      <c r="B159" s="4121">
        <f t="shared" ref="B159:B164" si="71">SUM(C159:H159)</f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f t="shared" si="71"/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f t="shared" si="71"/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5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5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9">
        <f>SUM(D167:J167)</f>
        <v>0</v>
      </c>
      <c r="C167" s="4234"/>
      <c r="D167" s="3310"/>
      <c r="E167" s="4235"/>
      <c r="F167" s="4235"/>
      <c r="G167" s="4235"/>
      <c r="H167" s="4235"/>
      <c r="I167" s="4235"/>
      <c r="J167" s="4236"/>
    </row>
    <row r="168" spans="1:38" x14ac:dyDescent="0.25">
      <c r="A168" s="4007" t="s">
        <v>1120</v>
      </c>
      <c r="B168" s="4121">
        <f>SUM(D168:J168)</f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f>SUM(D169:J169)</f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7" t="s">
        <v>2161</v>
      </c>
      <c r="B175" s="3308">
        <f>SUM(C175:D175)</f>
        <v>0</v>
      </c>
      <c r="C175" s="4055">
        <f>+E175+G175+I175+K175+M175+O175+Q175+S175+U175+W175+Y175+AA175+AC175+AE175+AG175+AI175+AK175</f>
        <v>0</v>
      </c>
      <c r="D175" s="4238">
        <f>+F175+H175+J175+L175+N175+P175+R175+T175+V175+X175+Z175+AB175+AD175+AF175+AH175+AJ175+AL175</f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f>SUM(C176:D176)</f>
        <v>0</v>
      </c>
      <c r="C176" s="4061">
        <f t="shared" ref="C176:D179" si="72">+E176+G176+I176+K176+M176+O176+Q176+S176+U176+W176+Y176+AA176+AC176+AE176+AG176+AI176+AK176</f>
        <v>0</v>
      </c>
      <c r="D176" s="4041">
        <f t="shared" si="72"/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f>SUM(C177:D177)</f>
        <v>0</v>
      </c>
      <c r="C177" s="4061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f>SUM(C179:D179)</f>
        <v>0</v>
      </c>
      <c r="C179" s="4077">
        <f t="shared" si="72"/>
        <v>0</v>
      </c>
      <c r="D179" s="640">
        <f t="shared" si="72"/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f>SUM(B175:B179)</f>
        <v>0</v>
      </c>
      <c r="C180" s="4239">
        <f t="shared" ref="C180:AL180" si="73">SUM(C175:C179)</f>
        <v>0</v>
      </c>
      <c r="D180" s="4240">
        <f t="shared" si="73"/>
        <v>0</v>
      </c>
      <c r="E180" s="4241">
        <f t="shared" si="73"/>
        <v>0</v>
      </c>
      <c r="F180" s="4242">
        <f t="shared" si="73"/>
        <v>0</v>
      </c>
      <c r="G180" s="4241">
        <f t="shared" si="73"/>
        <v>0</v>
      </c>
      <c r="H180" s="4242">
        <f t="shared" si="73"/>
        <v>0</v>
      </c>
      <c r="I180" s="4241">
        <f t="shared" si="73"/>
        <v>0</v>
      </c>
      <c r="J180" s="4242">
        <f t="shared" si="73"/>
        <v>0</v>
      </c>
      <c r="K180" s="4241">
        <f t="shared" si="73"/>
        <v>0</v>
      </c>
      <c r="L180" s="4242">
        <f t="shared" si="73"/>
        <v>0</v>
      </c>
      <c r="M180" s="4241">
        <f t="shared" si="73"/>
        <v>0</v>
      </c>
      <c r="N180" s="4242">
        <f t="shared" si="73"/>
        <v>0</v>
      </c>
      <c r="O180" s="4241">
        <f t="shared" si="73"/>
        <v>0</v>
      </c>
      <c r="P180" s="4242">
        <f t="shared" si="73"/>
        <v>0</v>
      </c>
      <c r="Q180" s="4241">
        <f t="shared" si="73"/>
        <v>0</v>
      </c>
      <c r="R180" s="4242">
        <f t="shared" si="73"/>
        <v>0</v>
      </c>
      <c r="S180" s="4241">
        <f t="shared" si="73"/>
        <v>0</v>
      </c>
      <c r="T180" s="4242">
        <f t="shared" si="73"/>
        <v>0</v>
      </c>
      <c r="U180" s="4241">
        <f t="shared" si="73"/>
        <v>0</v>
      </c>
      <c r="V180" s="4242">
        <f t="shared" si="73"/>
        <v>0</v>
      </c>
      <c r="W180" s="4241">
        <f t="shared" si="73"/>
        <v>0</v>
      </c>
      <c r="X180" s="4242">
        <f t="shared" si="73"/>
        <v>0</v>
      </c>
      <c r="Y180" s="4241">
        <f t="shared" si="73"/>
        <v>0</v>
      </c>
      <c r="Z180" s="4242">
        <f t="shared" si="73"/>
        <v>0</v>
      </c>
      <c r="AA180" s="4243">
        <f t="shared" si="73"/>
        <v>0</v>
      </c>
      <c r="AB180" s="640">
        <f t="shared" si="73"/>
        <v>0</v>
      </c>
      <c r="AC180" s="4241">
        <f t="shared" si="73"/>
        <v>0</v>
      </c>
      <c r="AD180" s="4242">
        <f t="shared" si="73"/>
        <v>0</v>
      </c>
      <c r="AE180" s="4241">
        <f t="shared" si="73"/>
        <v>0</v>
      </c>
      <c r="AF180" s="4242">
        <f t="shared" si="73"/>
        <v>0</v>
      </c>
      <c r="AG180" s="4243">
        <f t="shared" si="73"/>
        <v>0</v>
      </c>
      <c r="AH180" s="640">
        <f t="shared" si="73"/>
        <v>0</v>
      </c>
      <c r="AI180" s="4241">
        <f t="shared" si="73"/>
        <v>0</v>
      </c>
      <c r="AJ180" s="4242">
        <f t="shared" si="73"/>
        <v>0</v>
      </c>
      <c r="AK180" s="4241">
        <f t="shared" si="73"/>
        <v>0</v>
      </c>
      <c r="AL180" s="4242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4">
        <f>SUM(C183:D183)</f>
        <v>0</v>
      </c>
      <c r="C183" s="290"/>
      <c r="D183" s="637"/>
    </row>
    <row r="184" spans="1:38" x14ac:dyDescent="0.25">
      <c r="A184" s="255" t="s">
        <v>655</v>
      </c>
      <c r="B184" s="4245">
        <f>SUM(C184:D184)</f>
        <v>0</v>
      </c>
      <c r="C184" s="290"/>
      <c r="D184" s="637"/>
    </row>
    <row r="185" spans="1:38" ht="21" x14ac:dyDescent="0.25">
      <c r="A185" s="4246" t="s">
        <v>2170</v>
      </c>
      <c r="B185" s="4159">
        <f>SUM(C185:D185)</f>
        <v>0</v>
      </c>
      <c r="C185" s="4089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 ()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50" t="str">
        <f>CONCATENATE("MES: ",NOMBRE!B6, " (",NOMBRE!C6,NOMBRE!D6,")")</f>
        <v>MES:  ()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3971" t="s">
        <v>2181</v>
      </c>
      <c r="C10" s="4247" t="s">
        <v>58</v>
      </c>
      <c r="D10" s="4248" t="s">
        <v>59</v>
      </c>
      <c r="E10" s="3977" t="s">
        <v>2182</v>
      </c>
      <c r="F10" s="487" t="s">
        <v>2183</v>
      </c>
      <c r="G10" s="5750"/>
      <c r="H10" s="3977" t="s">
        <v>2184</v>
      </c>
      <c r="I10" s="593" t="s">
        <v>2185</v>
      </c>
      <c r="J10" s="4249" t="s">
        <v>2186</v>
      </c>
      <c r="K10" s="3976" t="s">
        <v>2187</v>
      </c>
      <c r="L10" s="6465"/>
      <c r="M10" s="5741"/>
      <c r="N10" s="5741"/>
      <c r="O10" s="6947"/>
      <c r="P10" s="6463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50">
        <f t="shared" ref="B11:B51" si="0">SUM(C11:D11)</f>
        <v>0</v>
      </c>
      <c r="C11" s="4251">
        <f>SUM(C12:C51)</f>
        <v>0</v>
      </c>
      <c r="D11" s="4252">
        <f t="shared" ref="D11:R11" si="1">SUM(D12:D51)</f>
        <v>0</v>
      </c>
      <c r="E11" s="4251">
        <f t="shared" si="1"/>
        <v>0</v>
      </c>
      <c r="F11" s="4252">
        <f t="shared" si="1"/>
        <v>0</v>
      </c>
      <c r="G11" s="4253">
        <f t="shared" si="1"/>
        <v>0</v>
      </c>
      <c r="H11" s="4254">
        <f t="shared" si="1"/>
        <v>0</v>
      </c>
      <c r="I11" s="4255">
        <f t="shared" si="1"/>
        <v>0</v>
      </c>
      <c r="J11" s="4256">
        <f t="shared" si="1"/>
        <v>0</v>
      </c>
      <c r="K11" s="4253">
        <f t="shared" si="1"/>
        <v>0</v>
      </c>
      <c r="L11" s="4251">
        <f t="shared" si="1"/>
        <v>0</v>
      </c>
      <c r="M11" s="4254">
        <f t="shared" si="1"/>
        <v>0</v>
      </c>
      <c r="N11" s="4254">
        <f t="shared" si="1"/>
        <v>0</v>
      </c>
      <c r="O11" s="4254">
        <f t="shared" si="1"/>
        <v>0</v>
      </c>
      <c r="P11" s="4253">
        <f t="shared" si="1"/>
        <v>0</v>
      </c>
      <c r="Q11" s="4251">
        <f t="shared" si="1"/>
        <v>0</v>
      </c>
      <c r="R11" s="4253">
        <f t="shared" si="1"/>
        <v>0</v>
      </c>
    </row>
    <row r="12" spans="1:99" x14ac:dyDescent="0.25">
      <c r="A12" s="2240" t="s">
        <v>2190</v>
      </c>
      <c r="B12" s="4257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5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5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5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5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5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5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5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5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59">
        <f t="shared" ref="B13:B22" si="7">SUM(C13:D13)</f>
        <v>0</v>
      </c>
      <c r="C13" s="3996"/>
      <c r="D13" s="2003"/>
      <c r="E13" s="3996"/>
      <c r="F13" s="2003"/>
      <c r="G13" s="330"/>
      <c r="H13" s="1973"/>
      <c r="I13" s="332"/>
      <c r="J13" s="3986"/>
      <c r="K13" s="330"/>
      <c r="L13" s="3996"/>
      <c r="M13" s="1973"/>
      <c r="N13" s="1973"/>
      <c r="O13" s="1973"/>
      <c r="P13" s="330"/>
      <c r="Q13" s="3996"/>
      <c r="R13" s="330"/>
      <c r="S13" s="1970" t="str">
        <f t="shared" ref="S13:S56" si="8">CA13&amp;CB13&amp;CC13&amp;CD13&amp;CE13&amp;CF13&amp;CG13&amp;CH13&amp;CI13</f>
        <v/>
      </c>
      <c r="CA13" s="4258" t="str">
        <f t="shared" si="2"/>
        <v/>
      </c>
      <c r="CB13" s="4258" t="str">
        <f t="shared" si="3"/>
        <v/>
      </c>
      <c r="CC13" s="425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5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5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5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5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5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5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59">
        <f t="shared" si="7"/>
        <v>0</v>
      </c>
      <c r="C14" s="3996"/>
      <c r="D14" s="2003"/>
      <c r="E14" s="3996"/>
      <c r="F14" s="330"/>
      <c r="G14" s="330"/>
      <c r="H14" s="3987"/>
      <c r="I14" s="4026"/>
      <c r="J14" s="3986"/>
      <c r="K14" s="330"/>
      <c r="L14" s="3996"/>
      <c r="M14" s="1973"/>
      <c r="N14" s="1973"/>
      <c r="O14" s="1973"/>
      <c r="P14" s="330"/>
      <c r="Q14" s="3996"/>
      <c r="R14" s="330"/>
      <c r="S14" s="1970" t="str">
        <f t="shared" si="8"/>
        <v/>
      </c>
      <c r="CA14" s="4258" t="str">
        <f t="shared" si="2"/>
        <v/>
      </c>
      <c r="CB14" s="4258" t="str">
        <f t="shared" si="3"/>
        <v/>
      </c>
      <c r="CC14" s="4258" t="str">
        <f t="shared" si="9"/>
        <v/>
      </c>
      <c r="CD14" s="4258" t="str">
        <f t="shared" si="10"/>
        <v/>
      </c>
      <c r="CE14" s="4258" t="str">
        <f t="shared" si="11"/>
        <v/>
      </c>
      <c r="CF14" s="4258" t="str">
        <f t="shared" si="12"/>
        <v/>
      </c>
      <c r="CG14" s="4258" t="str">
        <f t="shared" si="13"/>
        <v/>
      </c>
      <c r="CH14" s="4258" t="str">
        <f t="shared" si="14"/>
        <v/>
      </c>
      <c r="CI14" s="4258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59">
        <f t="shared" si="7"/>
        <v>0</v>
      </c>
      <c r="C15" s="3996"/>
      <c r="D15" s="2003"/>
      <c r="E15" s="3996"/>
      <c r="F15" s="330"/>
      <c r="G15" s="330"/>
      <c r="H15" s="3987"/>
      <c r="I15" s="4026"/>
      <c r="J15" s="3986"/>
      <c r="K15" s="330"/>
      <c r="L15" s="3996"/>
      <c r="M15" s="1973"/>
      <c r="N15" s="1973"/>
      <c r="O15" s="1973"/>
      <c r="P15" s="330"/>
      <c r="Q15" s="3996"/>
      <c r="R15" s="330"/>
      <c r="S15" s="1970" t="str">
        <f t="shared" si="8"/>
        <v/>
      </c>
      <c r="CA15" s="4258" t="str">
        <f t="shared" si="2"/>
        <v/>
      </c>
      <c r="CB15" s="4258" t="str">
        <f t="shared" si="3"/>
        <v/>
      </c>
      <c r="CC15" s="4258" t="str">
        <f t="shared" si="9"/>
        <v/>
      </c>
      <c r="CD15" s="4258" t="str">
        <f t="shared" si="10"/>
        <v/>
      </c>
      <c r="CE15" s="4258" t="str">
        <f t="shared" si="11"/>
        <v/>
      </c>
      <c r="CF15" s="4258" t="str">
        <f t="shared" si="12"/>
        <v/>
      </c>
      <c r="CG15" s="4258" t="str">
        <f t="shared" si="13"/>
        <v/>
      </c>
      <c r="CH15" s="4258" t="str">
        <f t="shared" si="14"/>
        <v/>
      </c>
      <c r="CI15" s="4258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59">
        <f t="shared" si="7"/>
        <v>0</v>
      </c>
      <c r="C16" s="3996"/>
      <c r="D16" s="2003"/>
      <c r="E16" s="3996"/>
      <c r="F16" s="330"/>
      <c r="G16" s="4051"/>
      <c r="H16" s="3987"/>
      <c r="I16" s="4026"/>
      <c r="J16" s="3986"/>
      <c r="K16" s="330"/>
      <c r="L16" s="3996"/>
      <c r="M16" s="1973"/>
      <c r="N16" s="1973"/>
      <c r="O16" s="1973"/>
      <c r="P16" s="330"/>
      <c r="Q16" s="3996"/>
      <c r="R16" s="330"/>
      <c r="S16" s="1970" t="str">
        <f t="shared" si="8"/>
        <v/>
      </c>
      <c r="CA16" s="4258" t="str">
        <f t="shared" si="2"/>
        <v/>
      </c>
      <c r="CB16" s="4258" t="str">
        <f t="shared" si="3"/>
        <v/>
      </c>
      <c r="CC16" s="4258" t="str">
        <f t="shared" si="9"/>
        <v/>
      </c>
      <c r="CD16" s="4258" t="str">
        <f t="shared" si="10"/>
        <v/>
      </c>
      <c r="CE16" s="4258" t="str">
        <f t="shared" si="11"/>
        <v/>
      </c>
      <c r="CF16" s="4258" t="str">
        <f t="shared" si="12"/>
        <v/>
      </c>
      <c r="CG16" s="4258" t="str">
        <f t="shared" si="13"/>
        <v/>
      </c>
      <c r="CH16" s="4258" t="str">
        <f t="shared" si="14"/>
        <v/>
      </c>
      <c r="CI16" s="4258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41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58" t="str">
        <f t="shared" si="2"/>
        <v/>
      </c>
      <c r="CB17" s="4258" t="str">
        <f t="shared" si="3"/>
        <v/>
      </c>
      <c r="CC17" s="4258" t="str">
        <f t="shared" si="9"/>
        <v/>
      </c>
      <c r="CD17" s="4258" t="str">
        <f t="shared" si="10"/>
        <v/>
      </c>
      <c r="CE17" s="4258" t="str">
        <f t="shared" si="11"/>
        <v/>
      </c>
      <c r="CF17" s="4258" t="str">
        <f t="shared" si="12"/>
        <v/>
      </c>
      <c r="CG17" s="4258" t="str">
        <f t="shared" si="13"/>
        <v/>
      </c>
      <c r="CH17" s="4258" t="str">
        <f t="shared" si="14"/>
        <v/>
      </c>
      <c r="CI17" s="4258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57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58" t="str">
        <f t="shared" si="2"/>
        <v/>
      </c>
      <c r="CB18" s="4258" t="str">
        <f t="shared" si="3"/>
        <v/>
      </c>
      <c r="CC18" s="4258" t="str">
        <f t="shared" si="9"/>
        <v/>
      </c>
      <c r="CD18" s="4258" t="str">
        <f t="shared" si="10"/>
        <v/>
      </c>
      <c r="CE18" s="4258" t="str">
        <f t="shared" si="11"/>
        <v/>
      </c>
      <c r="CF18" s="4258" t="str">
        <f t="shared" si="12"/>
        <v/>
      </c>
      <c r="CG18" s="4258" t="str">
        <f t="shared" si="13"/>
        <v/>
      </c>
      <c r="CH18" s="4258" t="str">
        <f t="shared" si="14"/>
        <v/>
      </c>
      <c r="CI18" s="4258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59">
        <f t="shared" si="7"/>
        <v>0</v>
      </c>
      <c r="C19" s="3996"/>
      <c r="D19" s="2003"/>
      <c r="E19" s="3996"/>
      <c r="F19" s="330"/>
      <c r="G19" s="330"/>
      <c r="H19" s="3987"/>
      <c r="I19" s="4026"/>
      <c r="J19" s="3986"/>
      <c r="K19" s="330"/>
      <c r="L19" s="3996"/>
      <c r="M19" s="1973"/>
      <c r="N19" s="1973"/>
      <c r="O19" s="1973"/>
      <c r="P19" s="330"/>
      <c r="Q19" s="3996"/>
      <c r="R19" s="330"/>
      <c r="S19" s="1970" t="str">
        <f t="shared" si="8"/>
        <v/>
      </c>
      <c r="CA19" s="4258" t="str">
        <f t="shared" si="2"/>
        <v/>
      </c>
      <c r="CB19" s="4258" t="str">
        <f t="shared" si="3"/>
        <v/>
      </c>
      <c r="CC19" s="4258" t="str">
        <f t="shared" si="9"/>
        <v/>
      </c>
      <c r="CD19" s="4258" t="str">
        <f t="shared" si="10"/>
        <v/>
      </c>
      <c r="CE19" s="4258" t="str">
        <f t="shared" si="11"/>
        <v/>
      </c>
      <c r="CF19" s="4258" t="str">
        <f t="shared" si="12"/>
        <v/>
      </c>
      <c r="CG19" s="4258" t="str">
        <f t="shared" si="13"/>
        <v/>
      </c>
      <c r="CH19" s="4258" t="str">
        <f t="shared" si="14"/>
        <v/>
      </c>
      <c r="CI19" s="4258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41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58" t="str">
        <f t="shared" si="2"/>
        <v/>
      </c>
      <c r="CB20" s="4258" t="str">
        <f t="shared" si="3"/>
        <v/>
      </c>
      <c r="CC20" s="4258" t="str">
        <f t="shared" si="9"/>
        <v/>
      </c>
      <c r="CD20" s="4258" t="str">
        <f t="shared" si="10"/>
        <v/>
      </c>
      <c r="CE20" s="4258" t="str">
        <f t="shared" si="11"/>
        <v/>
      </c>
      <c r="CF20" s="4258" t="str">
        <f t="shared" si="12"/>
        <v/>
      </c>
      <c r="CG20" s="4258" t="str">
        <f t="shared" si="13"/>
        <v/>
      </c>
      <c r="CH20" s="4258" t="str">
        <f t="shared" si="14"/>
        <v/>
      </c>
      <c r="CI20" s="4258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57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58" t="str">
        <f t="shared" si="2"/>
        <v/>
      </c>
      <c r="CB21" s="4258" t="str">
        <f t="shared" si="3"/>
        <v/>
      </c>
      <c r="CC21" s="4258" t="str">
        <f t="shared" si="9"/>
        <v/>
      </c>
      <c r="CD21" s="4258" t="str">
        <f t="shared" si="10"/>
        <v/>
      </c>
      <c r="CE21" s="4258" t="str">
        <f t="shared" si="11"/>
        <v/>
      </c>
      <c r="CF21" s="4258" t="str">
        <f t="shared" si="12"/>
        <v/>
      </c>
      <c r="CG21" s="4258" t="str">
        <f t="shared" si="13"/>
        <v/>
      </c>
      <c r="CH21" s="4258" t="str">
        <f t="shared" si="14"/>
        <v/>
      </c>
      <c r="CI21" s="4258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59">
        <f t="shared" si="7"/>
        <v>0</v>
      </c>
      <c r="C22" s="3996"/>
      <c r="D22" s="2003"/>
      <c r="E22" s="3996"/>
      <c r="F22" s="330"/>
      <c r="G22" s="330"/>
      <c r="H22" s="3987"/>
      <c r="I22" s="332"/>
      <c r="J22" s="3986"/>
      <c r="K22" s="330"/>
      <c r="L22" s="3996"/>
      <c r="M22" s="1973"/>
      <c r="N22" s="1973"/>
      <c r="O22" s="1973"/>
      <c r="P22" s="330"/>
      <c r="Q22" s="3996"/>
      <c r="R22" s="330"/>
      <c r="S22" s="1970" t="str">
        <f t="shared" si="8"/>
        <v/>
      </c>
      <c r="CA22" s="4258" t="str">
        <f t="shared" si="2"/>
        <v/>
      </c>
      <c r="CB22" s="4258" t="str">
        <f t="shared" si="3"/>
        <v/>
      </c>
      <c r="CC22" s="4258" t="str">
        <f t="shared" si="9"/>
        <v/>
      </c>
      <c r="CD22" s="4258" t="str">
        <f t="shared" si="10"/>
        <v/>
      </c>
      <c r="CE22" s="4258" t="str">
        <f t="shared" si="11"/>
        <v/>
      </c>
      <c r="CF22" s="4258" t="str">
        <f t="shared" si="12"/>
        <v/>
      </c>
      <c r="CG22" s="4258" t="str">
        <f t="shared" si="13"/>
        <v/>
      </c>
      <c r="CH22" s="4258" t="str">
        <f t="shared" si="14"/>
        <v/>
      </c>
      <c r="CI22" s="4258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59">
        <f t="shared" ref="B23:B33" si="23">SUM(C23:D23)</f>
        <v>0</v>
      </c>
      <c r="C23" s="3996"/>
      <c r="D23" s="2003"/>
      <c r="E23" s="3996"/>
      <c r="F23" s="2003"/>
      <c r="G23" s="330"/>
      <c r="H23" s="1973"/>
      <c r="I23" s="332"/>
      <c r="J23" s="3986"/>
      <c r="K23" s="330"/>
      <c r="L23" s="3996"/>
      <c r="M23" s="1973"/>
      <c r="N23" s="1973"/>
      <c r="O23" s="1973"/>
      <c r="P23" s="330"/>
      <c r="Q23" s="3996"/>
      <c r="R23" s="330"/>
      <c r="S23" s="1970" t="str">
        <f t="shared" si="8"/>
        <v/>
      </c>
      <c r="CA23" s="4258" t="str">
        <f t="shared" si="2"/>
        <v/>
      </c>
      <c r="CB23" s="4258" t="str">
        <f t="shared" si="3"/>
        <v/>
      </c>
      <c r="CC23" s="4258" t="str">
        <f t="shared" si="9"/>
        <v/>
      </c>
      <c r="CD23" s="4258" t="str">
        <f t="shared" si="10"/>
        <v/>
      </c>
      <c r="CE23" s="4258" t="str">
        <f t="shared" si="11"/>
        <v/>
      </c>
      <c r="CF23" s="4258" t="str">
        <f t="shared" si="12"/>
        <v/>
      </c>
      <c r="CG23" s="4258" t="str">
        <f t="shared" si="13"/>
        <v/>
      </c>
      <c r="CH23" s="4258" t="str">
        <f t="shared" si="14"/>
        <v/>
      </c>
      <c r="CI23" s="4258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59">
        <f t="shared" si="23"/>
        <v>0</v>
      </c>
      <c r="C24" s="3996"/>
      <c r="D24" s="2003"/>
      <c r="E24" s="3996"/>
      <c r="F24" s="330"/>
      <c r="G24" s="330"/>
      <c r="H24" s="3987"/>
      <c r="I24" s="4026"/>
      <c r="J24" s="3986"/>
      <c r="K24" s="330"/>
      <c r="L24" s="3996"/>
      <c r="M24" s="1973"/>
      <c r="N24" s="1973"/>
      <c r="O24" s="1973"/>
      <c r="P24" s="330"/>
      <c r="Q24" s="3996"/>
      <c r="R24" s="330"/>
      <c r="S24" s="1970" t="str">
        <f t="shared" si="8"/>
        <v/>
      </c>
      <c r="CA24" s="4258" t="str">
        <f t="shared" si="2"/>
        <v/>
      </c>
      <c r="CB24" s="4258" t="str">
        <f t="shared" si="3"/>
        <v/>
      </c>
      <c r="CC24" s="4258" t="str">
        <f t="shared" si="9"/>
        <v/>
      </c>
      <c r="CD24" s="4258" t="str">
        <f t="shared" si="10"/>
        <v/>
      </c>
      <c r="CE24" s="4258" t="str">
        <f t="shared" si="11"/>
        <v/>
      </c>
      <c r="CF24" s="4258" t="str">
        <f t="shared" si="12"/>
        <v/>
      </c>
      <c r="CG24" s="4258" t="str">
        <f t="shared" si="13"/>
        <v/>
      </c>
      <c r="CH24" s="4258" t="str">
        <f t="shared" si="14"/>
        <v/>
      </c>
      <c r="CI24" s="4258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41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58" t="str">
        <f t="shared" si="2"/>
        <v/>
      </c>
      <c r="CB25" s="4258" t="str">
        <f t="shared" si="3"/>
        <v/>
      </c>
      <c r="CC25" s="4258" t="str">
        <f t="shared" si="9"/>
        <v/>
      </c>
      <c r="CD25" s="4258" t="str">
        <f t="shared" si="10"/>
        <v/>
      </c>
      <c r="CE25" s="4258" t="str">
        <f t="shared" si="11"/>
        <v/>
      </c>
      <c r="CF25" s="4258" t="str">
        <f t="shared" si="12"/>
        <v/>
      </c>
      <c r="CG25" s="4258" t="str">
        <f t="shared" si="13"/>
        <v/>
      </c>
      <c r="CH25" s="4258" t="str">
        <f t="shared" si="14"/>
        <v/>
      </c>
      <c r="CI25" s="4258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57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58" t="str">
        <f t="shared" si="2"/>
        <v/>
      </c>
      <c r="CB26" s="4258" t="str">
        <f t="shared" si="3"/>
        <v/>
      </c>
      <c r="CC26" s="4258" t="str">
        <f t="shared" si="9"/>
        <v/>
      </c>
      <c r="CD26" s="4258" t="str">
        <f t="shared" si="10"/>
        <v/>
      </c>
      <c r="CE26" s="4258" t="str">
        <f t="shared" si="11"/>
        <v/>
      </c>
      <c r="CF26" s="4258" t="str">
        <f t="shared" si="12"/>
        <v/>
      </c>
      <c r="CG26" s="4258" t="str">
        <f t="shared" si="13"/>
        <v/>
      </c>
      <c r="CH26" s="4258" t="str">
        <f t="shared" si="14"/>
        <v/>
      </c>
      <c r="CI26" s="4258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57" t="s">
        <v>2205</v>
      </c>
      <c r="B27" s="4259">
        <f t="shared" si="23"/>
        <v>0</v>
      </c>
      <c r="C27" s="3996"/>
      <c r="D27" s="330"/>
      <c r="E27" s="3996"/>
      <c r="F27" s="330"/>
      <c r="G27" s="4051"/>
      <c r="H27" s="3987"/>
      <c r="I27" s="4026"/>
      <c r="J27" s="3986"/>
      <c r="K27" s="330"/>
      <c r="L27" s="3996"/>
      <c r="M27" s="1973"/>
      <c r="N27" s="1973"/>
      <c r="O27" s="1973"/>
      <c r="P27" s="330"/>
      <c r="Q27" s="3996"/>
      <c r="R27" s="330"/>
      <c r="S27" s="1970" t="str">
        <f t="shared" si="8"/>
        <v/>
      </c>
      <c r="CA27" s="4258" t="str">
        <f t="shared" si="2"/>
        <v/>
      </c>
      <c r="CB27" s="4258" t="str">
        <f t="shared" si="3"/>
        <v/>
      </c>
      <c r="CC27" s="4258" t="str">
        <f t="shared" si="9"/>
        <v/>
      </c>
      <c r="CD27" s="4258" t="str">
        <f t="shared" si="10"/>
        <v/>
      </c>
      <c r="CE27" s="4258" t="str">
        <f t="shared" si="11"/>
        <v/>
      </c>
      <c r="CF27" s="4258" t="str">
        <f t="shared" si="12"/>
        <v/>
      </c>
      <c r="CG27" s="4258" t="str">
        <f t="shared" si="13"/>
        <v/>
      </c>
      <c r="CH27" s="4258" t="str">
        <f t="shared" si="14"/>
        <v/>
      </c>
      <c r="CI27" s="4258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57" t="s">
        <v>2206</v>
      </c>
      <c r="B28" s="4259">
        <f t="shared" si="23"/>
        <v>0</v>
      </c>
      <c r="C28" s="3996"/>
      <c r="D28" s="330"/>
      <c r="E28" s="3996"/>
      <c r="F28" s="330"/>
      <c r="G28" s="4051"/>
      <c r="H28" s="3987"/>
      <c r="I28" s="4026"/>
      <c r="J28" s="3986"/>
      <c r="K28" s="330"/>
      <c r="L28" s="3996"/>
      <c r="M28" s="1973"/>
      <c r="N28" s="1973"/>
      <c r="O28" s="1973"/>
      <c r="P28" s="330"/>
      <c r="Q28" s="3996"/>
      <c r="R28" s="330"/>
      <c r="S28" s="1970" t="str">
        <f t="shared" si="8"/>
        <v/>
      </c>
      <c r="CA28" s="4258" t="str">
        <f t="shared" si="2"/>
        <v/>
      </c>
      <c r="CB28" s="4258" t="str">
        <f t="shared" si="3"/>
        <v/>
      </c>
      <c r="CC28" s="4258" t="str">
        <f t="shared" si="9"/>
        <v/>
      </c>
      <c r="CD28" s="4258" t="str">
        <f t="shared" si="10"/>
        <v/>
      </c>
      <c r="CE28" s="4258" t="str">
        <f t="shared" si="11"/>
        <v/>
      </c>
      <c r="CF28" s="4258" t="str">
        <f t="shared" si="12"/>
        <v/>
      </c>
      <c r="CG28" s="4258" t="str">
        <f t="shared" si="13"/>
        <v/>
      </c>
      <c r="CH28" s="4258" t="str">
        <f t="shared" si="14"/>
        <v/>
      </c>
      <c r="CI28" s="4258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41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58" t="str">
        <f t="shared" si="2"/>
        <v/>
      </c>
      <c r="CB29" s="4258" t="str">
        <f t="shared" si="3"/>
        <v/>
      </c>
      <c r="CC29" s="4258" t="str">
        <f t="shared" si="9"/>
        <v/>
      </c>
      <c r="CD29" s="4258" t="str">
        <f t="shared" si="10"/>
        <v/>
      </c>
      <c r="CE29" s="4258" t="str">
        <f t="shared" si="11"/>
        <v/>
      </c>
      <c r="CF29" s="4258" t="str">
        <f t="shared" si="12"/>
        <v/>
      </c>
      <c r="CG29" s="4258" t="str">
        <f t="shared" si="13"/>
        <v/>
      </c>
      <c r="CH29" s="4258" t="str">
        <f t="shared" si="14"/>
        <v/>
      </c>
      <c r="CI29" s="4258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57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58" t="str">
        <f t="shared" si="2"/>
        <v/>
      </c>
      <c r="CB30" s="4258" t="str">
        <f t="shared" si="3"/>
        <v/>
      </c>
      <c r="CC30" s="4258" t="str">
        <f t="shared" si="9"/>
        <v/>
      </c>
      <c r="CD30" s="4258" t="str">
        <f t="shared" si="10"/>
        <v/>
      </c>
      <c r="CE30" s="4258" t="str">
        <f t="shared" si="11"/>
        <v/>
      </c>
      <c r="CF30" s="4258" t="str">
        <f t="shared" si="12"/>
        <v/>
      </c>
      <c r="CG30" s="4258" t="str">
        <f t="shared" si="13"/>
        <v/>
      </c>
      <c r="CH30" s="4258" t="str">
        <f t="shared" si="14"/>
        <v/>
      </c>
      <c r="CI30" s="4258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59">
        <f t="shared" si="23"/>
        <v>0</v>
      </c>
      <c r="C31" s="3996"/>
      <c r="D31" s="330"/>
      <c r="E31" s="3996"/>
      <c r="F31" s="330"/>
      <c r="G31" s="330"/>
      <c r="H31" s="3987"/>
      <c r="I31" s="4026"/>
      <c r="J31" s="3986"/>
      <c r="K31" s="330"/>
      <c r="L31" s="3996"/>
      <c r="M31" s="1973"/>
      <c r="N31" s="1973"/>
      <c r="O31" s="1973"/>
      <c r="P31" s="330"/>
      <c r="Q31" s="3996"/>
      <c r="R31" s="330"/>
      <c r="S31" s="1970" t="str">
        <f t="shared" si="8"/>
        <v/>
      </c>
      <c r="CA31" s="4258" t="str">
        <f t="shared" si="2"/>
        <v/>
      </c>
      <c r="CB31" s="4258" t="str">
        <f t="shared" si="3"/>
        <v/>
      </c>
      <c r="CC31" s="4258" t="str">
        <f t="shared" si="9"/>
        <v/>
      </c>
      <c r="CD31" s="4258" t="str">
        <f t="shared" si="10"/>
        <v/>
      </c>
      <c r="CE31" s="4258" t="str">
        <f t="shared" si="11"/>
        <v/>
      </c>
      <c r="CF31" s="4258" t="str">
        <f t="shared" si="12"/>
        <v/>
      </c>
      <c r="CG31" s="4258" t="str">
        <f t="shared" si="13"/>
        <v/>
      </c>
      <c r="CH31" s="4258" t="str">
        <f t="shared" si="14"/>
        <v/>
      </c>
      <c r="CI31" s="4258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59">
        <f t="shared" si="23"/>
        <v>0</v>
      </c>
      <c r="C32" s="3996"/>
      <c r="D32" s="330"/>
      <c r="E32" s="3996"/>
      <c r="F32" s="330"/>
      <c r="G32" s="330"/>
      <c r="H32" s="3987"/>
      <c r="I32" s="332"/>
      <c r="J32" s="3986"/>
      <c r="K32" s="330"/>
      <c r="L32" s="3996"/>
      <c r="M32" s="1973"/>
      <c r="N32" s="1973"/>
      <c r="O32" s="1973"/>
      <c r="P32" s="330"/>
      <c r="Q32" s="3996"/>
      <c r="R32" s="330"/>
      <c r="S32" s="1970" t="str">
        <f t="shared" si="8"/>
        <v/>
      </c>
      <c r="CA32" s="4258" t="str">
        <f t="shared" si="2"/>
        <v/>
      </c>
      <c r="CB32" s="4258" t="str">
        <f t="shared" si="3"/>
        <v/>
      </c>
      <c r="CC32" s="4258" t="str">
        <f t="shared" si="9"/>
        <v/>
      </c>
      <c r="CD32" s="4258" t="str">
        <f t="shared" si="10"/>
        <v/>
      </c>
      <c r="CE32" s="4258" t="str">
        <f t="shared" si="11"/>
        <v/>
      </c>
      <c r="CF32" s="4258" t="str">
        <f t="shared" si="12"/>
        <v/>
      </c>
      <c r="CG32" s="4258" t="str">
        <f t="shared" si="13"/>
        <v/>
      </c>
      <c r="CH32" s="4258" t="str">
        <f t="shared" si="14"/>
        <v/>
      </c>
      <c r="CI32" s="4258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59">
        <f t="shared" si="23"/>
        <v>0</v>
      </c>
      <c r="C33" s="3996"/>
      <c r="D33" s="330"/>
      <c r="E33" s="3996"/>
      <c r="F33" s="330"/>
      <c r="G33" s="330"/>
      <c r="H33" s="3987"/>
      <c r="I33" s="332"/>
      <c r="J33" s="3986"/>
      <c r="K33" s="330"/>
      <c r="L33" s="3996"/>
      <c r="M33" s="1973"/>
      <c r="N33" s="1973"/>
      <c r="O33" s="1973"/>
      <c r="P33" s="330"/>
      <c r="Q33" s="3996"/>
      <c r="R33" s="330"/>
      <c r="S33" s="1970" t="str">
        <f t="shared" si="8"/>
        <v/>
      </c>
      <c r="CA33" s="4258" t="str">
        <f t="shared" si="2"/>
        <v/>
      </c>
      <c r="CB33" s="4258" t="str">
        <f t="shared" si="3"/>
        <v/>
      </c>
      <c r="CC33" s="4258" t="str">
        <f t="shared" si="9"/>
        <v/>
      </c>
      <c r="CD33" s="4258" t="str">
        <f t="shared" si="10"/>
        <v/>
      </c>
      <c r="CE33" s="4258" t="str">
        <f t="shared" si="11"/>
        <v/>
      </c>
      <c r="CF33" s="4258" t="str">
        <f t="shared" si="12"/>
        <v/>
      </c>
      <c r="CG33" s="4258" t="str">
        <f t="shared" si="13"/>
        <v/>
      </c>
      <c r="CH33" s="4258" t="str">
        <f t="shared" si="14"/>
        <v/>
      </c>
      <c r="CI33" s="4258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59">
        <f t="shared" si="0"/>
        <v>0</v>
      </c>
      <c r="C34" s="3996"/>
      <c r="D34" s="2003"/>
      <c r="E34" s="3996"/>
      <c r="F34" s="2003"/>
      <c r="G34" s="330"/>
      <c r="H34" s="1973"/>
      <c r="I34" s="332"/>
      <c r="J34" s="3986"/>
      <c r="K34" s="330"/>
      <c r="L34" s="3996"/>
      <c r="M34" s="1973"/>
      <c r="N34" s="1973"/>
      <c r="O34" s="1973"/>
      <c r="P34" s="330"/>
      <c r="Q34" s="3996"/>
      <c r="R34" s="330"/>
      <c r="S34" s="1970" t="str">
        <f t="shared" si="8"/>
        <v/>
      </c>
      <c r="CA34" s="4258" t="str">
        <f t="shared" si="2"/>
        <v/>
      </c>
      <c r="CB34" s="4258" t="str">
        <f t="shared" si="3"/>
        <v/>
      </c>
      <c r="CC34" s="4258" t="str">
        <f t="shared" si="9"/>
        <v/>
      </c>
      <c r="CD34" s="4258" t="str">
        <f t="shared" si="10"/>
        <v/>
      </c>
      <c r="CE34" s="4258" t="str">
        <f t="shared" si="11"/>
        <v/>
      </c>
      <c r="CF34" s="4258" t="str">
        <f t="shared" si="12"/>
        <v/>
      </c>
      <c r="CG34" s="4258" t="str">
        <f t="shared" si="13"/>
        <v/>
      </c>
      <c r="CH34" s="4258" t="str">
        <f t="shared" si="14"/>
        <v/>
      </c>
      <c r="CI34" s="4258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41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58" t="str">
        <f t="shared" si="2"/>
        <v/>
      </c>
      <c r="CB35" s="4258" t="str">
        <f t="shared" si="3"/>
        <v/>
      </c>
      <c r="CC35" s="4258" t="str">
        <f t="shared" si="9"/>
        <v/>
      </c>
      <c r="CD35" s="4258" t="str">
        <f t="shared" si="10"/>
        <v/>
      </c>
      <c r="CE35" s="4258" t="str">
        <f t="shared" si="11"/>
        <v/>
      </c>
      <c r="CF35" s="4258" t="str">
        <f t="shared" si="12"/>
        <v/>
      </c>
      <c r="CG35" s="4258" t="str">
        <f t="shared" si="13"/>
        <v/>
      </c>
      <c r="CH35" s="4258" t="str">
        <f t="shared" si="14"/>
        <v/>
      </c>
      <c r="CI35" s="4258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57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58" t="str">
        <f t="shared" si="2"/>
        <v/>
      </c>
      <c r="CB36" s="4258" t="str">
        <f t="shared" si="3"/>
        <v/>
      </c>
      <c r="CC36" s="4258" t="str">
        <f t="shared" si="9"/>
        <v/>
      </c>
      <c r="CD36" s="4258" t="str">
        <f t="shared" si="10"/>
        <v/>
      </c>
      <c r="CE36" s="4258" t="str">
        <f t="shared" si="11"/>
        <v/>
      </c>
      <c r="CF36" s="4258" t="str">
        <f t="shared" si="12"/>
        <v/>
      </c>
      <c r="CG36" s="4258" t="str">
        <f t="shared" si="13"/>
        <v/>
      </c>
      <c r="CH36" s="4258" t="str">
        <f t="shared" si="14"/>
        <v/>
      </c>
      <c r="CI36" s="4258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59">
        <f t="shared" si="0"/>
        <v>0</v>
      </c>
      <c r="C37" s="3996"/>
      <c r="D37" s="330"/>
      <c r="E37" s="3996"/>
      <c r="F37" s="330"/>
      <c r="G37" s="4051"/>
      <c r="H37" s="3987"/>
      <c r="I37" s="4026"/>
      <c r="J37" s="3986"/>
      <c r="K37" s="330"/>
      <c r="L37" s="3996"/>
      <c r="M37" s="1973"/>
      <c r="N37" s="1973"/>
      <c r="O37" s="1973"/>
      <c r="P37" s="330"/>
      <c r="Q37" s="3996"/>
      <c r="R37" s="330"/>
      <c r="S37" s="1970" t="str">
        <f t="shared" si="8"/>
        <v/>
      </c>
      <c r="CA37" s="4258" t="str">
        <f t="shared" si="2"/>
        <v/>
      </c>
      <c r="CB37" s="4258" t="str">
        <f t="shared" si="3"/>
        <v/>
      </c>
      <c r="CC37" s="4258" t="str">
        <f t="shared" si="9"/>
        <v/>
      </c>
      <c r="CD37" s="4258" t="str">
        <f t="shared" si="10"/>
        <v/>
      </c>
      <c r="CE37" s="4258" t="str">
        <f t="shared" si="11"/>
        <v/>
      </c>
      <c r="CF37" s="4258" t="str">
        <f t="shared" si="12"/>
        <v/>
      </c>
      <c r="CG37" s="4258" t="str">
        <f t="shared" si="13"/>
        <v/>
      </c>
      <c r="CH37" s="4258" t="str">
        <f t="shared" si="14"/>
        <v/>
      </c>
      <c r="CI37" s="4258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59">
        <f t="shared" si="0"/>
        <v>0</v>
      </c>
      <c r="C38" s="3996"/>
      <c r="D38" s="330"/>
      <c r="E38" s="3996"/>
      <c r="F38" s="330"/>
      <c r="G38" s="4051"/>
      <c r="H38" s="3987"/>
      <c r="I38" s="4026"/>
      <c r="J38" s="3986"/>
      <c r="K38" s="330"/>
      <c r="L38" s="3996"/>
      <c r="M38" s="1973"/>
      <c r="N38" s="1973"/>
      <c r="O38" s="1973"/>
      <c r="P38" s="330"/>
      <c r="Q38" s="3996"/>
      <c r="R38" s="330"/>
      <c r="S38" s="1970" t="str">
        <f t="shared" si="8"/>
        <v/>
      </c>
      <c r="CA38" s="4258" t="str">
        <f t="shared" si="2"/>
        <v/>
      </c>
      <c r="CB38" s="4258" t="str">
        <f t="shared" si="3"/>
        <v/>
      </c>
      <c r="CC38" s="4258" t="str">
        <f t="shared" si="9"/>
        <v/>
      </c>
      <c r="CD38" s="4258" t="str">
        <f t="shared" si="10"/>
        <v/>
      </c>
      <c r="CE38" s="4258" t="str">
        <f t="shared" si="11"/>
        <v/>
      </c>
      <c r="CF38" s="4258" t="str">
        <f t="shared" si="12"/>
        <v/>
      </c>
      <c r="CG38" s="4258" t="str">
        <f t="shared" si="13"/>
        <v/>
      </c>
      <c r="CH38" s="4258" t="str">
        <f t="shared" si="14"/>
        <v/>
      </c>
      <c r="CI38" s="4258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59">
        <f t="shared" si="0"/>
        <v>0</v>
      </c>
      <c r="C39" s="3996"/>
      <c r="D39" s="330"/>
      <c r="E39" s="3996"/>
      <c r="F39" s="330"/>
      <c r="G39" s="4051"/>
      <c r="H39" s="3987"/>
      <c r="I39" s="4026"/>
      <c r="J39" s="3986"/>
      <c r="K39" s="330"/>
      <c r="L39" s="3996"/>
      <c r="M39" s="1973"/>
      <c r="N39" s="1973"/>
      <c r="O39" s="1973"/>
      <c r="P39" s="330"/>
      <c r="Q39" s="3996"/>
      <c r="R39" s="330"/>
      <c r="S39" s="1970" t="str">
        <f t="shared" si="8"/>
        <v/>
      </c>
      <c r="CA39" s="4258" t="str">
        <f t="shared" si="2"/>
        <v/>
      </c>
      <c r="CB39" s="4258" t="str">
        <f t="shared" si="3"/>
        <v/>
      </c>
      <c r="CC39" s="4258" t="str">
        <f t="shared" si="9"/>
        <v/>
      </c>
      <c r="CD39" s="4258" t="str">
        <f t="shared" si="10"/>
        <v/>
      </c>
      <c r="CE39" s="4258" t="str">
        <f t="shared" si="11"/>
        <v/>
      </c>
      <c r="CF39" s="4258" t="str">
        <f t="shared" si="12"/>
        <v/>
      </c>
      <c r="CG39" s="4258" t="str">
        <f t="shared" si="13"/>
        <v/>
      </c>
      <c r="CH39" s="4258" t="str">
        <f t="shared" si="14"/>
        <v/>
      </c>
      <c r="CI39" s="4258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59">
        <f t="shared" si="0"/>
        <v>0</v>
      </c>
      <c r="C40" s="3996"/>
      <c r="D40" s="330"/>
      <c r="E40" s="3996"/>
      <c r="F40" s="330"/>
      <c r="G40" s="330"/>
      <c r="H40" s="3987"/>
      <c r="I40" s="4026"/>
      <c r="J40" s="3986"/>
      <c r="K40" s="330"/>
      <c r="L40" s="3996"/>
      <c r="M40" s="1973"/>
      <c r="N40" s="1973"/>
      <c r="O40" s="1973"/>
      <c r="P40" s="330"/>
      <c r="Q40" s="3996"/>
      <c r="R40" s="330"/>
      <c r="S40" s="1970" t="str">
        <f t="shared" si="8"/>
        <v/>
      </c>
      <c r="CA40" s="4258" t="str">
        <f t="shared" si="2"/>
        <v/>
      </c>
      <c r="CB40" s="4258" t="str">
        <f t="shared" si="3"/>
        <v/>
      </c>
      <c r="CC40" s="4258" t="str">
        <f t="shared" si="9"/>
        <v/>
      </c>
      <c r="CD40" s="4258" t="str">
        <f t="shared" si="10"/>
        <v/>
      </c>
      <c r="CE40" s="4258" t="str">
        <f t="shared" si="11"/>
        <v/>
      </c>
      <c r="CF40" s="4258" t="str">
        <f t="shared" si="12"/>
        <v/>
      </c>
      <c r="CG40" s="4258" t="str">
        <f t="shared" si="13"/>
        <v/>
      </c>
      <c r="CH40" s="4258" t="str">
        <f t="shared" si="14"/>
        <v/>
      </c>
      <c r="CI40" s="4258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59">
        <f t="shared" si="0"/>
        <v>0</v>
      </c>
      <c r="C41" s="3996"/>
      <c r="D41" s="330"/>
      <c r="E41" s="3996"/>
      <c r="F41" s="330"/>
      <c r="G41" s="330"/>
      <c r="H41" s="3987"/>
      <c r="I41" s="4026"/>
      <c r="J41" s="3986"/>
      <c r="K41" s="330"/>
      <c r="L41" s="3996"/>
      <c r="M41" s="1973"/>
      <c r="N41" s="1973"/>
      <c r="O41" s="1973"/>
      <c r="P41" s="330"/>
      <c r="Q41" s="3996"/>
      <c r="R41" s="330"/>
      <c r="S41" s="1970" t="str">
        <f t="shared" si="8"/>
        <v/>
      </c>
      <c r="CA41" s="4258" t="str">
        <f t="shared" si="2"/>
        <v/>
      </c>
      <c r="CB41" s="4258" t="str">
        <f t="shared" si="3"/>
        <v/>
      </c>
      <c r="CC41" s="4258" t="str">
        <f t="shared" si="9"/>
        <v/>
      </c>
      <c r="CD41" s="4258" t="str">
        <f t="shared" si="10"/>
        <v/>
      </c>
      <c r="CE41" s="4258" t="str">
        <f t="shared" si="11"/>
        <v/>
      </c>
      <c r="CF41" s="4258" t="str">
        <f t="shared" si="12"/>
        <v/>
      </c>
      <c r="CG41" s="4258" t="str">
        <f t="shared" si="13"/>
        <v/>
      </c>
      <c r="CH41" s="4258" t="str">
        <f t="shared" si="14"/>
        <v/>
      </c>
      <c r="CI41" s="4258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59">
        <f t="shared" si="0"/>
        <v>0</v>
      </c>
      <c r="C42" s="3996"/>
      <c r="D42" s="330"/>
      <c r="E42" s="3996"/>
      <c r="F42" s="330"/>
      <c r="G42" s="330"/>
      <c r="H42" s="3987"/>
      <c r="I42" s="4026"/>
      <c r="J42" s="3986"/>
      <c r="K42" s="330"/>
      <c r="L42" s="3996"/>
      <c r="M42" s="1973"/>
      <c r="N42" s="1973"/>
      <c r="O42" s="1973"/>
      <c r="P42" s="330"/>
      <c r="Q42" s="3996"/>
      <c r="R42" s="330"/>
      <c r="S42" s="1970" t="str">
        <f t="shared" si="8"/>
        <v/>
      </c>
      <c r="CA42" s="4258" t="str">
        <f t="shared" si="2"/>
        <v/>
      </c>
      <c r="CB42" s="4258" t="str">
        <f t="shared" si="3"/>
        <v/>
      </c>
      <c r="CC42" s="4258" t="str">
        <f t="shared" si="9"/>
        <v/>
      </c>
      <c r="CD42" s="4258" t="str">
        <f t="shared" si="10"/>
        <v/>
      </c>
      <c r="CE42" s="4258" t="str">
        <f t="shared" si="11"/>
        <v/>
      </c>
      <c r="CF42" s="4258" t="str">
        <f t="shared" si="12"/>
        <v/>
      </c>
      <c r="CG42" s="4258" t="str">
        <f t="shared" si="13"/>
        <v/>
      </c>
      <c r="CH42" s="4258" t="str">
        <f t="shared" si="14"/>
        <v/>
      </c>
      <c r="CI42" s="4258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41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58" t="str">
        <f t="shared" si="2"/>
        <v/>
      </c>
      <c r="CB43" s="4258" t="str">
        <f t="shared" si="3"/>
        <v/>
      </c>
      <c r="CC43" s="4258" t="str">
        <f t="shared" si="9"/>
        <v/>
      </c>
      <c r="CD43" s="4258" t="str">
        <f t="shared" si="10"/>
        <v/>
      </c>
      <c r="CE43" s="4258" t="str">
        <f t="shared" si="11"/>
        <v/>
      </c>
      <c r="CF43" s="4258" t="str">
        <f t="shared" si="12"/>
        <v/>
      </c>
      <c r="CG43" s="4258" t="str">
        <f t="shared" si="13"/>
        <v/>
      </c>
      <c r="CH43" s="4258" t="str">
        <f t="shared" si="14"/>
        <v/>
      </c>
      <c r="CI43" s="4258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57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58" t="str">
        <f t="shared" si="2"/>
        <v/>
      </c>
      <c r="CB44" s="4258" t="str">
        <f t="shared" si="3"/>
        <v/>
      </c>
      <c r="CC44" s="4258" t="str">
        <f t="shared" si="9"/>
        <v/>
      </c>
      <c r="CD44" s="4258" t="str">
        <f t="shared" si="10"/>
        <v/>
      </c>
      <c r="CE44" s="4258" t="str">
        <f t="shared" si="11"/>
        <v/>
      </c>
      <c r="CF44" s="4258" t="str">
        <f t="shared" si="12"/>
        <v/>
      </c>
      <c r="CG44" s="4258" t="str">
        <f t="shared" si="13"/>
        <v/>
      </c>
      <c r="CH44" s="4258" t="str">
        <f t="shared" si="14"/>
        <v/>
      </c>
      <c r="CI44" s="4258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57" t="s">
        <v>2223</v>
      </c>
      <c r="B45" s="4259">
        <f t="shared" si="0"/>
        <v>0</v>
      </c>
      <c r="C45" s="3996"/>
      <c r="D45" s="330"/>
      <c r="E45" s="3996"/>
      <c r="F45" s="330"/>
      <c r="G45" s="330"/>
      <c r="H45" s="3987"/>
      <c r="I45" s="332"/>
      <c r="J45" s="3986"/>
      <c r="K45" s="330"/>
      <c r="L45" s="3996"/>
      <c r="M45" s="1973"/>
      <c r="N45" s="1973"/>
      <c r="O45" s="1973"/>
      <c r="P45" s="330"/>
      <c r="Q45" s="3996"/>
      <c r="R45" s="330"/>
      <c r="S45" s="1970" t="str">
        <f t="shared" si="8"/>
        <v/>
      </c>
      <c r="CA45" s="4258" t="str">
        <f t="shared" si="2"/>
        <v/>
      </c>
      <c r="CB45" s="4258" t="str">
        <f t="shared" si="3"/>
        <v/>
      </c>
      <c r="CC45" s="4258" t="str">
        <f t="shared" si="9"/>
        <v/>
      </c>
      <c r="CD45" s="4258" t="str">
        <f t="shared" si="10"/>
        <v/>
      </c>
      <c r="CE45" s="4258" t="str">
        <f t="shared" si="11"/>
        <v/>
      </c>
      <c r="CF45" s="4258" t="str">
        <f t="shared" si="12"/>
        <v/>
      </c>
      <c r="CG45" s="4258" t="str">
        <f t="shared" si="13"/>
        <v/>
      </c>
      <c r="CH45" s="4258" t="str">
        <f t="shared" si="14"/>
        <v/>
      </c>
      <c r="CI45" s="4258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57" t="s">
        <v>2224</v>
      </c>
      <c r="B46" s="4259">
        <f>SUM(C46:D46)</f>
        <v>0</v>
      </c>
      <c r="C46" s="3996"/>
      <c r="D46" s="330"/>
      <c r="E46" s="3996"/>
      <c r="F46" s="330"/>
      <c r="G46" s="330"/>
      <c r="H46" s="3987"/>
      <c r="I46" s="332"/>
      <c r="J46" s="3986"/>
      <c r="K46" s="330"/>
      <c r="L46" s="3996"/>
      <c r="M46" s="1973"/>
      <c r="N46" s="1973"/>
      <c r="O46" s="1973"/>
      <c r="P46" s="330"/>
      <c r="Q46" s="3996"/>
      <c r="R46" s="330"/>
      <c r="S46" s="1970" t="str">
        <f t="shared" si="8"/>
        <v/>
      </c>
      <c r="CA46" s="4258" t="str">
        <f t="shared" si="2"/>
        <v/>
      </c>
      <c r="CB46" s="4258" t="str">
        <f t="shared" si="3"/>
        <v/>
      </c>
      <c r="CC46" s="4258" t="str">
        <f t="shared" si="9"/>
        <v/>
      </c>
      <c r="CD46" s="4258" t="str">
        <f t="shared" si="10"/>
        <v/>
      </c>
      <c r="CE46" s="4258" t="str">
        <f t="shared" si="11"/>
        <v/>
      </c>
      <c r="CF46" s="4258" t="str">
        <f t="shared" si="12"/>
        <v/>
      </c>
      <c r="CG46" s="4258" t="str">
        <f t="shared" si="13"/>
        <v/>
      </c>
      <c r="CH46" s="4258" t="str">
        <f t="shared" si="14"/>
        <v/>
      </c>
      <c r="CI46" s="4258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57" t="s">
        <v>2225</v>
      </c>
      <c r="B47" s="4259">
        <f>SUM(C47:D47)</f>
        <v>0</v>
      </c>
      <c r="C47" s="3996"/>
      <c r="D47" s="330"/>
      <c r="E47" s="3996"/>
      <c r="F47" s="330"/>
      <c r="G47" s="330"/>
      <c r="H47" s="3987"/>
      <c r="I47" s="332"/>
      <c r="J47" s="3986"/>
      <c r="K47" s="330"/>
      <c r="L47" s="3996"/>
      <c r="M47" s="1973"/>
      <c r="N47" s="1973"/>
      <c r="O47" s="1973"/>
      <c r="P47" s="330"/>
      <c r="Q47" s="3996"/>
      <c r="R47" s="330"/>
      <c r="S47" s="1970" t="str">
        <f t="shared" si="8"/>
        <v/>
      </c>
      <c r="CA47" s="4258" t="str">
        <f t="shared" si="2"/>
        <v/>
      </c>
      <c r="CB47" s="4258" t="str">
        <f t="shared" si="3"/>
        <v/>
      </c>
      <c r="CC47" s="4258" t="str">
        <f t="shared" si="9"/>
        <v/>
      </c>
      <c r="CD47" s="4258" t="str">
        <f t="shared" si="10"/>
        <v/>
      </c>
      <c r="CE47" s="4258" t="str">
        <f t="shared" si="11"/>
        <v/>
      </c>
      <c r="CF47" s="4258" t="str">
        <f t="shared" si="12"/>
        <v/>
      </c>
      <c r="CG47" s="4258" t="str">
        <f t="shared" si="13"/>
        <v/>
      </c>
      <c r="CH47" s="4258" t="str">
        <f t="shared" si="14"/>
        <v/>
      </c>
      <c r="CI47" s="4258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07" t="s">
        <v>2226</v>
      </c>
      <c r="B48" s="4121">
        <f t="shared" si="0"/>
        <v>0</v>
      </c>
      <c r="C48" s="3996"/>
      <c r="D48" s="330"/>
      <c r="E48" s="3996"/>
      <c r="F48" s="330"/>
      <c r="G48" s="330"/>
      <c r="H48" s="3987"/>
      <c r="I48" s="332"/>
      <c r="J48" s="3986"/>
      <c r="K48" s="330"/>
      <c r="L48" s="3996"/>
      <c r="M48" s="1973"/>
      <c r="N48" s="1973"/>
      <c r="O48" s="1973"/>
      <c r="P48" s="330"/>
      <c r="Q48" s="3996"/>
      <c r="R48" s="330"/>
      <c r="S48" s="1970" t="str">
        <f t="shared" si="8"/>
        <v/>
      </c>
      <c r="CA48" s="4258" t="str">
        <f t="shared" si="2"/>
        <v/>
      </c>
      <c r="CB48" s="4258" t="str">
        <f t="shared" si="3"/>
        <v/>
      </c>
      <c r="CC48" s="4258" t="str">
        <f t="shared" si="9"/>
        <v/>
      </c>
      <c r="CD48" s="4258" t="str">
        <f t="shared" si="10"/>
        <v/>
      </c>
      <c r="CE48" s="4258" t="str">
        <f t="shared" si="11"/>
        <v/>
      </c>
      <c r="CF48" s="4258" t="str">
        <f t="shared" si="12"/>
        <v/>
      </c>
      <c r="CG48" s="4258" t="str">
        <f t="shared" si="13"/>
        <v/>
      </c>
      <c r="CH48" s="4258" t="str">
        <f t="shared" si="14"/>
        <v/>
      </c>
      <c r="CI48" s="4258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07" t="s">
        <v>2227</v>
      </c>
      <c r="B49" s="4259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58" t="str">
        <f t="shared" si="2"/>
        <v/>
      </c>
      <c r="CB49" s="4258" t="str">
        <f t="shared" si="3"/>
        <v/>
      </c>
      <c r="CC49" s="4258" t="str">
        <f t="shared" si="9"/>
        <v/>
      </c>
      <c r="CD49" s="4258" t="str">
        <f t="shared" si="10"/>
        <v/>
      </c>
      <c r="CE49" s="4258" t="str">
        <f t="shared" si="11"/>
        <v/>
      </c>
      <c r="CF49" s="4258" t="str">
        <f t="shared" si="12"/>
        <v/>
      </c>
      <c r="CG49" s="4258" t="str">
        <f t="shared" si="13"/>
        <v/>
      </c>
      <c r="CH49" s="4258" t="str">
        <f t="shared" si="14"/>
        <v/>
      </c>
      <c r="CI49" s="4258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57" t="s">
        <v>2228</v>
      </c>
      <c r="B50" s="4257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58" t="str">
        <f t="shared" si="2"/>
        <v/>
      </c>
      <c r="CB50" s="4258" t="str">
        <f t="shared" si="3"/>
        <v/>
      </c>
      <c r="CC50" s="4258" t="str">
        <f t="shared" si="9"/>
        <v/>
      </c>
      <c r="CD50" s="4258" t="str">
        <f t="shared" si="10"/>
        <v/>
      </c>
      <c r="CE50" s="4258" t="str">
        <f t="shared" si="11"/>
        <v/>
      </c>
      <c r="CF50" s="4258" t="str">
        <f t="shared" si="12"/>
        <v/>
      </c>
      <c r="CG50" s="4258" t="str">
        <f t="shared" si="13"/>
        <v/>
      </c>
      <c r="CH50" s="4258" t="str">
        <f t="shared" si="14"/>
        <v/>
      </c>
      <c r="CI50" s="4258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58" t="str">
        <f t="shared" si="2"/>
        <v/>
      </c>
      <c r="CB51" s="4258" t="str">
        <f t="shared" si="3"/>
        <v/>
      </c>
      <c r="CC51" s="4258" t="str">
        <f t="shared" si="9"/>
        <v/>
      </c>
      <c r="CD51" s="4258" t="str">
        <f t="shared" si="10"/>
        <v/>
      </c>
      <c r="CE51" s="4258" t="str">
        <f t="shared" si="11"/>
        <v/>
      </c>
      <c r="CF51" s="4258" t="str">
        <f t="shared" si="12"/>
        <v/>
      </c>
      <c r="CG51" s="4258" t="str">
        <f t="shared" si="13"/>
        <v/>
      </c>
      <c r="CH51" s="4258" t="str">
        <f t="shared" si="14"/>
        <v/>
      </c>
      <c r="CI51" s="4258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3975" t="s">
        <v>2230</v>
      </c>
      <c r="B52" s="4251">
        <f>SUM(B53:B57)</f>
        <v>0</v>
      </c>
      <c r="C52" s="4251">
        <f>SUM(C53:C57)</f>
        <v>0</v>
      </c>
      <c r="D52" s="4252">
        <f>SUM(D53:D57)</f>
        <v>0</v>
      </c>
      <c r="E52" s="4251"/>
      <c r="F52" s="4252"/>
      <c r="G52" s="4260"/>
      <c r="H52" s="4261"/>
      <c r="I52" s="4255"/>
      <c r="J52" s="4253">
        <f>SUM(J53:J57)</f>
        <v>0</v>
      </c>
      <c r="K52" s="4260">
        <f>SUM(K53:K57)</f>
        <v>0</v>
      </c>
      <c r="L52" s="4262">
        <f>SUM(L53:L57)</f>
        <v>0</v>
      </c>
      <c r="M52" s="4262">
        <f t="shared" ref="M52:R52" si="24">SUM(M53:M57)</f>
        <v>0</v>
      </c>
      <c r="N52" s="4262">
        <f t="shared" si="24"/>
        <v>0</v>
      </c>
      <c r="O52" s="4262">
        <f t="shared" si="24"/>
        <v>0</v>
      </c>
      <c r="P52" s="4252">
        <f t="shared" si="24"/>
        <v>0</v>
      </c>
      <c r="Q52" s="4262">
        <f t="shared" si="24"/>
        <v>0</v>
      </c>
      <c r="R52" s="4252">
        <f t="shared" si="24"/>
        <v>0</v>
      </c>
      <c r="S52" s="1970"/>
      <c r="CA52" s="4263"/>
      <c r="CB52" s="4263"/>
      <c r="CC52" s="4263"/>
      <c r="CD52" s="4263"/>
      <c r="CE52" s="4263"/>
      <c r="CF52" s="4263"/>
      <c r="CG52" s="4263"/>
      <c r="CH52" s="4263"/>
      <c r="CI52" s="4263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7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58" t="str">
        <f>IF(AND(D53&gt;0,J53=""),"*No olvide digitar el campo TRANS Masculino (Digite CERO si no tiene).", IF(J53&gt;D53," * El Número de TRANS Masculino no puede superar el Total Mujeres. ",""))</f>
        <v/>
      </c>
      <c r="CB53" s="4258" t="str">
        <f>IF(AND(C53&gt;0,OR(K53=""))," *No olvide digitar el campo TRANS Femenino (Digite CERO si no tiene).",IF(K53&gt;$C53," * El Número de TRANS Femenino no puede superar el Total Hombres. ",""))</f>
        <v/>
      </c>
      <c r="CC53" s="4258" t="str">
        <f t="shared" si="9"/>
        <v/>
      </c>
      <c r="CD53" s="4258" t="str">
        <f t="shared" si="10"/>
        <v/>
      </c>
      <c r="CE53" s="4258" t="str">
        <f t="shared" si="11"/>
        <v/>
      </c>
      <c r="CF53" s="4258" t="str">
        <f t="shared" si="12"/>
        <v/>
      </c>
      <c r="CG53" s="4258" t="str">
        <f t="shared" si="13"/>
        <v/>
      </c>
      <c r="CH53" s="4258" t="str">
        <f t="shared" si="14"/>
        <v/>
      </c>
      <c r="CI53" s="4258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46" t="s">
        <v>2231</v>
      </c>
      <c r="B54" s="4259">
        <f>SUM(C54:D54)</f>
        <v>0</v>
      </c>
      <c r="C54" s="327"/>
      <c r="D54" s="2003"/>
      <c r="E54" s="3992"/>
      <c r="F54" s="2002"/>
      <c r="G54" s="1978"/>
      <c r="H54" s="1977"/>
      <c r="I54" s="2055"/>
      <c r="J54" s="3986"/>
      <c r="K54" s="330"/>
      <c r="L54" s="3996"/>
      <c r="M54" s="1973"/>
      <c r="N54" s="1973"/>
      <c r="O54" s="1973"/>
      <c r="P54" s="2003"/>
      <c r="Q54" s="3987"/>
      <c r="R54" s="2003"/>
      <c r="S54" s="1970" t="str">
        <f t="shared" si="8"/>
        <v/>
      </c>
      <c r="CA54" s="4258" t="str">
        <f>IF(AND(D54&gt;0,J54=""),"*No olvide digitar el campo TRANS Masculino (Digite CERO si no tiene).", IF(J54&gt;D54," * El Número de TRANS Masculino no puede superar el Total Mujeres. ",""))</f>
        <v/>
      </c>
      <c r="CB54" s="4258" t="str">
        <f>IF(AND(C54&gt;0,OR(K54=""))," *No olvide digitar el campo TRANS Femenino (Digite CERO si no tiene).",IF(K54&gt;$C54," * El Número de TRANS Femenino no puede superar el Total Hombres. ",""))</f>
        <v/>
      </c>
      <c r="CC54" s="4258" t="str">
        <f t="shared" si="9"/>
        <v/>
      </c>
      <c r="CD54" s="4258" t="str">
        <f t="shared" si="10"/>
        <v/>
      </c>
      <c r="CE54" s="4258" t="str">
        <f t="shared" si="11"/>
        <v/>
      </c>
      <c r="CF54" s="4258" t="str">
        <f t="shared" si="12"/>
        <v/>
      </c>
      <c r="CG54" s="4258" t="str">
        <f t="shared" si="13"/>
        <v/>
      </c>
      <c r="CH54" s="4258" t="str">
        <f t="shared" si="14"/>
        <v/>
      </c>
      <c r="CI54" s="4258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46" t="s">
        <v>2232</v>
      </c>
      <c r="B55" s="4259">
        <f>SUM(C55:D55)</f>
        <v>0</v>
      </c>
      <c r="C55" s="3996"/>
      <c r="D55" s="2003"/>
      <c r="E55" s="3992"/>
      <c r="F55" s="2002"/>
      <c r="G55" s="1978"/>
      <c r="H55" s="1977"/>
      <c r="I55" s="2055"/>
      <c r="J55" s="3986"/>
      <c r="K55" s="330"/>
      <c r="L55" s="3996"/>
      <c r="M55" s="1973"/>
      <c r="N55" s="1973"/>
      <c r="O55" s="1973"/>
      <c r="P55" s="2003"/>
      <c r="Q55" s="3987"/>
      <c r="R55" s="2003"/>
      <c r="S55" s="1970" t="str">
        <f t="shared" si="8"/>
        <v/>
      </c>
      <c r="CA55" s="4258" t="str">
        <f>IF(AND(D55&gt;0,J55=""),"*No olvide digitar el campo TRANS Masculino (Digite CERO si no tiene).", IF(J55&gt;D55," * El Número de TRANS Masculino no puede superar el Total Mujeres. ",""))</f>
        <v/>
      </c>
      <c r="CB55" s="4258" t="str">
        <f>IF(AND(C55&gt;0,OR(K55=""))," *No olvide digitar el campo TRANS Femenino (Digite CERO si no tiene).",IF(K55&gt;$C55," * El Número de TRANS Femenino no puede superar el Total Hombres. ",""))</f>
        <v/>
      </c>
      <c r="CC55" s="4258" t="str">
        <f t="shared" si="9"/>
        <v/>
      </c>
      <c r="CD55" s="4258" t="str">
        <f t="shared" si="10"/>
        <v/>
      </c>
      <c r="CE55" s="4258" t="str">
        <f t="shared" si="11"/>
        <v/>
      </c>
      <c r="CF55" s="4258" t="str">
        <f t="shared" si="12"/>
        <v/>
      </c>
      <c r="CG55" s="4258" t="str">
        <f t="shared" si="13"/>
        <v/>
      </c>
      <c r="CH55" s="4258" t="str">
        <f t="shared" si="14"/>
        <v/>
      </c>
      <c r="CI55" s="4258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46" t="s">
        <v>2233</v>
      </c>
      <c r="B56" s="4259">
        <f>SUM(C56:D56)</f>
        <v>0</v>
      </c>
      <c r="C56" s="3996"/>
      <c r="D56" s="2003"/>
      <c r="E56" s="334"/>
      <c r="F56" s="1012"/>
      <c r="G56" s="211"/>
      <c r="H56" s="1919"/>
      <c r="I56" s="1016"/>
      <c r="J56" s="3986"/>
      <c r="K56" s="330"/>
      <c r="L56" s="3996"/>
      <c r="M56" s="1973"/>
      <c r="N56" s="1973"/>
      <c r="O56" s="1973"/>
      <c r="P56" s="2003"/>
      <c r="Q56" s="3987"/>
      <c r="R56" s="2003"/>
      <c r="S56" s="1970" t="str">
        <f t="shared" si="8"/>
        <v/>
      </c>
      <c r="CA56" s="4258" t="str">
        <f>IF(AND(D56&gt;0,J56=""),"*No olvide digitar el campo TRANS Masculino (Digite CERO si no tiene).", IF(J56&gt;D56," * El Número de TRANS Masculino no puede superar el Total Mujeres. ",""))</f>
        <v/>
      </c>
      <c r="CB56" s="4258" t="str">
        <f>IF(AND(C56&gt;0,OR(K56=""))," *No olvide digitar el campo TRANS Femenino (Digite CERO si no tiene).",IF(K56&gt;$C56," * El Número de TRANS Femenino no puede superar el Total Hombres. ",""))</f>
        <v/>
      </c>
      <c r="CC56" s="4258" t="str">
        <f t="shared" si="9"/>
        <v/>
      </c>
      <c r="CD56" s="4258" t="str">
        <f t="shared" si="10"/>
        <v/>
      </c>
      <c r="CE56" s="4258" t="str">
        <f t="shared" si="11"/>
        <v/>
      </c>
      <c r="CF56" s="4258" t="str">
        <f t="shared" si="12"/>
        <v/>
      </c>
      <c r="CG56" s="4258" t="str">
        <f t="shared" si="13"/>
        <v/>
      </c>
      <c r="CH56" s="4258" t="str">
        <f t="shared" si="14"/>
        <v/>
      </c>
      <c r="CI56" s="4258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41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58" t="str">
        <f>IF(AND(D57&gt;0,J57=""),"*No olvide digitar el campo TRANS Masculino (Digite CERO si no tiene).", IF(J57&gt;D57," * El Número de TRANS Masculino no puede superar el Total Mujeres. ",""))</f>
        <v/>
      </c>
      <c r="CB57" s="4258" t="str">
        <f>IF(AND(C57&gt;0,OR(K57=""))," *No olvide digitar el campo TRANS Femenino (Digite CERO si no tiene).",IF(K57&gt;$C57," * El Número de TRANS Femenino no puede superar el Total Hombres. ",""))</f>
        <v/>
      </c>
      <c r="CC57" s="4258" t="str">
        <f t="shared" si="9"/>
        <v/>
      </c>
      <c r="CD57" s="4258" t="str">
        <f t="shared" si="10"/>
        <v/>
      </c>
      <c r="CE57" s="4258" t="str">
        <f t="shared" si="11"/>
        <v/>
      </c>
      <c r="CF57" s="4258" t="str">
        <f t="shared" si="12"/>
        <v/>
      </c>
      <c r="CG57" s="4258" t="str">
        <f t="shared" si="13"/>
        <v/>
      </c>
      <c r="CH57" s="4258" t="str">
        <f t="shared" si="14"/>
        <v/>
      </c>
      <c r="CI57" s="4258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264"/>
    </row>
    <row r="61" spans="1:99" ht="42" x14ac:dyDescent="0.25">
      <c r="A61" s="6452"/>
      <c r="B61" s="6452"/>
      <c r="C61" s="53" t="s">
        <v>2241</v>
      </c>
      <c r="D61" s="3978" t="s">
        <v>2242</v>
      </c>
      <c r="E61" s="53" t="s">
        <v>2243</v>
      </c>
      <c r="F61" s="4265" t="s">
        <v>2244</v>
      </c>
      <c r="G61" s="3978" t="s">
        <v>2245</v>
      </c>
      <c r="H61" s="53" t="s">
        <v>2246</v>
      </c>
      <c r="I61" s="4265" t="s">
        <v>2247</v>
      </c>
      <c r="J61" s="4265" t="s">
        <v>2248</v>
      </c>
      <c r="K61" s="3978" t="s">
        <v>2249</v>
      </c>
      <c r="L61" s="3974" t="s">
        <v>2250</v>
      </c>
      <c r="M61" s="6698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6">
        <f>SUM(C62:L62)</f>
        <v>0</v>
      </c>
      <c r="C62" s="960"/>
      <c r="D62" s="960"/>
      <c r="E62" s="960"/>
      <c r="F62" s="960"/>
      <c r="G62" s="4036"/>
      <c r="H62" s="960"/>
      <c r="I62" s="960"/>
      <c r="J62" s="4036"/>
      <c r="K62" s="960"/>
      <c r="L62" s="4035"/>
      <c r="M62" s="4013"/>
      <c r="N62" s="4267">
        <f>SUM(O62:P62)</f>
        <v>0</v>
      </c>
      <c r="O62" s="4036"/>
      <c r="P62" s="892"/>
      <c r="Q62" s="3126"/>
      <c r="R62" s="960"/>
      <c r="S62" s="960"/>
      <c r="T62" s="960"/>
      <c r="U62" s="960"/>
      <c r="V62" s="960"/>
      <c r="W62" s="4013"/>
      <c r="X62" s="1970" t="str">
        <f>CA62&amp;CB62&amp;CC62&amp;CD62&amp;CE62&amp;CF62&amp;CG62</f>
        <v/>
      </c>
      <c r="CA62" s="4258" t="str">
        <f>IF(AND(P62&gt;0,Q62=""),"*No olvide digitar el campo "&amp;Q$61&amp;""&amp;". Digite CERO si no tiene.", IF(Q62&gt;P62," * El Número de "&amp;Q$61&amp;""&amp;" no puede superar el Total Mujeres. ",""))</f>
        <v/>
      </c>
      <c r="CB62" s="4258" t="str">
        <f>IF(AND(O62&gt;0,R62=""),"*No olvide digitar el campo "&amp;R$61&amp;""&amp;". Digite CERO si no tiene.", IF(R62&gt;O62," * El Número de "&amp;R$61&amp;""&amp;" no puede superar el Total hOMBRES. ",""))</f>
        <v/>
      </c>
      <c r="CC62" s="4258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58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58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58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58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065" t="s">
        <v>2147</v>
      </c>
      <c r="B63" s="500">
        <f>SUM(C63:L63)</f>
        <v>0</v>
      </c>
      <c r="C63" s="1973"/>
      <c r="D63" s="1973"/>
      <c r="E63" s="1973"/>
      <c r="F63" s="1973"/>
      <c r="G63" s="3987"/>
      <c r="H63" s="1973"/>
      <c r="I63" s="1973"/>
      <c r="J63" s="3987"/>
      <c r="K63" s="1973"/>
      <c r="L63" s="4026"/>
      <c r="M63" s="330"/>
      <c r="N63" s="3991">
        <f t="shared" ref="N63:N70" si="26">SUM(O63:P63)</f>
        <v>0</v>
      </c>
      <c r="O63" s="3987"/>
      <c r="P63" s="332"/>
      <c r="Q63" s="3986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5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5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5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5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5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5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5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065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3987"/>
      <c r="H64" s="1973"/>
      <c r="I64" s="1973"/>
      <c r="J64" s="3987"/>
      <c r="K64" s="1973"/>
      <c r="L64" s="4026"/>
      <c r="M64" s="330"/>
      <c r="N64" s="231">
        <f t="shared" si="26"/>
        <v>0</v>
      </c>
      <c r="O64" s="3987"/>
      <c r="P64" s="332"/>
      <c r="Q64" s="3986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58" t="str">
        <f t="shared" si="28"/>
        <v/>
      </c>
      <c r="CB64" s="4258" t="str">
        <f t="shared" si="29"/>
        <v/>
      </c>
      <c r="CC64" s="4258" t="str">
        <f t="shared" si="30"/>
        <v/>
      </c>
      <c r="CD64" s="4258" t="str">
        <f t="shared" si="31"/>
        <v/>
      </c>
      <c r="CE64" s="4258" t="str">
        <f t="shared" si="32"/>
        <v/>
      </c>
      <c r="CF64" s="4258" t="str">
        <f t="shared" si="33"/>
        <v/>
      </c>
      <c r="CG64" s="4258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065" t="s">
        <v>2254</v>
      </c>
      <c r="B65" s="500">
        <f t="shared" si="42"/>
        <v>0</v>
      </c>
      <c r="C65" s="1973"/>
      <c r="D65" s="1973"/>
      <c r="E65" s="1973"/>
      <c r="F65" s="1973"/>
      <c r="G65" s="3987"/>
      <c r="H65" s="1973"/>
      <c r="I65" s="1973"/>
      <c r="J65" s="3987"/>
      <c r="K65" s="1973"/>
      <c r="L65" s="4026"/>
      <c r="M65" s="330"/>
      <c r="N65" s="199">
        <f>SUM(O65:P65)</f>
        <v>0</v>
      </c>
      <c r="O65" s="3987"/>
      <c r="P65" s="332"/>
      <c r="Q65" s="3986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58" t="str">
        <f t="shared" si="28"/>
        <v/>
      </c>
      <c r="CB65" s="4258" t="str">
        <f t="shared" si="29"/>
        <v/>
      </c>
      <c r="CC65" s="4258" t="str">
        <f t="shared" si="30"/>
        <v/>
      </c>
      <c r="CD65" s="4258" t="str">
        <f t="shared" si="31"/>
        <v/>
      </c>
      <c r="CE65" s="4258" t="str">
        <f t="shared" si="32"/>
        <v/>
      </c>
      <c r="CF65" s="4258" t="str">
        <f t="shared" si="33"/>
        <v/>
      </c>
      <c r="CG65" s="4258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065" t="s">
        <v>2255</v>
      </c>
      <c r="B66" s="500">
        <f t="shared" si="42"/>
        <v>0</v>
      </c>
      <c r="C66" s="1973"/>
      <c r="D66" s="1973"/>
      <c r="E66" s="1973"/>
      <c r="F66" s="1973"/>
      <c r="G66" s="3987"/>
      <c r="H66" s="1973"/>
      <c r="I66" s="1973"/>
      <c r="J66" s="3987"/>
      <c r="K66" s="1973"/>
      <c r="L66" s="4026"/>
      <c r="M66" s="330"/>
      <c r="N66" s="3991">
        <f>SUM(O66:P66)</f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58" t="str">
        <f t="shared" si="28"/>
        <v/>
      </c>
      <c r="CB66" s="4258" t="str">
        <f t="shared" si="29"/>
        <v/>
      </c>
      <c r="CC66" s="4258" t="str">
        <f t="shared" si="30"/>
        <v/>
      </c>
      <c r="CD66" s="4258" t="str">
        <f t="shared" si="31"/>
        <v/>
      </c>
      <c r="CE66" s="4258" t="str">
        <f t="shared" si="32"/>
        <v/>
      </c>
      <c r="CF66" s="4258" t="str">
        <f t="shared" si="33"/>
        <v/>
      </c>
      <c r="CG66" s="4258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065" t="s">
        <v>2256</v>
      </c>
      <c r="B67" s="500">
        <f t="shared" si="42"/>
        <v>0</v>
      </c>
      <c r="C67" s="1973"/>
      <c r="D67" s="1973"/>
      <c r="E67" s="1973"/>
      <c r="F67" s="1973"/>
      <c r="G67" s="3987"/>
      <c r="H67" s="1973"/>
      <c r="I67" s="1973"/>
      <c r="J67" s="3987"/>
      <c r="K67" s="1973"/>
      <c r="L67" s="4026"/>
      <c r="M67" s="330"/>
      <c r="N67" s="199">
        <f>SUM(O67:P67)</f>
        <v>0</v>
      </c>
      <c r="O67" s="3987"/>
      <c r="P67" s="332"/>
      <c r="Q67" s="3986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58" t="str">
        <f t="shared" si="28"/>
        <v/>
      </c>
      <c r="CB67" s="4258" t="str">
        <f t="shared" si="29"/>
        <v/>
      </c>
      <c r="CC67" s="4258" t="str">
        <f t="shared" si="30"/>
        <v/>
      </c>
      <c r="CD67" s="4258" t="str">
        <f t="shared" si="31"/>
        <v/>
      </c>
      <c r="CE67" s="4258" t="str">
        <f t="shared" si="32"/>
        <v/>
      </c>
      <c r="CF67" s="4258" t="str">
        <f t="shared" si="33"/>
        <v/>
      </c>
      <c r="CG67" s="4258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065" t="s">
        <v>2257</v>
      </c>
      <c r="B68" s="500">
        <f t="shared" si="42"/>
        <v>0</v>
      </c>
      <c r="C68" s="1973"/>
      <c r="D68" s="1973"/>
      <c r="E68" s="1973"/>
      <c r="F68" s="1973"/>
      <c r="G68" s="3987"/>
      <c r="H68" s="1973"/>
      <c r="I68" s="1973"/>
      <c r="J68" s="3987"/>
      <c r="K68" s="1973"/>
      <c r="L68" s="4026"/>
      <c r="M68" s="330"/>
      <c r="N68" s="199">
        <f t="shared" si="26"/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58" t="str">
        <f t="shared" si="28"/>
        <v/>
      </c>
      <c r="CB68" s="4258" t="str">
        <f t="shared" si="29"/>
        <v/>
      </c>
      <c r="CC68" s="4258" t="str">
        <f t="shared" si="30"/>
        <v/>
      </c>
      <c r="CD68" s="4258" t="str">
        <f t="shared" si="31"/>
        <v/>
      </c>
      <c r="CE68" s="4258" t="str">
        <f t="shared" si="32"/>
        <v/>
      </c>
      <c r="CF68" s="4258" t="str">
        <f t="shared" si="33"/>
        <v/>
      </c>
      <c r="CG68" s="4258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065" t="s">
        <v>2258</v>
      </c>
      <c r="B69" s="500">
        <f t="shared" si="42"/>
        <v>0</v>
      </c>
      <c r="C69" s="1973"/>
      <c r="D69" s="1973"/>
      <c r="E69" s="1973"/>
      <c r="F69" s="1973"/>
      <c r="G69" s="3987"/>
      <c r="H69" s="1973"/>
      <c r="I69" s="1973"/>
      <c r="J69" s="3987"/>
      <c r="K69" s="1973"/>
      <c r="L69" s="4026"/>
      <c r="M69" s="330"/>
      <c r="N69" s="199">
        <f t="shared" si="26"/>
        <v>0</v>
      </c>
      <c r="O69" s="3987"/>
      <c r="P69" s="332"/>
      <c r="Q69" s="3986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58" t="str">
        <f t="shared" si="28"/>
        <v/>
      </c>
      <c r="CB69" s="4258" t="str">
        <f t="shared" si="29"/>
        <v/>
      </c>
      <c r="CC69" s="4258" t="str">
        <f t="shared" si="30"/>
        <v/>
      </c>
      <c r="CD69" s="4258" t="str">
        <f t="shared" si="31"/>
        <v/>
      </c>
      <c r="CE69" s="4258" t="str">
        <f t="shared" si="32"/>
        <v/>
      </c>
      <c r="CF69" s="4258" t="str">
        <f t="shared" si="33"/>
        <v/>
      </c>
      <c r="CG69" s="4258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065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6"/>
      <c r="M70" s="330"/>
      <c r="N70" s="3991">
        <f t="shared" si="26"/>
        <v>0</v>
      </c>
      <c r="O70" s="3987"/>
      <c r="P70" s="332"/>
      <c r="Q70" s="3986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58" t="str">
        <f t="shared" si="28"/>
        <v/>
      </c>
      <c r="CB70" s="4258" t="str">
        <f t="shared" si="29"/>
        <v/>
      </c>
      <c r="CC70" s="4258" t="str">
        <f t="shared" si="30"/>
        <v/>
      </c>
      <c r="CD70" s="4258" t="str">
        <f t="shared" si="31"/>
        <v/>
      </c>
      <c r="CE70" s="4258" t="str">
        <f t="shared" si="32"/>
        <v/>
      </c>
      <c r="CF70" s="4258" t="str">
        <f t="shared" si="33"/>
        <v/>
      </c>
      <c r="CG70" s="4258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3987"/>
      <c r="K71" s="1018"/>
      <c r="L71" s="3526"/>
      <c r="M71" s="330"/>
      <c r="N71" s="3991">
        <f>SUM(O71:P71)</f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58" t="str">
        <f t="shared" si="28"/>
        <v/>
      </c>
      <c r="CB71" s="4258" t="str">
        <f t="shared" si="29"/>
        <v/>
      </c>
      <c r="CC71" s="4258" t="str">
        <f t="shared" si="30"/>
        <v/>
      </c>
      <c r="CD71" s="4258" t="str">
        <f t="shared" si="31"/>
        <v/>
      </c>
      <c r="CE71" s="4258" t="str">
        <f t="shared" si="32"/>
        <v/>
      </c>
      <c r="CF71" s="4258" t="str">
        <f t="shared" si="33"/>
        <v/>
      </c>
      <c r="CG71" s="4258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6"/>
      <c r="M72" s="330"/>
      <c r="N72" s="231">
        <f>SUM(O72:P72)</f>
        <v>0</v>
      </c>
      <c r="O72" s="3987"/>
      <c r="P72" s="332"/>
      <c r="Q72" s="3986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58" t="str">
        <f t="shared" si="28"/>
        <v/>
      </c>
      <c r="CB72" s="4258" t="str">
        <f t="shared" si="29"/>
        <v/>
      </c>
      <c r="CC72" s="4258" t="str">
        <f t="shared" si="30"/>
        <v/>
      </c>
      <c r="CD72" s="4258" t="str">
        <f t="shared" si="31"/>
        <v/>
      </c>
      <c r="CE72" s="4258" t="str">
        <f t="shared" si="32"/>
        <v/>
      </c>
      <c r="CF72" s="4258" t="str">
        <f t="shared" si="33"/>
        <v/>
      </c>
      <c r="CG72" s="4258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6"/>
      <c r="M73" s="34"/>
      <c r="N73" s="638">
        <f>SUM(O73:P73)</f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58" t="str">
        <f t="shared" si="28"/>
        <v/>
      </c>
      <c r="CB73" s="4258" t="str">
        <f t="shared" si="29"/>
        <v/>
      </c>
      <c r="CC73" s="4258" t="str">
        <f t="shared" si="30"/>
        <v/>
      </c>
      <c r="CD73" s="4258" t="str">
        <f t="shared" si="31"/>
        <v/>
      </c>
      <c r="CE73" s="4258" t="str">
        <f t="shared" si="32"/>
        <v/>
      </c>
      <c r="CF73" s="4258" t="str">
        <f t="shared" si="33"/>
        <v/>
      </c>
      <c r="CG73" s="4258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268" t="s">
        <v>77</v>
      </c>
      <c r="B74" s="4269">
        <f>SUM(C74:L74)</f>
        <v>0</v>
      </c>
      <c r="C74" s="4270">
        <f t="shared" ref="C74:L74" si="43">SUM(C62:C73)</f>
        <v>0</v>
      </c>
      <c r="D74" s="4270">
        <f t="shared" si="43"/>
        <v>0</v>
      </c>
      <c r="E74" s="4270">
        <f t="shared" si="43"/>
        <v>0</v>
      </c>
      <c r="F74" s="4270">
        <f t="shared" si="43"/>
        <v>0</v>
      </c>
      <c r="G74" s="4271">
        <f t="shared" si="43"/>
        <v>0</v>
      </c>
      <c r="H74" s="4270">
        <f t="shared" si="43"/>
        <v>0</v>
      </c>
      <c r="I74" s="4270">
        <f t="shared" si="43"/>
        <v>0</v>
      </c>
      <c r="J74" s="4271">
        <f t="shared" si="43"/>
        <v>0</v>
      </c>
      <c r="K74" s="4270">
        <f t="shared" si="43"/>
        <v>0</v>
      </c>
      <c r="L74" s="4272">
        <f t="shared" si="43"/>
        <v>0</v>
      </c>
      <c r="M74" s="4273">
        <f>SUM(M62:M73)</f>
        <v>0</v>
      </c>
      <c r="N74" s="4243">
        <f>SUM(O74:P74)</f>
        <v>0</v>
      </c>
      <c r="O74" s="4273">
        <f>SUM(O62:O73)</f>
        <v>0</v>
      </c>
      <c r="P74" s="4274">
        <f t="shared" ref="P74:W74" si="44">SUM(P62:P73)</f>
        <v>0</v>
      </c>
      <c r="Q74" s="4275">
        <f>SUM(Q62:Q73)</f>
        <v>0</v>
      </c>
      <c r="R74" s="4270">
        <f t="shared" si="44"/>
        <v>0</v>
      </c>
      <c r="S74" s="4270">
        <f t="shared" si="44"/>
        <v>0</v>
      </c>
      <c r="T74" s="4270">
        <f t="shared" si="44"/>
        <v>0</v>
      </c>
      <c r="U74" s="4270">
        <f t="shared" si="44"/>
        <v>0</v>
      </c>
      <c r="V74" s="4270">
        <f t="shared" si="44"/>
        <v>0</v>
      </c>
      <c r="W74" s="4276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7" t="s">
        <v>2270</v>
      </c>
      <c r="B78" s="4190"/>
      <c r="C78" s="4267">
        <f>SUM(D78:E78)</f>
        <v>0</v>
      </c>
      <c r="D78" s="4036"/>
      <c r="E78" s="892"/>
      <c r="F78" s="3126"/>
      <c r="G78" s="960"/>
      <c r="H78" s="960"/>
      <c r="I78" s="960"/>
      <c r="J78" s="960"/>
      <c r="K78" s="960"/>
      <c r="L78" s="892"/>
      <c r="M78" s="4036"/>
      <c r="N78" s="960"/>
      <c r="O78" s="960"/>
      <c r="P78" s="960"/>
      <c r="Q78" s="960"/>
      <c r="R78" s="4013"/>
      <c r="S78" s="1970" t="str">
        <f>CA78&amp;CB78&amp;CC78&amp;CD78&amp;CE78&amp;CF78&amp;CG78</f>
        <v/>
      </c>
      <c r="CA78" s="425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5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5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5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5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5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5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181" t="s">
        <v>2271</v>
      </c>
      <c r="B79" s="4051"/>
      <c r="C79" s="3991">
        <f t="shared" ref="C79:C91" si="53">SUM(D79:E79)</f>
        <v>0</v>
      </c>
      <c r="D79" s="3987"/>
      <c r="E79" s="332"/>
      <c r="F79" s="3986"/>
      <c r="G79" s="1973"/>
      <c r="H79" s="1973"/>
      <c r="I79" s="1973"/>
      <c r="J79" s="1973"/>
      <c r="K79" s="1973"/>
      <c r="L79" s="332"/>
      <c r="M79" s="3987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58" t="str">
        <f t="shared" si="45"/>
        <v/>
      </c>
      <c r="CB79" s="4258" t="str">
        <f t="shared" si="46"/>
        <v/>
      </c>
      <c r="CC79" s="4258" t="str">
        <f t="shared" si="47"/>
        <v/>
      </c>
      <c r="CD79" s="4258" t="str">
        <f t="shared" si="48"/>
        <v/>
      </c>
      <c r="CE79" s="4258" t="str">
        <f t="shared" si="49"/>
        <v/>
      </c>
      <c r="CF79" s="4258" t="str">
        <f t="shared" si="50"/>
        <v/>
      </c>
      <c r="CG79" s="4258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181" t="s">
        <v>2272</v>
      </c>
      <c r="B80" s="4051"/>
      <c r="C80" s="303">
        <f t="shared" si="53"/>
        <v>0</v>
      </c>
      <c r="D80" s="3987"/>
      <c r="E80" s="332"/>
      <c r="F80" s="3986"/>
      <c r="G80" s="1973"/>
      <c r="H80" s="1973"/>
      <c r="I80" s="1973"/>
      <c r="J80" s="1973"/>
      <c r="K80" s="1973"/>
      <c r="L80" s="332"/>
      <c r="M80" s="3987"/>
      <c r="N80" s="1973"/>
      <c r="O80" s="1973"/>
      <c r="P80" s="1973"/>
      <c r="Q80" s="1973"/>
      <c r="R80" s="330"/>
      <c r="S80" s="1970" t="str">
        <f t="shared" si="54"/>
        <v/>
      </c>
      <c r="CA80" s="4258" t="str">
        <f t="shared" si="45"/>
        <v/>
      </c>
      <c r="CB80" s="4258" t="str">
        <f t="shared" si="46"/>
        <v/>
      </c>
      <c r="CC80" s="4258" t="str">
        <f t="shared" si="47"/>
        <v/>
      </c>
      <c r="CD80" s="4258" t="str">
        <f t="shared" si="48"/>
        <v/>
      </c>
      <c r="CE80" s="4258" t="str">
        <f t="shared" si="49"/>
        <v/>
      </c>
      <c r="CF80" s="4258" t="str">
        <f t="shared" si="50"/>
        <v/>
      </c>
      <c r="CG80" s="4258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181" t="s">
        <v>2273</v>
      </c>
      <c r="B81" s="1952"/>
      <c r="C81" s="303">
        <f t="shared" si="53"/>
        <v>0</v>
      </c>
      <c r="D81" s="3987"/>
      <c r="E81" s="332"/>
      <c r="F81" s="3986"/>
      <c r="G81" s="1973"/>
      <c r="H81" s="1973"/>
      <c r="I81" s="1973"/>
      <c r="J81" s="1973"/>
      <c r="K81" s="1973"/>
      <c r="L81" s="332"/>
      <c r="M81" s="3987"/>
      <c r="N81" s="1973"/>
      <c r="O81" s="1973"/>
      <c r="P81" s="1973"/>
      <c r="Q81" s="1973"/>
      <c r="R81" s="330"/>
      <c r="S81" s="1970" t="str">
        <f t="shared" si="54"/>
        <v/>
      </c>
      <c r="CA81" s="4258" t="str">
        <f t="shared" si="45"/>
        <v/>
      </c>
      <c r="CB81" s="4258" t="str">
        <f t="shared" si="46"/>
        <v/>
      </c>
      <c r="CC81" s="4258" t="str">
        <f t="shared" si="47"/>
        <v/>
      </c>
      <c r="CD81" s="4258" t="str">
        <f t="shared" si="48"/>
        <v/>
      </c>
      <c r="CE81" s="4258" t="str">
        <f t="shared" si="49"/>
        <v/>
      </c>
      <c r="CF81" s="4258" t="str">
        <f t="shared" si="50"/>
        <v/>
      </c>
      <c r="CG81" s="4258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181" t="s">
        <v>2274</v>
      </c>
      <c r="B82" s="4051"/>
      <c r="C82" s="231">
        <f>SUM(D82:E82)</f>
        <v>0</v>
      </c>
      <c r="D82" s="3987"/>
      <c r="E82" s="332"/>
      <c r="F82" s="3986"/>
      <c r="G82" s="1973"/>
      <c r="H82" s="1973"/>
      <c r="I82" s="1973"/>
      <c r="J82" s="1973"/>
      <c r="K82" s="1973"/>
      <c r="L82" s="332"/>
      <c r="M82" s="3987"/>
      <c r="N82" s="1973"/>
      <c r="O82" s="1973"/>
      <c r="P82" s="1973"/>
      <c r="Q82" s="1973"/>
      <c r="R82" s="330"/>
      <c r="S82" s="1970" t="str">
        <f t="shared" si="54"/>
        <v/>
      </c>
      <c r="CA82" s="4258" t="str">
        <f t="shared" si="45"/>
        <v/>
      </c>
      <c r="CB82" s="4258" t="str">
        <f t="shared" si="46"/>
        <v/>
      </c>
      <c r="CC82" s="4258" t="str">
        <f t="shared" si="47"/>
        <v/>
      </c>
      <c r="CD82" s="4258" t="str">
        <f t="shared" si="48"/>
        <v/>
      </c>
      <c r="CE82" s="4258" t="str">
        <f t="shared" si="49"/>
        <v/>
      </c>
      <c r="CF82" s="4258" t="str">
        <f t="shared" si="50"/>
        <v/>
      </c>
      <c r="CG82" s="4258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181" t="s">
        <v>2275</v>
      </c>
      <c r="B83" s="2070"/>
      <c r="C83" s="3991">
        <f t="shared" si="53"/>
        <v>0</v>
      </c>
      <c r="D83" s="3987"/>
      <c r="E83" s="332"/>
      <c r="F83" s="3986"/>
      <c r="G83" s="1973"/>
      <c r="H83" s="1973"/>
      <c r="I83" s="1973"/>
      <c r="J83" s="1973"/>
      <c r="K83" s="1973"/>
      <c r="L83" s="332"/>
      <c r="M83" s="3987"/>
      <c r="N83" s="1973"/>
      <c r="O83" s="1973"/>
      <c r="P83" s="1973"/>
      <c r="Q83" s="1973"/>
      <c r="R83" s="330"/>
      <c r="S83" s="1970" t="str">
        <f t="shared" si="54"/>
        <v/>
      </c>
      <c r="CA83" s="4258" t="str">
        <f t="shared" si="45"/>
        <v/>
      </c>
      <c r="CB83" s="4258" t="str">
        <f t="shared" si="46"/>
        <v/>
      </c>
      <c r="CC83" s="4258" t="str">
        <f t="shared" si="47"/>
        <v/>
      </c>
      <c r="CD83" s="4258" t="str">
        <f t="shared" si="48"/>
        <v/>
      </c>
      <c r="CE83" s="4258" t="str">
        <f t="shared" si="49"/>
        <v/>
      </c>
      <c r="CF83" s="4258" t="str">
        <f t="shared" si="50"/>
        <v/>
      </c>
      <c r="CG83" s="4258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181" t="s">
        <v>2276</v>
      </c>
      <c r="B84" s="2070"/>
      <c r="C84" s="3991">
        <f t="shared" si="53"/>
        <v>0</v>
      </c>
      <c r="D84" s="3987"/>
      <c r="E84" s="332"/>
      <c r="F84" s="3986"/>
      <c r="G84" s="1973"/>
      <c r="H84" s="1973"/>
      <c r="I84" s="1973"/>
      <c r="J84" s="1973"/>
      <c r="K84" s="1973"/>
      <c r="L84" s="332"/>
      <c r="M84" s="3987"/>
      <c r="N84" s="1973"/>
      <c r="O84" s="1973"/>
      <c r="P84" s="1973"/>
      <c r="Q84" s="1973"/>
      <c r="R84" s="330"/>
      <c r="S84" s="1970" t="str">
        <f t="shared" si="54"/>
        <v/>
      </c>
      <c r="CA84" s="4258" t="str">
        <f t="shared" si="45"/>
        <v/>
      </c>
      <c r="CB84" s="4258" t="str">
        <f t="shared" si="46"/>
        <v/>
      </c>
      <c r="CC84" s="4258" t="str">
        <f t="shared" si="47"/>
        <v/>
      </c>
      <c r="CD84" s="4258" t="str">
        <f t="shared" si="48"/>
        <v/>
      </c>
      <c r="CE84" s="4258" t="str">
        <f t="shared" si="49"/>
        <v/>
      </c>
      <c r="CF84" s="4258" t="str">
        <f t="shared" si="50"/>
        <v/>
      </c>
      <c r="CG84" s="4258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181" t="s">
        <v>2277</v>
      </c>
      <c r="B85" s="1952"/>
      <c r="C85" s="3991">
        <f t="shared" si="53"/>
        <v>0</v>
      </c>
      <c r="D85" s="3987"/>
      <c r="E85" s="332"/>
      <c r="F85" s="3986"/>
      <c r="G85" s="1973"/>
      <c r="H85" s="1973"/>
      <c r="I85" s="1973"/>
      <c r="J85" s="1973"/>
      <c r="K85" s="1973"/>
      <c r="L85" s="332"/>
      <c r="M85" s="3987"/>
      <c r="N85" s="1973"/>
      <c r="O85" s="1973"/>
      <c r="P85" s="1973"/>
      <c r="Q85" s="1973"/>
      <c r="R85" s="330"/>
      <c r="S85" s="1970" t="str">
        <f t="shared" si="54"/>
        <v/>
      </c>
      <c r="CA85" s="4258" t="str">
        <f t="shared" si="45"/>
        <v/>
      </c>
      <c r="CB85" s="4258" t="str">
        <f t="shared" si="46"/>
        <v/>
      </c>
      <c r="CC85" s="4258" t="str">
        <f t="shared" si="47"/>
        <v/>
      </c>
      <c r="CD85" s="4258" t="str">
        <f t="shared" si="48"/>
        <v/>
      </c>
      <c r="CE85" s="4258" t="str">
        <f t="shared" si="49"/>
        <v/>
      </c>
      <c r="CF85" s="4258" t="str">
        <f t="shared" si="50"/>
        <v/>
      </c>
      <c r="CG85" s="4258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181" t="s">
        <v>2278</v>
      </c>
      <c r="B86" s="4051"/>
      <c r="C86" s="3991">
        <f t="shared" si="53"/>
        <v>0</v>
      </c>
      <c r="D86" s="3987"/>
      <c r="E86" s="332"/>
      <c r="F86" s="3986"/>
      <c r="G86" s="1973"/>
      <c r="H86" s="1973"/>
      <c r="I86" s="1973"/>
      <c r="J86" s="1973"/>
      <c r="K86" s="1973"/>
      <c r="L86" s="332"/>
      <c r="M86" s="3987"/>
      <c r="N86" s="1973"/>
      <c r="O86" s="1973"/>
      <c r="P86" s="1973"/>
      <c r="Q86" s="1973"/>
      <c r="R86" s="330"/>
      <c r="S86" s="1970" t="str">
        <f t="shared" si="54"/>
        <v/>
      </c>
      <c r="CA86" s="4258" t="str">
        <f t="shared" si="45"/>
        <v/>
      </c>
      <c r="CB86" s="4258" t="str">
        <f t="shared" si="46"/>
        <v/>
      </c>
      <c r="CC86" s="4258" t="str">
        <f t="shared" si="47"/>
        <v/>
      </c>
      <c r="CD86" s="4258" t="str">
        <f t="shared" si="48"/>
        <v/>
      </c>
      <c r="CE86" s="4258" t="str">
        <f t="shared" si="49"/>
        <v/>
      </c>
      <c r="CF86" s="4258" t="str">
        <f t="shared" si="50"/>
        <v/>
      </c>
      <c r="CG86" s="4258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278" t="s">
        <v>2279</v>
      </c>
      <c r="B87" s="1952"/>
      <c r="C87" s="303">
        <f t="shared" si="53"/>
        <v>0</v>
      </c>
      <c r="D87" s="3987"/>
      <c r="E87" s="332"/>
      <c r="F87" s="3986"/>
      <c r="G87" s="1973"/>
      <c r="H87" s="1973"/>
      <c r="I87" s="1973"/>
      <c r="J87" s="1973"/>
      <c r="K87" s="1973"/>
      <c r="L87" s="332"/>
      <c r="M87" s="3987"/>
      <c r="N87" s="1973"/>
      <c r="O87" s="1973"/>
      <c r="P87" s="1973"/>
      <c r="Q87" s="1973"/>
      <c r="R87" s="330"/>
      <c r="S87" s="1970" t="str">
        <f t="shared" si="54"/>
        <v/>
      </c>
      <c r="CA87" s="4258" t="str">
        <f t="shared" si="45"/>
        <v/>
      </c>
      <c r="CB87" s="4258" t="str">
        <f t="shared" si="46"/>
        <v/>
      </c>
      <c r="CC87" s="4258" t="str">
        <f t="shared" si="47"/>
        <v/>
      </c>
      <c r="CD87" s="4258" t="str">
        <f t="shared" si="48"/>
        <v/>
      </c>
      <c r="CE87" s="4258" t="str">
        <f t="shared" si="49"/>
        <v/>
      </c>
      <c r="CF87" s="4258" t="str">
        <f t="shared" si="50"/>
        <v/>
      </c>
      <c r="CG87" s="4258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065" t="s">
        <v>2280</v>
      </c>
      <c r="B88" s="4051"/>
      <c r="C88" s="303">
        <f t="shared" si="53"/>
        <v>0</v>
      </c>
      <c r="D88" s="3987"/>
      <c r="E88" s="332"/>
      <c r="F88" s="3986"/>
      <c r="G88" s="1973"/>
      <c r="H88" s="1973"/>
      <c r="I88" s="1973"/>
      <c r="J88" s="1973"/>
      <c r="K88" s="1973"/>
      <c r="L88" s="332"/>
      <c r="M88" s="3987"/>
      <c r="N88" s="1973"/>
      <c r="O88" s="1973"/>
      <c r="P88" s="1973"/>
      <c r="Q88" s="1973"/>
      <c r="R88" s="330"/>
      <c r="S88" s="1970" t="str">
        <f t="shared" si="54"/>
        <v/>
      </c>
      <c r="CA88" s="4258" t="str">
        <f t="shared" si="45"/>
        <v/>
      </c>
      <c r="CB88" s="4258" t="str">
        <f t="shared" si="46"/>
        <v/>
      </c>
      <c r="CC88" s="4258" t="str">
        <f t="shared" si="47"/>
        <v/>
      </c>
      <c r="CD88" s="4258" t="str">
        <f t="shared" si="48"/>
        <v/>
      </c>
      <c r="CE88" s="4258" t="str">
        <f t="shared" si="49"/>
        <v/>
      </c>
      <c r="CF88" s="4258" t="str">
        <f t="shared" si="50"/>
        <v/>
      </c>
      <c r="CG88" s="4258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57" t="s">
        <v>2281</v>
      </c>
      <c r="B89" s="4051"/>
      <c r="C89" s="231">
        <f t="shared" si="53"/>
        <v>0</v>
      </c>
      <c r="D89" s="3987"/>
      <c r="E89" s="332"/>
      <c r="F89" s="3986"/>
      <c r="G89" s="1973"/>
      <c r="H89" s="1018"/>
      <c r="I89" s="1973"/>
      <c r="J89" s="1018"/>
      <c r="K89" s="1973"/>
      <c r="L89" s="2444"/>
      <c r="M89" s="3987"/>
      <c r="N89" s="1973"/>
      <c r="O89" s="1018"/>
      <c r="P89" s="1973"/>
      <c r="Q89" s="1973"/>
      <c r="R89" s="34"/>
      <c r="S89" s="1970" t="str">
        <f t="shared" si="54"/>
        <v/>
      </c>
      <c r="CA89" s="4258" t="str">
        <f t="shared" si="45"/>
        <v/>
      </c>
      <c r="CB89" s="4258" t="str">
        <f t="shared" si="46"/>
        <v/>
      </c>
      <c r="CC89" s="4258" t="str">
        <f t="shared" si="47"/>
        <v/>
      </c>
      <c r="CD89" s="4258" t="str">
        <f t="shared" si="48"/>
        <v/>
      </c>
      <c r="CE89" s="4258" t="str">
        <f t="shared" si="49"/>
        <v/>
      </c>
      <c r="CF89" s="4258" t="str">
        <f t="shared" si="50"/>
        <v/>
      </c>
      <c r="CG89" s="4258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51"/>
      <c r="C90" s="3991">
        <f t="shared" si="53"/>
        <v>0</v>
      </c>
      <c r="D90" s="331"/>
      <c r="E90" s="332"/>
      <c r="F90" s="3986"/>
      <c r="G90" s="1018"/>
      <c r="H90" s="1018"/>
      <c r="I90" s="1018"/>
      <c r="J90" s="1018"/>
      <c r="K90" s="1018"/>
      <c r="L90" s="2444"/>
      <c r="M90" s="3987"/>
      <c r="N90" s="1018"/>
      <c r="O90" s="1018"/>
      <c r="P90" s="1973"/>
      <c r="Q90" s="1018"/>
      <c r="R90" s="34"/>
      <c r="S90" s="1970" t="str">
        <f t="shared" si="54"/>
        <v/>
      </c>
      <c r="CA90" s="4258" t="str">
        <f t="shared" si="45"/>
        <v/>
      </c>
      <c r="CB90" s="4258" t="str">
        <f t="shared" si="46"/>
        <v/>
      </c>
      <c r="CC90" s="4258" t="str">
        <f t="shared" si="47"/>
        <v/>
      </c>
      <c r="CD90" s="4258" t="str">
        <f t="shared" si="48"/>
        <v/>
      </c>
      <c r="CE90" s="4258" t="str">
        <f t="shared" si="49"/>
        <v/>
      </c>
      <c r="CF90" s="4258" t="str">
        <f t="shared" si="50"/>
        <v/>
      </c>
      <c r="CG90" s="4258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22"/>
      <c r="E91" s="1953"/>
      <c r="F91" s="2109"/>
      <c r="G91" s="1907"/>
      <c r="H91" s="1907"/>
      <c r="I91" s="1907"/>
      <c r="J91" s="1907"/>
      <c r="K91" s="1907"/>
      <c r="L91" s="1953"/>
      <c r="M91" s="4122"/>
      <c r="N91" s="1907"/>
      <c r="O91" s="1907"/>
      <c r="P91" s="1914"/>
      <c r="Q91" s="1907"/>
      <c r="R91" s="877"/>
      <c r="S91" s="1970" t="str">
        <f t="shared" si="54"/>
        <v/>
      </c>
      <c r="CA91" s="4258" t="str">
        <f>IF(AND(E91&gt;0,F91=""),"*No olvide digitar el campo "&amp;F$77&amp;""&amp;". Digite CERO si no tiene.", IF(F91&gt;E91," * El Número de "&amp;F$77&amp;""&amp;" no puede superar el Total Mujeres. ",""))</f>
        <v/>
      </c>
      <c r="CB91" s="4258" t="str">
        <f>IF(AND(D91&gt;0,G91=""),"*No olvide digitar el campo "&amp;G$77&amp;""&amp;". Digite CERO si no tiene.", IF(G91&gt;D91," * El Número de "&amp;G$77&amp;""&amp;" no puede superar el Total Hombres. ",""))</f>
        <v/>
      </c>
      <c r="CC91" s="4258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58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58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58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58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268" t="s">
        <v>77</v>
      </c>
      <c r="B92" s="4279">
        <f>SUM(B78:B91)</f>
        <v>0</v>
      </c>
      <c r="C92" s="4243">
        <f t="shared" ref="C92:R92" si="62">SUM(C78:C91)</f>
        <v>0</v>
      </c>
      <c r="D92" s="4273">
        <f t="shared" si="62"/>
        <v>0</v>
      </c>
      <c r="E92" s="4280">
        <f t="shared" si="62"/>
        <v>0</v>
      </c>
      <c r="F92" s="4275">
        <f t="shared" si="62"/>
        <v>0</v>
      </c>
      <c r="G92" s="4270">
        <f t="shared" si="62"/>
        <v>0</v>
      </c>
      <c r="H92" s="4270">
        <f t="shared" si="62"/>
        <v>0</v>
      </c>
      <c r="I92" s="4270">
        <f t="shared" si="62"/>
        <v>0</v>
      </c>
      <c r="J92" s="4270">
        <f t="shared" si="62"/>
        <v>0</v>
      </c>
      <c r="K92" s="4270">
        <f t="shared" si="62"/>
        <v>0</v>
      </c>
      <c r="L92" s="4274">
        <f t="shared" si="62"/>
        <v>0</v>
      </c>
      <c r="M92" s="4271">
        <f t="shared" si="62"/>
        <v>0</v>
      </c>
      <c r="N92" s="4270">
        <f t="shared" si="62"/>
        <v>0</v>
      </c>
      <c r="O92" s="4270">
        <f t="shared" si="62"/>
        <v>0</v>
      </c>
      <c r="P92" s="4270">
        <f t="shared" si="62"/>
        <v>0</v>
      </c>
      <c r="Q92" s="4270">
        <f t="shared" si="62"/>
        <v>0</v>
      </c>
      <c r="R92" s="4276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1">
        <f>SUM(C97:I97)</f>
        <v>0</v>
      </c>
      <c r="C97" s="3996"/>
      <c r="D97" s="960"/>
      <c r="E97" s="960"/>
      <c r="F97" s="1039"/>
      <c r="G97" s="1039"/>
      <c r="H97" s="232"/>
      <c r="I97" s="4282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58" t="str">
        <f>IF(AND(M97&gt;0,N97=""),"*No olvide digitar el campo "&amp;N$96&amp;""&amp;". Digite CERO si no tiene.", IF(N97&gt;M97," * El Número de "&amp;N$96&amp;""&amp;" no puede superar el Total Mujeres. ",""))</f>
        <v/>
      </c>
      <c r="CB97" s="4258" t="str">
        <f>IF(AND(L97&gt;0,O97=""),"*No olvide digitar el campo "&amp;O$96&amp;""&amp;". Digite CERO si no tiene.", IF(O97&gt;L97," * El Número de "&amp;O$96&amp;""&amp;" no puede superar el Total Hombres. ",""))</f>
        <v/>
      </c>
      <c r="CC97" s="4258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58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58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58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58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065" t="s">
        <v>2147</v>
      </c>
      <c r="B98" s="4065">
        <f>SUM(C98:I98)</f>
        <v>0</v>
      </c>
      <c r="C98" s="3996"/>
      <c r="D98" s="1973"/>
      <c r="E98" s="1973"/>
      <c r="F98" s="1973"/>
      <c r="G98" s="1973"/>
      <c r="H98" s="1018"/>
      <c r="I98" s="3526"/>
      <c r="J98" s="330"/>
      <c r="K98" s="4121">
        <f t="shared" ref="K98:K108" si="63">SUM(L98:M98)</f>
        <v>0</v>
      </c>
      <c r="L98" s="3996"/>
      <c r="M98" s="1945"/>
      <c r="N98" s="3986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5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5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5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5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5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5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5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065" t="s">
        <v>2294</v>
      </c>
      <c r="B99" s="4065">
        <f>SUM(C99:I99)</f>
        <v>0</v>
      </c>
      <c r="C99" s="3996"/>
      <c r="D99" s="232"/>
      <c r="E99" s="232"/>
      <c r="F99" s="1973"/>
      <c r="G99" s="1973"/>
      <c r="H99" s="1018"/>
      <c r="I99" s="4026"/>
      <c r="J99" s="330"/>
      <c r="K99" s="4121">
        <f>SUM(L99:M99)</f>
        <v>0</v>
      </c>
      <c r="L99" s="3996"/>
      <c r="M99" s="2444"/>
      <c r="N99" s="3986"/>
      <c r="O99" s="1018"/>
      <c r="P99" s="1973"/>
      <c r="Q99" s="1973"/>
      <c r="R99" s="1018"/>
      <c r="S99" s="3987"/>
      <c r="T99" s="34"/>
      <c r="U99" s="1970" t="str">
        <f t="shared" si="64"/>
        <v/>
      </c>
      <c r="CA99" s="4258" t="str">
        <f t="shared" si="65"/>
        <v/>
      </c>
      <c r="CB99" s="4258" t="str">
        <f t="shared" si="66"/>
        <v/>
      </c>
      <c r="CC99" s="4258" t="str">
        <f t="shared" si="67"/>
        <v/>
      </c>
      <c r="CD99" s="4258" t="str">
        <f t="shared" si="68"/>
        <v/>
      </c>
      <c r="CE99" s="4258" t="str">
        <f t="shared" si="69"/>
        <v/>
      </c>
      <c r="CF99" s="4258" t="str">
        <f t="shared" si="70"/>
        <v/>
      </c>
      <c r="CG99" s="4258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065" t="s">
        <v>2295</v>
      </c>
      <c r="B100" s="4065">
        <f>SUM(C100:I100)</f>
        <v>0</v>
      </c>
      <c r="C100" s="3996"/>
      <c r="D100" s="1018"/>
      <c r="E100" s="1018"/>
      <c r="F100" s="1973"/>
      <c r="G100" s="232"/>
      <c r="H100" s="1973"/>
      <c r="I100" s="4283"/>
      <c r="J100" s="330"/>
      <c r="K100" s="4121">
        <f t="shared" si="63"/>
        <v>0</v>
      </c>
      <c r="L100" s="20"/>
      <c r="M100" s="332"/>
      <c r="N100" s="3986"/>
      <c r="O100" s="1018"/>
      <c r="P100" s="232"/>
      <c r="Q100" s="1973"/>
      <c r="R100" s="1018"/>
      <c r="S100" s="3987"/>
      <c r="T100" s="34"/>
      <c r="U100" s="1970" t="str">
        <f t="shared" si="64"/>
        <v/>
      </c>
      <c r="CA100" s="4258" t="str">
        <f t="shared" si="65"/>
        <v/>
      </c>
      <c r="CB100" s="4258" t="str">
        <f t="shared" si="66"/>
        <v/>
      </c>
      <c r="CC100" s="4258" t="str">
        <f t="shared" si="67"/>
        <v/>
      </c>
      <c r="CD100" s="4258" t="str">
        <f t="shared" si="68"/>
        <v/>
      </c>
      <c r="CE100" s="4258" t="str">
        <f t="shared" si="69"/>
        <v/>
      </c>
      <c r="CF100" s="4258" t="str">
        <f t="shared" si="70"/>
        <v/>
      </c>
      <c r="CG100" s="4258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065" t="s">
        <v>2255</v>
      </c>
      <c r="B101" s="4065">
        <f>SUM(C101:I101)</f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f t="shared" si="63"/>
        <v>0</v>
      </c>
      <c r="L101" s="3996"/>
      <c r="M101" s="332"/>
      <c r="N101" s="3986"/>
      <c r="O101" s="1973"/>
      <c r="P101" s="1018"/>
      <c r="Q101" s="1973"/>
      <c r="R101" s="1018"/>
      <c r="S101" s="3987"/>
      <c r="T101" s="34"/>
      <c r="U101" s="1970" t="str">
        <f t="shared" si="64"/>
        <v/>
      </c>
      <c r="CA101" s="4258" t="str">
        <f t="shared" si="65"/>
        <v/>
      </c>
      <c r="CB101" s="4258" t="str">
        <f t="shared" si="66"/>
        <v/>
      </c>
      <c r="CC101" s="4258" t="str">
        <f t="shared" si="67"/>
        <v/>
      </c>
      <c r="CD101" s="4258" t="str">
        <f t="shared" si="68"/>
        <v/>
      </c>
      <c r="CE101" s="4258" t="str">
        <f t="shared" si="69"/>
        <v/>
      </c>
      <c r="CF101" s="4258" t="str">
        <f t="shared" si="70"/>
        <v/>
      </c>
      <c r="CG101" s="4258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065" t="s">
        <v>2256</v>
      </c>
      <c r="B102" s="4065">
        <f t="shared" ref="B102:B108" si="79">SUM(C102:I102)</f>
        <v>0</v>
      </c>
      <c r="C102" s="3996"/>
      <c r="D102" s="232"/>
      <c r="E102" s="232"/>
      <c r="F102" s="1973"/>
      <c r="G102" s="1973"/>
      <c r="H102" s="1973"/>
      <c r="I102" s="4026"/>
      <c r="J102" s="330"/>
      <c r="K102" s="4121">
        <f t="shared" si="63"/>
        <v>0</v>
      </c>
      <c r="L102" s="3996"/>
      <c r="M102" s="1945"/>
      <c r="N102" s="3986"/>
      <c r="O102" s="232"/>
      <c r="P102" s="1018"/>
      <c r="Q102" s="1973"/>
      <c r="R102" s="1018"/>
      <c r="S102" s="3987"/>
      <c r="T102" s="34"/>
      <c r="U102" s="1970" t="str">
        <f t="shared" si="64"/>
        <v/>
      </c>
      <c r="CA102" s="4258" t="str">
        <f t="shared" si="65"/>
        <v/>
      </c>
      <c r="CB102" s="4258" t="str">
        <f t="shared" si="66"/>
        <v/>
      </c>
      <c r="CC102" s="4258" t="str">
        <f t="shared" si="67"/>
        <v/>
      </c>
      <c r="CD102" s="4258" t="str">
        <f t="shared" si="68"/>
        <v/>
      </c>
      <c r="CE102" s="4258" t="str">
        <f t="shared" si="69"/>
        <v/>
      </c>
      <c r="CF102" s="4258" t="str">
        <f t="shared" si="70"/>
        <v/>
      </c>
      <c r="CG102" s="4258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065" t="s">
        <v>2257</v>
      </c>
      <c r="B103" s="4065">
        <f t="shared" si="79"/>
        <v>0</v>
      </c>
      <c r="C103" s="3996"/>
      <c r="D103" s="1973"/>
      <c r="E103" s="1973"/>
      <c r="F103" s="1973"/>
      <c r="G103" s="1973"/>
      <c r="H103" s="1973"/>
      <c r="I103" s="1918"/>
      <c r="J103" s="330"/>
      <c r="K103" s="4121">
        <f t="shared" si="63"/>
        <v>0</v>
      </c>
      <c r="L103" s="3996"/>
      <c r="M103" s="2444"/>
      <c r="N103" s="2017"/>
      <c r="O103" s="1018"/>
      <c r="P103" s="1973"/>
      <c r="Q103" s="1973"/>
      <c r="R103" s="1973"/>
      <c r="S103" s="3987"/>
      <c r="T103" s="330"/>
      <c r="U103" s="1970" t="str">
        <f t="shared" si="64"/>
        <v/>
      </c>
      <c r="CA103" s="4258" t="str">
        <f t="shared" si="65"/>
        <v/>
      </c>
      <c r="CB103" s="4258" t="str">
        <f t="shared" si="66"/>
        <v/>
      </c>
      <c r="CC103" s="4258" t="str">
        <f t="shared" si="67"/>
        <v/>
      </c>
      <c r="CD103" s="4258" t="str">
        <f t="shared" si="68"/>
        <v/>
      </c>
      <c r="CE103" s="4258" t="str">
        <f t="shared" si="69"/>
        <v/>
      </c>
      <c r="CF103" s="4258" t="str">
        <f t="shared" si="70"/>
        <v/>
      </c>
      <c r="CG103" s="4258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065" t="s">
        <v>2258</v>
      </c>
      <c r="B104" s="4065">
        <f t="shared" si="79"/>
        <v>0</v>
      </c>
      <c r="C104" s="3996"/>
      <c r="D104" s="232"/>
      <c r="E104" s="232"/>
      <c r="F104" s="1973"/>
      <c r="G104" s="1973"/>
      <c r="H104" s="232"/>
      <c r="I104" s="4283"/>
      <c r="J104" s="330"/>
      <c r="K104" s="4121">
        <f t="shared" si="63"/>
        <v>0</v>
      </c>
      <c r="L104" s="20"/>
      <c r="M104" s="2444"/>
      <c r="N104" s="3986"/>
      <c r="O104" s="1973"/>
      <c r="P104" s="232"/>
      <c r="Q104" s="1973"/>
      <c r="R104" s="232"/>
      <c r="S104" s="3987"/>
      <c r="T104" s="29"/>
      <c r="U104" s="1970" t="str">
        <f t="shared" si="64"/>
        <v/>
      </c>
      <c r="CA104" s="4258" t="str">
        <f t="shared" si="65"/>
        <v/>
      </c>
      <c r="CB104" s="4258" t="str">
        <f t="shared" si="66"/>
        <v/>
      </c>
      <c r="CC104" s="4258" t="str">
        <f t="shared" si="67"/>
        <v/>
      </c>
      <c r="CD104" s="4258" t="str">
        <f t="shared" si="68"/>
        <v/>
      </c>
      <c r="CE104" s="4258" t="str">
        <f t="shared" si="69"/>
        <v/>
      </c>
      <c r="CF104" s="4258" t="str">
        <f t="shared" si="70"/>
        <v/>
      </c>
      <c r="CG104" s="4258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065" t="s">
        <v>2259</v>
      </c>
      <c r="B105" s="4065">
        <f t="shared" si="79"/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f t="shared" si="63"/>
        <v>0</v>
      </c>
      <c r="L105" s="3996"/>
      <c r="M105" s="2444"/>
      <c r="N105" s="3986"/>
      <c r="O105" s="232"/>
      <c r="P105" s="1973"/>
      <c r="Q105" s="1973"/>
      <c r="R105" s="1018"/>
      <c r="S105" s="3987"/>
      <c r="T105" s="34"/>
      <c r="U105" s="1970" t="str">
        <f t="shared" si="64"/>
        <v/>
      </c>
      <c r="CA105" s="4258" t="str">
        <f t="shared" si="65"/>
        <v/>
      </c>
      <c r="CB105" s="4258" t="str">
        <f t="shared" si="66"/>
        <v/>
      </c>
      <c r="CC105" s="4258" t="str">
        <f t="shared" si="67"/>
        <v/>
      </c>
      <c r="CD105" s="4258" t="str">
        <f t="shared" si="68"/>
        <v/>
      </c>
      <c r="CE105" s="4258" t="str">
        <f t="shared" si="69"/>
        <v/>
      </c>
      <c r="CF105" s="4258" t="str">
        <f t="shared" si="70"/>
        <v/>
      </c>
      <c r="CG105" s="4258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065">
        <f t="shared" si="79"/>
        <v>0</v>
      </c>
      <c r="C106" s="4178"/>
      <c r="D106" s="1973"/>
      <c r="E106" s="1973"/>
      <c r="F106" s="1973"/>
      <c r="G106" s="1973"/>
      <c r="H106" s="232"/>
      <c r="I106" s="4283"/>
      <c r="J106" s="330"/>
      <c r="K106" s="4121">
        <f t="shared" si="63"/>
        <v>0</v>
      </c>
      <c r="L106" s="3996"/>
      <c r="M106" s="2444"/>
      <c r="N106" s="2017"/>
      <c r="O106" s="1018"/>
      <c r="P106" s="1973"/>
      <c r="Q106" s="1973"/>
      <c r="R106" s="1973"/>
      <c r="S106" s="3987"/>
      <c r="T106" s="330"/>
      <c r="U106" s="1970" t="str">
        <f t="shared" si="64"/>
        <v/>
      </c>
      <c r="CA106" s="4258" t="str">
        <f t="shared" si="65"/>
        <v/>
      </c>
      <c r="CB106" s="4258" t="str">
        <f t="shared" si="66"/>
        <v/>
      </c>
      <c r="CC106" s="4258" t="str">
        <f t="shared" si="67"/>
        <v/>
      </c>
      <c r="CD106" s="4258" t="str">
        <f t="shared" si="68"/>
        <v/>
      </c>
      <c r="CE106" s="4258" t="str">
        <f t="shared" si="69"/>
        <v/>
      </c>
      <c r="CF106" s="4258" t="str">
        <f t="shared" si="70"/>
        <v/>
      </c>
      <c r="CG106" s="4258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065">
        <f t="shared" si="79"/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f t="shared" si="63"/>
        <v>0</v>
      </c>
      <c r="L107" s="3996"/>
      <c r="M107" s="332"/>
      <c r="N107" s="3986"/>
      <c r="O107" s="1973"/>
      <c r="P107" s="1973"/>
      <c r="Q107" s="1973"/>
      <c r="R107" s="232"/>
      <c r="S107" s="3987"/>
      <c r="T107" s="29"/>
      <c r="U107" s="1970" t="str">
        <f t="shared" si="64"/>
        <v/>
      </c>
      <c r="CA107" s="4258" t="str">
        <f t="shared" si="65"/>
        <v/>
      </c>
      <c r="CB107" s="4258" t="str">
        <f t="shared" si="66"/>
        <v/>
      </c>
      <c r="CC107" s="4258" t="str">
        <f t="shared" si="67"/>
        <v/>
      </c>
      <c r="CD107" s="4258" t="str">
        <f t="shared" si="68"/>
        <v/>
      </c>
      <c r="CE107" s="4258" t="str">
        <f t="shared" si="69"/>
        <v/>
      </c>
      <c r="CF107" s="4258" t="str">
        <f t="shared" si="70"/>
        <v/>
      </c>
      <c r="CG107" s="4258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065">
        <f t="shared" si="79"/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58" t="str">
        <f t="shared" si="65"/>
        <v/>
      </c>
      <c r="CB108" s="4258" t="str">
        <f t="shared" si="66"/>
        <v/>
      </c>
      <c r="CC108" s="4258" t="str">
        <f t="shared" si="67"/>
        <v/>
      </c>
      <c r="CD108" s="4258" t="str">
        <f t="shared" si="68"/>
        <v/>
      </c>
      <c r="CE108" s="4258" t="str">
        <f t="shared" si="69"/>
        <v/>
      </c>
      <c r="CF108" s="4258" t="str">
        <f t="shared" si="70"/>
        <v/>
      </c>
      <c r="CG108" s="4258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268" t="s">
        <v>77</v>
      </c>
      <c r="B109" s="4284">
        <f>SUM(B97:B108)</f>
        <v>0</v>
      </c>
      <c r="C109" s="4285">
        <f t="shared" ref="C109:S109" si="80">SUM(C97:C108)</f>
        <v>0</v>
      </c>
      <c r="D109" s="4285">
        <f t="shared" si="80"/>
        <v>0</v>
      </c>
      <c r="E109" s="4285">
        <f>SUM(E97:E108)</f>
        <v>0</v>
      </c>
      <c r="F109" s="4285">
        <f t="shared" si="80"/>
        <v>0</v>
      </c>
      <c r="G109" s="4285">
        <f t="shared" si="80"/>
        <v>0</v>
      </c>
      <c r="H109" s="4285">
        <f t="shared" si="80"/>
        <v>0</v>
      </c>
      <c r="I109" s="4286">
        <f t="shared" si="80"/>
        <v>0</v>
      </c>
      <c r="J109" s="4271">
        <f t="shared" si="80"/>
        <v>0</v>
      </c>
      <c r="K109" s="4279">
        <f>SUM(K97:K108)</f>
        <v>0</v>
      </c>
      <c r="L109" s="4243">
        <f t="shared" si="80"/>
        <v>0</v>
      </c>
      <c r="M109" s="4273">
        <f t="shared" si="80"/>
        <v>0</v>
      </c>
      <c r="N109" s="4275">
        <f t="shared" si="80"/>
        <v>0</v>
      </c>
      <c r="O109" s="4270">
        <f t="shared" si="80"/>
        <v>0</v>
      </c>
      <c r="P109" s="4270">
        <f t="shared" si="80"/>
        <v>0</v>
      </c>
      <c r="Q109" s="4270">
        <f>SUM(Q97:Q108)</f>
        <v>0</v>
      </c>
      <c r="R109" s="4270">
        <f t="shared" si="80"/>
        <v>0</v>
      </c>
      <c r="S109" s="4271">
        <f t="shared" si="80"/>
        <v>0</v>
      </c>
      <c r="T109" s="427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f>SUM(D113:E113)</f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5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5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5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5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5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5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181" t="s">
        <v>2275</v>
      </c>
      <c r="B114" s="4051"/>
      <c r="C114" s="3991">
        <f t="shared" ref="C114:C121" si="85">SUM(D114:E114)</f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5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5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5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5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5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5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181" t="s">
        <v>2276</v>
      </c>
      <c r="B115" s="2070"/>
      <c r="C115" s="3991">
        <f t="shared" si="85"/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8" t="str">
        <f t="shared" si="86"/>
        <v/>
      </c>
      <c r="CB115" s="4258" t="str">
        <f t="shared" si="87"/>
        <v/>
      </c>
      <c r="CC115" s="4258" t="str">
        <f t="shared" si="88"/>
        <v/>
      </c>
      <c r="CD115" s="4258" t="str">
        <f t="shared" si="89"/>
        <v/>
      </c>
      <c r="CE115" s="4258" t="str">
        <f t="shared" si="90"/>
        <v/>
      </c>
      <c r="CF115" s="4258" t="str">
        <f t="shared" si="91"/>
        <v/>
      </c>
      <c r="CG115" s="4258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181" t="s">
        <v>2277</v>
      </c>
      <c r="B116" s="1952"/>
      <c r="C116" s="3991">
        <f t="shared" si="85"/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8" t="str">
        <f t="shared" si="86"/>
        <v/>
      </c>
      <c r="CB116" s="4258" t="str">
        <f t="shared" si="87"/>
        <v/>
      </c>
      <c r="CC116" s="4258" t="str">
        <f t="shared" si="88"/>
        <v/>
      </c>
      <c r="CD116" s="4258" t="str">
        <f t="shared" si="89"/>
        <v/>
      </c>
      <c r="CE116" s="4258" t="str">
        <f t="shared" si="90"/>
        <v/>
      </c>
      <c r="CF116" s="4258" t="str">
        <f t="shared" si="91"/>
        <v/>
      </c>
      <c r="CG116" s="4258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181" t="s">
        <v>2278</v>
      </c>
      <c r="B117" s="4051"/>
      <c r="C117" s="3991">
        <f t="shared" si="85"/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8" t="str">
        <f t="shared" si="86"/>
        <v/>
      </c>
      <c r="CB117" s="4258" t="str">
        <f t="shared" si="87"/>
        <v/>
      </c>
      <c r="CC117" s="4258" t="str">
        <f t="shared" si="88"/>
        <v/>
      </c>
      <c r="CD117" s="4258" t="str">
        <f t="shared" si="89"/>
        <v/>
      </c>
      <c r="CE117" s="4258" t="str">
        <f t="shared" si="90"/>
        <v/>
      </c>
      <c r="CF117" s="4258" t="str">
        <f t="shared" si="91"/>
        <v/>
      </c>
      <c r="CG117" s="4258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278" t="s">
        <v>2279</v>
      </c>
      <c r="B118" s="1952"/>
      <c r="C118" s="303">
        <f t="shared" si="85"/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8" t="str">
        <f t="shared" si="86"/>
        <v/>
      </c>
      <c r="CB118" s="4258" t="str">
        <f t="shared" si="87"/>
        <v/>
      </c>
      <c r="CC118" s="4258" t="str">
        <f t="shared" si="88"/>
        <v/>
      </c>
      <c r="CD118" s="4258" t="str">
        <f t="shared" si="89"/>
        <v/>
      </c>
      <c r="CE118" s="4258" t="str">
        <f t="shared" si="90"/>
        <v/>
      </c>
      <c r="CF118" s="4258" t="str">
        <f t="shared" si="91"/>
        <v/>
      </c>
      <c r="CG118" s="4258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065" t="s">
        <v>2280</v>
      </c>
      <c r="B119" s="4051"/>
      <c r="C119" s="303">
        <f t="shared" si="85"/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8" t="str">
        <f t="shared" si="86"/>
        <v/>
      </c>
      <c r="CB119" s="4258" t="str">
        <f t="shared" si="87"/>
        <v/>
      </c>
      <c r="CC119" s="4258" t="str">
        <f t="shared" si="88"/>
        <v/>
      </c>
      <c r="CD119" s="4258" t="str">
        <f t="shared" si="89"/>
        <v/>
      </c>
      <c r="CE119" s="4258" t="str">
        <f t="shared" si="90"/>
        <v/>
      </c>
      <c r="CF119" s="4258" t="str">
        <f t="shared" si="91"/>
        <v/>
      </c>
      <c r="CG119" s="4258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57" t="s">
        <v>2281</v>
      </c>
      <c r="B120" s="4051"/>
      <c r="C120" s="231">
        <f t="shared" si="85"/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8" t="str">
        <f t="shared" si="86"/>
        <v/>
      </c>
      <c r="CB120" s="4258" t="str">
        <f t="shared" si="87"/>
        <v/>
      </c>
      <c r="CC120" s="4258" t="str">
        <f t="shared" si="88"/>
        <v/>
      </c>
      <c r="CD120" s="4258" t="str">
        <f t="shared" si="89"/>
        <v/>
      </c>
      <c r="CE120" s="4258" t="str">
        <f t="shared" si="90"/>
        <v/>
      </c>
      <c r="CF120" s="4258" t="str">
        <f t="shared" si="91"/>
        <v/>
      </c>
      <c r="CG120" s="4258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51"/>
      <c r="C121" s="3991">
        <f t="shared" si="85"/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8" t="str">
        <f t="shared" si="86"/>
        <v/>
      </c>
      <c r="CB121" s="4258" t="str">
        <f t="shared" si="87"/>
        <v/>
      </c>
      <c r="CC121" s="4258" t="str">
        <f t="shared" si="88"/>
        <v/>
      </c>
      <c r="CD121" s="4258" t="str">
        <f t="shared" si="89"/>
        <v/>
      </c>
      <c r="CE121" s="4258" t="str">
        <f t="shared" si="90"/>
        <v/>
      </c>
      <c r="CF121" s="4258" t="str">
        <f t="shared" si="91"/>
        <v/>
      </c>
      <c r="CG121" s="4258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8" t="str">
        <f t="shared" si="86"/>
        <v/>
      </c>
      <c r="CB122" s="4258" t="str">
        <f t="shared" si="87"/>
        <v/>
      </c>
      <c r="CC122" s="4258" t="str">
        <f t="shared" si="88"/>
        <v/>
      </c>
      <c r="CD122" s="4258" t="str">
        <f t="shared" si="89"/>
        <v/>
      </c>
      <c r="CE122" s="4258" t="str">
        <f t="shared" si="90"/>
        <v/>
      </c>
      <c r="CF122" s="4258" t="str">
        <f t="shared" si="91"/>
        <v/>
      </c>
      <c r="CG122" s="4258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268" t="s">
        <v>77</v>
      </c>
      <c r="B123" s="4279">
        <f>SUM(B113:B122)</f>
        <v>0</v>
      </c>
      <c r="C123" s="4243">
        <f t="shared" ref="C123:R123" si="100">SUM(C113:C122)</f>
        <v>0</v>
      </c>
      <c r="D123" s="4273">
        <f t="shared" si="100"/>
        <v>0</v>
      </c>
      <c r="E123" s="4274">
        <f t="shared" si="100"/>
        <v>0</v>
      </c>
      <c r="F123" s="4275">
        <f t="shared" si="100"/>
        <v>0</v>
      </c>
      <c r="G123" s="4270">
        <f t="shared" si="100"/>
        <v>0</v>
      </c>
      <c r="H123" s="4270">
        <f t="shared" si="100"/>
        <v>0</v>
      </c>
      <c r="I123" s="4270">
        <f t="shared" si="100"/>
        <v>0</v>
      </c>
      <c r="J123" s="4270">
        <f t="shared" si="100"/>
        <v>0</v>
      </c>
      <c r="K123" s="4270">
        <f t="shared" si="100"/>
        <v>0</v>
      </c>
      <c r="L123" s="4242">
        <f t="shared" si="100"/>
        <v>0</v>
      </c>
      <c r="M123" s="4271">
        <f t="shared" si="100"/>
        <v>0</v>
      </c>
      <c r="N123" s="4270">
        <f t="shared" si="100"/>
        <v>0</v>
      </c>
      <c r="O123" s="4270">
        <f t="shared" si="100"/>
        <v>0</v>
      </c>
      <c r="P123" s="4270">
        <f t="shared" si="100"/>
        <v>0</v>
      </c>
      <c r="Q123" s="4270">
        <f t="shared" si="100"/>
        <v>0</v>
      </c>
      <c r="R123" s="4276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 ()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31" x14ac:dyDescent="0.25">
      <c r="A4" s="50" t="str">
        <f>CONCATENATE("MES: ",NOMBRE!B6, " (",NOMBRE!C6,NOMBRE!D6,")")</f>
        <v>MES:  ()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7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288" t="s">
        <v>919</v>
      </c>
      <c r="H12" s="4289" t="s">
        <v>2308</v>
      </c>
      <c r="I12" s="4289" t="s">
        <v>2309</v>
      </c>
      <c r="J12" s="4290" t="s">
        <v>591</v>
      </c>
      <c r="K12" s="4288" t="s">
        <v>919</v>
      </c>
      <c r="L12" s="4289" t="s">
        <v>2308</v>
      </c>
      <c r="M12" s="4289" t="s">
        <v>2309</v>
      </c>
      <c r="N12" s="4289" t="s">
        <v>591</v>
      </c>
      <c r="O12" s="4290" t="s">
        <v>2310</v>
      </c>
      <c r="P12" s="4288" t="s">
        <v>919</v>
      </c>
      <c r="Q12" s="4289" t="s">
        <v>2308</v>
      </c>
      <c r="R12" s="4289" t="s">
        <v>2309</v>
      </c>
      <c r="S12" s="4289" t="s">
        <v>591</v>
      </c>
      <c r="T12" s="4290" t="s">
        <v>2310</v>
      </c>
      <c r="U12" s="4288" t="s">
        <v>919</v>
      </c>
      <c r="V12" s="4289" t="s">
        <v>2308</v>
      </c>
      <c r="W12" s="4289" t="s">
        <v>2309</v>
      </c>
      <c r="X12" s="4289" t="s">
        <v>591</v>
      </c>
      <c r="Y12" s="4291" t="s">
        <v>2310</v>
      </c>
      <c r="Z12" s="4292" t="s">
        <v>919</v>
      </c>
      <c r="AA12" s="4289" t="s">
        <v>2311</v>
      </c>
      <c r="AB12" s="4293" t="s">
        <v>2312</v>
      </c>
      <c r="AC12" s="4288" t="s">
        <v>919</v>
      </c>
      <c r="AD12" s="4289" t="s">
        <v>2311</v>
      </c>
      <c r="AE12" s="4293" t="s">
        <v>2312</v>
      </c>
    </row>
    <row r="13" spans="1:31" x14ac:dyDescent="0.25">
      <c r="A13" s="4294" t="s">
        <v>2313</v>
      </c>
      <c r="B13" s="4295">
        <f t="shared" ref="B13:AE13" si="0">SUM(B14:B17)</f>
        <v>0</v>
      </c>
      <c r="C13" s="4296">
        <f t="shared" si="0"/>
        <v>0</v>
      </c>
      <c r="D13" s="4297">
        <f t="shared" si="0"/>
        <v>0</v>
      </c>
      <c r="E13" s="4297">
        <f t="shared" si="0"/>
        <v>0</v>
      </c>
      <c r="F13" s="4298">
        <f t="shared" si="0"/>
        <v>0</v>
      </c>
      <c r="G13" s="4299">
        <f t="shared" si="0"/>
        <v>0</v>
      </c>
      <c r="H13" s="4297">
        <f t="shared" si="0"/>
        <v>0</v>
      </c>
      <c r="I13" s="4297">
        <f t="shared" si="0"/>
        <v>0</v>
      </c>
      <c r="J13" s="4298">
        <f t="shared" si="0"/>
        <v>0</v>
      </c>
      <c r="K13" s="4299">
        <f t="shared" si="0"/>
        <v>0</v>
      </c>
      <c r="L13" s="4297">
        <f t="shared" si="0"/>
        <v>0</v>
      </c>
      <c r="M13" s="4297">
        <f t="shared" si="0"/>
        <v>0</v>
      </c>
      <c r="N13" s="4297">
        <f t="shared" si="0"/>
        <v>0</v>
      </c>
      <c r="O13" s="4298">
        <f t="shared" si="0"/>
        <v>0</v>
      </c>
      <c r="P13" s="4299">
        <f t="shared" si="0"/>
        <v>0</v>
      </c>
      <c r="Q13" s="4297">
        <f t="shared" si="0"/>
        <v>0</v>
      </c>
      <c r="R13" s="4297">
        <f t="shared" si="0"/>
        <v>0</v>
      </c>
      <c r="S13" s="4297">
        <f t="shared" si="0"/>
        <v>0</v>
      </c>
      <c r="T13" s="4298">
        <f t="shared" si="0"/>
        <v>0</v>
      </c>
      <c r="U13" s="4299">
        <f t="shared" si="0"/>
        <v>0</v>
      </c>
      <c r="V13" s="4297">
        <f t="shared" si="0"/>
        <v>0</v>
      </c>
      <c r="W13" s="4297">
        <f t="shared" si="0"/>
        <v>0</v>
      </c>
      <c r="X13" s="4297">
        <f t="shared" si="0"/>
        <v>0</v>
      </c>
      <c r="Y13" s="4300">
        <f t="shared" si="0"/>
        <v>0</v>
      </c>
      <c r="Z13" s="4296">
        <f t="shared" si="0"/>
        <v>0</v>
      </c>
      <c r="AA13" s="4297">
        <f>SUM(AA14:AA17)</f>
        <v>0</v>
      </c>
      <c r="AB13" s="4301">
        <f t="shared" si="0"/>
        <v>0</v>
      </c>
      <c r="AC13" s="4299">
        <f t="shared" si="0"/>
        <v>0</v>
      </c>
      <c r="AD13" s="4297">
        <f t="shared" si="0"/>
        <v>0</v>
      </c>
      <c r="AE13" s="4301">
        <f t="shared" si="0"/>
        <v>0</v>
      </c>
    </row>
    <row r="14" spans="1:31" x14ac:dyDescent="0.25">
      <c r="A14" s="4302" t="s">
        <v>2314</v>
      </c>
      <c r="B14" s="4303"/>
      <c r="C14" s="4304"/>
      <c r="D14" s="4304"/>
      <c r="E14" s="4304"/>
      <c r="F14" s="4304"/>
      <c r="G14" s="4305">
        <f>SUM(H14:J14)</f>
        <v>0</v>
      </c>
      <c r="H14" s="4306"/>
      <c r="I14" s="4304"/>
      <c r="J14" s="4304"/>
      <c r="K14" s="4307">
        <f>SUM(L14:O14)</f>
        <v>0</v>
      </c>
      <c r="L14" s="4306"/>
      <c r="M14" s="4304"/>
      <c r="N14" s="4308"/>
      <c r="O14" s="4309"/>
      <c r="P14" s="4307">
        <f>SUM(Q14:T14)</f>
        <v>0</v>
      </c>
      <c r="Q14" s="4306"/>
      <c r="R14" s="4304"/>
      <c r="S14" s="4308"/>
      <c r="T14" s="4309"/>
      <c r="U14" s="4307">
        <f>SUM(V14:Y14)</f>
        <v>0</v>
      </c>
      <c r="V14" s="4306"/>
      <c r="W14" s="4304"/>
      <c r="X14" s="4308"/>
      <c r="Y14" s="4310"/>
      <c r="Z14" s="4311">
        <f>SUM(AA14:AB14)</f>
        <v>0</v>
      </c>
      <c r="AA14" s="4304"/>
      <c r="AB14" s="4312"/>
      <c r="AC14" s="4307">
        <f>SUM(AD14:AE14)</f>
        <v>0</v>
      </c>
      <c r="AD14" s="4304"/>
      <c r="AE14" s="4312"/>
    </row>
    <row r="15" spans="1:31" x14ac:dyDescent="0.25">
      <c r="A15" s="4313" t="s">
        <v>2315</v>
      </c>
      <c r="B15" s="4314"/>
      <c r="C15" s="4315"/>
      <c r="D15" s="4315"/>
      <c r="E15" s="4315"/>
      <c r="F15" s="4315"/>
      <c r="G15" s="4316">
        <f>SUM(H15:J15)</f>
        <v>0</v>
      </c>
      <c r="H15" s="4317"/>
      <c r="I15" s="4315"/>
      <c r="J15" s="4317"/>
      <c r="K15" s="4316">
        <f>SUM(L15:O15)</f>
        <v>0</v>
      </c>
      <c r="L15" s="4317"/>
      <c r="M15" s="4317"/>
      <c r="N15" s="4318"/>
      <c r="O15" s="4319"/>
      <c r="P15" s="4316">
        <f>SUM(Q15:T15)</f>
        <v>0</v>
      </c>
      <c r="Q15" s="4317"/>
      <c r="R15" s="4315"/>
      <c r="S15" s="4318"/>
      <c r="T15" s="4319"/>
      <c r="U15" s="4316">
        <f>SUM(V15:Y15)</f>
        <v>0</v>
      </c>
      <c r="V15" s="4317"/>
      <c r="W15" s="4315"/>
      <c r="X15" s="4318"/>
      <c r="Y15" s="4320"/>
      <c r="Z15" s="4321">
        <f>SUM(AA15:AB15)</f>
        <v>0</v>
      </c>
      <c r="AA15" s="4315"/>
      <c r="AB15" s="4322"/>
      <c r="AC15" s="4316">
        <f>SUM(AD15:AE15)</f>
        <v>0</v>
      </c>
      <c r="AD15" s="4315"/>
      <c r="AE15" s="4322"/>
    </row>
    <row r="16" spans="1:31" x14ac:dyDescent="0.25">
      <c r="A16" s="4323" t="s">
        <v>2316</v>
      </c>
      <c r="B16" s="4314"/>
      <c r="C16" s="4315"/>
      <c r="D16" s="4315"/>
      <c r="E16" s="4315"/>
      <c r="F16" s="4315"/>
      <c r="G16" s="4316">
        <f>SUM(H16:J16)</f>
        <v>0</v>
      </c>
      <c r="H16" s="4317"/>
      <c r="I16" s="4315"/>
      <c r="J16" s="4324"/>
      <c r="K16" s="4316">
        <f>SUM(L16:O16)</f>
        <v>0</v>
      </c>
      <c r="L16" s="4317"/>
      <c r="M16" s="4324"/>
      <c r="N16" s="4325"/>
      <c r="O16" s="4326"/>
      <c r="P16" s="4316">
        <f>SUM(Q16:T16)</f>
        <v>0</v>
      </c>
      <c r="Q16" s="4317"/>
      <c r="R16" s="4324"/>
      <c r="S16" s="4325"/>
      <c r="T16" s="4326"/>
      <c r="U16" s="4316">
        <f>SUM(V16:Y16)</f>
        <v>0</v>
      </c>
      <c r="V16" s="4317"/>
      <c r="W16" s="4324"/>
      <c r="X16" s="4325"/>
      <c r="Y16" s="4327"/>
      <c r="Z16" s="4321">
        <f>SUM(AA16:AB16)</f>
        <v>0</v>
      </c>
      <c r="AA16" s="4315"/>
      <c r="AB16" s="4322"/>
      <c r="AC16" s="4316">
        <f>SUM(AD16:AE16)</f>
        <v>0</v>
      </c>
      <c r="AD16" s="4315"/>
      <c r="AE16" s="4322"/>
    </row>
    <row r="17" spans="1:65" x14ac:dyDescent="0.25">
      <c r="A17" s="4328" t="s">
        <v>2317</v>
      </c>
      <c r="B17" s="4329"/>
      <c r="C17" s="4330"/>
      <c r="D17" s="4331"/>
      <c r="E17" s="4331"/>
      <c r="F17" s="4332"/>
      <c r="G17" s="4333">
        <f>SUM(H17:J17)</f>
        <v>0</v>
      </c>
      <c r="H17" s="4334"/>
      <c r="I17" s="4335"/>
      <c r="J17" s="4336"/>
      <c r="K17" s="4337">
        <f>SUM(L17:O17)</f>
        <v>0</v>
      </c>
      <c r="L17" s="4334"/>
      <c r="M17" s="4338"/>
      <c r="N17" s="4339"/>
      <c r="O17" s="4336"/>
      <c r="P17" s="4337">
        <f>SUM(Q17:T17)</f>
        <v>0</v>
      </c>
      <c r="Q17" s="4338"/>
      <c r="R17" s="4330"/>
      <c r="S17" s="4339"/>
      <c r="T17" s="4336"/>
      <c r="U17" s="4337">
        <f>SUM(V17:Y17)</f>
        <v>0</v>
      </c>
      <c r="V17" s="4338"/>
      <c r="W17" s="4330"/>
      <c r="X17" s="4339"/>
      <c r="Y17" s="4340"/>
      <c r="Z17" s="4341">
        <f>SUM(AA17:AB17)</f>
        <v>0</v>
      </c>
      <c r="AA17" s="4330"/>
      <c r="AB17" s="4342"/>
      <c r="AC17" s="4333">
        <f>SUM(AD17:AE17)</f>
        <v>0</v>
      </c>
      <c r="AD17" s="4330"/>
      <c r="AE17" s="4342"/>
    </row>
    <row r="18" spans="1:65" x14ac:dyDescent="0.25">
      <c r="A18" s="4343" t="s">
        <v>4362</v>
      </c>
    </row>
    <row r="19" spans="1:65" s="6" customFormat="1" ht="18" customHeight="1" x14ac:dyDescent="0.2">
      <c r="A19" s="4344" t="s">
        <v>2318</v>
      </c>
      <c r="B19" s="4345"/>
      <c r="C19" s="4346"/>
      <c r="D19" s="4346"/>
      <c r="E19" s="4346"/>
      <c r="F19" s="4346"/>
      <c r="G19" s="4345"/>
    </row>
    <row r="20" spans="1:65" ht="32.25" customHeight="1" x14ac:dyDescent="0.25">
      <c r="A20" s="4347" t="s">
        <v>2319</v>
      </c>
      <c r="B20" s="4348" t="s">
        <v>77</v>
      </c>
      <c r="C20" s="4349" t="s">
        <v>2320</v>
      </c>
      <c r="D20" s="4349" t="s">
        <v>2321</v>
      </c>
      <c r="E20" s="4349" t="s">
        <v>2322</v>
      </c>
      <c r="F20" s="4350" t="s">
        <v>902</v>
      </c>
    </row>
    <row r="21" spans="1:65" ht="15" customHeight="1" x14ac:dyDescent="0.25">
      <c r="A21" s="4351" t="s">
        <v>2323</v>
      </c>
      <c r="B21" s="4352">
        <f>SUM(C21:F21)</f>
        <v>0</v>
      </c>
      <c r="C21" s="4353"/>
      <c r="D21" s="4353"/>
      <c r="E21" s="4353"/>
      <c r="F21" s="4354"/>
    </row>
    <row r="22" spans="1:65" ht="15" customHeight="1" x14ac:dyDescent="0.25">
      <c r="A22" s="4355" t="s">
        <v>761</v>
      </c>
      <c r="B22" s="4356">
        <f>SUM(C22:F22)</f>
        <v>0</v>
      </c>
      <c r="C22" s="4357"/>
      <c r="D22" s="4357"/>
      <c r="E22" s="4357"/>
      <c r="F22" s="4358"/>
    </row>
    <row r="23" spans="1:65" ht="15" customHeight="1" x14ac:dyDescent="0.25">
      <c r="A23" s="4355" t="s">
        <v>2324</v>
      </c>
      <c r="B23" s="4356">
        <f>SUM(C23:F23)</f>
        <v>0</v>
      </c>
      <c r="C23" s="4357"/>
      <c r="D23" s="4357"/>
      <c r="E23" s="4357"/>
      <c r="F23" s="4358"/>
    </row>
    <row r="24" spans="1:65" ht="15" customHeight="1" x14ac:dyDescent="0.25">
      <c r="A24" s="4355" t="s">
        <v>2325</v>
      </c>
      <c r="B24" s="4356">
        <f>SUM(C24:F24)</f>
        <v>0</v>
      </c>
      <c r="C24" s="4357"/>
      <c r="D24" s="4357"/>
      <c r="E24" s="4357"/>
      <c r="F24" s="4358"/>
    </row>
    <row r="25" spans="1:65" ht="15" customHeight="1" x14ac:dyDescent="0.25">
      <c r="A25" s="4359" t="s">
        <v>818</v>
      </c>
      <c r="B25" s="4360">
        <f>SUM(C25:F25)</f>
        <v>0</v>
      </c>
      <c r="C25" s="4361"/>
      <c r="D25" s="4361"/>
      <c r="E25" s="4361"/>
      <c r="F25" s="4362"/>
    </row>
    <row r="26" spans="1:65" s="6" customFormat="1" ht="18" customHeight="1" x14ac:dyDescent="0.2">
      <c r="A26" s="4344" t="s">
        <v>4363</v>
      </c>
    </row>
    <row r="27" spans="1:65" s="6" customFormat="1" ht="18" customHeight="1" x14ac:dyDescent="0.2">
      <c r="A27" s="4344" t="s">
        <v>2326</v>
      </c>
    </row>
    <row r="28" spans="1:65" s="6" customFormat="1" ht="18" customHeight="1" x14ac:dyDescent="0.2">
      <c r="A28" s="4344" t="s">
        <v>2327</v>
      </c>
      <c r="B28" s="4363"/>
      <c r="C28" s="4364"/>
      <c r="D28" s="4364"/>
      <c r="E28" s="4364"/>
      <c r="F28" s="4364"/>
      <c r="G28" s="4364"/>
      <c r="H28" s="4364"/>
      <c r="I28" s="4365"/>
      <c r="J28" s="4365"/>
      <c r="K28" s="4366"/>
      <c r="L28" s="4366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368" t="s">
        <v>4405</v>
      </c>
      <c r="E30" s="4369" t="s">
        <v>44</v>
      </c>
      <c r="F30" s="4369" t="s">
        <v>4320</v>
      </c>
      <c r="G30" s="4370" t="s">
        <v>1179</v>
      </c>
      <c r="H30" s="4371" t="s">
        <v>1007</v>
      </c>
      <c r="I30" s="4372" t="s">
        <v>554</v>
      </c>
      <c r="J30" s="4372" t="s">
        <v>2084</v>
      </c>
      <c r="K30" s="4372" t="s">
        <v>2329</v>
      </c>
      <c r="L30" s="4372" t="s">
        <v>2330</v>
      </c>
      <c r="M30" s="4372" t="s">
        <v>2331</v>
      </c>
      <c r="N30" s="5668" t="s">
        <v>58</v>
      </c>
      <c r="O30" s="5668" t="s">
        <v>59</v>
      </c>
    </row>
    <row r="31" spans="1:65" ht="15" customHeight="1" x14ac:dyDescent="0.25">
      <c r="A31" s="6965" t="s">
        <v>761</v>
      </c>
      <c r="B31" s="6966"/>
      <c r="C31" s="4373">
        <f>SUM(D31:G31)</f>
        <v>0</v>
      </c>
      <c r="D31" s="4374"/>
      <c r="E31" s="4375"/>
      <c r="F31" s="4375"/>
      <c r="G31" s="4376"/>
      <c r="H31" s="4377"/>
      <c r="I31" s="4378"/>
      <c r="J31" s="4378"/>
      <c r="K31" s="4378"/>
      <c r="L31" s="4378"/>
      <c r="M31" s="4378"/>
      <c r="N31" s="4378"/>
      <c r="O31" s="4378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373">
        <f t="shared" ref="C32:C37" si="2">SUM(D32:G32)</f>
        <v>0</v>
      </c>
      <c r="D32" s="4379"/>
      <c r="E32" s="4380"/>
      <c r="F32" s="4380"/>
      <c r="G32" s="4381"/>
      <c r="H32" s="4382"/>
      <c r="I32" s="4383"/>
      <c r="J32" s="4383"/>
      <c r="K32" s="4383"/>
      <c r="L32" s="4383"/>
      <c r="M32" s="4383"/>
      <c r="N32" s="4378"/>
      <c r="O32" s="4378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373">
        <f t="shared" si="2"/>
        <v>0</v>
      </c>
      <c r="D33" s="4379"/>
      <c r="E33" s="4380"/>
      <c r="F33" s="4380"/>
      <c r="G33" s="4381"/>
      <c r="H33" s="4382"/>
      <c r="I33" s="4383"/>
      <c r="J33" s="4383"/>
      <c r="K33" s="4383"/>
      <c r="L33" s="4383"/>
      <c r="M33" s="4383"/>
      <c r="N33" s="4378"/>
      <c r="O33" s="4378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396">
        <f t="shared" si="2"/>
        <v>0</v>
      </c>
      <c r="D34" s="4391"/>
      <c r="E34" s="4392"/>
      <c r="F34" s="4392"/>
      <c r="G34" s="4393"/>
      <c r="H34" s="4386"/>
      <c r="I34" s="4387"/>
      <c r="J34" s="4387"/>
      <c r="K34" s="4387"/>
      <c r="L34" s="4387"/>
      <c r="M34" s="4387"/>
      <c r="N34" s="5646"/>
      <c r="O34" s="5646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388" t="s">
        <v>2333</v>
      </c>
      <c r="C35" s="5643">
        <f t="shared" si="2"/>
        <v>0</v>
      </c>
      <c r="D35" s="4374"/>
      <c r="E35" s="4375"/>
      <c r="F35" s="4375"/>
      <c r="G35" s="4376"/>
      <c r="H35" s="4382"/>
      <c r="I35" s="4383"/>
      <c r="J35" s="4383"/>
      <c r="K35" s="4383"/>
      <c r="L35" s="4383"/>
      <c r="M35" s="4383"/>
      <c r="N35" s="4378"/>
      <c r="O35" s="4378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384" t="s">
        <v>2334</v>
      </c>
      <c r="C36" s="5644">
        <f t="shared" si="2"/>
        <v>0</v>
      </c>
      <c r="D36" s="4391"/>
      <c r="E36" s="4392"/>
      <c r="F36" s="4392"/>
      <c r="G36" s="4393"/>
      <c r="H36" s="4389"/>
      <c r="I36" s="4390"/>
      <c r="J36" s="4390"/>
      <c r="K36" s="4390"/>
      <c r="L36" s="4390"/>
      <c r="M36" s="4390"/>
      <c r="N36" s="5646"/>
      <c r="O36" s="5646"/>
      <c r="P36" t="str">
        <f t="shared" si="5"/>
        <v/>
      </c>
      <c r="R36" s="5648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45">
        <f t="shared" si="2"/>
        <v>0</v>
      </c>
      <c r="D37" s="5581"/>
      <c r="E37" s="5582"/>
      <c r="F37" s="5582"/>
      <c r="G37" s="5583"/>
      <c r="H37" s="4389"/>
      <c r="I37" s="4390"/>
      <c r="J37" s="4390"/>
      <c r="K37" s="4390"/>
      <c r="L37" s="4390"/>
      <c r="M37" s="4390"/>
      <c r="N37" s="5647"/>
      <c r="O37" s="5647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394" t="s">
        <v>2336</v>
      </c>
      <c r="B38" s="4395"/>
    </row>
    <row r="39" spans="1:65" ht="30" customHeight="1" x14ac:dyDescent="0.25">
      <c r="A39" s="4372" t="s">
        <v>2337</v>
      </c>
      <c r="B39" s="4372" t="s">
        <v>2338</v>
      </c>
    </row>
    <row r="40" spans="1:65" ht="15" customHeight="1" x14ac:dyDescent="0.25">
      <c r="A40" s="4373" t="s">
        <v>959</v>
      </c>
      <c r="B40" s="4378"/>
    </row>
    <row r="41" spans="1:65" ht="15" customHeight="1" x14ac:dyDescent="0.25">
      <c r="A41" s="4373" t="s">
        <v>2339</v>
      </c>
      <c r="B41" s="4378"/>
    </row>
    <row r="42" spans="1:65" ht="15" customHeight="1" x14ac:dyDescent="0.25">
      <c r="A42" s="4373" t="s">
        <v>99</v>
      </c>
      <c r="B42" s="4378"/>
    </row>
    <row r="43" spans="1:65" ht="15" customHeight="1" x14ac:dyDescent="0.25">
      <c r="A43" s="4373" t="s">
        <v>2340</v>
      </c>
      <c r="B43" s="4378"/>
    </row>
    <row r="44" spans="1:65" ht="15" customHeight="1" x14ac:dyDescent="0.25">
      <c r="A44" s="4373" t="s">
        <v>509</v>
      </c>
      <c r="B44" s="4378"/>
    </row>
    <row r="45" spans="1:65" ht="15" customHeight="1" x14ac:dyDescent="0.25">
      <c r="A45" s="4373" t="s">
        <v>589</v>
      </c>
      <c r="B45" s="4378"/>
    </row>
    <row r="46" spans="1:65" ht="15" customHeight="1" x14ac:dyDescent="0.25">
      <c r="A46" s="4373" t="s">
        <v>504</v>
      </c>
      <c r="B46" s="4378"/>
    </row>
    <row r="47" spans="1:65" ht="15" customHeight="1" x14ac:dyDescent="0.25">
      <c r="A47" s="4396" t="s">
        <v>1035</v>
      </c>
      <c r="B47" s="4397"/>
    </row>
    <row r="48" spans="1:65" ht="15" customHeight="1" x14ac:dyDescent="0.25">
      <c r="A48" s="4385" t="s">
        <v>1037</v>
      </c>
      <c r="B48" s="4398"/>
    </row>
    <row r="49" spans="1:7" s="6" customFormat="1" ht="18" customHeight="1" x14ac:dyDescent="0.2">
      <c r="A49" s="4399" t="s">
        <v>2341</v>
      </c>
      <c r="B49" s="4363"/>
      <c r="C49" s="8"/>
      <c r="D49" s="4400"/>
      <c r="E49" s="4400"/>
    </row>
    <row r="50" spans="1:7" ht="31.5" x14ac:dyDescent="0.25">
      <c r="A50" s="4372" t="s">
        <v>2319</v>
      </c>
      <c r="B50" s="4372" t="s">
        <v>77</v>
      </c>
      <c r="C50" s="4372" t="s">
        <v>2342</v>
      </c>
      <c r="D50" s="4372" t="s">
        <v>4424</v>
      </c>
      <c r="E50" s="4372" t="s">
        <v>2343</v>
      </c>
    </row>
    <row r="51" spans="1:7" x14ac:dyDescent="0.25">
      <c r="A51" s="4373" t="s">
        <v>2344</v>
      </c>
      <c r="B51" s="4401">
        <f>SUM(C51:E51)</f>
        <v>0</v>
      </c>
      <c r="C51" s="4402"/>
      <c r="D51" s="4402"/>
      <c r="E51" s="4402"/>
    </row>
    <row r="52" spans="1:7" x14ac:dyDescent="0.25">
      <c r="A52" s="4373" t="s">
        <v>2345</v>
      </c>
      <c r="B52" s="4401">
        <f>SUM(C52:E52)</f>
        <v>0</v>
      </c>
      <c r="C52" s="4402"/>
      <c r="D52" s="4402"/>
      <c r="E52" s="4402"/>
    </row>
    <row r="53" spans="1:7" x14ac:dyDescent="0.25">
      <c r="A53" s="4385" t="s">
        <v>2346</v>
      </c>
      <c r="B53" s="4403">
        <f>SUM(C53:E53)</f>
        <v>0</v>
      </c>
      <c r="C53" s="4404"/>
      <c r="D53" s="4404"/>
      <c r="E53" s="4404"/>
    </row>
    <row r="54" spans="1:7" ht="18" customHeight="1" x14ac:dyDescent="0.25">
      <c r="A54" s="4405" t="s">
        <v>2347</v>
      </c>
      <c r="B54" s="4406"/>
    </row>
    <row r="55" spans="1:7" s="6" customFormat="1" ht="18" customHeight="1" x14ac:dyDescent="0.2">
      <c r="A55" s="4405" t="s">
        <v>2348</v>
      </c>
      <c r="B55" s="4407"/>
      <c r="C55" s="4408"/>
      <c r="D55" s="4408"/>
      <c r="E55" s="4409"/>
      <c r="F55" s="4409"/>
    </row>
    <row r="56" spans="1:7" ht="31.5" x14ac:dyDescent="0.25">
      <c r="A56" s="1237" t="s">
        <v>972</v>
      </c>
      <c r="B56" s="1237" t="s">
        <v>77</v>
      </c>
      <c r="C56" s="4410" t="s">
        <v>2349</v>
      </c>
      <c r="D56" s="4411" t="s">
        <v>459</v>
      </c>
      <c r="E56" s="4412" t="s">
        <v>706</v>
      </c>
      <c r="F56" s="4413" t="s">
        <v>2343</v>
      </c>
    </row>
    <row r="57" spans="1:7" x14ac:dyDescent="0.25">
      <c r="A57" s="4414" t="s">
        <v>2350</v>
      </c>
      <c r="B57" s="1298">
        <f>SUM(C57:E57)</f>
        <v>0</v>
      </c>
      <c r="C57" s="1106"/>
      <c r="D57" s="1108"/>
      <c r="E57" s="759"/>
      <c r="F57" s="4415"/>
    </row>
    <row r="58" spans="1:7" x14ac:dyDescent="0.25">
      <c r="A58" s="4416" t="s">
        <v>2351</v>
      </c>
      <c r="B58" s="4417">
        <f>SUM(C58:E58)</f>
        <v>0</v>
      </c>
      <c r="C58" s="4418"/>
      <c r="D58" s="4419"/>
      <c r="E58" s="4420"/>
      <c r="F58" s="4415"/>
    </row>
    <row r="59" spans="1:7" x14ac:dyDescent="0.25">
      <c r="A59" s="939" t="s">
        <v>2352</v>
      </c>
      <c r="B59" s="4421">
        <f>SUM(C59:E59)</f>
        <v>0</v>
      </c>
      <c r="C59" s="1767"/>
      <c r="D59" s="429"/>
      <c r="E59" s="4422"/>
      <c r="F59" s="4423"/>
    </row>
    <row r="60" spans="1:7" s="6" customFormat="1" ht="18" customHeight="1" x14ac:dyDescent="0.2">
      <c r="A60" s="4424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26" t="s">
        <v>2358</v>
      </c>
      <c r="C62" s="4427" t="s">
        <v>58</v>
      </c>
      <c r="D62" s="4428" t="s">
        <v>59</v>
      </c>
      <c r="E62" s="6698"/>
      <c r="F62" s="6984"/>
      <c r="G62" s="6984"/>
    </row>
    <row r="63" spans="1:7" x14ac:dyDescent="0.25">
      <c r="A63" s="1185" t="s">
        <v>2359</v>
      </c>
      <c r="B63" s="4429">
        <f>SUM(C63:D63)</f>
        <v>0</v>
      </c>
      <c r="C63" s="4430"/>
      <c r="D63" s="1284"/>
      <c r="E63" s="4431"/>
      <c r="F63" s="4432"/>
      <c r="G63" s="1107"/>
    </row>
    <row r="64" spans="1:7" x14ac:dyDescent="0.25">
      <c r="A64" s="4433" t="s">
        <v>2360</v>
      </c>
      <c r="B64" s="4434">
        <f t="shared" ref="B64:B68" si="6">SUM(C64:D64)</f>
        <v>0</v>
      </c>
      <c r="C64" s="4435"/>
      <c r="D64" s="4436"/>
      <c r="E64" s="4437"/>
      <c r="F64" s="4438"/>
      <c r="G64" s="4439"/>
    </row>
    <row r="65" spans="1:46" x14ac:dyDescent="0.25">
      <c r="A65" s="4433" t="s">
        <v>2361</v>
      </c>
      <c r="B65" s="4434">
        <f>SUM(C65:D65)</f>
        <v>0</v>
      </c>
      <c r="C65" s="4435"/>
      <c r="D65" s="4436"/>
      <c r="E65" s="4437"/>
      <c r="F65" s="4438"/>
      <c r="G65" s="4439"/>
    </row>
    <row r="66" spans="1:46" x14ac:dyDescent="0.25">
      <c r="A66" s="4433" t="s">
        <v>2362</v>
      </c>
      <c r="B66" s="4434">
        <f t="shared" si="6"/>
        <v>0</v>
      </c>
      <c r="C66" s="4435"/>
      <c r="D66" s="4436"/>
      <c r="E66" s="4437"/>
      <c r="F66" s="4438"/>
      <c r="G66" s="4439"/>
    </row>
    <row r="67" spans="1:46" x14ac:dyDescent="0.25">
      <c r="A67" s="4433" t="s">
        <v>2363</v>
      </c>
      <c r="B67" s="4434">
        <f t="shared" si="6"/>
        <v>0</v>
      </c>
      <c r="C67" s="4435"/>
      <c r="D67" s="4436"/>
      <c r="E67" s="4437"/>
      <c r="F67" s="4438"/>
      <c r="G67" s="4439"/>
    </row>
    <row r="68" spans="1:46" x14ac:dyDescent="0.25">
      <c r="A68" s="4440" t="s">
        <v>2364</v>
      </c>
      <c r="B68" s="3186">
        <f t="shared" si="6"/>
        <v>0</v>
      </c>
      <c r="C68" s="4441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42">
        <f>SUM(C63:C68)</f>
        <v>0</v>
      </c>
      <c r="D69" s="4443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44" t="s">
        <v>2365</v>
      </c>
    </row>
    <row r="71" spans="1:46" ht="52.5" x14ac:dyDescent="0.25">
      <c r="A71" s="4445" t="s">
        <v>2366</v>
      </c>
      <c r="B71" s="4446" t="s">
        <v>2367</v>
      </c>
      <c r="C71" s="4447" t="s">
        <v>2368</v>
      </c>
      <c r="D71" s="4448" t="s">
        <v>2361</v>
      </c>
      <c r="E71" s="4448" t="s">
        <v>2362</v>
      </c>
      <c r="F71" s="4448" t="s">
        <v>2363</v>
      </c>
      <c r="G71" s="4449" t="s">
        <v>2364</v>
      </c>
      <c r="H71" s="4450" t="s">
        <v>322</v>
      </c>
      <c r="I71" s="4451" t="s">
        <v>1794</v>
      </c>
    </row>
    <row r="72" spans="1:46" x14ac:dyDescent="0.25">
      <c r="A72" s="300" t="s">
        <v>2369</v>
      </c>
      <c r="B72" s="4430"/>
      <c r="C72" s="4452"/>
      <c r="D72" s="4453"/>
      <c r="E72" s="4453"/>
      <c r="F72" s="4453"/>
      <c r="G72" s="4454"/>
      <c r="H72" s="4415"/>
      <c r="I72" s="4455"/>
      <c r="AT72" s="6"/>
    </row>
    <row r="73" spans="1:46" x14ac:dyDescent="0.25">
      <c r="A73" s="4433" t="s">
        <v>2370</v>
      </c>
      <c r="B73" s="4435"/>
      <c r="C73" s="4456"/>
      <c r="D73" s="4457"/>
      <c r="E73" s="4457"/>
      <c r="F73" s="4457"/>
      <c r="G73" s="4458"/>
      <c r="H73" s="4415"/>
      <c r="I73" s="4459"/>
    </row>
    <row r="74" spans="1:46" x14ac:dyDescent="0.25">
      <c r="A74" s="4433" t="s">
        <v>2371</v>
      </c>
      <c r="B74" s="4435"/>
      <c r="C74" s="4456"/>
      <c r="D74" s="4457"/>
      <c r="E74" s="4457"/>
      <c r="F74" s="4457"/>
      <c r="G74" s="4458"/>
      <c r="H74" s="4415"/>
      <c r="I74" s="4459"/>
    </row>
    <row r="75" spans="1:46" x14ac:dyDescent="0.25">
      <c r="A75" s="4433" t="s">
        <v>2372</v>
      </c>
      <c r="B75" s="4435"/>
      <c r="C75" s="4456"/>
      <c r="D75" s="4457"/>
      <c r="E75" s="4457"/>
      <c r="F75" s="4457"/>
      <c r="G75" s="4458"/>
      <c r="H75" s="4415"/>
      <c r="I75" s="4459"/>
    </row>
    <row r="76" spans="1:46" x14ac:dyDescent="0.25">
      <c r="A76" s="4440" t="s">
        <v>2373</v>
      </c>
      <c r="B76" s="4441"/>
      <c r="C76" s="4460"/>
      <c r="D76" s="4461"/>
      <c r="E76" s="4461"/>
      <c r="F76" s="4461"/>
      <c r="G76" s="4462"/>
      <c r="H76" s="4423"/>
      <c r="I76" s="4463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464"/>
      <c r="G77" s="4464"/>
      <c r="H77" s="4464"/>
      <c r="I77" s="4464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465" t="s">
        <v>2376</v>
      </c>
      <c r="E79" s="4466" t="s">
        <v>2377</v>
      </c>
      <c r="F79" s="4467" t="s">
        <v>475</v>
      </c>
      <c r="G79" s="4467" t="s">
        <v>326</v>
      </c>
      <c r="H79" s="4467" t="s">
        <v>94</v>
      </c>
      <c r="I79" s="4468" t="s">
        <v>44</v>
      </c>
    </row>
    <row r="80" spans="1:46" x14ac:dyDescent="0.25">
      <c r="A80" s="7010" t="s">
        <v>2378</v>
      </c>
      <c r="B80" s="7011"/>
      <c r="C80" s="4469">
        <f>SUM(D80:I80)</f>
        <v>0</v>
      </c>
      <c r="D80" s="4470"/>
      <c r="E80" s="4471"/>
      <c r="F80" s="4471"/>
      <c r="G80" s="4471"/>
      <c r="H80" s="4471"/>
      <c r="I80" s="4472"/>
    </row>
    <row r="81" spans="1:55" ht="24.95" customHeight="1" x14ac:dyDescent="0.25">
      <c r="A81" s="7004" t="s">
        <v>2379</v>
      </c>
      <c r="B81" s="4473" t="s">
        <v>2380</v>
      </c>
      <c r="C81" s="4474">
        <f>SUM(D81:I81)</f>
        <v>0</v>
      </c>
      <c r="D81" s="4374"/>
      <c r="E81" s="4375"/>
      <c r="F81" s="4375"/>
      <c r="G81" s="4375"/>
      <c r="H81" s="4375"/>
      <c r="I81" s="4475"/>
    </row>
    <row r="82" spans="1:55" ht="24.95" customHeight="1" x14ac:dyDescent="0.25">
      <c r="A82" s="7005"/>
      <c r="B82" s="4476" t="s">
        <v>2381</v>
      </c>
      <c r="C82" s="4477">
        <f>SUM(D82:I82)</f>
        <v>0</v>
      </c>
      <c r="D82" s="4478"/>
      <c r="E82" s="4479"/>
      <c r="F82" s="4479"/>
      <c r="G82" s="4479"/>
      <c r="H82" s="4479"/>
      <c r="I82" s="4480"/>
    </row>
    <row r="83" spans="1:55" ht="24.95" customHeight="1" x14ac:dyDescent="0.25">
      <c r="A83" s="7004" t="s">
        <v>2382</v>
      </c>
      <c r="B83" s="4473" t="s">
        <v>2380</v>
      </c>
      <c r="C83" s="4474">
        <f>SUM(D83:I83)</f>
        <v>0</v>
      </c>
      <c r="D83" s="4481"/>
      <c r="E83" s="4482"/>
      <c r="F83" s="4482"/>
      <c r="G83" s="4482"/>
      <c r="H83" s="4482"/>
      <c r="I83" s="4483"/>
    </row>
    <row r="84" spans="1:55" ht="24.95" customHeight="1" x14ac:dyDescent="0.25">
      <c r="A84" s="7005"/>
      <c r="B84" s="4484" t="s">
        <v>2381</v>
      </c>
      <c r="C84" s="4485">
        <f>SUM(D84:I84)</f>
        <v>0</v>
      </c>
      <c r="D84" s="4486"/>
      <c r="E84" s="4487"/>
      <c r="F84" s="4487"/>
      <c r="G84" s="4487"/>
      <c r="H84" s="4487"/>
      <c r="I84" s="4488"/>
    </row>
    <row r="85" spans="1:55" s="6" customFormat="1" ht="18" customHeight="1" x14ac:dyDescent="0.2">
      <c r="A85" s="4405" t="s">
        <v>2383</v>
      </c>
      <c r="B85" s="4400"/>
      <c r="C85" s="4400"/>
      <c r="D85" s="4395"/>
      <c r="E85" s="4395"/>
      <c r="F85" s="4395"/>
      <c r="G85" s="4395"/>
      <c r="H85" s="4489"/>
      <c r="I85" s="4489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10" t="s">
        <v>4405</v>
      </c>
      <c r="C88" s="4490" t="s">
        <v>2391</v>
      </c>
      <c r="D88" s="4410" t="s">
        <v>4405</v>
      </c>
      <c r="E88" s="4490" t="s">
        <v>2391</v>
      </c>
      <c r="F88" s="4410" t="s">
        <v>4405</v>
      </c>
      <c r="G88" s="4490" t="s">
        <v>2391</v>
      </c>
      <c r="H88" s="4410" t="s">
        <v>4405</v>
      </c>
      <c r="I88" s="4491" t="s">
        <v>2391</v>
      </c>
      <c r="J88" s="4410" t="s">
        <v>4405</v>
      </c>
      <c r="K88" s="4490" t="s">
        <v>2391</v>
      </c>
      <c r="L88" s="4410" t="s">
        <v>4405</v>
      </c>
      <c r="M88" s="4491" t="s">
        <v>2391</v>
      </c>
      <c r="N88" s="4410" t="s">
        <v>4405</v>
      </c>
      <c r="O88" s="4490" t="s">
        <v>2391</v>
      </c>
      <c r="P88" s="4410" t="s">
        <v>4405</v>
      </c>
      <c r="Q88" s="4491" t="s">
        <v>2391</v>
      </c>
    </row>
    <row r="89" spans="1:55" x14ac:dyDescent="0.25">
      <c r="A89" s="4492" t="s">
        <v>1433</v>
      </c>
      <c r="B89" s="4374"/>
      <c r="C89" s="4475"/>
      <c r="D89" s="4374"/>
      <c r="E89" s="4475"/>
      <c r="F89" s="4493"/>
      <c r="G89" s="4415"/>
      <c r="H89" s="4493"/>
      <c r="I89" s="4415"/>
      <c r="J89" s="4493"/>
      <c r="K89" s="4415"/>
      <c r="L89" s="4493"/>
      <c r="M89" s="4415"/>
      <c r="N89" s="4493"/>
      <c r="O89" s="4415"/>
      <c r="P89" s="4493"/>
      <c r="Q89" s="4415"/>
      <c r="R89" t="str">
        <f>AT89&amp;AU89&amp;AV89</f>
        <v/>
      </c>
      <c r="AT89" s="4494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495" t="s">
        <v>1235</v>
      </c>
      <c r="B90" s="4496"/>
      <c r="C90" s="4497"/>
      <c r="D90" s="4496"/>
      <c r="E90" s="4497"/>
      <c r="F90" s="4498"/>
      <c r="G90" s="4499"/>
      <c r="H90" s="4498"/>
      <c r="I90" s="4499"/>
      <c r="J90" s="4498"/>
      <c r="K90" s="4499"/>
      <c r="L90" s="4498"/>
      <c r="M90" s="4499"/>
      <c r="N90" s="4498"/>
      <c r="O90" s="4499"/>
      <c r="P90" s="4498"/>
      <c r="Q90" s="4499"/>
      <c r="R90" t="str">
        <f t="shared" ref="R90:R101" si="8">AT90&amp;AU90&amp;AV90</f>
        <v/>
      </c>
      <c r="AT90" s="449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495" t="s">
        <v>2392</v>
      </c>
      <c r="B91" s="4496"/>
      <c r="C91" s="4497"/>
      <c r="D91" s="4496"/>
      <c r="E91" s="4497"/>
      <c r="F91" s="4498"/>
      <c r="G91" s="4499"/>
      <c r="H91" s="4498"/>
      <c r="I91" s="4499"/>
      <c r="J91" s="4498"/>
      <c r="K91" s="4499"/>
      <c r="L91" s="4498"/>
      <c r="M91" s="4499"/>
      <c r="N91" s="4498"/>
      <c r="O91" s="4499"/>
      <c r="P91" s="4498"/>
      <c r="Q91" s="4499"/>
      <c r="R91" t="str">
        <f t="shared" si="8"/>
        <v/>
      </c>
      <c r="AT91" s="4494" t="str">
        <f t="shared" si="9"/>
        <v/>
      </c>
      <c r="BC91" s="1901">
        <f t="shared" si="10"/>
        <v>0</v>
      </c>
    </row>
    <row r="92" spans="1:55" x14ac:dyDescent="0.25">
      <c r="A92" s="4495" t="s">
        <v>1232</v>
      </c>
      <c r="B92" s="4496"/>
      <c r="C92" s="4497"/>
      <c r="D92" s="4496"/>
      <c r="E92" s="4497"/>
      <c r="F92" s="4498"/>
      <c r="G92" s="4499"/>
      <c r="H92" s="4498"/>
      <c r="I92" s="4499"/>
      <c r="J92" s="4498"/>
      <c r="K92" s="4499"/>
      <c r="L92" s="4498"/>
      <c r="M92" s="4499"/>
      <c r="N92" s="4498"/>
      <c r="O92" s="4499"/>
      <c r="P92" s="4498"/>
      <c r="Q92" s="4499"/>
      <c r="R92" t="str">
        <f t="shared" si="8"/>
        <v/>
      </c>
      <c r="AT92" s="4494" t="str">
        <f t="shared" si="9"/>
        <v/>
      </c>
      <c r="BC92" s="1901">
        <f t="shared" si="10"/>
        <v>0</v>
      </c>
    </row>
    <row r="93" spans="1:55" x14ac:dyDescent="0.25">
      <c r="A93" s="4495" t="s">
        <v>2393</v>
      </c>
      <c r="B93" s="4496"/>
      <c r="C93" s="4497"/>
      <c r="D93" s="4496"/>
      <c r="E93" s="4497"/>
      <c r="F93" s="4498"/>
      <c r="G93" s="4499"/>
      <c r="H93" s="4498"/>
      <c r="I93" s="4499"/>
      <c r="J93" s="4498"/>
      <c r="K93" s="4499"/>
      <c r="L93" s="4498"/>
      <c r="M93" s="4499"/>
      <c r="N93" s="4498"/>
      <c r="O93" s="4499"/>
      <c r="P93" s="4498"/>
      <c r="Q93" s="4499"/>
      <c r="R93" t="str">
        <f t="shared" si="8"/>
        <v/>
      </c>
      <c r="AT93" s="4494" t="str">
        <f t="shared" si="9"/>
        <v/>
      </c>
      <c r="BC93" s="1901">
        <f t="shared" si="10"/>
        <v>0</v>
      </c>
    </row>
    <row r="94" spans="1:55" x14ac:dyDescent="0.25">
      <c r="A94" s="4495" t="s">
        <v>1234</v>
      </c>
      <c r="B94" s="4496"/>
      <c r="C94" s="4497"/>
      <c r="D94" s="4496"/>
      <c r="E94" s="4497"/>
      <c r="F94" s="4498"/>
      <c r="G94" s="4499"/>
      <c r="H94" s="4498"/>
      <c r="I94" s="4499"/>
      <c r="J94" s="4498"/>
      <c r="K94" s="4499"/>
      <c r="L94" s="4498"/>
      <c r="M94" s="4499"/>
      <c r="N94" s="4498"/>
      <c r="O94" s="4499"/>
      <c r="P94" s="4498"/>
      <c r="Q94" s="4499"/>
      <c r="R94" t="str">
        <f t="shared" si="8"/>
        <v/>
      </c>
      <c r="AT94" s="4494" t="str">
        <f t="shared" si="9"/>
        <v/>
      </c>
      <c r="BC94" s="1901">
        <f t="shared" si="10"/>
        <v>0</v>
      </c>
    </row>
    <row r="95" spans="1:55" x14ac:dyDescent="0.25">
      <c r="A95" s="4495" t="s">
        <v>1238</v>
      </c>
      <c r="B95" s="4496"/>
      <c r="C95" s="4497"/>
      <c r="D95" s="4496"/>
      <c r="E95" s="4497"/>
      <c r="F95" s="4498"/>
      <c r="G95" s="4499"/>
      <c r="H95" s="4498"/>
      <c r="I95" s="4499"/>
      <c r="J95" s="4498"/>
      <c r="K95" s="4499"/>
      <c r="L95" s="4498"/>
      <c r="M95" s="4499"/>
      <c r="N95" s="4498"/>
      <c r="O95" s="4499"/>
      <c r="P95" s="4498"/>
      <c r="Q95" s="4499"/>
      <c r="R95" t="str">
        <f t="shared" si="8"/>
        <v/>
      </c>
      <c r="AT95" s="4494" t="str">
        <f t="shared" si="9"/>
        <v/>
      </c>
      <c r="BC95" s="1901">
        <f t="shared" si="10"/>
        <v>0</v>
      </c>
    </row>
    <row r="96" spans="1:55" x14ac:dyDescent="0.25">
      <c r="A96" s="4495" t="s">
        <v>1237</v>
      </c>
      <c r="B96" s="4496"/>
      <c r="C96" s="4497"/>
      <c r="D96" s="4496"/>
      <c r="E96" s="4497"/>
      <c r="F96" s="4498"/>
      <c r="G96" s="4499"/>
      <c r="H96" s="4498"/>
      <c r="I96" s="4499"/>
      <c r="J96" s="4498"/>
      <c r="K96" s="4499"/>
      <c r="L96" s="4498"/>
      <c r="M96" s="4499"/>
      <c r="N96" s="4498"/>
      <c r="O96" s="4499"/>
      <c r="P96" s="4498"/>
      <c r="Q96" s="4499"/>
      <c r="R96" t="str">
        <f t="shared" si="8"/>
        <v/>
      </c>
      <c r="AT96" s="4494" t="str">
        <f t="shared" si="9"/>
        <v/>
      </c>
      <c r="BC96" s="1901">
        <f t="shared" si="10"/>
        <v>0</v>
      </c>
    </row>
    <row r="97" spans="1:55" x14ac:dyDescent="0.25">
      <c r="A97" s="4495" t="s">
        <v>2394</v>
      </c>
      <c r="B97" s="4496"/>
      <c r="C97" s="4497"/>
      <c r="D97" s="4496"/>
      <c r="E97" s="4497"/>
      <c r="F97" s="4498"/>
      <c r="G97" s="4499"/>
      <c r="H97" s="4498"/>
      <c r="I97" s="4499"/>
      <c r="J97" s="4498"/>
      <c r="K97" s="4499"/>
      <c r="L97" s="4498"/>
      <c r="M97" s="4499"/>
      <c r="N97" s="4498"/>
      <c r="O97" s="4499"/>
      <c r="P97" s="4498"/>
      <c r="Q97" s="4499"/>
      <c r="R97" t="str">
        <f t="shared" si="8"/>
        <v/>
      </c>
      <c r="AT97" s="4494" t="str">
        <f t="shared" si="9"/>
        <v/>
      </c>
      <c r="BC97" s="1901">
        <f t="shared" si="10"/>
        <v>0</v>
      </c>
    </row>
    <row r="98" spans="1:55" x14ac:dyDescent="0.25">
      <c r="A98" s="4495" t="s">
        <v>2395</v>
      </c>
      <c r="B98" s="4496"/>
      <c r="C98" s="4497"/>
      <c r="D98" s="4496"/>
      <c r="E98" s="4497"/>
      <c r="F98" s="4498"/>
      <c r="G98" s="4499"/>
      <c r="H98" s="4498"/>
      <c r="I98" s="4499"/>
      <c r="J98" s="4498"/>
      <c r="K98" s="4499"/>
      <c r="L98" s="4498"/>
      <c r="M98" s="4499"/>
      <c r="N98" s="4498"/>
      <c r="O98" s="4499"/>
      <c r="P98" s="4498"/>
      <c r="Q98" s="4499"/>
      <c r="R98" t="str">
        <f t="shared" si="8"/>
        <v/>
      </c>
      <c r="AT98" s="4494" t="str">
        <f t="shared" si="9"/>
        <v/>
      </c>
      <c r="BC98" s="1901">
        <f t="shared" si="10"/>
        <v>0</v>
      </c>
    </row>
    <row r="99" spans="1:55" x14ac:dyDescent="0.25">
      <c r="A99" s="4495" t="s">
        <v>1431</v>
      </c>
      <c r="B99" s="4496"/>
      <c r="C99" s="4497"/>
      <c r="D99" s="4496"/>
      <c r="E99" s="4497"/>
      <c r="F99" s="4498"/>
      <c r="G99" s="4499"/>
      <c r="H99" s="4498"/>
      <c r="I99" s="4499"/>
      <c r="J99" s="4498"/>
      <c r="K99" s="4499"/>
      <c r="L99" s="4498"/>
      <c r="M99" s="4499"/>
      <c r="N99" s="4498"/>
      <c r="O99" s="4499"/>
      <c r="P99" s="4498"/>
      <c r="Q99" s="4499"/>
      <c r="R99" t="str">
        <f t="shared" si="8"/>
        <v/>
      </c>
      <c r="AT99" s="4494" t="str">
        <f t="shared" si="9"/>
        <v/>
      </c>
      <c r="BC99" s="1901">
        <f t="shared" si="10"/>
        <v>0</v>
      </c>
    </row>
    <row r="100" spans="1:55" x14ac:dyDescent="0.25">
      <c r="A100" s="4495" t="s">
        <v>4364</v>
      </c>
      <c r="B100" s="4496"/>
      <c r="C100" s="4497"/>
      <c r="D100" s="4496"/>
      <c r="E100" s="4497"/>
      <c r="F100" s="4498"/>
      <c r="G100" s="4499"/>
      <c r="H100" s="4498"/>
      <c r="I100" s="4499"/>
      <c r="J100" s="4498"/>
      <c r="K100" s="4499"/>
      <c r="L100" s="4498"/>
      <c r="M100" s="4499"/>
      <c r="N100" s="4498"/>
      <c r="O100" s="4499"/>
      <c r="P100" s="4498"/>
      <c r="Q100" s="4499"/>
      <c r="R100" t="str">
        <f t="shared" si="8"/>
        <v/>
      </c>
      <c r="AT100" s="4494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495" t="s">
        <v>2396</v>
      </c>
      <c r="B101" s="4496"/>
      <c r="C101" s="4497"/>
      <c r="D101" s="4496"/>
      <c r="E101" s="4497"/>
      <c r="F101" s="4498"/>
      <c r="G101" s="4499"/>
      <c r="H101" s="4498"/>
      <c r="I101" s="4499"/>
      <c r="J101" s="4498"/>
      <c r="K101" s="4499"/>
      <c r="L101" s="4498"/>
      <c r="M101" s="4499"/>
      <c r="N101" s="4498"/>
      <c r="O101" s="4499"/>
      <c r="P101" s="4498"/>
      <c r="Q101" s="4499"/>
      <c r="R101" t="str">
        <f t="shared" si="8"/>
        <v/>
      </c>
      <c r="AT101" s="4494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00" t="s">
        <v>77</v>
      </c>
      <c r="B102" s="4501">
        <f t="shared" ref="B102:I102" si="11">SUM(B89:B101)</f>
        <v>0</v>
      </c>
      <c r="C102" s="4502">
        <f t="shared" si="11"/>
        <v>0</v>
      </c>
      <c r="D102" s="4501">
        <f t="shared" si="11"/>
        <v>0</v>
      </c>
      <c r="E102" s="4502">
        <f t="shared" si="11"/>
        <v>0</v>
      </c>
      <c r="F102" s="4501">
        <f t="shared" si="11"/>
        <v>0</v>
      </c>
      <c r="G102" s="4502">
        <f t="shared" si="11"/>
        <v>0</v>
      </c>
      <c r="H102" s="4501">
        <f t="shared" si="11"/>
        <v>0</v>
      </c>
      <c r="I102" s="4503">
        <f t="shared" si="11"/>
        <v>0</v>
      </c>
      <c r="J102" s="4501">
        <f>SUM(J89:J101)</f>
        <v>0</v>
      </c>
      <c r="K102" s="4502">
        <f t="shared" ref="K102:M102" si="12">SUM(K89:K101)</f>
        <v>0</v>
      </c>
      <c r="L102" s="4501">
        <f t="shared" si="12"/>
        <v>0</v>
      </c>
      <c r="M102" s="4503">
        <f t="shared" si="12"/>
        <v>0</v>
      </c>
      <c r="N102" s="4501">
        <f>SUM(N89:N101)</f>
        <v>0</v>
      </c>
      <c r="O102" s="4502">
        <f t="shared" ref="O102:Q102" si="13">SUM(O89:O101)</f>
        <v>0</v>
      </c>
      <c r="P102" s="4501">
        <f t="shared" si="13"/>
        <v>0</v>
      </c>
      <c r="Q102" s="4503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10" t="s">
        <v>4405</v>
      </c>
      <c r="D105" s="4504" t="s">
        <v>2391</v>
      </c>
      <c r="E105" s="4411" t="s">
        <v>2308</v>
      </c>
      <c r="F105" s="4491" t="s">
        <v>2309</v>
      </c>
      <c r="G105" s="4491" t="s">
        <v>591</v>
      </c>
    </row>
    <row r="106" spans="1:55" x14ac:dyDescent="0.25">
      <c r="A106" s="4492" t="s">
        <v>2400</v>
      </c>
      <c r="B106" s="4352">
        <f t="shared" ref="B106:B113" si="14">SUM(C106+D106)</f>
        <v>0</v>
      </c>
      <c r="C106" s="4493"/>
      <c r="D106" s="4505"/>
      <c r="E106" s="4506"/>
      <c r="F106" s="4507"/>
      <c r="G106" s="4507"/>
      <c r="H106" t="str">
        <f t="shared" ref="H106:H114" si="15">AT106</f>
        <v/>
      </c>
      <c r="AT106" s="4494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08" t="s">
        <v>2401</v>
      </c>
      <c r="B107" s="4356">
        <f t="shared" si="14"/>
        <v>0</v>
      </c>
      <c r="C107" s="4498"/>
      <c r="D107" s="4509"/>
      <c r="E107" s="4510"/>
      <c r="F107" s="4358"/>
      <c r="G107" s="4358"/>
      <c r="H107" t="str">
        <f t="shared" si="15"/>
        <v/>
      </c>
      <c r="AT107" s="4494" t="str">
        <f t="shared" si="16"/>
        <v/>
      </c>
      <c r="BC107" s="2707">
        <f t="shared" si="17"/>
        <v>0</v>
      </c>
    </row>
    <row r="108" spans="1:55" x14ac:dyDescent="0.25">
      <c r="A108" s="4495" t="s">
        <v>2402</v>
      </c>
      <c r="B108" s="4356">
        <f t="shared" si="14"/>
        <v>0</v>
      </c>
      <c r="C108" s="4498"/>
      <c r="D108" s="4509"/>
      <c r="E108" s="4510"/>
      <c r="F108" s="4358"/>
      <c r="G108" s="4358"/>
      <c r="H108" t="str">
        <f t="shared" si="15"/>
        <v/>
      </c>
      <c r="AT108" s="4494" t="str">
        <f t="shared" si="16"/>
        <v/>
      </c>
      <c r="BC108" s="2707">
        <f t="shared" si="17"/>
        <v>0</v>
      </c>
    </row>
    <row r="109" spans="1:55" x14ac:dyDescent="0.25">
      <c r="A109" s="4495" t="s">
        <v>2403</v>
      </c>
      <c r="B109" s="4356">
        <f t="shared" si="14"/>
        <v>0</v>
      </c>
      <c r="C109" s="4498"/>
      <c r="D109" s="4509"/>
      <c r="E109" s="4510"/>
      <c r="F109" s="4358"/>
      <c r="G109" s="4358"/>
      <c r="H109" t="str">
        <f t="shared" si="15"/>
        <v/>
      </c>
      <c r="AT109" s="4494" t="str">
        <f t="shared" si="16"/>
        <v/>
      </c>
      <c r="BC109" s="2707">
        <f t="shared" si="17"/>
        <v>0</v>
      </c>
    </row>
    <row r="110" spans="1:55" x14ac:dyDescent="0.25">
      <c r="A110" s="4495" t="s">
        <v>2404</v>
      </c>
      <c r="B110" s="4356">
        <f t="shared" si="14"/>
        <v>0</v>
      </c>
      <c r="C110" s="4498"/>
      <c r="D110" s="4509"/>
      <c r="E110" s="4510"/>
      <c r="F110" s="4358"/>
      <c r="G110" s="4358"/>
      <c r="H110" t="str">
        <f t="shared" si="15"/>
        <v/>
      </c>
      <c r="AT110" s="4494" t="str">
        <f t="shared" si="16"/>
        <v/>
      </c>
      <c r="BC110" s="2707">
        <f t="shared" si="17"/>
        <v>0</v>
      </c>
    </row>
    <row r="111" spans="1:55" x14ac:dyDescent="0.25">
      <c r="A111" s="4495" t="s">
        <v>2405</v>
      </c>
      <c r="B111" s="4356">
        <f t="shared" si="14"/>
        <v>0</v>
      </c>
      <c r="C111" s="4498"/>
      <c r="D111" s="4509"/>
      <c r="E111" s="4510"/>
      <c r="F111" s="4358"/>
      <c r="G111" s="4358"/>
      <c r="H111" t="str">
        <f t="shared" si="15"/>
        <v/>
      </c>
      <c r="AT111" s="4494" t="str">
        <f t="shared" si="16"/>
        <v/>
      </c>
      <c r="BC111" s="2707">
        <f t="shared" si="17"/>
        <v>0</v>
      </c>
    </row>
    <row r="112" spans="1:55" x14ac:dyDescent="0.25">
      <c r="A112" s="4508" t="s">
        <v>2406</v>
      </c>
      <c r="B112" s="4356">
        <f t="shared" si="14"/>
        <v>0</v>
      </c>
      <c r="C112" s="4498"/>
      <c r="D112" s="4509"/>
      <c r="E112" s="4510"/>
      <c r="F112" s="4358"/>
      <c r="G112" s="4358"/>
      <c r="H112" t="str">
        <f t="shared" si="15"/>
        <v/>
      </c>
      <c r="AT112" s="4494" t="str">
        <f t="shared" si="16"/>
        <v/>
      </c>
      <c r="BC112" s="2707">
        <f t="shared" si="17"/>
        <v>0</v>
      </c>
    </row>
    <row r="113" spans="1:56" x14ac:dyDescent="0.25">
      <c r="A113" s="4511" t="s">
        <v>2407</v>
      </c>
      <c r="B113" s="4512">
        <f t="shared" si="14"/>
        <v>0</v>
      </c>
      <c r="C113" s="4498"/>
      <c r="D113" s="4509"/>
      <c r="E113" s="4510"/>
      <c r="F113" s="4513"/>
      <c r="G113" s="4513"/>
      <c r="H113" t="str">
        <f t="shared" si="15"/>
        <v/>
      </c>
      <c r="AT113" s="4494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14" t="s">
        <v>77</v>
      </c>
      <c r="B114" s="4515">
        <f t="shared" ref="B114:G114" si="18">SUM(B106:B113)</f>
        <v>0</v>
      </c>
      <c r="C114" s="4516">
        <f t="shared" si="18"/>
        <v>0</v>
      </c>
      <c r="D114" s="4517">
        <f t="shared" si="18"/>
        <v>0</v>
      </c>
      <c r="E114" s="4518">
        <f t="shared" si="18"/>
        <v>0</v>
      </c>
      <c r="F114" s="4519">
        <f t="shared" si="18"/>
        <v>0</v>
      </c>
      <c r="G114" s="4519">
        <f t="shared" si="18"/>
        <v>0</v>
      </c>
      <c r="H114" s="4520" t="str">
        <f t="shared" si="15"/>
        <v/>
      </c>
      <c r="AT114" s="449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21" t="s">
        <v>462</v>
      </c>
      <c r="G117" s="1203" t="s">
        <v>463</v>
      </c>
    </row>
    <row r="118" spans="1:56" x14ac:dyDescent="0.25">
      <c r="A118" s="4522" t="s">
        <v>751</v>
      </c>
      <c r="B118" s="1184">
        <f>SUM(C118:E118)</f>
        <v>0</v>
      </c>
      <c r="C118" s="1106"/>
      <c r="D118" s="773"/>
      <c r="E118" s="4431"/>
      <c r="F118" s="1321"/>
      <c r="G118" s="1479"/>
      <c r="H118" t="str">
        <f>AT118</f>
        <v/>
      </c>
      <c r="AT118" s="4494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23" t="s">
        <v>522</v>
      </c>
      <c r="B119" s="1188">
        <f>SUM(C119:E119)</f>
        <v>0</v>
      </c>
      <c r="C119" s="1767"/>
      <c r="D119" s="1283"/>
      <c r="E119" s="564"/>
      <c r="F119" s="4524"/>
      <c r="G119" s="1140"/>
      <c r="H119" t="str">
        <f>AU119</f>
        <v/>
      </c>
      <c r="AU119" s="4494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25" t="s">
        <v>2412</v>
      </c>
    </row>
    <row r="121" spans="1:56" ht="52.5" x14ac:dyDescent="0.25">
      <c r="A121" s="4348" t="s">
        <v>1635</v>
      </c>
      <c r="B121" s="4526" t="s">
        <v>2302</v>
      </c>
      <c r="C121" s="4527" t="s">
        <v>2413</v>
      </c>
      <c r="D121" s="4528" t="s">
        <v>2414</v>
      </c>
      <c r="E121" s="4529" t="s">
        <v>2415</v>
      </c>
      <c r="F121" s="4527" t="s">
        <v>2416</v>
      </c>
      <c r="G121" s="4528" t="s">
        <v>2417</v>
      </c>
      <c r="H121" s="4529" t="s">
        <v>2418</v>
      </c>
      <c r="I121" s="4530"/>
    </row>
    <row r="122" spans="1:56" x14ac:dyDescent="0.25">
      <c r="A122" s="4372" t="s">
        <v>77</v>
      </c>
      <c r="B122" s="4531">
        <f>SUM(B123:B124)</f>
        <v>0</v>
      </c>
      <c r="C122" s="4532">
        <f t="shared" ref="C122:H122" si="19">SUM(C123:C124)</f>
        <v>0</v>
      </c>
      <c r="D122" s="4533">
        <f t="shared" si="19"/>
        <v>0</v>
      </c>
      <c r="E122" s="4534">
        <f t="shared" si="19"/>
        <v>0</v>
      </c>
      <c r="F122" s="4532">
        <f t="shared" si="19"/>
        <v>0</v>
      </c>
      <c r="G122" s="4533">
        <f>SUM(G123:G124)</f>
        <v>0</v>
      </c>
      <c r="H122" s="4534">
        <f t="shared" si="19"/>
        <v>0</v>
      </c>
      <c r="I122" s="2183"/>
    </row>
    <row r="123" spans="1:56" x14ac:dyDescent="0.25">
      <c r="A123" s="4535" t="s">
        <v>2419</v>
      </c>
      <c r="B123" s="4536"/>
      <c r="C123" s="4537"/>
      <c r="D123" s="4538"/>
      <c r="E123" s="4539"/>
      <c r="F123" s="4537"/>
      <c r="G123" s="4538"/>
      <c r="H123" s="4539"/>
      <c r="I123" s="4540"/>
    </row>
    <row r="124" spans="1:56" x14ac:dyDescent="0.25">
      <c r="A124" s="4541" t="s">
        <v>2420</v>
      </c>
      <c r="B124" s="4542"/>
      <c r="C124" s="4543"/>
      <c r="D124" s="4544"/>
      <c r="E124" s="4545"/>
      <c r="F124" s="4543"/>
      <c r="G124" s="4544"/>
      <c r="H124" s="4546"/>
      <c r="I124" s="4540"/>
    </row>
    <row r="125" spans="1:56" x14ac:dyDescent="0.25">
      <c r="A125" s="4547" t="s">
        <v>2421</v>
      </c>
      <c r="B125" s="4548"/>
      <c r="C125" s="4548"/>
      <c r="D125" s="3293"/>
      <c r="E125" s="3293"/>
      <c r="F125" s="3293"/>
      <c r="G125" s="3293"/>
      <c r="H125" s="3293"/>
      <c r="I125" s="3293"/>
    </row>
    <row r="126" spans="1:56" ht="52.5" x14ac:dyDescent="0.25">
      <c r="A126" s="4367" t="s">
        <v>1635</v>
      </c>
      <c r="B126" s="4549" t="s">
        <v>2422</v>
      </c>
      <c r="C126" s="4550" t="s">
        <v>4403</v>
      </c>
      <c r="D126" s="4549" t="s">
        <v>2423</v>
      </c>
      <c r="E126" s="4550" t="s">
        <v>2424</v>
      </c>
      <c r="F126" s="4549" t="s">
        <v>2425</v>
      </c>
      <c r="G126" s="4550" t="s">
        <v>2426</v>
      </c>
      <c r="H126" s="4549" t="s">
        <v>2427</v>
      </c>
      <c r="I126" s="4551" t="s">
        <v>2428</v>
      </c>
    </row>
    <row r="127" spans="1:56" x14ac:dyDescent="0.25">
      <c r="A127" s="4492" t="s">
        <v>1433</v>
      </c>
      <c r="B127" s="4374"/>
      <c r="C127" s="4475"/>
      <c r="D127" s="4493"/>
      <c r="E127" s="4415"/>
      <c r="F127" s="4493"/>
      <c r="G127" s="4415"/>
      <c r="H127" s="4493"/>
      <c r="I127" s="4415"/>
    </row>
    <row r="128" spans="1:56" x14ac:dyDescent="0.25">
      <c r="A128" s="4552" t="s">
        <v>2392</v>
      </c>
      <c r="B128" s="4553"/>
      <c r="C128" s="4554"/>
      <c r="D128" s="4555"/>
      <c r="E128" s="4499"/>
      <c r="F128" s="4555"/>
      <c r="G128" s="4499"/>
      <c r="H128" s="4555"/>
      <c r="I128" s="4556"/>
    </row>
    <row r="129" spans="1:10" x14ac:dyDescent="0.25">
      <c r="A129" s="4552" t="s">
        <v>1232</v>
      </c>
      <c r="B129" s="4553"/>
      <c r="C129" s="4554"/>
      <c r="D129" s="4555"/>
      <c r="E129" s="4499"/>
      <c r="F129" s="4555"/>
      <c r="G129" s="4499"/>
      <c r="H129" s="4555"/>
      <c r="I129" s="4415"/>
    </row>
    <row r="130" spans="1:10" x14ac:dyDescent="0.25">
      <c r="A130" s="4552" t="s">
        <v>1220</v>
      </c>
      <c r="B130" s="4553"/>
      <c r="C130" s="4554"/>
      <c r="D130" s="4555"/>
      <c r="E130" s="4499"/>
      <c r="F130" s="4555"/>
      <c r="G130" s="4499"/>
      <c r="H130" s="4555"/>
      <c r="I130" s="4415"/>
    </row>
    <row r="131" spans="1:10" x14ac:dyDescent="0.25">
      <c r="A131" s="4552" t="s">
        <v>2393</v>
      </c>
      <c r="B131" s="4553"/>
      <c r="C131" s="4554"/>
      <c r="D131" s="4555"/>
      <c r="E131" s="4499"/>
      <c r="F131" s="4555"/>
      <c r="G131" s="4499"/>
      <c r="H131" s="4555"/>
      <c r="I131" s="4415"/>
    </row>
    <row r="132" spans="1:10" x14ac:dyDescent="0.25">
      <c r="A132" s="4552" t="s">
        <v>1238</v>
      </c>
      <c r="B132" s="4553"/>
      <c r="C132" s="4554"/>
      <c r="D132" s="4555"/>
      <c r="E132" s="4499"/>
      <c r="F132" s="4555"/>
      <c r="G132" s="4499"/>
      <c r="H132" s="4555"/>
      <c r="I132" s="4415"/>
    </row>
    <row r="133" spans="1:10" x14ac:dyDescent="0.25">
      <c r="A133" s="4552" t="s">
        <v>1237</v>
      </c>
      <c r="B133" s="4553"/>
      <c r="C133" s="4554"/>
      <c r="D133" s="4555"/>
      <c r="E133" s="4499"/>
      <c r="F133" s="4555"/>
      <c r="G133" s="4499"/>
      <c r="H133" s="4555"/>
      <c r="I133" s="4415"/>
    </row>
    <row r="134" spans="1:10" x14ac:dyDescent="0.25">
      <c r="A134" s="4552" t="s">
        <v>2394</v>
      </c>
      <c r="B134" s="4553"/>
      <c r="C134" s="4554"/>
      <c r="D134" s="4555"/>
      <c r="E134" s="4499"/>
      <c r="F134" s="4555"/>
      <c r="G134" s="4499"/>
      <c r="H134" s="4555"/>
      <c r="I134" s="4415"/>
    </row>
    <row r="135" spans="1:10" x14ac:dyDescent="0.25">
      <c r="A135" s="4552" t="s">
        <v>2395</v>
      </c>
      <c r="B135" s="4553"/>
      <c r="C135" s="4554"/>
      <c r="D135" s="4555"/>
      <c r="E135" s="4499"/>
      <c r="F135" s="4555"/>
      <c r="G135" s="4499"/>
      <c r="H135" s="4555"/>
      <c r="I135" s="4415"/>
    </row>
    <row r="136" spans="1:10" x14ac:dyDescent="0.25">
      <c r="A136" s="4552" t="s">
        <v>1431</v>
      </c>
      <c r="B136" s="4553"/>
      <c r="C136" s="4554"/>
      <c r="D136" s="4555"/>
      <c r="E136" s="4499"/>
      <c r="F136" s="4555"/>
      <c r="G136" s="4499"/>
      <c r="H136" s="4555"/>
      <c r="I136" s="4415"/>
    </row>
    <row r="137" spans="1:10" x14ac:dyDescent="0.25">
      <c r="A137" s="4552" t="s">
        <v>2396</v>
      </c>
      <c r="B137" s="4553"/>
      <c r="C137" s="4554"/>
      <c r="D137" s="4555"/>
      <c r="E137" s="4499"/>
      <c r="F137" s="4555"/>
      <c r="G137" s="4499"/>
      <c r="H137" s="4555"/>
      <c r="I137" s="4415"/>
    </row>
    <row r="138" spans="1:10" x14ac:dyDescent="0.25">
      <c r="A138" s="4552" t="s">
        <v>2429</v>
      </c>
      <c r="B138" s="4553"/>
      <c r="C138" s="4554"/>
      <c r="D138" s="4555"/>
      <c r="E138" s="4499"/>
      <c r="F138" s="4555"/>
      <c r="G138" s="4499"/>
      <c r="H138" s="4555"/>
      <c r="I138" s="4557"/>
    </row>
    <row r="139" spans="1:10" x14ac:dyDescent="0.25">
      <c r="A139" s="4558" t="s">
        <v>77</v>
      </c>
      <c r="B139" s="4559">
        <f t="shared" ref="B139:I139" si="20">SUM(B127:B138)</f>
        <v>0</v>
      </c>
      <c r="C139" s="4560">
        <f t="shared" si="20"/>
        <v>0</v>
      </c>
      <c r="D139" s="4559">
        <f t="shared" si="20"/>
        <v>0</v>
      </c>
      <c r="E139" s="4560">
        <f t="shared" si="20"/>
        <v>0</v>
      </c>
      <c r="F139" s="4559">
        <f t="shared" si="20"/>
        <v>0</v>
      </c>
      <c r="G139" s="4560">
        <f t="shared" si="20"/>
        <v>0</v>
      </c>
      <c r="H139" s="4559">
        <f t="shared" si="20"/>
        <v>0</v>
      </c>
      <c r="I139" s="4560">
        <f t="shared" si="20"/>
        <v>0</v>
      </c>
    </row>
    <row r="140" spans="1:10" x14ac:dyDescent="0.25">
      <c r="A140" s="4344" t="s">
        <v>2430</v>
      </c>
      <c r="B140" s="4520"/>
      <c r="C140" s="4520"/>
      <c r="D140" s="4520"/>
      <c r="E140" s="4520"/>
      <c r="F140" s="4520"/>
      <c r="G140" s="4520"/>
      <c r="H140" s="4520"/>
      <c r="I140" s="4520"/>
      <c r="J140" s="4520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61" t="s">
        <v>2433</v>
      </c>
      <c r="D142" s="4562" t="s">
        <v>59</v>
      </c>
      <c r="E142" s="4561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563">
        <f>SUM(C143:F143)</f>
        <v>0</v>
      </c>
      <c r="C143" s="4564"/>
      <c r="D143" s="4565"/>
      <c r="E143" s="4564"/>
      <c r="F143" s="4566"/>
      <c r="G143" s="4415"/>
      <c r="H143" s="4567"/>
      <c r="I143" s="4568"/>
      <c r="J143" s="4569"/>
    </row>
    <row r="144" spans="1:10" x14ac:dyDescent="0.25">
      <c r="A144" s="1187" t="s">
        <v>2435</v>
      </c>
      <c r="B144" s="4563">
        <f t="shared" ref="B144:B151" si="21">SUM(C144:F144)</f>
        <v>0</v>
      </c>
      <c r="C144" s="4570"/>
      <c r="D144" s="4571"/>
      <c r="E144" s="4570"/>
      <c r="F144" s="4509"/>
      <c r="G144" s="4415"/>
      <c r="H144" s="4572"/>
      <c r="I144" s="4573"/>
      <c r="J144" s="4415"/>
    </row>
    <row r="145" spans="1:10" x14ac:dyDescent="0.25">
      <c r="A145" s="1187" t="s">
        <v>2436</v>
      </c>
      <c r="B145" s="4563">
        <f t="shared" si="21"/>
        <v>0</v>
      </c>
      <c r="C145" s="4570"/>
      <c r="D145" s="4571"/>
      <c r="E145" s="4570"/>
      <c r="F145" s="4509"/>
      <c r="G145" s="4415"/>
      <c r="H145" s="4572"/>
      <c r="I145" s="4574"/>
      <c r="J145" s="4569"/>
    </row>
    <row r="146" spans="1:10" x14ac:dyDescent="0.25">
      <c r="A146" s="1187" t="s">
        <v>2437</v>
      </c>
      <c r="B146" s="4563">
        <f t="shared" si="21"/>
        <v>0</v>
      </c>
      <c r="C146" s="4570"/>
      <c r="D146" s="4571"/>
      <c r="E146" s="4570"/>
      <c r="F146" s="4509"/>
      <c r="G146" s="4415"/>
      <c r="H146" s="4572"/>
      <c r="I146" s="4574"/>
      <c r="J146" s="4569"/>
    </row>
    <row r="147" spans="1:10" x14ac:dyDescent="0.25">
      <c r="A147" s="1187" t="s">
        <v>2438</v>
      </c>
      <c r="B147" s="4563">
        <f t="shared" si="21"/>
        <v>0</v>
      </c>
      <c r="C147" s="4570"/>
      <c r="D147" s="4571"/>
      <c r="E147" s="4570"/>
      <c r="F147" s="4509"/>
      <c r="G147" s="4415"/>
      <c r="H147" s="4572"/>
      <c r="I147" s="4574"/>
      <c r="J147" s="4569"/>
    </row>
    <row r="148" spans="1:10" x14ac:dyDescent="0.25">
      <c r="A148" s="1187" t="s">
        <v>2439</v>
      </c>
      <c r="B148" s="4563">
        <f t="shared" si="21"/>
        <v>0</v>
      </c>
      <c r="C148" s="4570"/>
      <c r="D148" s="4571"/>
      <c r="E148" s="4570"/>
      <c r="F148" s="4509"/>
      <c r="G148" s="4415"/>
      <c r="H148" s="4572"/>
      <c r="I148" s="4574"/>
      <c r="J148" s="4569"/>
    </row>
    <row r="149" spans="1:10" x14ac:dyDescent="0.25">
      <c r="A149" s="1187" t="s">
        <v>2440</v>
      </c>
      <c r="B149" s="4563">
        <f t="shared" si="21"/>
        <v>0</v>
      </c>
      <c r="C149" s="4570"/>
      <c r="D149" s="4571"/>
      <c r="E149" s="4570"/>
      <c r="F149" s="4509"/>
      <c r="G149" s="4415"/>
      <c r="H149" s="4572"/>
      <c r="I149" s="4574"/>
      <c r="J149" s="4569"/>
    </row>
    <row r="150" spans="1:10" x14ac:dyDescent="0.25">
      <c r="A150" s="1187" t="s">
        <v>2441</v>
      </c>
      <c r="B150" s="4563">
        <f t="shared" si="21"/>
        <v>0</v>
      </c>
      <c r="C150" s="4570"/>
      <c r="D150" s="4571"/>
      <c r="E150" s="4570"/>
      <c r="F150" s="4509"/>
      <c r="G150" s="4415"/>
      <c r="H150" s="4575"/>
      <c r="I150" s="4574"/>
      <c r="J150" s="4569"/>
    </row>
    <row r="151" spans="1:10" x14ac:dyDescent="0.25">
      <c r="A151" s="1187" t="s">
        <v>2442</v>
      </c>
      <c r="B151" s="4563">
        <f t="shared" si="21"/>
        <v>0</v>
      </c>
      <c r="C151" s="4570"/>
      <c r="D151" s="4571"/>
      <c r="E151" s="4570"/>
      <c r="F151" s="4509"/>
      <c r="G151" s="4415"/>
      <c r="H151" s="4575"/>
      <c r="I151" s="4574"/>
      <c r="J151" s="4569"/>
    </row>
    <row r="152" spans="1:10" x14ac:dyDescent="0.25">
      <c r="A152" s="4558" t="s">
        <v>77</v>
      </c>
      <c r="B152" s="4560">
        <f>SUM(B143:B151)</f>
        <v>0</v>
      </c>
      <c r="C152" s="4559">
        <f t="shared" ref="C152:H152" si="22">SUM(C143:C151)</f>
        <v>0</v>
      </c>
      <c r="D152" s="4560">
        <f t="shared" si="22"/>
        <v>0</v>
      </c>
      <c r="E152" s="4559">
        <f t="shared" si="22"/>
        <v>0</v>
      </c>
      <c r="F152" s="4576">
        <f t="shared" si="22"/>
        <v>0</v>
      </c>
      <c r="G152" s="4577">
        <f t="shared" si="22"/>
        <v>0</v>
      </c>
      <c r="H152" s="4578">
        <f t="shared" si="22"/>
        <v>0</v>
      </c>
      <c r="I152" s="4579">
        <f>I144</f>
        <v>0</v>
      </c>
      <c r="J152" s="4560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 ()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50" t="str">
        <f>CONCATENATE("MES: ",NOMBRE!B6, " (",NOMBRE!C6,NOMBRE!D6,")")</f>
        <v>MES:  ()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80">
        <f>SUM(B12:B23,C28:C41,B46:B53,B58,B63:B65,B71:B72,B78:B83,C87:C89,B95:B103,B108:B110,B115:B119,B124:B129,B136:B141,C153:D153,B158:B162,C165:C170,C175:C178,D183:D188)</f>
        <v>0</v>
      </c>
      <c r="B215" s="458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 ()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0" t="str">
        <f>CONCATENATE("MES: ",NOMBRE!B6, " (",NOMBRE!C6,NOMBRE!D6,")")</f>
        <v>MES:  ()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582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586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587">
        <f>SUM(C13:C16)</f>
        <v>0</v>
      </c>
      <c r="D12" s="4588">
        <f t="shared" ref="D12:AD12" si="0">SUM(D13:D16)</f>
        <v>0</v>
      </c>
      <c r="E12" s="4589">
        <f t="shared" si="0"/>
        <v>0</v>
      </c>
      <c r="F12" s="4590">
        <f t="shared" si="0"/>
        <v>0</v>
      </c>
      <c r="G12" s="4591">
        <f t="shared" si="0"/>
        <v>0</v>
      </c>
      <c r="H12" s="4588">
        <f t="shared" si="0"/>
        <v>0</v>
      </c>
      <c r="I12" s="4589">
        <f t="shared" si="0"/>
        <v>0</v>
      </c>
      <c r="J12" s="4592">
        <f t="shared" si="0"/>
        <v>0</v>
      </c>
      <c r="K12" s="4593">
        <f t="shared" si="0"/>
        <v>0</v>
      </c>
      <c r="L12" s="4594">
        <f t="shared" si="0"/>
        <v>0</v>
      </c>
      <c r="M12" s="4588">
        <f t="shared" si="0"/>
        <v>0</v>
      </c>
      <c r="N12" s="4589">
        <f t="shared" si="0"/>
        <v>0</v>
      </c>
      <c r="O12" s="4592">
        <f t="shared" si="0"/>
        <v>0</v>
      </c>
      <c r="P12" s="4589">
        <f t="shared" si="0"/>
        <v>0</v>
      </c>
      <c r="Q12" s="4592">
        <f t="shared" si="0"/>
        <v>0</v>
      </c>
      <c r="R12" s="4595">
        <f t="shared" si="0"/>
        <v>0</v>
      </c>
      <c r="S12" s="4591">
        <f t="shared" si="0"/>
        <v>0</v>
      </c>
      <c r="T12" s="4596">
        <f t="shared" si="0"/>
        <v>0</v>
      </c>
      <c r="U12" s="4591">
        <f t="shared" si="0"/>
        <v>0</v>
      </c>
      <c r="V12" s="4588">
        <f t="shared" si="0"/>
        <v>0</v>
      </c>
      <c r="W12" s="4597">
        <f t="shared" si="0"/>
        <v>0</v>
      </c>
      <c r="X12" s="4596">
        <f t="shared" si="0"/>
        <v>0</v>
      </c>
      <c r="Y12" s="4589">
        <f t="shared" si="0"/>
        <v>0</v>
      </c>
      <c r="Z12" s="1301">
        <f t="shared" si="0"/>
        <v>0</v>
      </c>
      <c r="AA12" s="4596">
        <f t="shared" si="0"/>
        <v>0</v>
      </c>
      <c r="AB12" s="4589">
        <f t="shared" si="0"/>
        <v>0</v>
      </c>
      <c r="AC12" s="4589">
        <f t="shared" si="0"/>
        <v>0</v>
      </c>
      <c r="AD12" s="4597">
        <f t="shared" si="0"/>
        <v>0</v>
      </c>
      <c r="AE12" s="4590">
        <f>SUM(AE13:AE16)</f>
        <v>0</v>
      </c>
      <c r="AF12" s="4591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32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31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27" t="str">
        <f t="shared" ref="CB13:CB23" si="2">IF(AND(C13&gt;0,AB13="")," * No olvide digitar la variable Migrantes. Digite Cero si no tiene.",IF(AB13&gt;C13," * La variable Migrantes no puede ser mayor al Total.",""))</f>
        <v/>
      </c>
      <c r="CC13" s="40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598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tr">
        <f t="shared" si="1"/>
        <v/>
      </c>
      <c r="CB14" s="4027" t="str">
        <f t="shared" si="2"/>
        <v/>
      </c>
      <c r="CC14" s="4027" t="str">
        <f t="shared" si="3"/>
        <v/>
      </c>
      <c r="CD14" s="4027" t="str">
        <f t="shared" si="4"/>
        <v/>
      </c>
      <c r="CE14" s="40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598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tr">
        <f t="shared" si="1"/>
        <v/>
      </c>
      <c r="CB15" s="4027" t="str">
        <f t="shared" si="2"/>
        <v/>
      </c>
      <c r="CC15" s="4027" t="str">
        <f t="shared" si="3"/>
        <v/>
      </c>
      <c r="CD15" s="4027" t="str">
        <f t="shared" si="4"/>
        <v/>
      </c>
      <c r="CE15" s="4027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599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tr">
        <f t="shared" si="1"/>
        <v/>
      </c>
      <c r="CB16" s="4027" t="str">
        <f t="shared" si="2"/>
        <v/>
      </c>
      <c r="CC16" s="4027" t="str">
        <f t="shared" si="3"/>
        <v/>
      </c>
      <c r="CD16" s="4027" t="str">
        <f t="shared" si="4"/>
        <v/>
      </c>
      <c r="CE16" s="4027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32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31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tr">
        <f t="shared" si="1"/>
        <v/>
      </c>
      <c r="CB17" s="4027" t="str">
        <f t="shared" si="2"/>
        <v/>
      </c>
      <c r="CC17" s="4027" t="str">
        <f t="shared" si="3"/>
        <v/>
      </c>
      <c r="CD17" s="4027" t="str">
        <f t="shared" si="4"/>
        <v/>
      </c>
      <c r="CE17" s="4027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598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tr">
        <f t="shared" si="1"/>
        <v/>
      </c>
      <c r="CB18" s="4027" t="str">
        <f t="shared" si="2"/>
        <v/>
      </c>
      <c r="CC18" s="4027" t="str">
        <f t="shared" si="3"/>
        <v/>
      </c>
      <c r="CD18" s="4027" t="str">
        <f t="shared" si="4"/>
        <v/>
      </c>
      <c r="CE18" s="4027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599"/>
      <c r="D19" s="1289"/>
      <c r="E19" s="3332"/>
      <c r="F19" s="3332"/>
      <c r="G19" s="1474"/>
      <c r="H19" s="1289"/>
      <c r="I19" s="262"/>
      <c r="J19" s="262"/>
      <c r="K19" s="1474"/>
      <c r="L19" s="3450"/>
      <c r="M19" s="262"/>
      <c r="N19" s="262"/>
      <c r="O19" s="262"/>
      <c r="P19" s="262"/>
      <c r="Q19" s="262"/>
      <c r="R19" s="297"/>
      <c r="S19" s="1474"/>
      <c r="T19" s="266"/>
      <c r="U19" s="311"/>
      <c r="V19" s="3332"/>
      <c r="W19" s="4600"/>
      <c r="X19" s="266"/>
      <c r="Y19" s="262"/>
      <c r="Z19" s="3302"/>
      <c r="AA19" s="266"/>
      <c r="AB19" s="262"/>
      <c r="AC19" s="262"/>
      <c r="AD19" s="4600"/>
      <c r="AE19" s="3332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tr">
        <f t="shared" si="1"/>
        <v/>
      </c>
      <c r="CB19" s="4027" t="str">
        <f t="shared" si="2"/>
        <v/>
      </c>
      <c r="CC19" s="4027" t="str">
        <f t="shared" si="3"/>
        <v/>
      </c>
      <c r="CD19" s="4027" t="str">
        <f t="shared" si="4"/>
        <v/>
      </c>
      <c r="CE19" s="4027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01"/>
      <c r="I20" s="4602"/>
      <c r="J20" s="4602"/>
      <c r="K20" s="1111"/>
      <c r="L20" s="4603"/>
      <c r="M20" s="4602"/>
      <c r="N20" s="4602"/>
      <c r="O20" s="4602"/>
      <c r="P20" s="4602"/>
      <c r="Q20" s="4602"/>
      <c r="R20" s="4604"/>
      <c r="S20" s="1111"/>
      <c r="T20" s="4605"/>
      <c r="U20" s="4606"/>
      <c r="V20" s="4607"/>
      <c r="W20" s="4608"/>
      <c r="X20" s="4605"/>
      <c r="Y20" s="4602"/>
      <c r="Z20" s="670"/>
      <c r="AA20" s="4605"/>
      <c r="AB20" s="4602"/>
      <c r="AC20" s="4602"/>
      <c r="AD20" s="4608"/>
      <c r="AE20" s="4607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tr">
        <f t="shared" si="1"/>
        <v/>
      </c>
      <c r="CB20" s="4027" t="str">
        <f t="shared" si="2"/>
        <v/>
      </c>
      <c r="CC20" s="4027" t="str">
        <f t="shared" si="3"/>
        <v/>
      </c>
      <c r="CD20" s="4027" t="str">
        <f t="shared" si="4"/>
        <v/>
      </c>
      <c r="CE20" s="4027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599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tr">
        <f t="shared" si="1"/>
        <v/>
      </c>
      <c r="CB21" s="4027" t="str">
        <f t="shared" si="2"/>
        <v/>
      </c>
      <c r="CC21" s="4027" t="str">
        <f t="shared" si="3"/>
        <v/>
      </c>
      <c r="CD21" s="4027" t="str">
        <f t="shared" si="4"/>
        <v/>
      </c>
      <c r="CE21" s="4027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09" t="s">
        <v>2594</v>
      </c>
      <c r="C22" s="307"/>
      <c r="D22" s="47"/>
      <c r="E22" s="4610"/>
      <c r="F22" s="4610"/>
      <c r="G22" s="42"/>
      <c r="H22" s="47"/>
      <c r="I22" s="242"/>
      <c r="J22" s="242"/>
      <c r="K22" s="42"/>
      <c r="L22" s="4611"/>
      <c r="M22" s="242"/>
      <c r="N22" s="242"/>
      <c r="O22" s="242"/>
      <c r="P22" s="242"/>
      <c r="Q22" s="242"/>
      <c r="R22" s="4612"/>
      <c r="S22" s="42"/>
      <c r="T22" s="296"/>
      <c r="U22" s="637"/>
      <c r="V22" s="4610"/>
      <c r="W22" s="75"/>
      <c r="X22" s="74"/>
      <c r="Y22" s="242"/>
      <c r="Z22" s="66"/>
      <c r="AA22" s="74"/>
      <c r="AB22" s="242"/>
      <c r="AC22" s="242"/>
      <c r="AD22" s="75"/>
      <c r="AE22" s="4610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tr">
        <f t="shared" si="1"/>
        <v/>
      </c>
      <c r="CB22" s="4027" t="str">
        <f t="shared" si="2"/>
        <v/>
      </c>
      <c r="CC22" s="4027" t="str">
        <f t="shared" si="3"/>
        <v/>
      </c>
      <c r="CD22" s="4027" t="str">
        <f t="shared" si="4"/>
        <v/>
      </c>
      <c r="CE22" s="4027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9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tr">
        <f t="shared" si="1"/>
        <v/>
      </c>
      <c r="CB23" s="4027" t="str">
        <f t="shared" si="2"/>
        <v/>
      </c>
      <c r="CC23" s="4027" t="str">
        <f t="shared" si="3"/>
        <v/>
      </c>
      <c r="CD23" s="4027" t="str">
        <f t="shared" si="4"/>
        <v/>
      </c>
      <c r="CE23" s="4027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13"/>
      <c r="D24" s="4614"/>
      <c r="E24" s="4614"/>
      <c r="F24" s="4615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16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17"/>
      <c r="E26" s="4618"/>
      <c r="F26" s="4619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20"/>
      <c r="E27" s="4621"/>
      <c r="F27" s="4622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23"/>
      <c r="E28" s="4624"/>
      <c r="F28" s="46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20"/>
      <c r="E29" s="4621"/>
      <c r="F29" s="4622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26"/>
      <c r="E30" s="4627"/>
      <c r="F30" s="4628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23"/>
      <c r="E31" s="4624"/>
      <c r="F31" s="46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20"/>
      <c r="E32" s="4621"/>
      <c r="F32" s="4622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23"/>
      <c r="E33" s="4624"/>
      <c r="F33" s="46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20"/>
      <c r="E34" s="4621"/>
      <c r="F34" s="4622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23"/>
      <c r="E35" s="4624"/>
      <c r="F35" s="46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17"/>
      <c r="E36" s="4618"/>
      <c r="F36" s="4619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20"/>
      <c r="E37" s="4621"/>
      <c r="F37" s="4622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23"/>
      <c r="E38" s="4624"/>
      <c r="F38" s="46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5"/>
      <c r="C40" s="4629"/>
      <c r="D40" s="4630"/>
    </row>
    <row r="41" spans="1:100" x14ac:dyDescent="0.25">
      <c r="A41" s="7116" t="s">
        <v>2620</v>
      </c>
      <c r="B41" s="7117"/>
      <c r="C41" s="4632" t="s">
        <v>2621</v>
      </c>
      <c r="D41" s="4585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33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33" t="s">
        <v>2625</v>
      </c>
      <c r="C47" s="1289"/>
      <c r="D47" s="1474"/>
    </row>
    <row r="48" spans="1:100" ht="15" customHeight="1" x14ac:dyDescent="0.25">
      <c r="A48" s="7121" t="s">
        <v>2628</v>
      </c>
      <c r="B48" s="4634" t="s">
        <v>2629</v>
      </c>
      <c r="C48" s="290"/>
      <c r="D48" s="107"/>
    </row>
    <row r="49" spans="1:102" ht="21" x14ac:dyDescent="0.25">
      <c r="A49" s="6757"/>
      <c r="B49" s="3795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34" t="s">
        <v>2637</v>
      </c>
      <c r="C55" s="290"/>
      <c r="D55" s="107"/>
    </row>
    <row r="56" spans="1:102" ht="15" customHeight="1" x14ac:dyDescent="0.25">
      <c r="A56" s="6757"/>
      <c r="B56" s="3795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25"/>
      <c r="C58" s="4629"/>
      <c r="D58" s="4630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32" t="s">
        <v>2643</v>
      </c>
      <c r="D60" s="4528" t="s">
        <v>2644</v>
      </c>
      <c r="E60" s="4585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35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36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36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36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37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599"/>
      <c r="CA71"/>
      <c r="CB71"/>
      <c r="CW71" s="25"/>
      <c r="CX71" s="25"/>
    </row>
    <row r="72" spans="1:103" s="25" customFormat="1" ht="18" customHeight="1" x14ac:dyDescent="0.15">
      <c r="A72" s="4525" t="s">
        <v>2657</v>
      </c>
      <c r="B72" s="4613"/>
      <c r="C72" s="4614"/>
      <c r="D72" s="4614"/>
      <c r="E72" s="4615"/>
      <c r="F72" s="4614"/>
      <c r="G72" s="4614"/>
      <c r="H72" s="4614"/>
      <c r="I72" s="4614"/>
      <c r="J72" s="4615"/>
      <c r="K72" s="4614"/>
      <c r="L72" s="4614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8">
        <f t="shared" ref="B76:L76" si="14">SUM(B77:B79)</f>
        <v>0</v>
      </c>
      <c r="C76" s="4639">
        <f t="shared" si="14"/>
        <v>0</v>
      </c>
      <c r="D76" s="4640">
        <f t="shared" si="14"/>
        <v>0</v>
      </c>
      <c r="E76" s="4638">
        <f t="shared" si="14"/>
        <v>0</v>
      </c>
      <c r="F76" s="4639">
        <f t="shared" si="14"/>
        <v>0</v>
      </c>
      <c r="G76" s="4641">
        <f t="shared" si="14"/>
        <v>0</v>
      </c>
      <c r="H76" s="4642">
        <f t="shared" si="14"/>
        <v>0</v>
      </c>
      <c r="I76" s="27">
        <f t="shared" si="14"/>
        <v>0</v>
      </c>
      <c r="J76" s="4639">
        <f t="shared" si="14"/>
        <v>0</v>
      </c>
      <c r="K76" s="4639">
        <f t="shared" si="14"/>
        <v>0</v>
      </c>
      <c r="L76" s="4643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32"/>
      <c r="D79" s="316"/>
      <c r="E79" s="1289"/>
      <c r="F79" s="3332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5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8">
        <f t="shared" ref="B83:G83" si="16">B84+B85+B86+B87+B88</f>
        <v>0</v>
      </c>
      <c r="C83" s="4644">
        <f t="shared" si="16"/>
        <v>0</v>
      </c>
      <c r="D83" s="4645">
        <f t="shared" si="16"/>
        <v>0</v>
      </c>
      <c r="E83" s="4638">
        <f t="shared" si="16"/>
        <v>0</v>
      </c>
      <c r="F83" s="4639">
        <f t="shared" si="16"/>
        <v>0</v>
      </c>
      <c r="G83" s="4643">
        <f t="shared" si="16"/>
        <v>0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/>
      <c r="E87" s="1289"/>
      <c r="F87" s="262"/>
      <c r="G87" s="1474"/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6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5"/>
      <c r="C89" s="5"/>
      <c r="D89" s="5"/>
      <c r="E89" s="5"/>
      <c r="F89" s="4647"/>
      <c r="G89" s="4648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583" t="s">
        <v>2567</v>
      </c>
      <c r="H91" s="4528" t="s">
        <v>304</v>
      </c>
      <c r="I91" s="4585" t="s">
        <v>706</v>
      </c>
    </row>
    <row r="92" spans="1:94" ht="15" customHeight="1" x14ac:dyDescent="0.25">
      <c r="A92" s="7027" t="s">
        <v>2682</v>
      </c>
      <c r="B92" s="7028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49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35" t="s">
        <v>744</v>
      </c>
      <c r="C95" s="1114"/>
      <c r="D95" s="4650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51" t="s">
        <v>745</v>
      </c>
      <c r="C96" s="1114"/>
      <c r="D96" s="4650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52" t="s">
        <v>746</v>
      </c>
      <c r="C97" s="1114"/>
      <c r="D97" s="4650"/>
      <c r="E97" s="1278"/>
      <c r="F97" s="1118"/>
      <c r="G97" s="1114"/>
      <c r="H97" s="1278"/>
      <c r="I97" s="1115"/>
    </row>
    <row r="98" spans="1:102" ht="21" x14ac:dyDescent="0.25">
      <c r="A98" s="7102"/>
      <c r="B98" s="4653" t="s">
        <v>747</v>
      </c>
      <c r="C98" s="1114"/>
      <c r="D98" s="4650"/>
      <c r="E98" s="1278"/>
      <c r="F98" s="1118"/>
      <c r="G98" s="1114"/>
      <c r="H98" s="1278"/>
      <c r="I98" s="1115"/>
    </row>
    <row r="99" spans="1:102" ht="21" x14ac:dyDescent="0.25">
      <c r="A99" s="7102"/>
      <c r="B99" s="4653" t="s">
        <v>748</v>
      </c>
      <c r="C99" s="1114"/>
      <c r="D99" s="4650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49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28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54"/>
      <c r="E103" s="4655"/>
      <c r="F103" s="1099"/>
      <c r="G103" s="1095"/>
      <c r="H103" s="4655"/>
      <c r="I103" s="1096"/>
    </row>
    <row r="104" spans="1:102" ht="15" customHeight="1" x14ac:dyDescent="0.25">
      <c r="A104" s="7116" t="s">
        <v>2688</v>
      </c>
      <c r="B104" s="7117"/>
      <c r="C104" s="3790">
        <f>SUM(C92:C103)</f>
        <v>0</v>
      </c>
      <c r="D104" s="3792">
        <f>D102</f>
        <v>0</v>
      </c>
      <c r="E104" s="3792">
        <f t="shared" ref="E104:I104" si="17">SUM(E92:E103)</f>
        <v>0</v>
      </c>
      <c r="F104" s="3788">
        <f t="shared" si="17"/>
        <v>0</v>
      </c>
      <c r="G104" s="3790">
        <f t="shared" si="17"/>
        <v>0</v>
      </c>
      <c r="H104" s="3792">
        <f t="shared" si="17"/>
        <v>0</v>
      </c>
      <c r="I104" s="4656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57"/>
      <c r="I105" s="4657"/>
      <c r="J105" s="4657"/>
      <c r="K105" s="4657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594">
        <f>SUM(D109:K109)</f>
        <v>0</v>
      </c>
      <c r="D109" s="1095"/>
      <c r="E109" s="1097"/>
      <c r="F109" s="4655"/>
      <c r="G109" s="4655"/>
      <c r="H109" s="4655"/>
      <c r="I109" s="4655"/>
      <c r="J109" s="4655"/>
      <c r="K109" s="1100"/>
      <c r="L109" s="1096"/>
      <c r="M109" s="2181" t="str">
        <f>CA109</f>
        <v/>
      </c>
      <c r="N109" s="4659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60"/>
      <c r="H110" s="8"/>
      <c r="I110" s="8"/>
      <c r="J110" s="8"/>
      <c r="K110" s="8"/>
      <c r="L110" s="3721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16" t="s">
        <v>2714</v>
      </c>
      <c r="G112" s="4616" t="s">
        <v>2715</v>
      </c>
      <c r="H112" s="1189" t="s">
        <v>2716</v>
      </c>
      <c r="I112" s="4583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662"/>
      <c r="D113" s="4663"/>
      <c r="E113" s="4662"/>
      <c r="F113" s="4664"/>
      <c r="G113" s="4664"/>
      <c r="H113" s="4663"/>
      <c r="I113" s="4662"/>
      <c r="J113" s="4663"/>
      <c r="K113" s="4663"/>
      <c r="L113" s="4663"/>
      <c r="M113" s="4663"/>
      <c r="N113" s="4663"/>
      <c r="O113" s="4663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32" t="s">
        <v>2722</v>
      </c>
      <c r="M116" s="4528" t="s">
        <v>2723</v>
      </c>
      <c r="N116" s="4528" t="s">
        <v>2724</v>
      </c>
      <c r="O116" s="4585" t="s">
        <v>2725</v>
      </c>
    </row>
    <row r="117" spans="1:102" ht="15" customHeight="1" x14ac:dyDescent="0.25">
      <c r="A117" s="1167" t="s">
        <v>2726</v>
      </c>
      <c r="B117" s="4665">
        <f>SUM(C117)</f>
        <v>0</v>
      </c>
      <c r="C117" s="290"/>
      <c r="D117" s="3728"/>
      <c r="E117" s="3728"/>
      <c r="F117" s="3728"/>
      <c r="G117" s="3728"/>
      <c r="H117" s="3728"/>
      <c r="I117" s="3728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6"/>
      <c r="C122" s="4667"/>
      <c r="D122" s="4668"/>
      <c r="E122" s="4669"/>
      <c r="F122" s="1970" t="str">
        <f>CA122&amp;CB122&amp;CC122&amp;CD122&amp;CE122</f>
        <v/>
      </c>
      <c r="CA122" s="4"/>
      <c r="CB122" s="4"/>
      <c r="CC122" s="425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8"/>
      <c r="CF122" s="4258"/>
      <c r="CK122" s="4670">
        <f t="shared" ref="CK122:CK130" si="18">IF(AND(OR(B122&gt;0,C122&gt;0),D122=""),1,IF(D122&gt;(B122+C122),1,0))</f>
        <v>0</v>
      </c>
      <c r="CL122" s="467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71"/>
      <c r="C123" s="3818"/>
      <c r="D123" s="4672"/>
      <c r="E123" s="4673"/>
      <c r="F123" s="1970" t="str">
        <f t="shared" ref="F123:F130" si="20">CA123&amp;CB123&amp;CC123&amp;CD123&amp;CE123</f>
        <v/>
      </c>
      <c r="CA123" s="4258"/>
      <c r="CB123" s="4258"/>
      <c r="CC123" s="425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5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58"/>
      <c r="CF123" s="4258"/>
      <c r="CI123" s="4670"/>
      <c r="CJ123" s="4670"/>
      <c r="CK123" s="4670">
        <f t="shared" si="18"/>
        <v>0</v>
      </c>
      <c r="CL123" s="467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4"/>
      <c r="C124" s="4675"/>
      <c r="D124" s="3831"/>
      <c r="E124" s="4676"/>
      <c r="F124" s="1970" t="str">
        <f t="shared" si="20"/>
        <v/>
      </c>
      <c r="CA124" s="4"/>
      <c r="CB124" s="4"/>
      <c r="CC124" s="4258" t="str">
        <f t="shared" si="21"/>
        <v/>
      </c>
      <c r="CD124" s="4258" t="str">
        <f t="shared" si="22"/>
        <v/>
      </c>
      <c r="CE124" s="4258"/>
      <c r="CF124" s="4258"/>
      <c r="CK124" s="4670">
        <f t="shared" si="18"/>
        <v>0</v>
      </c>
      <c r="CL124" s="467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4"/>
      <c r="C125" s="4675"/>
      <c r="D125" s="3831"/>
      <c r="E125" s="4676"/>
      <c r="F125" s="1970" t="str">
        <f t="shared" si="20"/>
        <v/>
      </c>
      <c r="CA125" s="4"/>
      <c r="CB125" s="4"/>
      <c r="CC125" s="4258" t="str">
        <f t="shared" si="21"/>
        <v/>
      </c>
      <c r="CD125" s="4258" t="str">
        <f t="shared" si="22"/>
        <v/>
      </c>
      <c r="CE125" s="4258"/>
      <c r="CF125" s="4258"/>
      <c r="CK125" s="4670">
        <f t="shared" si="18"/>
        <v>0</v>
      </c>
      <c r="CL125" s="4670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4"/>
      <c r="C126" s="4675"/>
      <c r="D126" s="3831"/>
      <c r="E126" s="4676"/>
      <c r="F126" s="1970" t="str">
        <f t="shared" si="20"/>
        <v/>
      </c>
      <c r="CA126" s="4"/>
      <c r="CB126" s="4"/>
      <c r="CC126" s="4258" t="str">
        <f t="shared" si="21"/>
        <v/>
      </c>
      <c r="CD126" s="4258" t="str">
        <f t="shared" si="22"/>
        <v/>
      </c>
      <c r="CE126" s="4258"/>
      <c r="CF126" s="4258"/>
      <c r="CK126" s="4670">
        <f t="shared" si="18"/>
        <v>0</v>
      </c>
      <c r="CL126" s="467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4"/>
      <c r="C127" s="4677"/>
      <c r="D127" s="4678"/>
      <c r="E127" s="3701"/>
      <c r="F127" s="1970" t="str">
        <f t="shared" si="20"/>
        <v/>
      </c>
      <c r="CA127" s="4258"/>
      <c r="CB127" s="4258"/>
      <c r="CC127" s="4258" t="str">
        <f t="shared" si="21"/>
        <v/>
      </c>
      <c r="CD127" s="4258" t="str">
        <f t="shared" si="22"/>
        <v/>
      </c>
      <c r="CE127" s="4258"/>
      <c r="CF127" s="4258"/>
      <c r="CI127" s="4670"/>
      <c r="CJ127" s="4670"/>
      <c r="CK127" s="4670">
        <f t="shared" si="18"/>
        <v>0</v>
      </c>
      <c r="CL127" s="467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71"/>
      <c r="C128" s="4675"/>
      <c r="D128" s="3831"/>
      <c r="E128" s="4676"/>
      <c r="F128" s="1970" t="str">
        <f t="shared" si="20"/>
        <v/>
      </c>
      <c r="CA128" s="4"/>
      <c r="CB128" s="4"/>
      <c r="CC128" s="4258" t="str">
        <f t="shared" si="21"/>
        <v/>
      </c>
      <c r="CD128" s="4258" t="str">
        <f t="shared" si="22"/>
        <v/>
      </c>
      <c r="CE128" s="4258"/>
      <c r="CF128" s="4258"/>
      <c r="CK128" s="4670">
        <f t="shared" si="18"/>
        <v>0</v>
      </c>
      <c r="CL128" s="467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4"/>
      <c r="C129" s="4675"/>
      <c r="D129" s="3831"/>
      <c r="E129" s="4676"/>
      <c r="F129" s="1970" t="str">
        <f t="shared" si="20"/>
        <v/>
      </c>
      <c r="CA129" s="4258"/>
      <c r="CB129" s="4258"/>
      <c r="CC129" s="4258" t="str">
        <f t="shared" si="21"/>
        <v/>
      </c>
      <c r="CD129" s="4258" t="str">
        <f t="shared" si="22"/>
        <v/>
      </c>
      <c r="CE129" s="4258"/>
      <c r="CF129" s="4258"/>
      <c r="CI129" s="4670"/>
      <c r="CJ129" s="4670"/>
      <c r="CK129" s="4670">
        <f t="shared" si="18"/>
        <v>0</v>
      </c>
      <c r="CL129" s="467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679" t="s">
        <v>2741</v>
      </c>
      <c r="B130" s="4680"/>
      <c r="C130" s="4681"/>
      <c r="D130" s="4682"/>
      <c r="E130" s="4683"/>
      <c r="F130" s="1970" t="str">
        <f t="shared" si="20"/>
        <v/>
      </c>
      <c r="CA130" s="4258"/>
      <c r="CB130" s="4258"/>
      <c r="CC130" s="4258" t="str">
        <f t="shared" si="21"/>
        <v/>
      </c>
      <c r="CD130" s="4258" t="str">
        <f t="shared" si="22"/>
        <v/>
      </c>
      <c r="CE130" s="4258"/>
      <c r="CF130" s="4258"/>
      <c r="CI130" s="4670"/>
      <c r="CJ130" s="4670"/>
      <c r="CK130" s="4670">
        <f t="shared" si="18"/>
        <v>0</v>
      </c>
      <c r="CL130" s="467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684" t="s">
        <v>2743</v>
      </c>
      <c r="C134" s="4666"/>
      <c r="D134" s="4669"/>
    </row>
    <row r="135" spans="1:101" x14ac:dyDescent="0.25">
      <c r="A135" s="6757"/>
      <c r="B135" s="4685" t="s">
        <v>2744</v>
      </c>
      <c r="C135" s="1289"/>
      <c r="D135" s="1474"/>
    </row>
    <row r="136" spans="1:101" ht="15" customHeight="1" x14ac:dyDescent="0.25">
      <c r="A136" s="7121" t="s">
        <v>4368</v>
      </c>
      <c r="B136" s="4429" t="s">
        <v>959</v>
      </c>
      <c r="C136" s="1106"/>
      <c r="D136" s="1107"/>
    </row>
    <row r="137" spans="1:101" ht="15" customHeight="1" x14ac:dyDescent="0.25">
      <c r="A137" s="7176"/>
      <c r="B137" s="4686" t="s">
        <v>2745</v>
      </c>
      <c r="C137" s="1114"/>
      <c r="D137" s="1115"/>
    </row>
    <row r="138" spans="1:101" ht="15" customHeight="1" x14ac:dyDescent="0.25">
      <c r="A138" s="7176"/>
      <c r="B138" s="4686" t="s">
        <v>98</v>
      </c>
      <c r="C138" s="1114"/>
      <c r="D138" s="1115"/>
    </row>
    <row r="139" spans="1:101" ht="15" customHeight="1" x14ac:dyDescent="0.25">
      <c r="A139" s="6757"/>
      <c r="B139" s="4687" t="s">
        <v>105</v>
      </c>
      <c r="C139" s="4680"/>
      <c r="D139" s="4683"/>
    </row>
    <row r="140" spans="1:101" s="25" customFormat="1" ht="18" customHeight="1" x14ac:dyDescent="0.15">
      <c r="A140" s="4688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9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32"/>
      <c r="C143" s="1332"/>
      <c r="D143" s="3728"/>
      <c r="E143" s="3728"/>
      <c r="F143" s="3728"/>
      <c r="G143" s="3728"/>
      <c r="H143" s="3728"/>
      <c r="I143" s="3728"/>
      <c r="J143" s="3728"/>
      <c r="K143" s="4691"/>
      <c r="L143" s="4692"/>
      <c r="M143" s="4693"/>
      <c r="N143" s="4693"/>
      <c r="CA143"/>
      <c r="CW143" s="25"/>
    </row>
    <row r="144" spans="1:101" ht="21" x14ac:dyDescent="0.25">
      <c r="A144" s="1028" t="s">
        <v>4371</v>
      </c>
      <c r="B144" s="4694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02"/>
      <c r="M144" s="3450"/>
      <c r="N144" s="3450"/>
      <c r="O144" s="1970" t="str">
        <f>$CA144&amp;CB144&amp;CC144</f>
        <v/>
      </c>
      <c r="CA144" s="4258" t="str">
        <f>IF(AND($B144&lt;&gt;0,L144=""),"* No olvide ingresar la variable Pueblos Originarios. Si no tiene digite CERO.  ",IF(L144&gt;$B144,"* La variable Pueblos Originarios no puede superar el Total. ",""))</f>
        <v/>
      </c>
      <c r="CB144" s="4258" t="str">
        <f>IF(AND($B144&lt;&gt;0,M144=""),"* No olvide ingresar la variable Migrantes. Si no tiene digite CERO. ",IF(M144&gt;$B144,"* La variable Migrantes no puede superar el Total. ",""))</f>
        <v/>
      </c>
      <c r="CC144" s="425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70">
        <f>IF(AND($B144&lt;&gt;0,L144=""),1,IF(L144&gt;$B144,1,0))</f>
        <v>0</v>
      </c>
      <c r="CJ144" s="4670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25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5" t="s">
        <v>2756</v>
      </c>
    </row>
    <row r="149" spans="1:100" x14ac:dyDescent="0.25">
      <c r="A149" s="4695" t="s">
        <v>2757</v>
      </c>
      <c r="B149" s="1097"/>
      <c r="C149" s="4655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6"/>
      <c r="C152" s="4666"/>
      <c r="D152" s="4667"/>
      <c r="E152" s="4669"/>
      <c r="F152" s="1970" t="str">
        <f>$CA152</f>
        <v/>
      </c>
      <c r="CA152" s="425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7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8"/>
      <c r="C153" s="1114"/>
      <c r="D153" s="1322"/>
      <c r="E153" s="1115"/>
      <c r="F153" s="1970" t="str">
        <f>$CL153&amp;CA153</f>
        <v/>
      </c>
      <c r="CA153" s="425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7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697"/>
      <c r="C154" s="4698"/>
      <c r="D154" s="3824"/>
      <c r="E154" s="693"/>
      <c r="F154" s="1970" t="str">
        <f>$CL154&amp;CA154</f>
        <v/>
      </c>
      <c r="CA154" s="4258" t="str">
        <f t="shared" si="23"/>
        <v/>
      </c>
      <c r="CB154" s="4"/>
      <c r="CI154" s="4670">
        <f t="shared" si="24"/>
        <v>0</v>
      </c>
      <c r="CT154"/>
      <c r="CU154"/>
      <c r="CV154"/>
    </row>
    <row r="155" spans="1:100" ht="21" x14ac:dyDescent="0.25">
      <c r="A155" s="4658" t="s">
        <v>2765</v>
      </c>
      <c r="B155" s="4699" t="s">
        <v>2766</v>
      </c>
      <c r="C155" s="4700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6"/>
      <c r="C156" s="4701"/>
      <c r="D156" s="4669"/>
      <c r="E156" s="1970" t="str">
        <f>$CA156</f>
        <v/>
      </c>
      <c r="CA156" s="4258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70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598"/>
      <c r="C157" s="1276"/>
      <c r="D157" s="1115"/>
      <c r="E157" s="1970" t="str">
        <f t="shared" ref="E157:E158" si="25">$CA157</f>
        <v/>
      </c>
      <c r="CA157" s="425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7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697"/>
      <c r="C158" s="4702"/>
      <c r="D158" s="693"/>
      <c r="E158" s="1970" t="str">
        <f t="shared" si="25"/>
        <v/>
      </c>
      <c r="CA158" s="4258" t="str">
        <f t="shared" si="26"/>
        <v/>
      </c>
      <c r="CB158" s="4"/>
      <c r="CI158" s="4670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6"/>
      <c r="C161" s="4669"/>
    </row>
    <row r="162" spans="1:3" x14ac:dyDescent="0.25">
      <c r="A162" s="4703" t="s">
        <v>1210</v>
      </c>
      <c r="B162" s="4680"/>
      <c r="C162" s="4683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 ()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28" x14ac:dyDescent="0.25">
      <c r="A4" s="50" t="str">
        <f>CONCATENATE("MES: ",NOMBRE!B6, " (",NOMBRE!C6,NOMBRE!D6,")")</f>
        <v>MES:  ()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41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04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51"/>
      <c r="F16" s="842"/>
      <c r="G16" s="4705"/>
      <c r="H16" s="842"/>
      <c r="I16" s="4705"/>
      <c r="J16" s="842"/>
      <c r="K16" s="4705"/>
      <c r="L16" s="842"/>
      <c r="M16" s="4705"/>
      <c r="N16" s="842"/>
      <c r="O16" s="4705"/>
      <c r="P16" s="842"/>
      <c r="Q16" s="4705"/>
      <c r="R16" s="842"/>
      <c r="S16" s="4705"/>
      <c r="T16" s="842"/>
      <c r="U16" s="4705"/>
      <c r="V16" s="842"/>
      <c r="W16" s="4705"/>
      <c r="X16" s="842"/>
      <c r="Y16" s="4705"/>
      <c r="Z16" s="1469"/>
      <c r="AA16" s="3777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52"/>
      <c r="F17" s="3749"/>
      <c r="G17" s="4706"/>
      <c r="H17" s="3749"/>
      <c r="I17" s="4706"/>
      <c r="J17" s="3749"/>
      <c r="K17" s="4706"/>
      <c r="L17" s="3749"/>
      <c r="M17" s="4706"/>
      <c r="N17" s="3749"/>
      <c r="O17" s="4706"/>
      <c r="P17" s="3749"/>
      <c r="Q17" s="4706"/>
      <c r="R17" s="3749"/>
      <c r="S17" s="4706"/>
      <c r="T17" s="3749"/>
      <c r="U17" s="4706"/>
      <c r="V17" s="3749"/>
      <c r="W17" s="4706"/>
      <c r="X17" s="3749"/>
      <c r="Y17" s="4706"/>
      <c r="Z17" s="1482"/>
      <c r="AA17" s="3452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07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08">
        <f t="shared" si="2"/>
        <v>0</v>
      </c>
      <c r="E23" s="4709">
        <f t="shared" si="3"/>
        <v>0</v>
      </c>
      <c r="F23" s="3429">
        <f t="shared" si="3"/>
        <v>0</v>
      </c>
      <c r="G23" s="1139"/>
      <c r="H23" s="1140"/>
      <c r="I23" s="1139"/>
      <c r="J23" s="1140"/>
      <c r="K23" s="1289"/>
      <c r="L23" s="1474"/>
      <c r="M23" s="4710"/>
      <c r="N23" s="311"/>
      <c r="O23" s="4710"/>
      <c r="P23" s="311"/>
      <c r="Q23" s="4710"/>
      <c r="R23" s="311"/>
      <c r="S23" s="4710"/>
      <c r="T23" s="311"/>
      <c r="U23" s="4710"/>
      <c r="V23" s="311"/>
      <c r="W23" s="4710"/>
      <c r="X23" s="311"/>
      <c r="Y23" s="4710"/>
      <c r="Z23" s="311"/>
      <c r="AA23" s="4710"/>
      <c r="AB23" s="311"/>
      <c r="AC23" s="4710"/>
      <c r="AD23" s="311"/>
    </row>
    <row r="24" spans="1:30" ht="15" customHeight="1" x14ac:dyDescent="0.25">
      <c r="A24" s="7136"/>
      <c r="B24" s="7038" t="s">
        <v>2780</v>
      </c>
      <c r="C24" s="4707" t="s">
        <v>2786</v>
      </c>
      <c r="D24" s="4711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08">
        <f t="shared" si="2"/>
        <v>0</v>
      </c>
      <c r="E25" s="4709">
        <f t="shared" si="3"/>
        <v>0</v>
      </c>
      <c r="F25" s="3429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13" t="s">
        <v>2787</v>
      </c>
      <c r="D27" s="4708">
        <f t="shared" si="2"/>
        <v>0</v>
      </c>
      <c r="E27" s="4709">
        <f t="shared" si="3"/>
        <v>0</v>
      </c>
      <c r="F27" s="3429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39">
        <f t="shared" si="4"/>
        <v>0</v>
      </c>
      <c r="G28" s="4694">
        <f t="shared" si="4"/>
        <v>0</v>
      </c>
      <c r="H28" s="3195">
        <f t="shared" si="4"/>
        <v>0</v>
      </c>
      <c r="I28" s="4694">
        <f t="shared" si="4"/>
        <v>0</v>
      </c>
      <c r="J28" s="3195">
        <f t="shared" si="4"/>
        <v>0</v>
      </c>
      <c r="K28" s="3191">
        <f t="shared" si="4"/>
        <v>0</v>
      </c>
      <c r="L28" s="3497">
        <f t="shared" si="4"/>
        <v>0</v>
      </c>
      <c r="M28" s="4694">
        <f t="shared" si="4"/>
        <v>0</v>
      </c>
      <c r="N28" s="3195">
        <f t="shared" si="4"/>
        <v>0</v>
      </c>
      <c r="O28" s="4694">
        <f t="shared" si="4"/>
        <v>0</v>
      </c>
      <c r="P28" s="3195">
        <f t="shared" si="4"/>
        <v>0</v>
      </c>
      <c r="Q28" s="4694">
        <f t="shared" si="4"/>
        <v>0</v>
      </c>
      <c r="R28" s="3195">
        <f t="shared" si="4"/>
        <v>0</v>
      </c>
      <c r="S28" s="4694">
        <f t="shared" si="4"/>
        <v>0</v>
      </c>
      <c r="T28" s="3195">
        <f t="shared" si="4"/>
        <v>0</v>
      </c>
      <c r="U28" s="4694">
        <f t="shared" si="4"/>
        <v>0</v>
      </c>
      <c r="V28" s="3195">
        <f t="shared" si="4"/>
        <v>0</v>
      </c>
      <c r="W28" s="4694">
        <f t="shared" si="4"/>
        <v>0</v>
      </c>
      <c r="X28" s="3195">
        <f t="shared" si="4"/>
        <v>0</v>
      </c>
      <c r="Y28" s="4694">
        <f t="shared" si="4"/>
        <v>0</v>
      </c>
      <c r="Z28" s="3195">
        <f t="shared" si="4"/>
        <v>0</v>
      </c>
      <c r="AA28" s="4694">
        <f t="shared" si="4"/>
        <v>0</v>
      </c>
      <c r="AB28" s="3195">
        <f t="shared" si="4"/>
        <v>0</v>
      </c>
      <c r="AC28" s="4694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14" t="s">
        <v>596</v>
      </c>
      <c r="B30" s="4714" t="s">
        <v>277</v>
      </c>
      <c r="C30" s="7279" t="s">
        <v>2789</v>
      </c>
      <c r="D30" s="7280"/>
      <c r="E30" s="4715" t="s">
        <v>77</v>
      </c>
      <c r="F30" s="4716" t="s">
        <v>2790</v>
      </c>
      <c r="G30" s="4717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19">
        <f t="shared" si="5"/>
        <v>0</v>
      </c>
      <c r="F42" s="4720"/>
      <c r="G42" s="4721"/>
    </row>
    <row r="43" spans="1:7" ht="21" x14ac:dyDescent="0.25">
      <c r="A43" s="7176"/>
      <c r="B43" s="7176"/>
      <c r="C43" s="7121" t="s">
        <v>2810</v>
      </c>
      <c r="D43" s="4722" t="s">
        <v>2811</v>
      </c>
      <c r="E43" s="4723">
        <f t="shared" si="5"/>
        <v>0</v>
      </c>
      <c r="F43" s="897"/>
      <c r="G43" s="3499"/>
    </row>
    <row r="44" spans="1:7" ht="31.5" x14ac:dyDescent="0.25">
      <c r="A44" s="7176"/>
      <c r="B44" s="7176"/>
      <c r="C44" s="7243"/>
      <c r="D44" s="4724" t="s">
        <v>2812</v>
      </c>
      <c r="E44" s="4723">
        <f t="shared" si="5"/>
        <v>0</v>
      </c>
      <c r="F44" s="897"/>
      <c r="G44" s="3499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18" t="s">
        <v>2832</v>
      </c>
      <c r="B61" s="7137" t="s">
        <v>2833</v>
      </c>
      <c r="C61" s="7272"/>
      <c r="D61" s="7138"/>
      <c r="E61" s="4719">
        <f t="shared" si="5"/>
        <v>0</v>
      </c>
      <c r="F61" s="4720"/>
      <c r="G61" s="4721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25"/>
      <c r="F62" s="4725"/>
      <c r="G62" s="4725"/>
      <c r="H62" s="4725"/>
    </row>
    <row r="63" spans="1:8" ht="15" customHeight="1" x14ac:dyDescent="0.25">
      <c r="A63" s="4661" t="s">
        <v>2835</v>
      </c>
      <c r="B63" s="4726" t="s">
        <v>77</v>
      </c>
    </row>
    <row r="64" spans="1:8" ht="15" customHeight="1" x14ac:dyDescent="0.25">
      <c r="A64" s="1227" t="s">
        <v>2836</v>
      </c>
      <c r="B64" s="4432"/>
    </row>
    <row r="65" spans="1:3" ht="15" customHeight="1" x14ac:dyDescent="0.25">
      <c r="A65" s="1224" t="s">
        <v>2837</v>
      </c>
      <c r="B65" s="4599"/>
    </row>
    <row r="66" spans="1:3" ht="15" customHeight="1" x14ac:dyDescent="0.25">
      <c r="A66" s="4699" t="s">
        <v>77</v>
      </c>
      <c r="B66" s="4727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32"/>
    </row>
    <row r="70" spans="1:3" s="19" customFormat="1" ht="15" customHeight="1" x14ac:dyDescent="0.15">
      <c r="A70" s="5842"/>
      <c r="B70" s="4609" t="s">
        <v>2842</v>
      </c>
      <c r="C70" s="4598"/>
    </row>
    <row r="71" spans="1:3" s="19" customFormat="1" ht="15" customHeight="1" x14ac:dyDescent="0.15">
      <c r="A71" s="5842"/>
      <c r="B71" s="1223" t="s">
        <v>2843</v>
      </c>
      <c r="C71" s="3446"/>
    </row>
    <row r="72" spans="1:3" s="19" customFormat="1" ht="15" customHeight="1" x14ac:dyDescent="0.15">
      <c r="A72" s="5842"/>
      <c r="B72" s="1223" t="s">
        <v>2844</v>
      </c>
      <c r="C72" s="3446"/>
    </row>
    <row r="73" spans="1:3" s="19" customFormat="1" ht="15" customHeight="1" x14ac:dyDescent="0.15">
      <c r="A73" s="7038" t="s">
        <v>2845</v>
      </c>
      <c r="B73" s="1227" t="s">
        <v>2846</v>
      </c>
      <c r="C73" s="4432"/>
    </row>
    <row r="74" spans="1:3" s="19" customFormat="1" ht="15" customHeight="1" x14ac:dyDescent="0.15">
      <c r="A74" s="5842"/>
      <c r="B74" s="4609" t="s">
        <v>2847</v>
      </c>
      <c r="C74" s="4598"/>
    </row>
    <row r="75" spans="1:3" s="19" customFormat="1" ht="15" customHeight="1" x14ac:dyDescent="0.15">
      <c r="A75" s="5842"/>
      <c r="B75" s="1223" t="s">
        <v>2848</v>
      </c>
      <c r="C75" s="4598"/>
    </row>
    <row r="76" spans="1:3" s="19" customFormat="1" ht="15" customHeight="1" x14ac:dyDescent="0.15">
      <c r="A76" s="5842"/>
      <c r="B76" s="1223" t="s">
        <v>2844</v>
      </c>
      <c r="C76" s="3446"/>
    </row>
    <row r="77" spans="1:3" s="19" customFormat="1" ht="15" customHeight="1" x14ac:dyDescent="0.15">
      <c r="A77" s="7218"/>
      <c r="B77" s="1223" t="s">
        <v>2843</v>
      </c>
      <c r="C77" s="3446"/>
    </row>
    <row r="78" spans="1:3" ht="31.5" x14ac:dyDescent="0.25">
      <c r="A78" s="7038" t="s">
        <v>2849</v>
      </c>
      <c r="B78" s="4728" t="s">
        <v>2850</v>
      </c>
      <c r="C78" s="4432"/>
    </row>
    <row r="79" spans="1:3" ht="21" x14ac:dyDescent="0.25">
      <c r="A79" s="5842"/>
      <c r="B79" s="1223" t="s">
        <v>2851</v>
      </c>
      <c r="C79" s="4598"/>
    </row>
    <row r="80" spans="1:3" s="19" customFormat="1" ht="15" customHeight="1" x14ac:dyDescent="0.15">
      <c r="A80" s="7218"/>
      <c r="B80" s="3659" t="s">
        <v>2844</v>
      </c>
      <c r="C80" s="4729"/>
    </row>
    <row r="81" spans="1:12" s="19" customFormat="1" ht="15" customHeight="1" x14ac:dyDescent="0.15">
      <c r="A81" s="7238" t="s">
        <v>2852</v>
      </c>
      <c r="B81" s="7239"/>
      <c r="C81" s="4729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25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31" t="s">
        <v>2846</v>
      </c>
      <c r="F84" s="4732" t="s">
        <v>2857</v>
      </c>
      <c r="G84" s="4730" t="s">
        <v>2844</v>
      </c>
      <c r="H84" s="7236"/>
    </row>
    <row r="85" spans="1:12" ht="15" customHeight="1" x14ac:dyDescent="0.25">
      <c r="A85" s="7223" t="s">
        <v>2858</v>
      </c>
      <c r="B85" s="7224"/>
      <c r="C85" s="4733"/>
      <c r="D85" s="4734"/>
      <c r="E85" s="4733"/>
      <c r="F85" s="3561"/>
      <c r="G85" s="4734"/>
      <c r="H85" s="4734"/>
    </row>
    <row r="86" spans="1:12" ht="15" customHeight="1" x14ac:dyDescent="0.25">
      <c r="A86" s="7031" t="s">
        <v>2859</v>
      </c>
      <c r="B86" s="7032"/>
      <c r="C86" s="4735"/>
      <c r="D86" s="4736"/>
      <c r="E86" s="4735"/>
      <c r="F86" s="4737"/>
      <c r="G86" s="4736"/>
      <c r="H86" s="4736"/>
    </row>
    <row r="87" spans="1:12" ht="15" customHeight="1" x14ac:dyDescent="0.25">
      <c r="A87" s="7031" t="s">
        <v>2860</v>
      </c>
      <c r="B87" s="7032"/>
      <c r="C87" s="3617"/>
      <c r="D87" s="3618"/>
      <c r="E87" s="3617"/>
      <c r="F87" s="3625"/>
      <c r="G87" s="3618"/>
      <c r="H87" s="3618"/>
    </row>
    <row r="88" spans="1:12" ht="15" customHeight="1" x14ac:dyDescent="0.25">
      <c r="A88" s="7031" t="s">
        <v>2861</v>
      </c>
      <c r="B88" s="7032"/>
      <c r="C88" s="3617"/>
      <c r="D88" s="3618"/>
      <c r="E88" s="3617"/>
      <c r="F88" s="3625"/>
      <c r="G88" s="3618"/>
      <c r="H88" s="3618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38">
        <f t="shared" si="6"/>
        <v>0</v>
      </c>
      <c r="E90" s="1125">
        <f t="shared" si="6"/>
        <v>0</v>
      </c>
      <c r="F90" s="1141">
        <f t="shared" si="6"/>
        <v>0</v>
      </c>
      <c r="G90" s="4738">
        <f t="shared" si="6"/>
        <v>0</v>
      </c>
      <c r="H90" s="1094">
        <f t="shared" si="6"/>
        <v>0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25"/>
      <c r="J92" s="4725"/>
      <c r="K92" s="4725"/>
      <c r="L92" s="4725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31" t="s">
        <v>2846</v>
      </c>
      <c r="F94" s="4732" t="s">
        <v>2857</v>
      </c>
      <c r="G94" s="4730" t="s">
        <v>2844</v>
      </c>
      <c r="H94" s="7236"/>
    </row>
    <row r="95" spans="1:12" ht="15" customHeight="1" x14ac:dyDescent="0.25">
      <c r="A95" s="7223" t="s">
        <v>2859</v>
      </c>
      <c r="B95" s="7224"/>
      <c r="C95" s="4733"/>
      <c r="D95" s="4734"/>
      <c r="E95" s="4739"/>
      <c r="F95" s="3561"/>
      <c r="G95" s="3555"/>
      <c r="H95" s="4734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40" t="s">
        <v>77</v>
      </c>
      <c r="D103" s="4731" t="s">
        <v>2868</v>
      </c>
      <c r="E103" s="4732" t="s">
        <v>2869</v>
      </c>
      <c r="F103" s="4732" t="s">
        <v>2870</v>
      </c>
      <c r="G103" s="4732" t="s">
        <v>2871</v>
      </c>
      <c r="H103" s="4741" t="s">
        <v>2872</v>
      </c>
      <c r="I103" s="4717" t="s">
        <v>2873</v>
      </c>
    </row>
    <row r="104" spans="1:9" s="19" customFormat="1" ht="15" customHeight="1" x14ac:dyDescent="0.15">
      <c r="A104" s="7141" t="s">
        <v>2874</v>
      </c>
      <c r="B104" s="7142"/>
      <c r="C104" s="4742">
        <f>SUM(D104:I104)</f>
        <v>0</v>
      </c>
      <c r="D104" s="4743"/>
      <c r="E104" s="4744"/>
      <c r="F104" s="4744"/>
      <c r="G104" s="4744"/>
      <c r="H104" s="4744"/>
      <c r="I104" s="3589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564"/>
      <c r="E105" s="3575"/>
      <c r="F105" s="3575"/>
      <c r="G105" s="3575"/>
      <c r="H105" s="3575"/>
      <c r="I105" s="3565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35"/>
      <c r="E106" s="4737"/>
      <c r="F106" s="4737"/>
      <c r="G106" s="4737"/>
      <c r="H106" s="4737"/>
      <c r="I106" s="3565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45"/>
      <c r="E107" s="4746"/>
      <c r="F107" s="4746"/>
      <c r="G107" s="4746"/>
      <c r="H107" s="4746"/>
      <c r="I107" s="3627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564"/>
      <c r="E108" s="3575"/>
      <c r="F108" s="3575"/>
      <c r="G108" s="3575"/>
      <c r="H108" s="3575"/>
      <c r="I108" s="4747"/>
    </row>
    <row r="109" spans="1:9" s="19" customFormat="1" ht="15" customHeight="1" x14ac:dyDescent="0.15">
      <c r="A109" s="7215" t="s">
        <v>2852</v>
      </c>
      <c r="B109" s="7216"/>
      <c r="C109" s="4748">
        <f>SUM(D109:H109)</f>
        <v>0</v>
      </c>
      <c r="D109" s="1139"/>
      <c r="E109" s="1283"/>
      <c r="F109" s="1283"/>
      <c r="G109" s="1283"/>
      <c r="H109" s="1283"/>
      <c r="I109" s="4749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40" t="s">
        <v>77</v>
      </c>
      <c r="D112" s="4731" t="s">
        <v>2868</v>
      </c>
      <c r="E112" s="4732" t="s">
        <v>2869</v>
      </c>
      <c r="F112" s="4732" t="s">
        <v>2870</v>
      </c>
      <c r="G112" s="4732" t="s">
        <v>2871</v>
      </c>
      <c r="H112" s="4741" t="s">
        <v>2872</v>
      </c>
      <c r="I112" s="4717" t="s">
        <v>2876</v>
      </c>
    </row>
    <row r="113" spans="1:9" ht="15" customHeight="1" x14ac:dyDescent="0.25">
      <c r="A113" s="7141" t="s">
        <v>2874</v>
      </c>
      <c r="B113" s="7142"/>
      <c r="C113" s="4742">
        <f t="shared" ref="C113:C118" si="8">SUM(D113:I113)</f>
        <v>0</v>
      </c>
      <c r="D113" s="4743"/>
      <c r="E113" s="4744"/>
      <c r="F113" s="4744"/>
      <c r="G113" s="4744"/>
      <c r="H113" s="4744"/>
      <c r="I113" s="4750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45"/>
      <c r="E116" s="4746"/>
      <c r="F116" s="4746"/>
      <c r="G116" s="4746"/>
      <c r="H116" s="4746"/>
      <c r="I116" s="3627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215" t="s">
        <v>2852</v>
      </c>
      <c r="B118" s="7216"/>
      <c r="C118" s="4748">
        <f t="shared" si="8"/>
        <v>0</v>
      </c>
      <c r="D118" s="4745"/>
      <c r="E118" s="4746"/>
      <c r="F118" s="4746"/>
      <c r="G118" s="4746"/>
      <c r="H118" s="4746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231" t="s">
        <v>2877</v>
      </c>
      <c r="B120" s="7231"/>
      <c r="C120" s="4751"/>
      <c r="D120" s="4751"/>
      <c r="E120" s="4751"/>
    </row>
    <row r="121" spans="1:9" ht="21" x14ac:dyDescent="0.25">
      <c r="A121" s="4425" t="s">
        <v>2878</v>
      </c>
      <c r="B121" s="4425" t="s">
        <v>2879</v>
      </c>
    </row>
    <row r="122" spans="1:9" ht="15" customHeight="1" x14ac:dyDescent="0.25">
      <c r="A122" s="1194" t="s">
        <v>2880</v>
      </c>
      <c r="B122" s="4752"/>
    </row>
    <row r="123" spans="1:9" ht="15" customHeight="1" x14ac:dyDescent="0.25">
      <c r="A123" s="1194" t="s">
        <v>2881</v>
      </c>
      <c r="B123" s="4753"/>
    </row>
    <row r="124" spans="1:9" ht="15" customHeight="1" x14ac:dyDescent="0.25">
      <c r="A124" s="1194" t="s">
        <v>2882</v>
      </c>
      <c r="B124" s="4753"/>
    </row>
    <row r="125" spans="1:9" ht="15" customHeight="1" x14ac:dyDescent="0.25">
      <c r="A125" s="1194" t="s">
        <v>2883</v>
      </c>
      <c r="B125" s="4753"/>
    </row>
    <row r="126" spans="1:9" ht="15" customHeight="1" x14ac:dyDescent="0.25">
      <c r="A126" s="1196" t="s">
        <v>2884</v>
      </c>
      <c r="B126" s="4754"/>
    </row>
    <row r="127" spans="1:9" s="6" customFormat="1" ht="18" customHeight="1" x14ac:dyDescent="0.2">
      <c r="A127" s="7230" t="s">
        <v>2885</v>
      </c>
      <c r="B127" s="7230"/>
      <c r="C127" s="4755"/>
      <c r="D127" s="4755"/>
    </row>
    <row r="128" spans="1:9" ht="21" x14ac:dyDescent="0.25">
      <c r="A128" s="4425" t="s">
        <v>2878</v>
      </c>
      <c r="B128" s="4425" t="s">
        <v>2886</v>
      </c>
    </row>
    <row r="129" spans="1:9" x14ac:dyDescent="0.25">
      <c r="A129" s="1194" t="s">
        <v>2880</v>
      </c>
      <c r="B129" s="4752"/>
    </row>
    <row r="130" spans="1:9" x14ac:dyDescent="0.25">
      <c r="A130" s="1194" t="s">
        <v>2881</v>
      </c>
      <c r="B130" s="4753"/>
    </row>
    <row r="131" spans="1:9" x14ac:dyDescent="0.25">
      <c r="A131" s="1194" t="s">
        <v>2882</v>
      </c>
      <c r="B131" s="4753"/>
    </row>
    <row r="132" spans="1:9" x14ac:dyDescent="0.25">
      <c r="A132" s="1194" t="s">
        <v>2883</v>
      </c>
      <c r="B132" s="4753"/>
    </row>
    <row r="133" spans="1:9" x14ac:dyDescent="0.25">
      <c r="A133" s="1196" t="s">
        <v>2884</v>
      </c>
      <c r="B133" s="4754"/>
    </row>
    <row r="134" spans="1:9" s="6" customFormat="1" ht="18" customHeight="1" x14ac:dyDescent="0.2">
      <c r="A134" s="4756" t="s">
        <v>2887</v>
      </c>
    </row>
    <row r="135" spans="1:9" x14ac:dyDescent="0.25">
      <c r="A135" s="7074" t="s">
        <v>2776</v>
      </c>
      <c r="B135" s="7075"/>
      <c r="C135" s="4740" t="s">
        <v>77</v>
      </c>
      <c r="D135" s="4731" t="s">
        <v>2888</v>
      </c>
      <c r="E135" s="4732" t="s">
        <v>2889</v>
      </c>
      <c r="F135" s="4730" t="s">
        <v>2890</v>
      </c>
    </row>
    <row r="136" spans="1:9" x14ac:dyDescent="0.25">
      <c r="A136" s="7141" t="s">
        <v>2874</v>
      </c>
      <c r="B136" s="7142"/>
      <c r="C136" s="4757">
        <f t="shared" ref="C136:C141" si="9">SUM(D136:F136)</f>
        <v>0</v>
      </c>
      <c r="D136" s="4758"/>
      <c r="E136" s="4759"/>
      <c r="F136" s="4760"/>
    </row>
    <row r="137" spans="1:9" x14ac:dyDescent="0.25">
      <c r="A137" s="7038" t="s">
        <v>2845</v>
      </c>
      <c r="B137" s="1192" t="s">
        <v>2846</v>
      </c>
      <c r="C137" s="4761">
        <f t="shared" si="9"/>
        <v>0</v>
      </c>
      <c r="D137" s="4733"/>
      <c r="E137" s="3561"/>
      <c r="F137" s="4734"/>
    </row>
    <row r="138" spans="1:9" x14ac:dyDescent="0.25">
      <c r="A138" s="5842"/>
      <c r="B138" s="1194" t="s">
        <v>2857</v>
      </c>
      <c r="C138" s="4762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04" t="s">
        <v>2862</v>
      </c>
      <c r="B142" s="3721"/>
      <c r="C142" s="4763"/>
      <c r="D142" s="4763"/>
      <c r="E142" s="1872"/>
      <c r="F142" s="7"/>
    </row>
    <row r="143" spans="1:9" x14ac:dyDescent="0.25">
      <c r="A143" s="3304" t="s">
        <v>2891</v>
      </c>
      <c r="B143" s="4660"/>
      <c r="C143" s="4763"/>
      <c r="D143" s="4763"/>
      <c r="E143" s="4763"/>
      <c r="F143" s="4763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764"/>
      <c r="D147" s="825"/>
      <c r="E147" s="4765"/>
      <c r="F147" s="4764"/>
      <c r="G147" s="825"/>
      <c r="H147" s="4765"/>
    </row>
    <row r="148" spans="1:9" x14ac:dyDescent="0.25">
      <c r="A148" s="7038" t="s">
        <v>2845</v>
      </c>
      <c r="B148" s="1192" t="s">
        <v>2846</v>
      </c>
      <c r="C148" s="4764"/>
      <c r="D148" s="825"/>
      <c r="E148" s="4765"/>
      <c r="F148" s="4764"/>
      <c r="G148" s="825"/>
      <c r="H148" s="4765"/>
    </row>
    <row r="149" spans="1:9" x14ac:dyDescent="0.25">
      <c r="A149" s="5842"/>
      <c r="B149" s="1194" t="s">
        <v>2896</v>
      </c>
      <c r="C149" s="4766"/>
      <c r="D149" s="4767"/>
      <c r="E149" s="4768"/>
      <c r="F149" s="4766"/>
      <c r="G149" s="4767"/>
      <c r="H149" s="4768"/>
    </row>
    <row r="150" spans="1:9" x14ac:dyDescent="0.25">
      <c r="A150" s="7218"/>
      <c r="B150" s="1196" t="s">
        <v>2844</v>
      </c>
      <c r="C150" s="4769"/>
      <c r="D150" s="4770"/>
      <c r="E150" s="838"/>
      <c r="F150" s="4769"/>
      <c r="G150" s="4770"/>
      <c r="H150" s="838"/>
    </row>
    <row r="151" spans="1:9" x14ac:dyDescent="0.25">
      <c r="A151" s="7223" t="s">
        <v>2849</v>
      </c>
      <c r="B151" s="7224"/>
      <c r="C151" s="1106"/>
      <c r="D151" s="3728"/>
      <c r="E151" s="4771"/>
      <c r="F151" s="1106"/>
      <c r="G151" s="3728"/>
      <c r="H151" s="4771"/>
    </row>
    <row r="152" spans="1:9" x14ac:dyDescent="0.25">
      <c r="A152" s="7215" t="s">
        <v>2852</v>
      </c>
      <c r="B152" s="7216"/>
      <c r="C152" s="1289"/>
      <c r="D152" s="293"/>
      <c r="E152" s="3672"/>
      <c r="F152" s="1289"/>
      <c r="G152" s="293"/>
      <c r="H152" s="3672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772" t="s">
        <v>2899</v>
      </c>
      <c r="C156" s="4773"/>
    </row>
    <row r="157" spans="1:9" ht="15" customHeight="1" x14ac:dyDescent="0.25">
      <c r="A157" s="7218"/>
      <c r="B157" s="4774" t="s">
        <v>2900</v>
      </c>
      <c r="C157" s="4775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776" t="s">
        <v>2902</v>
      </c>
      <c r="B159" s="4776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57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766"/>
      <c r="H161" s="4767"/>
      <c r="I161" s="4768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766"/>
      <c r="H162" s="4767"/>
      <c r="I162" s="4768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766"/>
      <c r="H163" s="4767"/>
      <c r="I163" s="4768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766"/>
      <c r="H164" s="4767"/>
      <c r="I164" s="4768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766"/>
      <c r="H165" s="4767"/>
      <c r="I165" s="4768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766"/>
      <c r="H166" s="4767"/>
      <c r="I166" s="4768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769"/>
      <c r="H167" s="4770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57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766"/>
      <c r="H169" s="4767"/>
      <c r="I169" s="4768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769"/>
      <c r="H170" s="4770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57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766"/>
      <c r="H172" s="4767"/>
      <c r="I172" s="4768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766"/>
      <c r="H173" s="4767"/>
      <c r="I173" s="4768"/>
    </row>
    <row r="174" spans="1:9" x14ac:dyDescent="0.25">
      <c r="A174" s="7206"/>
      <c r="B174" s="7199"/>
      <c r="C174" s="7210" t="s">
        <v>2922</v>
      </c>
      <c r="D174" s="7211"/>
      <c r="E174" s="7212"/>
      <c r="F174" s="4779">
        <f t="shared" si="10"/>
        <v>0</v>
      </c>
      <c r="G174" s="4769"/>
      <c r="H174" s="4770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57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766"/>
      <c r="H176" s="4767"/>
      <c r="I176" s="4768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766"/>
      <c r="H177" s="4767"/>
      <c r="I177" s="4768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766"/>
      <c r="H178" s="4767"/>
      <c r="I178" s="4768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766"/>
      <c r="H179" s="4767"/>
      <c r="I179" s="4768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766"/>
      <c r="H180" s="4767"/>
      <c r="I180" s="4768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766"/>
      <c r="H181" s="4767"/>
      <c r="I181" s="4768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766"/>
      <c r="H182" s="4767"/>
      <c r="I182" s="4768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766"/>
      <c r="H183" s="4767"/>
      <c r="I183" s="4768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766"/>
      <c r="H184" s="4767"/>
      <c r="I184" s="4768"/>
    </row>
    <row r="185" spans="1:9" x14ac:dyDescent="0.25">
      <c r="A185" s="1342"/>
      <c r="B185" s="4780"/>
      <c r="C185" s="4777" t="s">
        <v>77</v>
      </c>
      <c r="D185" s="3292"/>
      <c r="E185" s="4778"/>
      <c r="F185" s="4781">
        <f>+SUM(F160:F184)</f>
        <v>0</v>
      </c>
      <c r="G185" s="4782">
        <f>+SUM(G160:G184)</f>
        <v>0</v>
      </c>
      <c r="H185" s="4783">
        <f>+SUM(H160:H184)</f>
        <v>0</v>
      </c>
      <c r="I185" s="4784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785" t="s">
        <v>2936</v>
      </c>
      <c r="B189" s="4786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57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766"/>
      <c r="D191" s="4768"/>
    </row>
    <row r="192" spans="1:9" ht="15" customHeight="1" x14ac:dyDescent="0.25">
      <c r="A192" s="1485" t="s">
        <v>2940</v>
      </c>
      <c r="B192" s="1186">
        <f t="shared" si="11"/>
        <v>0</v>
      </c>
      <c r="C192" s="4766"/>
      <c r="D192" s="4768"/>
    </row>
    <row r="193" spans="1:5" ht="15" customHeight="1" x14ac:dyDescent="0.25">
      <c r="A193" s="1485" t="s">
        <v>2941</v>
      </c>
      <c r="B193" s="1186">
        <f t="shared" si="11"/>
        <v>0</v>
      </c>
      <c r="C193" s="4766"/>
      <c r="D193" s="4768"/>
    </row>
    <row r="194" spans="1:5" ht="15" customHeight="1" x14ac:dyDescent="0.25">
      <c r="A194" s="1485" t="s">
        <v>2942</v>
      </c>
      <c r="B194" s="1186">
        <f t="shared" si="11"/>
        <v>0</v>
      </c>
      <c r="C194" s="4766"/>
      <c r="D194" s="4768"/>
    </row>
    <row r="195" spans="1:5" ht="15" customHeight="1" x14ac:dyDescent="0.25">
      <c r="A195" s="1485" t="s">
        <v>2943</v>
      </c>
      <c r="B195" s="1186">
        <f t="shared" si="11"/>
        <v>0</v>
      </c>
      <c r="C195" s="4766"/>
      <c r="D195" s="4768"/>
    </row>
    <row r="196" spans="1:5" ht="15" customHeight="1" x14ac:dyDescent="0.25">
      <c r="A196" s="1485" t="s">
        <v>2944</v>
      </c>
      <c r="B196" s="1186">
        <f t="shared" si="11"/>
        <v>0</v>
      </c>
      <c r="C196" s="4766"/>
      <c r="D196" s="4768"/>
    </row>
    <row r="197" spans="1:5" ht="15" customHeight="1" x14ac:dyDescent="0.25">
      <c r="A197" s="1485" t="s">
        <v>2945</v>
      </c>
      <c r="B197" s="1186">
        <f t="shared" si="11"/>
        <v>0</v>
      </c>
      <c r="C197" s="4766"/>
      <c r="D197" s="4768"/>
    </row>
    <row r="198" spans="1:5" ht="15" customHeight="1" x14ac:dyDescent="0.25">
      <c r="A198" s="1485" t="s">
        <v>2946</v>
      </c>
      <c r="B198" s="1186">
        <f t="shared" si="11"/>
        <v>0</v>
      </c>
      <c r="C198" s="4766"/>
      <c r="D198" s="4768"/>
    </row>
    <row r="199" spans="1:5" ht="15" customHeight="1" x14ac:dyDescent="0.25">
      <c r="A199" s="4787" t="s">
        <v>2947</v>
      </c>
      <c r="B199" s="1186">
        <f t="shared" si="11"/>
        <v>0</v>
      </c>
      <c r="C199" s="4766"/>
      <c r="D199" s="4768"/>
    </row>
    <row r="200" spans="1:5" ht="15" customHeight="1" x14ac:dyDescent="0.25">
      <c r="A200" s="4788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85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89" t="s">
        <v>2950</v>
      </c>
      <c r="B203" s="4766"/>
      <c r="C203" s="4767"/>
      <c r="D203" s="4768"/>
    </row>
    <row r="204" spans="1:5" ht="15" customHeight="1" x14ac:dyDescent="0.25">
      <c r="A204" s="4790" t="s">
        <v>2951</v>
      </c>
      <c r="B204" s="4766"/>
      <c r="C204" s="4767"/>
      <c r="D204" s="4768"/>
    </row>
    <row r="205" spans="1:5" ht="15" customHeight="1" x14ac:dyDescent="0.25">
      <c r="A205" s="4703" t="s">
        <v>2952</v>
      </c>
      <c r="B205" s="4766"/>
      <c r="C205" s="4767"/>
      <c r="D205" s="838"/>
    </row>
    <row r="206" spans="1:5" ht="15" customHeight="1" x14ac:dyDescent="0.25">
      <c r="A206" s="4785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788" t="s">
        <v>2954</v>
      </c>
      <c r="B208" s="4788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766"/>
      <c r="D209" s="4767"/>
      <c r="E209" s="4765"/>
    </row>
    <row r="210" spans="1:5" s="19" customFormat="1" ht="15" customHeight="1" x14ac:dyDescent="0.15">
      <c r="A210" s="7191"/>
      <c r="B210" s="4791" t="s">
        <v>2958</v>
      </c>
      <c r="C210" s="4766"/>
      <c r="D210" s="4767"/>
      <c r="E210" s="2691"/>
    </row>
    <row r="211" spans="1:5" s="19" customFormat="1" ht="15" customHeight="1" x14ac:dyDescent="0.15">
      <c r="A211" s="7191"/>
      <c r="B211" s="4792" t="s">
        <v>2959</v>
      </c>
      <c r="C211" s="3857"/>
      <c r="D211" s="2690"/>
      <c r="E211" s="4768"/>
    </row>
    <row r="212" spans="1:5" s="19" customFormat="1" ht="15" customHeight="1" x14ac:dyDescent="0.15">
      <c r="A212" s="7180"/>
      <c r="B212" s="4793" t="s">
        <v>2960</v>
      </c>
      <c r="C212" s="4769"/>
      <c r="D212" s="4770"/>
      <c r="E212" s="838"/>
    </row>
    <row r="213" spans="1:5" s="19" customFormat="1" ht="15" customHeight="1" x14ac:dyDescent="0.15">
      <c r="A213" s="4794" t="s">
        <v>2961</v>
      </c>
      <c r="B213" s="4794" t="s">
        <v>2962</v>
      </c>
      <c r="C213" s="4795"/>
      <c r="D213" s="4796"/>
      <c r="E213" s="3883"/>
    </row>
    <row r="214" spans="1:5" s="19" customFormat="1" ht="15" customHeight="1" x14ac:dyDescent="0.15">
      <c r="A214" s="7179" t="s">
        <v>2963</v>
      </c>
      <c r="B214" s="1803" t="s">
        <v>2964</v>
      </c>
      <c r="C214" s="4764"/>
      <c r="D214" s="825"/>
      <c r="E214" s="4765"/>
    </row>
    <row r="215" spans="1:5" s="19" customFormat="1" ht="15" customHeight="1" x14ac:dyDescent="0.15">
      <c r="A215" s="7191"/>
      <c r="B215" s="4792" t="s">
        <v>2965</v>
      </c>
      <c r="C215" s="3857"/>
      <c r="D215" s="2690"/>
      <c r="E215" s="2691"/>
    </row>
    <row r="216" spans="1:5" s="19" customFormat="1" ht="15" customHeight="1" x14ac:dyDescent="0.15">
      <c r="A216" s="7191"/>
      <c r="B216" s="4791" t="s">
        <v>2966</v>
      </c>
      <c r="C216" s="4766"/>
      <c r="D216" s="4767"/>
      <c r="E216" s="4768"/>
    </row>
    <row r="217" spans="1:5" s="19" customFormat="1" ht="15" customHeight="1" x14ac:dyDescent="0.15">
      <c r="A217" s="7191"/>
      <c r="B217" s="4792" t="s">
        <v>2967</v>
      </c>
      <c r="C217" s="3857"/>
      <c r="D217" s="2690"/>
      <c r="E217" s="2691"/>
    </row>
    <row r="218" spans="1:5" s="19" customFormat="1" ht="15" customHeight="1" x14ac:dyDescent="0.15">
      <c r="A218" s="7180"/>
      <c r="B218" s="4793" t="s">
        <v>2968</v>
      </c>
      <c r="C218" s="4769"/>
      <c r="D218" s="4770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57"/>
      <c r="D219" s="2690"/>
      <c r="E219" s="2691"/>
    </row>
    <row r="220" spans="1:5" s="19" customFormat="1" ht="15" customHeight="1" x14ac:dyDescent="0.15">
      <c r="A220" s="7180"/>
      <c r="B220" s="4793" t="s">
        <v>4373</v>
      </c>
      <c r="C220" s="4769"/>
      <c r="D220" s="4770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764"/>
      <c r="D221" s="825"/>
      <c r="E221" s="4765"/>
    </row>
    <row r="222" spans="1:5" s="19" customFormat="1" ht="15" customHeight="1" x14ac:dyDescent="0.15">
      <c r="A222" s="7191"/>
      <c r="B222" s="4791" t="s">
        <v>2972</v>
      </c>
      <c r="C222" s="3857"/>
      <c r="D222" s="2690"/>
      <c r="E222" s="2691"/>
    </row>
    <row r="223" spans="1:5" s="19" customFormat="1" ht="15" customHeight="1" x14ac:dyDescent="0.15">
      <c r="A223" s="7180"/>
      <c r="B223" s="4792" t="s">
        <v>4374</v>
      </c>
      <c r="C223" s="3886"/>
      <c r="D223" s="321"/>
      <c r="E223" s="3883"/>
    </row>
    <row r="224" spans="1:5" s="19" customFormat="1" ht="15" customHeight="1" x14ac:dyDescent="0.15">
      <c r="A224" s="7179" t="s">
        <v>2973</v>
      </c>
      <c r="B224" s="1803" t="s">
        <v>4375</v>
      </c>
      <c r="C224" s="3857"/>
      <c r="D224" s="2690"/>
      <c r="E224" s="2691"/>
    </row>
    <row r="225" spans="1:5" s="19" customFormat="1" ht="15" customHeight="1" x14ac:dyDescent="0.15">
      <c r="A225" s="7180"/>
      <c r="B225" s="4793" t="s">
        <v>4376</v>
      </c>
      <c r="C225" s="4769"/>
      <c r="D225" s="4770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57"/>
      <c r="D226" s="2690"/>
      <c r="E226" s="2691"/>
    </row>
    <row r="227" spans="1:5" s="19" customFormat="1" ht="15" customHeight="1" x14ac:dyDescent="0.15">
      <c r="A227" s="7180"/>
      <c r="B227" s="4793" t="s">
        <v>4378</v>
      </c>
      <c r="C227" s="4769"/>
      <c r="D227" s="4770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57"/>
      <c r="D228" s="2690"/>
      <c r="E228" s="2691"/>
    </row>
    <row r="229" spans="1:5" s="19" customFormat="1" ht="15" customHeight="1" x14ac:dyDescent="0.15">
      <c r="A229" s="7180"/>
      <c r="B229" s="4793" t="s">
        <v>4380</v>
      </c>
      <c r="C229" s="4769"/>
      <c r="D229" s="4770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57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769"/>
      <c r="D231" s="4770"/>
      <c r="E231" s="838"/>
    </row>
    <row r="232" spans="1:5" s="19" customFormat="1" ht="15" customHeight="1" x14ac:dyDescent="0.15">
      <c r="A232" s="7181" t="s">
        <v>2977</v>
      </c>
      <c r="B232" s="6891"/>
      <c r="C232" s="3857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766"/>
      <c r="D233" s="4767"/>
      <c r="E233" s="4768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797"/>
      <c r="E237" s="4768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797"/>
      <c r="E238" s="4768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788" t="s">
        <v>2954</v>
      </c>
      <c r="B241" s="4788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766"/>
      <c r="D242" s="4765"/>
    </row>
    <row r="243" spans="1:4" ht="15" customHeight="1" x14ac:dyDescent="0.25">
      <c r="A243" s="7191"/>
      <c r="B243" s="4791" t="s">
        <v>2985</v>
      </c>
      <c r="C243" s="4766"/>
      <c r="D243" s="4768"/>
    </row>
    <row r="244" spans="1:4" ht="15" customHeight="1" x14ac:dyDescent="0.25">
      <c r="A244" s="7191"/>
      <c r="B244" s="4791" t="s">
        <v>2986</v>
      </c>
      <c r="C244" s="4766"/>
      <c r="D244" s="4768"/>
    </row>
    <row r="245" spans="1:4" ht="15" customHeight="1" x14ac:dyDescent="0.25">
      <c r="A245" s="7191"/>
      <c r="B245" s="4791" t="s">
        <v>2987</v>
      </c>
      <c r="C245" s="4766"/>
      <c r="D245" s="4768"/>
    </row>
    <row r="246" spans="1:4" ht="15" customHeight="1" x14ac:dyDescent="0.25">
      <c r="A246" s="7191"/>
      <c r="B246" s="4791" t="s">
        <v>2988</v>
      </c>
      <c r="C246" s="4766"/>
      <c r="D246" s="4768"/>
    </row>
    <row r="247" spans="1:4" ht="15" customHeight="1" x14ac:dyDescent="0.25">
      <c r="A247" s="7191"/>
      <c r="B247" s="4791" t="s">
        <v>2989</v>
      </c>
      <c r="C247" s="4766"/>
      <c r="D247" s="4768"/>
    </row>
    <row r="248" spans="1:4" ht="15" customHeight="1" x14ac:dyDescent="0.25">
      <c r="A248" s="7191"/>
      <c r="B248" s="4791" t="s">
        <v>2990</v>
      </c>
      <c r="C248" s="4766"/>
      <c r="D248" s="4768"/>
    </row>
    <row r="249" spans="1:4" ht="15" customHeight="1" x14ac:dyDescent="0.25">
      <c r="A249" s="7191"/>
      <c r="B249" s="4791" t="s">
        <v>2991</v>
      </c>
      <c r="C249" s="4766"/>
      <c r="D249" s="4768"/>
    </row>
    <row r="250" spans="1:4" ht="15" customHeight="1" x14ac:dyDescent="0.25">
      <c r="A250" s="7191"/>
      <c r="B250" s="4791" t="s">
        <v>2992</v>
      </c>
      <c r="C250" s="4766"/>
      <c r="D250" s="4768"/>
    </row>
    <row r="251" spans="1:4" ht="15" customHeight="1" x14ac:dyDescent="0.25">
      <c r="A251" s="7191"/>
      <c r="B251" s="4791" t="s">
        <v>2993</v>
      </c>
      <c r="C251" s="4766"/>
      <c r="D251" s="4768"/>
    </row>
    <row r="252" spans="1:4" ht="15" customHeight="1" x14ac:dyDescent="0.25">
      <c r="A252" s="7191"/>
      <c r="B252" s="4791" t="s">
        <v>2994</v>
      </c>
      <c r="C252" s="4766"/>
      <c r="D252" s="4768"/>
    </row>
    <row r="253" spans="1:4" ht="15" customHeight="1" x14ac:dyDescent="0.25">
      <c r="A253" s="7191"/>
      <c r="B253" s="4791" t="s">
        <v>2995</v>
      </c>
      <c r="C253" s="4766"/>
      <c r="D253" s="4768"/>
    </row>
    <row r="254" spans="1:4" ht="15" customHeight="1" x14ac:dyDescent="0.25">
      <c r="A254" s="7191"/>
      <c r="B254" s="1804" t="s">
        <v>2996</v>
      </c>
      <c r="C254" s="4769"/>
      <c r="D254" s="838"/>
    </row>
    <row r="255" spans="1:4" ht="15" customHeight="1" x14ac:dyDescent="0.25">
      <c r="A255" s="7180"/>
      <c r="B255" s="4793" t="s">
        <v>2997</v>
      </c>
      <c r="C255" s="4798">
        <f>SUM(C242:C254)</f>
        <v>0</v>
      </c>
      <c r="D255" s="4799">
        <f>SUM(D242:D254)</f>
        <v>0</v>
      </c>
    </row>
    <row r="256" spans="1:4" ht="15" customHeight="1" x14ac:dyDescent="0.25">
      <c r="A256" s="7179" t="s">
        <v>2970</v>
      </c>
      <c r="B256" s="4792" t="s">
        <v>2998</v>
      </c>
      <c r="C256" s="3857"/>
      <c r="D256" s="2691"/>
    </row>
    <row r="257" spans="1:4" ht="15" customHeight="1" x14ac:dyDescent="0.25">
      <c r="A257" s="7191"/>
      <c r="B257" s="4791" t="s">
        <v>2999</v>
      </c>
      <c r="C257" s="4766"/>
      <c r="D257" s="4768"/>
    </row>
    <row r="258" spans="1:4" ht="15" customHeight="1" x14ac:dyDescent="0.25">
      <c r="A258" s="7191"/>
      <c r="B258" s="1804" t="s">
        <v>3000</v>
      </c>
      <c r="C258" s="4769"/>
      <c r="D258" s="838"/>
    </row>
    <row r="259" spans="1:4" ht="15" customHeight="1" x14ac:dyDescent="0.25">
      <c r="A259" s="7180"/>
      <c r="B259" s="4793" t="s">
        <v>3001</v>
      </c>
      <c r="C259" s="4798">
        <f>SUM(C256:C258)</f>
        <v>0</v>
      </c>
      <c r="D259" s="4799">
        <f>SUM(D256:D258)</f>
        <v>0</v>
      </c>
    </row>
    <row r="260" spans="1:4" ht="15" customHeight="1" x14ac:dyDescent="0.25">
      <c r="A260" s="7179" t="s">
        <v>2974</v>
      </c>
      <c r="B260" s="4792" t="s">
        <v>3002</v>
      </c>
      <c r="C260" s="3857"/>
      <c r="D260" s="2691"/>
    </row>
    <row r="261" spans="1:4" ht="15" customHeight="1" x14ac:dyDescent="0.25">
      <c r="A261" s="7191"/>
      <c r="B261" s="4791" t="s">
        <v>3003</v>
      </c>
      <c r="C261" s="4766"/>
      <c r="D261" s="4768"/>
    </row>
    <row r="262" spans="1:4" ht="15" customHeight="1" x14ac:dyDescent="0.25">
      <c r="A262" s="7191"/>
      <c r="B262" s="4791" t="s">
        <v>3004</v>
      </c>
      <c r="C262" s="4766"/>
      <c r="D262" s="4768"/>
    </row>
    <row r="263" spans="1:4" ht="15" customHeight="1" x14ac:dyDescent="0.25">
      <c r="A263" s="7191"/>
      <c r="B263" s="1804" t="s">
        <v>3005</v>
      </c>
      <c r="C263" s="4769"/>
      <c r="D263" s="838"/>
    </row>
    <row r="264" spans="1:4" ht="15" customHeight="1" x14ac:dyDescent="0.25">
      <c r="A264" s="7180"/>
      <c r="B264" s="4793" t="s">
        <v>3006</v>
      </c>
      <c r="C264" s="4798">
        <f>SUM(C260:C263)</f>
        <v>0</v>
      </c>
      <c r="D264" s="4799">
        <f>SUM(D260:D263)</f>
        <v>0</v>
      </c>
    </row>
    <row r="265" spans="1:4" ht="15" customHeight="1" x14ac:dyDescent="0.25">
      <c r="A265" s="7179" t="s">
        <v>2975</v>
      </c>
      <c r="B265" s="4792" t="s">
        <v>3007</v>
      </c>
      <c r="C265" s="3857"/>
      <c r="D265" s="2691"/>
    </row>
    <row r="266" spans="1:4" ht="15" customHeight="1" x14ac:dyDescent="0.25">
      <c r="A266" s="7191"/>
      <c r="B266" s="4791" t="s">
        <v>3008</v>
      </c>
      <c r="C266" s="4766"/>
      <c r="D266" s="4768"/>
    </row>
    <row r="267" spans="1:4" ht="15" customHeight="1" x14ac:dyDescent="0.25">
      <c r="A267" s="7191"/>
      <c r="B267" s="1804" t="s">
        <v>3009</v>
      </c>
      <c r="C267" s="4769"/>
      <c r="D267" s="838"/>
    </row>
    <row r="268" spans="1:4" ht="15" customHeight="1" x14ac:dyDescent="0.25">
      <c r="A268" s="7192"/>
      <c r="B268" s="4793" t="s">
        <v>3010</v>
      </c>
      <c r="C268" s="4800">
        <f>SUM(C265:C267)</f>
        <v>0</v>
      </c>
      <c r="D268" s="4799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01" t="s">
        <v>3014</v>
      </c>
      <c r="D271" s="1235" t="s">
        <v>3015</v>
      </c>
    </row>
    <row r="272" spans="1:4" ht="15" customHeight="1" x14ac:dyDescent="0.25">
      <c r="A272" s="4802" t="s">
        <v>2950</v>
      </c>
      <c r="B272" s="4766"/>
      <c r="C272" s="4767"/>
      <c r="D272" s="4768"/>
    </row>
    <row r="273" spans="1:4" ht="15" customHeight="1" x14ac:dyDescent="0.25">
      <c r="A273" s="4790" t="s">
        <v>2951</v>
      </c>
      <c r="B273" s="4766"/>
      <c r="C273" s="4767"/>
      <c r="D273" s="4768"/>
    </row>
    <row r="274" spans="1:4" ht="15" customHeight="1" x14ac:dyDescent="0.25">
      <c r="A274" s="4703" t="s">
        <v>2952</v>
      </c>
      <c r="B274" s="4766"/>
      <c r="C274" s="4767"/>
      <c r="D274" s="4768"/>
    </row>
    <row r="275" spans="1:4" ht="15" customHeight="1" x14ac:dyDescent="0.25">
      <c r="A275" s="4785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788" t="s">
        <v>3019</v>
      </c>
    </row>
    <row r="279" spans="1:4" x14ac:dyDescent="0.25">
      <c r="A279" s="7181" t="s">
        <v>3020</v>
      </c>
      <c r="B279" s="7195"/>
      <c r="C279" s="4803"/>
    </row>
    <row r="280" spans="1:4" x14ac:dyDescent="0.25">
      <c r="A280" s="7196" t="s">
        <v>3021</v>
      </c>
      <c r="B280" s="7197"/>
      <c r="C280" s="4803"/>
    </row>
    <row r="281" spans="1:4" x14ac:dyDescent="0.25">
      <c r="A281" s="7196" t="s">
        <v>3022</v>
      </c>
      <c r="B281" s="7197"/>
      <c r="C281" s="4803"/>
    </row>
    <row r="282" spans="1:4" x14ac:dyDescent="0.25">
      <c r="A282" s="7196" t="s">
        <v>3023</v>
      </c>
      <c r="B282" s="7197"/>
      <c r="C282" s="4803"/>
    </row>
    <row r="283" spans="1:4" ht="24.95" customHeight="1" x14ac:dyDescent="0.25">
      <c r="A283" s="7188" t="s">
        <v>3024</v>
      </c>
      <c r="B283" s="7189"/>
      <c r="C283" s="4803"/>
    </row>
    <row r="284" spans="1:4" ht="24.95" customHeight="1" x14ac:dyDescent="0.25">
      <c r="A284" s="7188" t="s">
        <v>3025</v>
      </c>
      <c r="B284" s="7189"/>
      <c r="C284" s="4803"/>
    </row>
    <row r="285" spans="1:4" ht="24.95" customHeight="1" x14ac:dyDescent="0.25">
      <c r="A285" s="7188" t="s">
        <v>3026</v>
      </c>
      <c r="B285" s="7189"/>
      <c r="C285" s="4803"/>
    </row>
    <row r="286" spans="1:4" ht="24.95" customHeight="1" x14ac:dyDescent="0.25">
      <c r="A286" s="7188" t="s">
        <v>3027</v>
      </c>
      <c r="B286" s="7189"/>
      <c r="C286" s="4803"/>
    </row>
    <row r="287" spans="1:4" ht="15" customHeight="1" x14ac:dyDescent="0.25">
      <c r="A287" s="7190" t="s">
        <v>3028</v>
      </c>
      <c r="B287" s="6039"/>
      <c r="C287" s="4803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85" t="s">
        <v>3030</v>
      </c>
      <c r="B290" s="4788" t="s">
        <v>3031</v>
      </c>
    </row>
    <row r="291" spans="1:2" ht="15" customHeight="1" x14ac:dyDescent="0.25">
      <c r="A291" s="1484" t="s">
        <v>3032</v>
      </c>
      <c r="B291" s="4803"/>
    </row>
    <row r="292" spans="1:2" ht="15" customHeight="1" x14ac:dyDescent="0.25">
      <c r="A292" s="1485" t="s">
        <v>3033</v>
      </c>
      <c r="B292" s="4803"/>
    </row>
    <row r="293" spans="1:2" ht="15" customHeight="1" x14ac:dyDescent="0.25">
      <c r="A293" s="1485" t="s">
        <v>3034</v>
      </c>
      <c r="B293" s="4803"/>
    </row>
    <row r="294" spans="1:2" ht="15" customHeight="1" x14ac:dyDescent="0.25">
      <c r="A294" s="1485" t="s">
        <v>3035</v>
      </c>
      <c r="B294" s="4803"/>
    </row>
    <row r="295" spans="1:2" ht="15" customHeight="1" x14ac:dyDescent="0.25">
      <c r="A295" s="1485" t="s">
        <v>3036</v>
      </c>
      <c r="B295" s="4803"/>
    </row>
    <row r="296" spans="1:2" ht="15" customHeight="1" x14ac:dyDescent="0.25">
      <c r="A296" s="4787" t="s">
        <v>3037</v>
      </c>
      <c r="B296" s="4803"/>
    </row>
    <row r="297" spans="1:2" ht="15" customHeight="1" x14ac:dyDescent="0.25">
      <c r="A297" s="4788" t="s">
        <v>77</v>
      </c>
      <c r="B297" s="1094">
        <f>+SUM(B291:B296)</f>
        <v>0</v>
      </c>
    </row>
    <row r="320" spans="1:1" hidden="1" x14ac:dyDescent="0.25">
      <c r="A320" s="458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 ()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9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9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06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07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08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09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10" t="s">
        <v>3086</v>
      </c>
      <c r="C43" s="4811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12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13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50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49">
        <f t="shared" si="50"/>
        <v>0</v>
      </c>
      <c r="I59" s="1850">
        <f t="shared" si="50"/>
        <v>0</v>
      </c>
      <c r="J59" s="5649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10" t="s">
        <v>326</v>
      </c>
      <c r="B76" s="7311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12" t="s">
        <v>3086</v>
      </c>
      <c r="B77" s="7311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12" t="s">
        <v>44</v>
      </c>
      <c r="B78" s="7311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10" t="s">
        <v>45</v>
      </c>
      <c r="B79" s="7311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10" t="s">
        <v>327</v>
      </c>
      <c r="B80" s="7311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242" t="s">
        <v>664</v>
      </c>
      <c r="B81" s="5882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51"/>
      <c r="C115" s="4814">
        <f t="shared" ref="C115:C118" si="62">SUM(D115+E115)</f>
        <v>0</v>
      </c>
      <c r="D115" s="4238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15"/>
      <c r="L115" s="1216"/>
      <c r="M115" s="4815"/>
      <c r="N115" s="1216"/>
      <c r="O115" s="4815"/>
      <c r="P115" s="1216"/>
      <c r="Q115" s="4815"/>
      <c r="R115" s="1216"/>
      <c r="S115" s="4815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182">
        <f>+F116+H116+J116+L116+N116+P116+R116</f>
        <v>0</v>
      </c>
      <c r="E116" s="4816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182">
        <f t="shared" ref="D117" si="64">+F117+H117+J117+L117+N117+P117+R117</f>
        <v>0</v>
      </c>
      <c r="E117" s="4041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182">
        <f>+F118+H118+J118+L118+N118+P118+R118</f>
        <v>0</v>
      </c>
      <c r="E118" s="4816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707"/>
      <c r="E119" s="5703"/>
      <c r="F119" s="1248"/>
      <c r="G119" s="5703"/>
      <c r="H119" s="5702"/>
      <c r="I119" s="5701"/>
      <c r="J119" s="5704"/>
      <c r="K119" s="5701"/>
      <c r="L119" s="5704"/>
      <c r="M119" s="5703"/>
      <c r="N119" s="5705"/>
      <c r="O119" s="5701"/>
      <c r="P119" s="5704"/>
      <c r="Q119" s="5706"/>
      <c r="R119" s="5704"/>
      <c r="S119" s="5703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80" t="e">
        <f>SUM(C10:C35,D38:J47,#REF!,C50:C59,D64:D69,C74:C81,B86:B87,B90:C90,B95:B110)</f>
        <v>#REF!</v>
      </c>
      <c r="B139" s="458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tr">
        <f>CONCATENATE("COMUNA: ",NOMBRE!B2, " (",NOMBRE!C2,NOMBRE!D2,NOMBRE!E2,NOMBRE!F2,NOMBRE!G2,")")</f>
        <v>COMUNA:  ()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50" t="str">
        <f>CONCATENATE("MES: ",NOMBRE!B6, " (",NOMBRE!C6,NOMBRE!D6,")")</f>
        <v>MES:  ()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  <c r="AI9" s="7165" t="s">
        <v>1576</v>
      </c>
    </row>
    <row r="10" spans="1:96" s="19" customFormat="1" ht="30" customHeight="1" x14ac:dyDescent="0.15">
      <c r="A10" s="7304"/>
      <c r="B10" s="6463"/>
      <c r="C10" s="6623"/>
      <c r="D10" s="7333"/>
      <c r="E10" s="4583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  <c r="AI10" s="7166"/>
    </row>
    <row r="11" spans="1:96" s="19" customFormat="1" ht="15" customHeight="1" x14ac:dyDescent="0.25">
      <c r="A11" s="7024" t="s">
        <v>3158</v>
      </c>
      <c r="B11" s="7364" t="s">
        <v>3159</v>
      </c>
      <c r="C11" s="7365"/>
      <c r="D11" s="1102">
        <f>SUM(E11:G11)</f>
        <v>0</v>
      </c>
      <c r="E11" s="4601"/>
      <c r="F11" s="4602"/>
      <c r="G11" s="4602"/>
      <c r="H11" s="4818"/>
      <c r="I11" s="4819"/>
      <c r="J11" s="4818"/>
      <c r="K11" s="4820"/>
      <c r="L11" s="4820"/>
      <c r="M11" s="4821"/>
      <c r="N11" s="4821"/>
      <c r="O11" s="4821"/>
      <c r="P11" s="4821"/>
      <c r="Q11" s="4821"/>
      <c r="R11" s="4821"/>
      <c r="S11" s="4821"/>
      <c r="T11" s="4821"/>
      <c r="U11" s="4821"/>
      <c r="V11" s="4821"/>
      <c r="W11" s="4821"/>
      <c r="X11" s="4821"/>
      <c r="Y11" s="4822"/>
      <c r="Z11" s="4820"/>
      <c r="AA11" s="4823"/>
      <c r="AB11" s="4824"/>
      <c r="AC11" s="773"/>
      <c r="AD11" s="773"/>
      <c r="AE11" s="771"/>
      <c r="AF11" s="1106"/>
      <c r="AG11" s="1107"/>
      <c r="AH11" s="1107"/>
      <c r="AI11" s="11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189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189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189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71"/>
      <c r="CL11" s="1902"/>
      <c r="CM11" s="1901">
        <f t="shared" ref="CM11:CM22" si="4">IF(AND($D11&lt;&gt;0,AC11=""),1,IF(AC11&gt;$D11,1,0))</f>
        <v>0</v>
      </c>
      <c r="CN11" s="1901">
        <f t="shared" ref="CN11:CN22" si="5">IF(AND($D11&lt;&gt;0,AD11=""),1,IF(AD11&gt;$D11,1,0))</f>
        <v>0</v>
      </c>
      <c r="CO11" s="1901">
        <f t="shared" ref="CO11:CO22" si="6">IF(AND($D11&lt;&gt;0,AE11=""),1,IF(AE11&gt;$D11,1,0))</f>
        <v>0</v>
      </c>
      <c r="CP11" s="1901">
        <f t="shared" ref="CP11:CP52" si="7">IF(AND(D11&gt;0,OR(AF11="",AG11="",)),1,IF(AF11+AG11&gt;$D11,1,0))</f>
        <v>0</v>
      </c>
      <c r="CQ11" s="4005">
        <f>IF(AND(D11&gt;0,AH11=""),1,IF(AH11&gt;$D11,1,0))</f>
        <v>0</v>
      </c>
      <c r="CR11" s="4005">
        <f>IF(AND(D11&gt;0,AI11=""),1,IF(AI11&gt;$D11,1,0))</f>
        <v>0</v>
      </c>
    </row>
    <row r="12" spans="1:96" s="19" customFormat="1" ht="21" x14ac:dyDescent="0.25">
      <c r="A12" s="7136"/>
      <c r="B12" s="7024" t="s">
        <v>3160</v>
      </c>
      <c r="C12" s="4728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5"/>
      <c r="Z12" s="3728"/>
      <c r="AA12" s="4691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ref="AJ12:AJ52" si="8">CB12&amp;CC12&amp;CD12&amp;CE12&amp;CF12&amp;CG12&amp;CH12</f>
        <v/>
      </c>
      <c r="CB12" s="189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1899" t="str">
        <f t="shared" si="0"/>
        <v/>
      </c>
      <c r="CD12" s="1899" t="str">
        <f t="shared" si="1"/>
        <v/>
      </c>
      <c r="CE12" s="1899" t="str">
        <f t="shared" si="2"/>
        <v/>
      </c>
      <c r="CF12" s="1899" t="str">
        <f t="shared" si="3"/>
        <v/>
      </c>
      <c r="CG12" s="189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1971"/>
      <c r="CL12" s="1901">
        <f t="shared" ref="CL12:CL50" si="12">IF(AND($D12&lt;&gt;0,AB12=""),1,IF(AB12&gt;$D12,1,0))</f>
        <v>0</v>
      </c>
      <c r="CM12" s="1901">
        <f t="shared" si="4"/>
        <v>0</v>
      </c>
      <c r="CN12" s="1901">
        <f t="shared" si="5"/>
        <v>0</v>
      </c>
      <c r="CO12" s="1901">
        <f t="shared" si="6"/>
        <v>0</v>
      </c>
      <c r="CP12" s="1901">
        <f t="shared" si="7"/>
        <v>0</v>
      </c>
      <c r="CQ12" s="4005">
        <f t="shared" ref="CQ12:CQ52" si="13">IF(AND(D12&gt;0,AI12=""),1,IF(AI12&gt;$D12,1,0))</f>
        <v>0</v>
      </c>
      <c r="CR12" s="4005">
        <f t="shared" ref="CR12:CR52" si="14">IF(AND(D12&gt;0,AI12=""),1,IF(AI12&gt;$D12,1,0))</f>
        <v>0</v>
      </c>
    </row>
    <row r="13" spans="1:96" s="19" customFormat="1" ht="15" customHeight="1" x14ac:dyDescent="0.25">
      <c r="A13" s="7136"/>
      <c r="B13" s="7136"/>
      <c r="C13" s="1812" t="s">
        <v>3162</v>
      </c>
      <c r="D13" s="1187">
        <f t="shared" ref="D13:D21" si="15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6"/>
      <c r="Z13" s="4650"/>
      <c r="AA13" s="4827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8"/>
        <v/>
      </c>
      <c r="CB13" s="1899" t="str">
        <f t="shared" si="9"/>
        <v/>
      </c>
      <c r="CC13" s="1899" t="str">
        <f t="shared" si="0"/>
        <v/>
      </c>
      <c r="CD13" s="1899" t="str">
        <f t="shared" si="1"/>
        <v/>
      </c>
      <c r="CE13" s="1899" t="str">
        <f t="shared" si="2"/>
        <v/>
      </c>
      <c r="CF13" s="1899" t="str">
        <f t="shared" si="3"/>
        <v/>
      </c>
      <c r="CG13" s="1899" t="str">
        <f t="shared" si="10"/>
        <v/>
      </c>
      <c r="CH13" s="1899" t="str">
        <f t="shared" si="11"/>
        <v/>
      </c>
      <c r="CK13" s="1971"/>
      <c r="CL13" s="1901">
        <f t="shared" si="12"/>
        <v>0</v>
      </c>
      <c r="CM13" s="1901">
        <f t="shared" si="4"/>
        <v>0</v>
      </c>
      <c r="CN13" s="1901">
        <f t="shared" si="5"/>
        <v>0</v>
      </c>
      <c r="CO13" s="1901">
        <f t="shared" si="6"/>
        <v>0</v>
      </c>
      <c r="CP13" s="1901">
        <f t="shared" si="7"/>
        <v>0</v>
      </c>
      <c r="CQ13" s="4005">
        <f t="shared" si="13"/>
        <v>0</v>
      </c>
      <c r="CR13" s="4005">
        <f t="shared" si="14"/>
        <v>0</v>
      </c>
    </row>
    <row r="14" spans="1:96" s="19" customFormat="1" ht="15" customHeight="1" x14ac:dyDescent="0.25">
      <c r="A14" s="7136"/>
      <c r="B14" s="7136"/>
      <c r="C14" s="1462" t="s">
        <v>3163</v>
      </c>
      <c r="D14" s="1187">
        <f t="shared" si="15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8"/>
      <c r="Z14" s="4650"/>
      <c r="AA14" s="4827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8"/>
        <v/>
      </c>
      <c r="CB14" s="1899" t="str">
        <f t="shared" si="9"/>
        <v/>
      </c>
      <c r="CC14" s="1899" t="str">
        <f t="shared" si="0"/>
        <v/>
      </c>
      <c r="CD14" s="1899" t="str">
        <f t="shared" si="1"/>
        <v/>
      </c>
      <c r="CE14" s="1899" t="str">
        <f t="shared" si="2"/>
        <v/>
      </c>
      <c r="CF14" s="1899" t="str">
        <f t="shared" si="3"/>
        <v/>
      </c>
      <c r="CG14" s="1899" t="str">
        <f t="shared" si="10"/>
        <v/>
      </c>
      <c r="CH14" s="1899" t="str">
        <f t="shared" si="11"/>
        <v/>
      </c>
      <c r="CK14" s="1971"/>
      <c r="CL14" s="1901">
        <f t="shared" si="12"/>
        <v>0</v>
      </c>
      <c r="CM14" s="1901">
        <f t="shared" si="4"/>
        <v>0</v>
      </c>
      <c r="CN14" s="1901">
        <f t="shared" si="5"/>
        <v>0</v>
      </c>
      <c r="CO14" s="1901">
        <f t="shared" si="6"/>
        <v>0</v>
      </c>
      <c r="CP14" s="1901">
        <f t="shared" si="7"/>
        <v>0</v>
      </c>
      <c r="CQ14" s="4005">
        <f t="shared" si="13"/>
        <v>0</v>
      </c>
      <c r="CR14" s="4005">
        <f t="shared" si="14"/>
        <v>0</v>
      </c>
    </row>
    <row r="15" spans="1:96" s="19" customFormat="1" ht="15" customHeight="1" x14ac:dyDescent="0.25">
      <c r="A15" s="7136"/>
      <c r="B15" s="7286"/>
      <c r="C15" s="4712" t="s">
        <v>3164</v>
      </c>
      <c r="D15" s="4829">
        <f t="shared" si="15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30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tr">
        <f t="shared" si="8"/>
        <v/>
      </c>
      <c r="CB15" s="1899" t="str">
        <f t="shared" si="9"/>
        <v/>
      </c>
      <c r="CC15" s="1899" t="str">
        <f t="shared" si="0"/>
        <v/>
      </c>
      <c r="CD15" s="1899" t="str">
        <f t="shared" si="1"/>
        <v/>
      </c>
      <c r="CE15" s="1899" t="str">
        <f t="shared" si="2"/>
        <v/>
      </c>
      <c r="CF15" s="1899" t="str">
        <f t="shared" si="3"/>
        <v/>
      </c>
      <c r="CG15" s="1899" t="str">
        <f t="shared" si="10"/>
        <v/>
      </c>
      <c r="CH15" s="1899" t="str">
        <f t="shared" si="11"/>
        <v/>
      </c>
      <c r="CK15" s="1971"/>
      <c r="CL15" s="1901">
        <f t="shared" si="12"/>
        <v>0</v>
      </c>
      <c r="CM15" s="1901">
        <f t="shared" si="4"/>
        <v>0</v>
      </c>
      <c r="CN15" s="1901">
        <f t="shared" si="5"/>
        <v>0</v>
      </c>
      <c r="CO15" s="1901">
        <f t="shared" si="6"/>
        <v>0</v>
      </c>
      <c r="CP15" s="1901">
        <f t="shared" si="7"/>
        <v>0</v>
      </c>
      <c r="CQ15" s="4005">
        <f t="shared" si="13"/>
        <v>0</v>
      </c>
      <c r="CR15" s="4005">
        <f t="shared" si="14"/>
        <v>0</v>
      </c>
    </row>
    <row r="16" spans="1:96" s="19" customFormat="1" ht="15" customHeight="1" x14ac:dyDescent="0.25">
      <c r="A16" s="7136"/>
      <c r="B16" s="6662" t="s">
        <v>3165</v>
      </c>
      <c r="C16" s="6663"/>
      <c r="D16" s="295">
        <f t="shared" si="15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72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8"/>
        <v/>
      </c>
      <c r="CB16" s="1899" t="str">
        <f t="shared" si="9"/>
        <v/>
      </c>
      <c r="CC16" s="1899" t="str">
        <f t="shared" si="0"/>
        <v/>
      </c>
      <c r="CD16" s="1899" t="str">
        <f t="shared" si="1"/>
        <v/>
      </c>
      <c r="CE16" s="1899" t="str">
        <f t="shared" si="2"/>
        <v/>
      </c>
      <c r="CF16" s="1899" t="str">
        <f t="shared" si="3"/>
        <v/>
      </c>
      <c r="CG16" s="1899" t="str">
        <f t="shared" si="10"/>
        <v/>
      </c>
      <c r="CH16" s="1899" t="str">
        <f t="shared" si="11"/>
        <v/>
      </c>
      <c r="CK16" s="1971"/>
      <c r="CL16" s="1901">
        <f t="shared" si="12"/>
        <v>0</v>
      </c>
      <c r="CM16" s="1901">
        <f t="shared" si="4"/>
        <v>0</v>
      </c>
      <c r="CN16" s="1901">
        <f t="shared" si="5"/>
        <v>0</v>
      </c>
      <c r="CO16" s="1901">
        <f t="shared" si="6"/>
        <v>0</v>
      </c>
      <c r="CP16" s="1901">
        <f t="shared" si="7"/>
        <v>0</v>
      </c>
      <c r="CQ16" s="4005">
        <f t="shared" si="13"/>
        <v>0</v>
      </c>
      <c r="CR16" s="4005">
        <f t="shared" si="14"/>
        <v>0</v>
      </c>
    </row>
    <row r="17" spans="1:96" s="19" customFormat="1" ht="15" customHeight="1" x14ac:dyDescent="0.25">
      <c r="A17" s="7136"/>
      <c r="B17" s="7029" t="s">
        <v>3166</v>
      </c>
      <c r="C17" s="7030"/>
      <c r="D17" s="1187">
        <f t="shared" si="15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50"/>
      <c r="AA17" s="4827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8"/>
        <v/>
      </c>
      <c r="CB17" s="1899" t="str">
        <f t="shared" si="9"/>
        <v/>
      </c>
      <c r="CC17" s="1899" t="str">
        <f t="shared" si="0"/>
        <v/>
      </c>
      <c r="CD17" s="1899" t="str">
        <f t="shared" si="1"/>
        <v/>
      </c>
      <c r="CE17" s="1899" t="str">
        <f t="shared" si="2"/>
        <v/>
      </c>
      <c r="CF17" s="1899" t="str">
        <f t="shared" si="3"/>
        <v/>
      </c>
      <c r="CG17" s="1899" t="str">
        <f t="shared" si="10"/>
        <v/>
      </c>
      <c r="CH17" s="1899" t="str">
        <f t="shared" si="11"/>
        <v/>
      </c>
      <c r="CK17" s="1971"/>
      <c r="CL17" s="1901">
        <f t="shared" si="12"/>
        <v>0</v>
      </c>
      <c r="CM17" s="1901">
        <f t="shared" si="4"/>
        <v>0</v>
      </c>
      <c r="CN17" s="1901">
        <f t="shared" si="5"/>
        <v>0</v>
      </c>
      <c r="CO17" s="1901">
        <f t="shared" si="6"/>
        <v>0</v>
      </c>
      <c r="CP17" s="1901">
        <f t="shared" si="7"/>
        <v>0</v>
      </c>
      <c r="CQ17" s="4005">
        <f t="shared" si="13"/>
        <v>0</v>
      </c>
      <c r="CR17" s="4005">
        <f t="shared" si="14"/>
        <v>0</v>
      </c>
    </row>
    <row r="18" spans="1:96" s="19" customFormat="1" ht="15" customHeight="1" x14ac:dyDescent="0.25">
      <c r="A18" s="7136"/>
      <c r="B18" s="7029" t="s">
        <v>3167</v>
      </c>
      <c r="C18" s="7030"/>
      <c r="D18" s="1187">
        <f t="shared" si="15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50"/>
      <c r="AA18" s="4827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8"/>
        <v/>
      </c>
      <c r="CB18" s="1899" t="str">
        <f t="shared" si="9"/>
        <v/>
      </c>
      <c r="CC18" s="1899" t="str">
        <f t="shared" si="0"/>
        <v/>
      </c>
      <c r="CD18" s="1899" t="str">
        <f t="shared" si="1"/>
        <v/>
      </c>
      <c r="CE18" s="1899" t="str">
        <f t="shared" si="2"/>
        <v/>
      </c>
      <c r="CF18" s="1899" t="str">
        <f t="shared" si="3"/>
        <v/>
      </c>
      <c r="CG18" s="1899" t="str">
        <f t="shared" si="10"/>
        <v/>
      </c>
      <c r="CH18" s="1899" t="str">
        <f t="shared" si="11"/>
        <v/>
      </c>
      <c r="CK18" s="1971"/>
      <c r="CL18" s="1901">
        <f t="shared" si="12"/>
        <v>0</v>
      </c>
      <c r="CM18" s="1901">
        <f t="shared" si="4"/>
        <v>0</v>
      </c>
      <c r="CN18" s="1901">
        <f t="shared" si="5"/>
        <v>0</v>
      </c>
      <c r="CO18" s="1901">
        <f t="shared" si="6"/>
        <v>0</v>
      </c>
      <c r="CP18" s="1901">
        <f t="shared" si="7"/>
        <v>0</v>
      </c>
      <c r="CQ18" s="4005">
        <f t="shared" si="13"/>
        <v>0</v>
      </c>
      <c r="CR18" s="4005">
        <f t="shared" si="14"/>
        <v>0</v>
      </c>
    </row>
    <row r="19" spans="1:96" s="19" customFormat="1" ht="15" customHeight="1" x14ac:dyDescent="0.25">
      <c r="A19" s="7136"/>
      <c r="B19" s="7337" t="s">
        <v>3168</v>
      </c>
      <c r="C19" s="7338"/>
      <c r="D19" s="1188">
        <f t="shared" si="15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8"/>
        <v/>
      </c>
      <c r="CB19" s="1899" t="str">
        <f t="shared" si="9"/>
        <v/>
      </c>
      <c r="CC19" s="1899" t="str">
        <f t="shared" si="0"/>
        <v/>
      </c>
      <c r="CD19" s="1899" t="str">
        <f t="shared" si="1"/>
        <v/>
      </c>
      <c r="CE19" s="1899" t="str">
        <f t="shared" si="2"/>
        <v/>
      </c>
      <c r="CF19" s="1899" t="str">
        <f t="shared" si="3"/>
        <v/>
      </c>
      <c r="CG19" s="1899" t="str">
        <f t="shared" si="10"/>
        <v/>
      </c>
      <c r="CH19" s="1899" t="str">
        <f t="shared" si="11"/>
        <v/>
      </c>
      <c r="CK19" s="1971"/>
      <c r="CL19" s="1901">
        <f t="shared" si="12"/>
        <v>0</v>
      </c>
      <c r="CM19" s="1901">
        <f t="shared" si="4"/>
        <v>0</v>
      </c>
      <c r="CN19" s="1901">
        <f t="shared" si="5"/>
        <v>0</v>
      </c>
      <c r="CO19" s="1901">
        <f t="shared" si="6"/>
        <v>0</v>
      </c>
      <c r="CP19" s="1901">
        <f t="shared" si="7"/>
        <v>0</v>
      </c>
      <c r="CQ19" s="4005">
        <f t="shared" si="13"/>
        <v>0</v>
      </c>
      <c r="CR19" s="4005">
        <f t="shared" si="14"/>
        <v>0</v>
      </c>
    </row>
    <row r="20" spans="1:96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5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8"/>
        <v/>
      </c>
      <c r="CB20" s="1899" t="str">
        <f t="shared" si="9"/>
        <v/>
      </c>
      <c r="CC20" s="1899" t="str">
        <f t="shared" si="0"/>
        <v/>
      </c>
      <c r="CD20" s="1899" t="str">
        <f t="shared" si="1"/>
        <v/>
      </c>
      <c r="CE20" s="1899" t="str">
        <f t="shared" si="2"/>
        <v/>
      </c>
      <c r="CF20" s="1899" t="str">
        <f t="shared" si="3"/>
        <v/>
      </c>
      <c r="CG20" s="1899" t="str">
        <f t="shared" si="10"/>
        <v/>
      </c>
      <c r="CH20" s="1899" t="str">
        <f t="shared" si="11"/>
        <v/>
      </c>
      <c r="CK20" s="1971"/>
      <c r="CL20" s="1901">
        <f t="shared" si="12"/>
        <v>0</v>
      </c>
      <c r="CM20" s="1901">
        <f t="shared" si="4"/>
        <v>0</v>
      </c>
      <c r="CN20" s="1901">
        <f t="shared" si="5"/>
        <v>0</v>
      </c>
      <c r="CO20" s="1901">
        <f t="shared" si="6"/>
        <v>0</v>
      </c>
      <c r="CP20" s="1901">
        <f t="shared" si="7"/>
        <v>0</v>
      </c>
      <c r="CQ20" s="4005">
        <f t="shared" si="13"/>
        <v>0</v>
      </c>
      <c r="CR20" s="4005">
        <f t="shared" si="14"/>
        <v>0</v>
      </c>
    </row>
    <row r="21" spans="1:96" s="19" customFormat="1" ht="15" customHeight="1" x14ac:dyDescent="0.25">
      <c r="A21" s="7136"/>
      <c r="B21" s="7218"/>
      <c r="C21" s="1819" t="s">
        <v>58</v>
      </c>
      <c r="D21" s="1188">
        <f t="shared" si="15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8"/>
        <v/>
      </c>
      <c r="CB21" s="1899" t="str">
        <f t="shared" si="9"/>
        <v/>
      </c>
      <c r="CC21" s="1899" t="str">
        <f t="shared" si="0"/>
        <v/>
      </c>
      <c r="CD21" s="1899" t="str">
        <f t="shared" si="1"/>
        <v/>
      </c>
      <c r="CE21" s="1899" t="str">
        <f t="shared" si="2"/>
        <v/>
      </c>
      <c r="CF21" s="1899" t="str">
        <f t="shared" si="3"/>
        <v/>
      </c>
      <c r="CG21" s="1899" t="str">
        <f t="shared" si="10"/>
        <v/>
      </c>
      <c r="CH21" s="1899" t="str">
        <f t="shared" si="11"/>
        <v/>
      </c>
      <c r="CK21" s="1971"/>
      <c r="CL21" s="1901">
        <f t="shared" si="12"/>
        <v>0</v>
      </c>
      <c r="CM21" s="1901">
        <f t="shared" si="4"/>
        <v>0</v>
      </c>
      <c r="CN21" s="1901">
        <f t="shared" si="5"/>
        <v>0</v>
      </c>
      <c r="CO21" s="1901">
        <f t="shared" si="6"/>
        <v>0</v>
      </c>
      <c r="CP21" s="1901">
        <f t="shared" si="7"/>
        <v>0</v>
      </c>
      <c r="CQ21" s="4005">
        <f t="shared" si="13"/>
        <v>0</v>
      </c>
      <c r="CR21" s="4005">
        <f t="shared" si="14"/>
        <v>0</v>
      </c>
    </row>
    <row r="22" spans="1:96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32"/>
      <c r="Y22" s="4672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8"/>
        <v/>
      </c>
      <c r="CB22" s="1899" t="str">
        <f t="shared" si="9"/>
        <v/>
      </c>
      <c r="CC22" s="1899" t="str">
        <f t="shared" si="0"/>
        <v/>
      </c>
      <c r="CD22" s="1899" t="str">
        <f t="shared" si="1"/>
        <v/>
      </c>
      <c r="CE22" s="1899" t="str">
        <f t="shared" si="2"/>
        <v/>
      </c>
      <c r="CF22" s="1899" t="str">
        <f t="shared" si="3"/>
        <v/>
      </c>
      <c r="CG22" s="1899" t="str">
        <f t="shared" si="10"/>
        <v/>
      </c>
      <c r="CH22" s="1899" t="str">
        <f t="shared" si="11"/>
        <v/>
      </c>
      <c r="CK22" s="1971"/>
      <c r="CL22" s="1901">
        <f t="shared" si="12"/>
        <v>0</v>
      </c>
      <c r="CM22" s="1901">
        <f t="shared" si="4"/>
        <v>0</v>
      </c>
      <c r="CN22" s="1901">
        <f t="shared" si="5"/>
        <v>0</v>
      </c>
      <c r="CO22" s="1901">
        <f t="shared" si="6"/>
        <v>0</v>
      </c>
      <c r="CP22" s="1901">
        <f t="shared" si="7"/>
        <v>0</v>
      </c>
      <c r="CQ22" s="4005">
        <f t="shared" si="13"/>
        <v>0</v>
      </c>
      <c r="CR22" s="4005">
        <f t="shared" si="14"/>
        <v>0</v>
      </c>
    </row>
    <row r="23" spans="1:96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tr">
        <f t="shared" si="8"/>
        <v/>
      </c>
      <c r="CB23" s="1899" t="str">
        <f t="shared" si="9"/>
        <v/>
      </c>
      <c r="CC23" s="1899" t="str">
        <f t="shared" si="0"/>
        <v/>
      </c>
      <c r="CD23" s="1899" t="str">
        <f t="shared" si="1"/>
        <v/>
      </c>
      <c r="CE23" s="1900"/>
      <c r="CF23" s="1899" t="str">
        <f t="shared" si="3"/>
        <v/>
      </c>
      <c r="CG23" s="1899" t="str">
        <f t="shared" si="10"/>
        <v/>
      </c>
      <c r="CH23" s="1899" t="str">
        <f t="shared" si="11"/>
        <v/>
      </c>
      <c r="CK23" s="1971"/>
      <c r="CL23" s="1901">
        <f t="shared" si="12"/>
        <v>0</v>
      </c>
      <c r="CM23" s="1901">
        <f t="shared" ref="CM23:CM52" si="16">IF(AND($D23&lt;&gt;0,AC23=""),1,IF(AC23&gt;$D23,1,0))</f>
        <v>0</v>
      </c>
      <c r="CN23" s="1901">
        <f t="shared" ref="CN23:CN52" si="17">IF(AND($D23&lt;&gt;0,AD23=""),1,IF(AD23&gt;$D23,1,0))</f>
        <v>0</v>
      </c>
      <c r="CO23" s="1902"/>
      <c r="CP23" s="1901">
        <f t="shared" si="7"/>
        <v>0</v>
      </c>
      <c r="CQ23" s="4005">
        <f t="shared" si="13"/>
        <v>0</v>
      </c>
      <c r="CR23" s="4005">
        <f t="shared" si="14"/>
        <v>0</v>
      </c>
    </row>
    <row r="24" spans="1:96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51"/>
      <c r="G24" s="3451"/>
      <c r="H24" s="3451"/>
      <c r="I24" s="1469"/>
      <c r="J24" s="1108"/>
      <c r="K24" s="4602"/>
      <c r="L24" s="4602"/>
      <c r="M24" s="4602"/>
      <c r="N24" s="4602"/>
      <c r="O24" s="4602"/>
      <c r="P24" s="4602"/>
      <c r="Q24" s="4602"/>
      <c r="R24" s="4602"/>
      <c r="S24" s="4602"/>
      <c r="T24" s="4833"/>
      <c r="U24" s="4833"/>
      <c r="V24" s="4833"/>
      <c r="W24" s="4833"/>
      <c r="X24" s="4833"/>
      <c r="Y24" s="1321"/>
      <c r="Z24" s="773"/>
      <c r="AA24" s="4604"/>
      <c r="AB24" s="1321"/>
      <c r="AC24" s="773"/>
      <c r="AD24" s="773"/>
      <c r="AE24" s="3753"/>
      <c r="AF24" s="1106"/>
      <c r="AG24" s="1107"/>
      <c r="AH24" s="1107"/>
      <c r="AI24" s="1107"/>
      <c r="AJ24" t="str">
        <f t="shared" si="8"/>
        <v/>
      </c>
      <c r="CB24" s="1899" t="str">
        <f t="shared" si="9"/>
        <v/>
      </c>
      <c r="CC24" s="1899" t="str">
        <f t="shared" si="0"/>
        <v/>
      </c>
      <c r="CD24" s="1899" t="str">
        <f t="shared" si="1"/>
        <v/>
      </c>
      <c r="CE24" s="1900"/>
      <c r="CF24" s="1899" t="str">
        <f t="shared" si="3"/>
        <v/>
      </c>
      <c r="CG24" s="1899" t="str">
        <f t="shared" si="10"/>
        <v/>
      </c>
      <c r="CH24" s="1899" t="str">
        <f t="shared" si="11"/>
        <v/>
      </c>
      <c r="CK24" s="1971"/>
      <c r="CL24" s="1901">
        <f t="shared" si="12"/>
        <v>0</v>
      </c>
      <c r="CM24" s="1901">
        <f t="shared" si="16"/>
        <v>0</v>
      </c>
      <c r="CN24" s="1901">
        <f t="shared" si="17"/>
        <v>0</v>
      </c>
      <c r="CO24" s="1902"/>
      <c r="CP24" s="1901">
        <f t="shared" si="7"/>
        <v>0</v>
      </c>
      <c r="CQ24" s="4005">
        <f t="shared" si="13"/>
        <v>0</v>
      </c>
      <c r="CR24" s="4005">
        <f t="shared" si="14"/>
        <v>0</v>
      </c>
    </row>
    <row r="25" spans="1:96" s="19" customFormat="1" ht="15" customHeight="1" x14ac:dyDescent="0.25">
      <c r="A25" s="7136"/>
      <c r="B25" s="7333"/>
      <c r="C25" s="1028" t="s">
        <v>2638</v>
      </c>
      <c r="D25" s="1188">
        <f>SUM(J25:S25)</f>
        <v>0</v>
      </c>
      <c r="E25" s="4834"/>
      <c r="F25" s="4835"/>
      <c r="G25" s="4835"/>
      <c r="H25" s="4835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6"/>
      <c r="U25" s="4836"/>
      <c r="V25" s="4836"/>
      <c r="W25" s="4836"/>
      <c r="X25" s="4836"/>
      <c r="Y25" s="3832"/>
      <c r="Z25" s="4649"/>
      <c r="AA25" s="1351"/>
      <c r="AB25" s="1330"/>
      <c r="AC25" s="1283"/>
      <c r="AD25" s="1283"/>
      <c r="AE25" s="4837"/>
      <c r="AF25" s="1139"/>
      <c r="AG25" s="388"/>
      <c r="AH25" s="388"/>
      <c r="AI25" s="388"/>
      <c r="AJ25" t="str">
        <f t="shared" si="8"/>
        <v/>
      </c>
      <c r="CB25" s="1899" t="str">
        <f t="shared" si="9"/>
        <v/>
      </c>
      <c r="CC25" s="1899" t="str">
        <f t="shared" si="0"/>
        <v/>
      </c>
      <c r="CD25" s="1899" t="str">
        <f t="shared" si="1"/>
        <v/>
      </c>
      <c r="CE25" s="1900"/>
      <c r="CF25" s="1899" t="str">
        <f t="shared" si="3"/>
        <v/>
      </c>
      <c r="CG25" s="1899" t="str">
        <f t="shared" si="10"/>
        <v/>
      </c>
      <c r="CH25" s="1899" t="str">
        <f t="shared" si="11"/>
        <v/>
      </c>
      <c r="CK25" s="1971"/>
      <c r="CL25" s="1901">
        <f t="shared" si="12"/>
        <v>0</v>
      </c>
      <c r="CM25" s="1901">
        <f t="shared" si="16"/>
        <v>0</v>
      </c>
      <c r="CN25" s="1901">
        <f t="shared" si="17"/>
        <v>0</v>
      </c>
      <c r="CO25" s="1902"/>
      <c r="CP25" s="1901">
        <f t="shared" si="7"/>
        <v>0</v>
      </c>
      <c r="CQ25" s="4005">
        <f t="shared" si="13"/>
        <v>0</v>
      </c>
      <c r="CR25" s="4005">
        <f t="shared" si="14"/>
        <v>0</v>
      </c>
    </row>
    <row r="26" spans="1:96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38"/>
      <c r="F26" s="3452"/>
      <c r="G26" s="3452"/>
      <c r="H26" s="262"/>
      <c r="I26" s="1474"/>
      <c r="J26" s="333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tr">
        <f t="shared" si="8"/>
        <v/>
      </c>
      <c r="CB26" s="1899" t="str">
        <f t="shared" si="9"/>
        <v/>
      </c>
      <c r="CC26" s="1899" t="str">
        <f t="shared" si="0"/>
        <v/>
      </c>
      <c r="CD26" s="1899" t="str">
        <f t="shared" si="1"/>
        <v/>
      </c>
      <c r="CE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9" t="str">
        <f t="shared" si="3"/>
        <v/>
      </c>
      <c r="CG26" s="1899" t="str">
        <f t="shared" si="10"/>
        <v/>
      </c>
      <c r="CH26" s="1899" t="str">
        <f t="shared" si="11"/>
        <v/>
      </c>
      <c r="CK26" s="1971"/>
      <c r="CL26" s="1901">
        <f t="shared" si="12"/>
        <v>0</v>
      </c>
      <c r="CM26" s="1901">
        <f t="shared" si="16"/>
        <v>0</v>
      </c>
      <c r="CN26" s="1901">
        <f t="shared" si="17"/>
        <v>0</v>
      </c>
      <c r="CO26" s="1901">
        <f>IF(AND($D26&lt;&gt;0,AE26=""),1,IF(AE26&gt;$D26,1,0))</f>
        <v>0</v>
      </c>
      <c r="CP26" s="1901">
        <f t="shared" si="7"/>
        <v>0</v>
      </c>
      <c r="CQ26" s="4005">
        <f t="shared" si="13"/>
        <v>0</v>
      </c>
      <c r="CR26" s="4005">
        <f t="shared" si="14"/>
        <v>0</v>
      </c>
    </row>
    <row r="27" spans="1:96" s="19" customFormat="1" ht="15" customHeight="1" x14ac:dyDescent="0.25">
      <c r="A27" s="7136"/>
      <c r="B27" s="7038" t="s">
        <v>3175</v>
      </c>
      <c r="C27" s="4839" t="s">
        <v>3176</v>
      </c>
      <c r="D27" s="1102">
        <f>SUM(E27:F27)</f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32"/>
      <c r="Y27" s="4678"/>
      <c r="Z27" s="287"/>
      <c r="AA27" s="4840"/>
      <c r="AB27" s="1321"/>
      <c r="AC27" s="773"/>
      <c r="AD27" s="773"/>
      <c r="AE27" s="4841"/>
      <c r="AF27" s="1106"/>
      <c r="AG27" s="1107"/>
      <c r="AH27" s="1107"/>
      <c r="AI27" s="1107"/>
      <c r="AJ27" t="str">
        <f t="shared" si="8"/>
        <v/>
      </c>
      <c r="CB27" s="1899" t="str">
        <f t="shared" si="9"/>
        <v/>
      </c>
      <c r="CC27" s="1899" t="str">
        <f t="shared" si="0"/>
        <v/>
      </c>
      <c r="CD27" s="1899" t="str">
        <f t="shared" si="1"/>
        <v/>
      </c>
      <c r="CE27" s="1900"/>
      <c r="CF27" s="1899" t="str">
        <f t="shared" si="3"/>
        <v/>
      </c>
      <c r="CG27" s="1899" t="str">
        <f t="shared" si="10"/>
        <v/>
      </c>
      <c r="CH27" s="1899" t="str">
        <f t="shared" si="11"/>
        <v/>
      </c>
      <c r="CK27" s="1971"/>
      <c r="CL27" s="1901">
        <f t="shared" si="12"/>
        <v>0</v>
      </c>
      <c r="CM27" s="1901">
        <f t="shared" si="16"/>
        <v>0</v>
      </c>
      <c r="CN27" s="1901">
        <f t="shared" si="17"/>
        <v>0</v>
      </c>
      <c r="CO27" s="1902"/>
      <c r="CP27" s="1901">
        <f t="shared" si="7"/>
        <v>0</v>
      </c>
      <c r="CQ27" s="4005">
        <f t="shared" si="13"/>
        <v>0</v>
      </c>
      <c r="CR27" s="4005">
        <f t="shared" si="14"/>
        <v>0</v>
      </c>
    </row>
    <row r="28" spans="1:96" s="19" customFormat="1" ht="15" customHeight="1" x14ac:dyDescent="0.25">
      <c r="A28" s="7136"/>
      <c r="B28" s="5842"/>
      <c r="C28" s="4831" t="s">
        <v>3177</v>
      </c>
      <c r="D28" s="193">
        <f>SUM(E28:G28)</f>
        <v>0</v>
      </c>
      <c r="E28" s="1114"/>
      <c r="F28" s="3777"/>
      <c r="G28" s="3777"/>
      <c r="H28" s="2673"/>
      <c r="I28" s="2672"/>
      <c r="J28" s="4842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43"/>
      <c r="Z28" s="2673"/>
      <c r="AA28" s="4844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8"/>
        <v/>
      </c>
      <c r="CB28" s="1899" t="str">
        <f t="shared" si="9"/>
        <v/>
      </c>
      <c r="CC28" s="1899" t="str">
        <f t="shared" si="0"/>
        <v/>
      </c>
      <c r="CD28" s="1899" t="str">
        <f t="shared" si="1"/>
        <v/>
      </c>
      <c r="CE28" s="189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9" t="str">
        <f t="shared" si="3"/>
        <v/>
      </c>
      <c r="CG28" s="1899" t="str">
        <f t="shared" si="10"/>
        <v/>
      </c>
      <c r="CH28" s="1899" t="str">
        <f t="shared" si="11"/>
        <v/>
      </c>
      <c r="CK28" s="1971"/>
      <c r="CL28" s="1901">
        <f t="shared" si="12"/>
        <v>0</v>
      </c>
      <c r="CM28" s="1901">
        <f t="shared" si="16"/>
        <v>0</v>
      </c>
      <c r="CN28" s="1901">
        <f t="shared" si="17"/>
        <v>0</v>
      </c>
      <c r="CO28" s="1901">
        <f t="shared" ref="CO28:CO52" si="19">IF(AND($D28&lt;&gt;0,AE28=""),1,IF(AE28&gt;$D28,1,0))</f>
        <v>0</v>
      </c>
      <c r="CP28" s="1901">
        <f t="shared" si="7"/>
        <v>0</v>
      </c>
      <c r="CQ28" s="4005">
        <f t="shared" si="13"/>
        <v>0</v>
      </c>
      <c r="CR28" s="4005">
        <f t="shared" si="14"/>
        <v>0</v>
      </c>
    </row>
    <row r="29" spans="1:96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32"/>
      <c r="G29" s="3332"/>
      <c r="H29" s="4845"/>
      <c r="I29" s="4846"/>
      <c r="J29" s="4845"/>
      <c r="K29" s="4835"/>
      <c r="L29" s="4835"/>
      <c r="M29" s="4835"/>
      <c r="N29" s="4835"/>
      <c r="O29" s="4835"/>
      <c r="P29" s="4835"/>
      <c r="Q29" s="4835"/>
      <c r="R29" s="4835"/>
      <c r="S29" s="4835"/>
      <c r="T29" s="4835"/>
      <c r="U29" s="4835"/>
      <c r="V29" s="4835"/>
      <c r="W29" s="4835"/>
      <c r="X29" s="4836"/>
      <c r="Y29" s="3832"/>
      <c r="Z29" s="4835"/>
      <c r="AA29" s="4847"/>
      <c r="AB29" s="266"/>
      <c r="AC29" s="262"/>
      <c r="AD29" s="262"/>
      <c r="AE29" s="311"/>
      <c r="AF29" s="1289"/>
      <c r="AG29" s="1474"/>
      <c r="AH29" s="1474"/>
      <c r="AI29" s="1474"/>
      <c r="AJ29" t="str">
        <f t="shared" si="8"/>
        <v/>
      </c>
      <c r="CB29" s="1899" t="str">
        <f t="shared" si="9"/>
        <v/>
      </c>
      <c r="CC29" s="1899" t="str">
        <f t="shared" si="0"/>
        <v/>
      </c>
      <c r="CD29" s="1899" t="str">
        <f t="shared" si="1"/>
        <v/>
      </c>
      <c r="CE29" s="1899" t="str">
        <f t="shared" si="18"/>
        <v/>
      </c>
      <c r="CF29" s="1899" t="str">
        <f t="shared" si="3"/>
        <v/>
      </c>
      <c r="CG29" s="1899" t="str">
        <f t="shared" si="10"/>
        <v/>
      </c>
      <c r="CH29" s="1899" t="str">
        <f t="shared" si="11"/>
        <v/>
      </c>
      <c r="CK29" s="1971"/>
      <c r="CL29" s="1901">
        <f t="shared" si="12"/>
        <v>0</v>
      </c>
      <c r="CM29" s="1901">
        <f t="shared" si="16"/>
        <v>0</v>
      </c>
      <c r="CN29" s="1901">
        <f t="shared" si="17"/>
        <v>0</v>
      </c>
      <c r="CO29" s="1901">
        <f t="shared" si="19"/>
        <v>0</v>
      </c>
      <c r="CP29" s="1901">
        <f t="shared" si="7"/>
        <v>0</v>
      </c>
      <c r="CQ29" s="4005">
        <f t="shared" si="13"/>
        <v>0</v>
      </c>
      <c r="CR29" s="4005">
        <f t="shared" si="14"/>
        <v>0</v>
      </c>
    </row>
    <row r="30" spans="1:96" s="19" customFormat="1" ht="15" customHeight="1" x14ac:dyDescent="0.25">
      <c r="A30" s="7136"/>
      <c r="B30" s="7038" t="s">
        <v>3178</v>
      </c>
      <c r="C30" s="4728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05"/>
      <c r="K30" s="3451"/>
      <c r="L30" s="3451"/>
      <c r="M30" s="4833"/>
      <c r="N30" s="4833"/>
      <c r="O30" s="4833"/>
      <c r="P30" s="4833"/>
      <c r="Q30" s="4833"/>
      <c r="R30" s="4833"/>
      <c r="S30" s="4833"/>
      <c r="T30" s="4833"/>
      <c r="U30" s="4833"/>
      <c r="V30" s="4833"/>
      <c r="W30" s="4833"/>
      <c r="X30" s="4833"/>
      <c r="Y30" s="4848"/>
      <c r="Z30" s="4820"/>
      <c r="AA30" s="4823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8"/>
        <v/>
      </c>
      <c r="CB30" s="1899" t="str">
        <f t="shared" si="9"/>
        <v/>
      </c>
      <c r="CC30" s="1899" t="str">
        <f t="shared" si="0"/>
        <v/>
      </c>
      <c r="CD30" s="1899" t="str">
        <f t="shared" si="1"/>
        <v/>
      </c>
      <c r="CE30" s="1899" t="str">
        <f t="shared" si="18"/>
        <v/>
      </c>
      <c r="CF30" s="1899" t="str">
        <f t="shared" si="3"/>
        <v/>
      </c>
      <c r="CG30" s="1899" t="str">
        <f t="shared" si="10"/>
        <v/>
      </c>
      <c r="CH30" s="1899" t="str">
        <f t="shared" si="11"/>
        <v/>
      </c>
      <c r="CK30" s="1971"/>
      <c r="CL30" s="1901">
        <f t="shared" si="12"/>
        <v>0</v>
      </c>
      <c r="CM30" s="1901">
        <f t="shared" si="16"/>
        <v>0</v>
      </c>
      <c r="CN30" s="1901">
        <f t="shared" si="17"/>
        <v>0</v>
      </c>
      <c r="CO30" s="1901">
        <f t="shared" si="19"/>
        <v>0</v>
      </c>
      <c r="CP30" s="1901">
        <f t="shared" si="7"/>
        <v>0</v>
      </c>
      <c r="CQ30" s="4005">
        <f t="shared" si="13"/>
        <v>0</v>
      </c>
      <c r="CR30" s="4005">
        <f t="shared" si="14"/>
        <v>0</v>
      </c>
    </row>
    <row r="31" spans="1:96" s="19" customFormat="1" ht="15" customHeight="1" x14ac:dyDescent="0.25">
      <c r="A31" s="7136"/>
      <c r="B31" s="5842"/>
      <c r="C31" s="4807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49"/>
      <c r="N31" s="4849"/>
      <c r="O31" s="4849"/>
      <c r="P31" s="4849"/>
      <c r="Q31" s="4849"/>
      <c r="R31" s="4849"/>
      <c r="S31" s="4849"/>
      <c r="T31" s="4849"/>
      <c r="U31" s="4849"/>
      <c r="V31" s="4849"/>
      <c r="W31" s="4849"/>
      <c r="X31" s="4849"/>
      <c r="Y31" s="4843"/>
      <c r="Z31" s="2673"/>
      <c r="AA31" s="4844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8"/>
        <v/>
      </c>
      <c r="CB31" s="1899" t="str">
        <f t="shared" si="9"/>
        <v/>
      </c>
      <c r="CC31" s="1899" t="str">
        <f t="shared" si="0"/>
        <v/>
      </c>
      <c r="CD31" s="1899" t="str">
        <f t="shared" si="1"/>
        <v/>
      </c>
      <c r="CE31" s="1899" t="str">
        <f t="shared" si="18"/>
        <v/>
      </c>
      <c r="CF31" s="1899" t="str">
        <f t="shared" si="3"/>
        <v/>
      </c>
      <c r="CG31" s="1899" t="str">
        <f t="shared" si="10"/>
        <v/>
      </c>
      <c r="CH31" s="1899" t="str">
        <f t="shared" si="11"/>
        <v/>
      </c>
      <c r="CK31" s="1971"/>
      <c r="CL31" s="1901">
        <f t="shared" si="12"/>
        <v>0</v>
      </c>
      <c r="CM31" s="1901">
        <f t="shared" si="16"/>
        <v>0</v>
      </c>
      <c r="CN31" s="1901">
        <f t="shared" si="17"/>
        <v>0</v>
      </c>
      <c r="CO31" s="1901">
        <f t="shared" si="19"/>
        <v>0</v>
      </c>
      <c r="CP31" s="1901">
        <f t="shared" si="7"/>
        <v>0</v>
      </c>
      <c r="CQ31" s="4005">
        <f t="shared" si="13"/>
        <v>0</v>
      </c>
      <c r="CR31" s="4005">
        <f t="shared" si="14"/>
        <v>0</v>
      </c>
    </row>
    <row r="32" spans="1:96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45"/>
      <c r="K32" s="4835"/>
      <c r="L32" s="4835"/>
      <c r="M32" s="4836"/>
      <c r="N32" s="4836"/>
      <c r="O32" s="4836"/>
      <c r="P32" s="4836"/>
      <c r="Q32" s="4836"/>
      <c r="R32" s="4836"/>
      <c r="S32" s="4836"/>
      <c r="T32" s="4836"/>
      <c r="U32" s="4836"/>
      <c r="V32" s="4836"/>
      <c r="W32" s="4836"/>
      <c r="X32" s="4836"/>
      <c r="Y32" s="3832"/>
      <c r="Z32" s="4835"/>
      <c r="AA32" s="4847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8"/>
        <v/>
      </c>
      <c r="CB32" s="1899" t="str">
        <f t="shared" si="9"/>
        <v/>
      </c>
      <c r="CC32" s="1899" t="str">
        <f t="shared" si="0"/>
        <v/>
      </c>
      <c r="CD32" s="1899" t="str">
        <f t="shared" si="1"/>
        <v/>
      </c>
      <c r="CE32" s="1899" t="str">
        <f t="shared" si="18"/>
        <v/>
      </c>
      <c r="CF32" s="1899" t="str">
        <f t="shared" si="3"/>
        <v/>
      </c>
      <c r="CG32" s="1899" t="str">
        <f t="shared" si="10"/>
        <v/>
      </c>
      <c r="CH32" s="1899" t="str">
        <f t="shared" si="11"/>
        <v/>
      </c>
      <c r="CK32" s="1971"/>
      <c r="CL32" s="1901">
        <f t="shared" si="12"/>
        <v>0</v>
      </c>
      <c r="CM32" s="1901">
        <f t="shared" si="16"/>
        <v>0</v>
      </c>
      <c r="CN32" s="1901">
        <f t="shared" si="17"/>
        <v>0</v>
      </c>
      <c r="CO32" s="1901">
        <f t="shared" si="19"/>
        <v>0</v>
      </c>
      <c r="CP32" s="1901">
        <f t="shared" si="7"/>
        <v>0</v>
      </c>
      <c r="CQ32" s="4005">
        <f t="shared" si="13"/>
        <v>0</v>
      </c>
      <c r="CR32" s="4005">
        <f t="shared" si="14"/>
        <v>0</v>
      </c>
    </row>
    <row r="33" spans="1:96" s="19" customFormat="1" ht="15" customHeight="1" x14ac:dyDescent="0.25">
      <c r="A33" s="7136"/>
      <c r="B33" s="7334" t="s">
        <v>3181</v>
      </c>
      <c r="C33" s="7335"/>
      <c r="D33" s="1094">
        <f>SUM(E33:X33)</f>
        <v>0</v>
      </c>
      <c r="E33" s="1095"/>
      <c r="F33" s="4655"/>
      <c r="G33" s="4655"/>
      <c r="H33" s="4655"/>
      <c r="I33" s="1096"/>
      <c r="J33" s="1097"/>
      <c r="K33" s="4655"/>
      <c r="L33" s="4655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50"/>
      <c r="Z33" s="4655"/>
      <c r="AA33" s="1100"/>
      <c r="AB33" s="4850"/>
      <c r="AC33" s="4655"/>
      <c r="AD33" s="4655"/>
      <c r="AE33" s="1099"/>
      <c r="AF33" s="1095"/>
      <c r="AG33" s="1096"/>
      <c r="AH33" s="1096"/>
      <c r="AI33" s="1096"/>
      <c r="AJ33" t="str">
        <f t="shared" si="8"/>
        <v/>
      </c>
      <c r="CB33" s="1899" t="str">
        <f t="shared" si="9"/>
        <v/>
      </c>
      <c r="CC33" s="1899" t="str">
        <f t="shared" si="0"/>
        <v/>
      </c>
      <c r="CD33" s="1899" t="str">
        <f t="shared" si="1"/>
        <v/>
      </c>
      <c r="CE33" s="1899" t="str">
        <f t="shared" si="18"/>
        <v/>
      </c>
      <c r="CF33" s="1899" t="str">
        <f t="shared" si="3"/>
        <v/>
      </c>
      <c r="CG33" s="1899" t="str">
        <f t="shared" si="10"/>
        <v/>
      </c>
      <c r="CH33" s="1899" t="str">
        <f t="shared" si="11"/>
        <v/>
      </c>
      <c r="CK33" s="1971"/>
      <c r="CL33" s="1901">
        <f t="shared" si="12"/>
        <v>0</v>
      </c>
      <c r="CM33" s="1901">
        <f t="shared" si="16"/>
        <v>0</v>
      </c>
      <c r="CN33" s="1901">
        <f t="shared" si="17"/>
        <v>0</v>
      </c>
      <c r="CO33" s="1901">
        <f t="shared" si="19"/>
        <v>0</v>
      </c>
      <c r="CP33" s="1901">
        <f t="shared" si="7"/>
        <v>0</v>
      </c>
      <c r="CQ33" s="4005">
        <f t="shared" si="13"/>
        <v>0</v>
      </c>
      <c r="CR33" s="4005">
        <f t="shared" si="14"/>
        <v>0</v>
      </c>
    </row>
    <row r="34" spans="1:96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8"/>
        <v/>
      </c>
      <c r="CB34" s="1899" t="str">
        <f t="shared" si="9"/>
        <v/>
      </c>
      <c r="CC34" s="1899" t="str">
        <f t="shared" si="0"/>
        <v/>
      </c>
      <c r="CD34" s="1899" t="str">
        <f t="shared" si="1"/>
        <v/>
      </c>
      <c r="CE34" s="1899" t="str">
        <f t="shared" si="18"/>
        <v/>
      </c>
      <c r="CF34" s="1899" t="str">
        <f t="shared" si="3"/>
        <v/>
      </c>
      <c r="CG34" s="1899" t="str">
        <f t="shared" si="10"/>
        <v/>
      </c>
      <c r="CH34" s="1899" t="str">
        <f t="shared" si="11"/>
        <v/>
      </c>
      <c r="CK34" s="1971"/>
      <c r="CL34" s="1901">
        <f t="shared" si="12"/>
        <v>0</v>
      </c>
      <c r="CM34" s="1901">
        <f t="shared" si="16"/>
        <v>0</v>
      </c>
      <c r="CN34" s="1901">
        <f t="shared" si="17"/>
        <v>0</v>
      </c>
      <c r="CO34" s="1901">
        <f t="shared" si="19"/>
        <v>0</v>
      </c>
      <c r="CP34" s="1901">
        <f t="shared" si="7"/>
        <v>0</v>
      </c>
      <c r="CQ34" s="4005">
        <f t="shared" si="13"/>
        <v>0</v>
      </c>
      <c r="CR34" s="4005">
        <f t="shared" si="14"/>
        <v>0</v>
      </c>
    </row>
    <row r="35" spans="1:96" s="19" customFormat="1" ht="15" customHeight="1" x14ac:dyDescent="0.25">
      <c r="A35" s="7136"/>
      <c r="B35" s="7336"/>
      <c r="C35" s="4712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8"/>
        <v/>
      </c>
      <c r="CB35" s="1899" t="str">
        <f t="shared" si="9"/>
        <v/>
      </c>
      <c r="CC35" s="1899" t="str">
        <f t="shared" si="0"/>
        <v/>
      </c>
      <c r="CD35" s="1899" t="str">
        <f t="shared" si="1"/>
        <v/>
      </c>
      <c r="CE35" s="1899" t="str">
        <f t="shared" si="18"/>
        <v/>
      </c>
      <c r="CF35" s="1899" t="str">
        <f t="shared" si="3"/>
        <v/>
      </c>
      <c r="CG35" s="1899" t="str">
        <f t="shared" si="10"/>
        <v/>
      </c>
      <c r="CH35" s="1899" t="str">
        <f t="shared" si="11"/>
        <v/>
      </c>
      <c r="CK35" s="1971"/>
      <c r="CL35" s="1901">
        <f t="shared" si="12"/>
        <v>0</v>
      </c>
      <c r="CM35" s="1901">
        <f t="shared" si="16"/>
        <v>0</v>
      </c>
      <c r="CN35" s="1901">
        <f t="shared" si="17"/>
        <v>0</v>
      </c>
      <c r="CO35" s="1901">
        <f t="shared" si="19"/>
        <v>0</v>
      </c>
      <c r="CP35" s="1901">
        <f t="shared" si="7"/>
        <v>0</v>
      </c>
      <c r="CQ35" s="4005">
        <f t="shared" si="13"/>
        <v>0</v>
      </c>
      <c r="CR35" s="4005">
        <f t="shared" si="14"/>
        <v>0</v>
      </c>
    </row>
    <row r="36" spans="1:96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8"/>
        <v/>
      </c>
      <c r="CB36" s="1899" t="str">
        <f t="shared" si="9"/>
        <v/>
      </c>
      <c r="CC36" s="1899" t="str">
        <f t="shared" si="0"/>
        <v/>
      </c>
      <c r="CD36" s="1899" t="str">
        <f t="shared" si="1"/>
        <v/>
      </c>
      <c r="CE36" s="1899" t="str">
        <f t="shared" si="18"/>
        <v/>
      </c>
      <c r="CF36" s="1899" t="str">
        <f t="shared" si="3"/>
        <v/>
      </c>
      <c r="CG36" s="1899" t="str">
        <f t="shared" si="10"/>
        <v/>
      </c>
      <c r="CH36" s="1899" t="str">
        <f t="shared" si="11"/>
        <v/>
      </c>
      <c r="CK36" s="1971"/>
      <c r="CL36" s="1901">
        <f t="shared" si="12"/>
        <v>0</v>
      </c>
      <c r="CM36" s="1901">
        <f t="shared" si="16"/>
        <v>0</v>
      </c>
      <c r="CN36" s="1901">
        <f t="shared" si="17"/>
        <v>0</v>
      </c>
      <c r="CO36" s="1901">
        <f t="shared" si="19"/>
        <v>0</v>
      </c>
      <c r="CP36" s="1901">
        <f t="shared" si="7"/>
        <v>0</v>
      </c>
      <c r="CQ36" s="4005">
        <f t="shared" si="13"/>
        <v>0</v>
      </c>
      <c r="CR36" s="4005">
        <f t="shared" si="14"/>
        <v>0</v>
      </c>
    </row>
    <row r="37" spans="1:96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8"/>
        <v/>
      </c>
      <c r="CB37" s="1899" t="str">
        <f t="shared" si="9"/>
        <v/>
      </c>
      <c r="CC37" s="1899" t="str">
        <f t="shared" si="0"/>
        <v/>
      </c>
      <c r="CD37" s="1899" t="str">
        <f t="shared" si="1"/>
        <v/>
      </c>
      <c r="CE37" s="1899" t="str">
        <f t="shared" si="18"/>
        <v/>
      </c>
      <c r="CF37" s="1899" t="str">
        <f t="shared" si="3"/>
        <v/>
      </c>
      <c r="CG37" s="1899" t="str">
        <f t="shared" si="10"/>
        <v/>
      </c>
      <c r="CH37" s="1899" t="str">
        <f t="shared" si="11"/>
        <v/>
      </c>
      <c r="CK37" s="1971"/>
      <c r="CL37" s="1901">
        <f t="shared" si="12"/>
        <v>0</v>
      </c>
      <c r="CM37" s="1901">
        <f t="shared" si="16"/>
        <v>0</v>
      </c>
      <c r="CN37" s="1901">
        <f t="shared" si="17"/>
        <v>0</v>
      </c>
      <c r="CO37" s="1901">
        <f t="shared" si="19"/>
        <v>0</v>
      </c>
      <c r="CP37" s="1901">
        <f t="shared" si="7"/>
        <v>0</v>
      </c>
      <c r="CQ37" s="4005">
        <f t="shared" si="13"/>
        <v>0</v>
      </c>
      <c r="CR37" s="4005">
        <f t="shared" si="14"/>
        <v>0</v>
      </c>
    </row>
    <row r="38" spans="1:96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9"/>
      <c r="U38" s="4849"/>
      <c r="V38" s="4849"/>
      <c r="W38" s="4849"/>
      <c r="X38" s="4849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8"/>
        <v/>
      </c>
      <c r="CB38" s="1899" t="str">
        <f t="shared" si="9"/>
        <v/>
      </c>
      <c r="CC38" s="1899" t="str">
        <f t="shared" si="0"/>
        <v/>
      </c>
      <c r="CD38" s="1899" t="str">
        <f t="shared" si="1"/>
        <v/>
      </c>
      <c r="CE38" s="1899" t="str">
        <f t="shared" si="18"/>
        <v/>
      </c>
      <c r="CF38" s="1899" t="str">
        <f t="shared" si="3"/>
        <v/>
      </c>
      <c r="CG38" s="1899" t="str">
        <f t="shared" si="10"/>
        <v/>
      </c>
      <c r="CH38" s="1899" t="str">
        <f t="shared" si="11"/>
        <v/>
      </c>
      <c r="CK38" s="1971"/>
      <c r="CL38" s="1901">
        <f t="shared" si="12"/>
        <v>0</v>
      </c>
      <c r="CM38" s="1901">
        <f t="shared" si="16"/>
        <v>0</v>
      </c>
      <c r="CN38" s="1901">
        <f t="shared" si="17"/>
        <v>0</v>
      </c>
      <c r="CO38" s="1901">
        <f t="shared" si="19"/>
        <v>0</v>
      </c>
      <c r="CP38" s="1901">
        <f t="shared" si="7"/>
        <v>0</v>
      </c>
      <c r="CQ38" s="4005">
        <f t="shared" si="13"/>
        <v>0</v>
      </c>
      <c r="CR38" s="4005">
        <f t="shared" si="14"/>
        <v>0</v>
      </c>
    </row>
    <row r="39" spans="1:96" s="19" customFormat="1" ht="15" customHeight="1" x14ac:dyDescent="0.25">
      <c r="A39" s="7136"/>
      <c r="B39" s="7337" t="s">
        <v>3188</v>
      </c>
      <c r="C39" s="7338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8"/>
        <v/>
      </c>
      <c r="CB39" s="1899" t="str">
        <f t="shared" si="9"/>
        <v/>
      </c>
      <c r="CC39" s="1899" t="str">
        <f t="shared" si="0"/>
        <v/>
      </c>
      <c r="CD39" s="1899" t="str">
        <f t="shared" si="1"/>
        <v/>
      </c>
      <c r="CE39" s="1899" t="str">
        <f t="shared" si="18"/>
        <v/>
      </c>
      <c r="CF39" s="1899" t="str">
        <f t="shared" si="3"/>
        <v/>
      </c>
      <c r="CG39" s="1899" t="str">
        <f t="shared" si="10"/>
        <v/>
      </c>
      <c r="CH39" s="1899" t="str">
        <f t="shared" si="11"/>
        <v/>
      </c>
      <c r="CK39" s="1971"/>
      <c r="CL39" s="1901">
        <f t="shared" si="12"/>
        <v>0</v>
      </c>
      <c r="CM39" s="1901">
        <f t="shared" si="16"/>
        <v>0</v>
      </c>
      <c r="CN39" s="1901">
        <f t="shared" si="17"/>
        <v>0</v>
      </c>
      <c r="CO39" s="1901">
        <f t="shared" si="19"/>
        <v>0</v>
      </c>
      <c r="CP39" s="1901">
        <f t="shared" si="7"/>
        <v>0</v>
      </c>
      <c r="CQ39" s="4005">
        <f t="shared" si="13"/>
        <v>0</v>
      </c>
      <c r="CR39" s="4005">
        <f t="shared" si="14"/>
        <v>0</v>
      </c>
    </row>
    <row r="40" spans="1:96" s="19" customFormat="1" ht="15" customHeight="1" x14ac:dyDescent="0.25">
      <c r="A40" s="7136"/>
      <c r="B40" s="7038" t="s">
        <v>3189</v>
      </c>
      <c r="C40" s="4851" t="s">
        <v>3190</v>
      </c>
      <c r="D40" s="1184">
        <f>SUM(U40:X40)</f>
        <v>0</v>
      </c>
      <c r="E40" s="1468"/>
      <c r="F40" s="3451"/>
      <c r="G40" s="3451"/>
      <c r="H40" s="3451"/>
      <c r="I40" s="1469"/>
      <c r="J40" s="4705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8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8"/>
        <v/>
      </c>
      <c r="CB40" s="1899" t="str">
        <f t="shared" si="9"/>
        <v/>
      </c>
      <c r="CC40" s="1899" t="str">
        <f t="shared" si="0"/>
        <v/>
      </c>
      <c r="CD40" s="1899" t="str">
        <f t="shared" si="1"/>
        <v/>
      </c>
      <c r="CE40" s="1899" t="str">
        <f t="shared" si="18"/>
        <v/>
      </c>
      <c r="CF40" s="1899" t="str">
        <f t="shared" si="3"/>
        <v/>
      </c>
      <c r="CG40" s="1899" t="str">
        <f t="shared" si="10"/>
        <v/>
      </c>
      <c r="CH40" s="1899" t="str">
        <f t="shared" si="11"/>
        <v/>
      </c>
      <c r="CK40" s="1971"/>
      <c r="CL40" s="1901">
        <f t="shared" si="12"/>
        <v>0</v>
      </c>
      <c r="CM40" s="1901">
        <f t="shared" si="16"/>
        <v>0</v>
      </c>
      <c r="CN40" s="1901">
        <f t="shared" si="17"/>
        <v>0</v>
      </c>
      <c r="CO40" s="1901">
        <f t="shared" si="19"/>
        <v>0</v>
      </c>
      <c r="CP40" s="1901">
        <f t="shared" si="7"/>
        <v>0</v>
      </c>
      <c r="CQ40" s="4005">
        <f t="shared" si="13"/>
        <v>0</v>
      </c>
      <c r="CR40" s="4005">
        <f t="shared" si="14"/>
        <v>0</v>
      </c>
    </row>
    <row r="41" spans="1:96" s="19" customFormat="1" ht="15" customHeight="1" x14ac:dyDescent="0.25">
      <c r="A41" s="7136"/>
      <c r="B41" s="5842"/>
      <c r="C41" s="4852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42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8"/>
        <v/>
      </c>
      <c r="CB41" s="1899" t="str">
        <f t="shared" si="9"/>
        <v/>
      </c>
      <c r="CC41" s="1899" t="str">
        <f t="shared" si="0"/>
        <v/>
      </c>
      <c r="CD41" s="1899" t="str">
        <f t="shared" si="1"/>
        <v/>
      </c>
      <c r="CE41" s="1899" t="str">
        <f t="shared" si="18"/>
        <v/>
      </c>
      <c r="CF41" s="1899" t="str">
        <f t="shared" si="3"/>
        <v/>
      </c>
      <c r="CG41" s="1899" t="str">
        <f t="shared" si="10"/>
        <v/>
      </c>
      <c r="CH41" s="1899" t="str">
        <f t="shared" si="11"/>
        <v/>
      </c>
      <c r="CK41" s="1971"/>
      <c r="CL41" s="1901">
        <f t="shared" si="12"/>
        <v>0</v>
      </c>
      <c r="CM41" s="1901">
        <f t="shared" si="16"/>
        <v>0</v>
      </c>
      <c r="CN41" s="1901">
        <f t="shared" si="17"/>
        <v>0</v>
      </c>
      <c r="CO41" s="1901">
        <f t="shared" si="19"/>
        <v>0</v>
      </c>
      <c r="CP41" s="1901">
        <f t="shared" si="7"/>
        <v>0</v>
      </c>
      <c r="CQ41" s="4005">
        <f t="shared" si="13"/>
        <v>0</v>
      </c>
      <c r="CR41" s="4005">
        <f t="shared" si="14"/>
        <v>0</v>
      </c>
    </row>
    <row r="42" spans="1:96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42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8"/>
        <v/>
      </c>
      <c r="CB42" s="1899" t="str">
        <f t="shared" si="9"/>
        <v/>
      </c>
      <c r="CC42" s="1899" t="str">
        <f t="shared" si="0"/>
        <v/>
      </c>
      <c r="CD42" s="1899" t="str">
        <f t="shared" si="1"/>
        <v/>
      </c>
      <c r="CE42" s="1899" t="str">
        <f t="shared" si="18"/>
        <v/>
      </c>
      <c r="CF42" s="1899" t="str">
        <f t="shared" si="3"/>
        <v/>
      </c>
      <c r="CG42" s="1899" t="str">
        <f t="shared" si="10"/>
        <v/>
      </c>
      <c r="CH42" s="1899" t="str">
        <f t="shared" si="11"/>
        <v/>
      </c>
      <c r="CK42" s="1971"/>
      <c r="CL42" s="1901">
        <f t="shared" si="12"/>
        <v>0</v>
      </c>
      <c r="CM42" s="1901">
        <f t="shared" si="16"/>
        <v>0</v>
      </c>
      <c r="CN42" s="1901">
        <f t="shared" si="17"/>
        <v>0</v>
      </c>
      <c r="CO42" s="1901">
        <f t="shared" si="19"/>
        <v>0</v>
      </c>
      <c r="CP42" s="1901">
        <f t="shared" si="7"/>
        <v>0</v>
      </c>
      <c r="CQ42" s="4005">
        <f t="shared" si="13"/>
        <v>0</v>
      </c>
      <c r="CR42" s="4005">
        <f t="shared" si="14"/>
        <v>0</v>
      </c>
    </row>
    <row r="43" spans="1:96" s="19" customFormat="1" ht="15" customHeight="1" x14ac:dyDescent="0.25">
      <c r="A43" s="7136"/>
      <c r="B43" s="5842"/>
      <c r="C43" s="4853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42"/>
      <c r="K43" s="3146"/>
      <c r="L43" s="3146"/>
      <c r="M43" s="4849"/>
      <c r="N43" s="4849"/>
      <c r="O43" s="4849"/>
      <c r="P43" s="4849"/>
      <c r="Q43" s="4849"/>
      <c r="R43" s="4849"/>
      <c r="S43" s="4849"/>
      <c r="T43" s="4849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8"/>
        <v/>
      </c>
      <c r="CB43" s="1899" t="str">
        <f t="shared" si="9"/>
        <v/>
      </c>
      <c r="CC43" s="1899" t="str">
        <f t="shared" si="0"/>
        <v/>
      </c>
      <c r="CD43" s="1899" t="str">
        <f t="shared" si="1"/>
        <v/>
      </c>
      <c r="CE43" s="1899" t="str">
        <f t="shared" si="18"/>
        <v/>
      </c>
      <c r="CF43" s="1899" t="str">
        <f t="shared" si="3"/>
        <v/>
      </c>
      <c r="CG43" s="1899" t="str">
        <f t="shared" si="10"/>
        <v/>
      </c>
      <c r="CH43" s="1899" t="str">
        <f t="shared" si="11"/>
        <v/>
      </c>
      <c r="CK43" s="1971"/>
      <c r="CL43" s="1901">
        <f t="shared" si="12"/>
        <v>0</v>
      </c>
      <c r="CM43" s="1901">
        <f t="shared" si="16"/>
        <v>0</v>
      </c>
      <c r="CN43" s="1901">
        <f t="shared" si="17"/>
        <v>0</v>
      </c>
      <c r="CO43" s="1901">
        <f t="shared" si="19"/>
        <v>0</v>
      </c>
      <c r="CP43" s="1901">
        <f t="shared" si="7"/>
        <v>0</v>
      </c>
      <c r="CQ43" s="4005">
        <f t="shared" si="13"/>
        <v>0</v>
      </c>
      <c r="CR43" s="4005">
        <f t="shared" si="14"/>
        <v>0</v>
      </c>
    </row>
    <row r="44" spans="1:96" s="19" customFormat="1" ht="15" customHeight="1" x14ac:dyDescent="0.25">
      <c r="A44" s="7136"/>
      <c r="B44" s="5842"/>
      <c r="C44" s="4854" t="s">
        <v>3194</v>
      </c>
      <c r="D44" s="193">
        <f>SUM(U44:X44)</f>
        <v>0</v>
      </c>
      <c r="E44" s="109"/>
      <c r="F44" s="287"/>
      <c r="G44" s="287"/>
      <c r="H44" s="287"/>
      <c r="I44" s="72"/>
      <c r="J44" s="4855"/>
      <c r="K44" s="287"/>
      <c r="L44" s="287"/>
      <c r="M44" s="4832"/>
      <c r="N44" s="4832"/>
      <c r="O44" s="4832"/>
      <c r="P44" s="4832"/>
      <c r="Q44" s="4832"/>
      <c r="R44" s="4832"/>
      <c r="S44" s="4832"/>
      <c r="T44" s="4832"/>
      <c r="U44" s="3181"/>
      <c r="V44" s="3181"/>
      <c r="W44" s="3181"/>
      <c r="X44" s="3181"/>
      <c r="Y44" s="4678"/>
      <c r="Z44" s="287"/>
      <c r="AA44" s="4840"/>
      <c r="AB44" s="74"/>
      <c r="AC44" s="242"/>
      <c r="AD44" s="242"/>
      <c r="AE44" s="95"/>
      <c r="AF44" s="47"/>
      <c r="AG44" s="42"/>
      <c r="AH44" s="42"/>
      <c r="AI44" s="42"/>
      <c r="AJ44" t="str">
        <f t="shared" si="8"/>
        <v/>
      </c>
      <c r="CB44" s="1899" t="str">
        <f t="shared" si="9"/>
        <v/>
      </c>
      <c r="CC44" s="1899" t="str">
        <f t="shared" si="0"/>
        <v/>
      </c>
      <c r="CD44" s="1899" t="str">
        <f t="shared" si="1"/>
        <v/>
      </c>
      <c r="CE44" s="1899" t="str">
        <f t="shared" si="18"/>
        <v/>
      </c>
      <c r="CF44" s="1899" t="str">
        <f t="shared" si="3"/>
        <v/>
      </c>
      <c r="CG44" s="1899" t="str">
        <f t="shared" si="10"/>
        <v/>
      </c>
      <c r="CH44" s="1899" t="str">
        <f t="shared" si="11"/>
        <v/>
      </c>
      <c r="CK44" s="1971"/>
      <c r="CL44" s="1901">
        <f t="shared" si="12"/>
        <v>0</v>
      </c>
      <c r="CM44" s="1901">
        <f t="shared" si="16"/>
        <v>0</v>
      </c>
      <c r="CN44" s="1901">
        <f t="shared" si="17"/>
        <v>0</v>
      </c>
      <c r="CO44" s="1901">
        <f t="shared" si="19"/>
        <v>0</v>
      </c>
      <c r="CP44" s="1901">
        <f t="shared" si="7"/>
        <v>0</v>
      </c>
      <c r="CQ44" s="4005">
        <f t="shared" si="13"/>
        <v>0</v>
      </c>
      <c r="CR44" s="4005">
        <f t="shared" si="14"/>
        <v>0</v>
      </c>
    </row>
    <row r="45" spans="1:96" s="19" customFormat="1" ht="15" customHeight="1" x14ac:dyDescent="0.25">
      <c r="A45" s="7136"/>
      <c r="B45" s="7345" t="s">
        <v>3195</v>
      </c>
      <c r="C45" s="7346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8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8"/>
        <v/>
      </c>
      <c r="CB45" s="1899" t="str">
        <f t="shared" si="9"/>
        <v/>
      </c>
      <c r="CC45" s="1899" t="str">
        <f t="shared" si="0"/>
        <v/>
      </c>
      <c r="CD45" s="1899" t="str">
        <f t="shared" si="1"/>
        <v/>
      </c>
      <c r="CE45" s="1899" t="str">
        <f t="shared" si="18"/>
        <v/>
      </c>
      <c r="CF45" s="1899" t="str">
        <f t="shared" si="3"/>
        <v/>
      </c>
      <c r="CG45" s="1899" t="str">
        <f t="shared" si="10"/>
        <v/>
      </c>
      <c r="CH45" s="1899" t="str">
        <f t="shared" si="11"/>
        <v/>
      </c>
      <c r="CK45" s="1971"/>
      <c r="CL45" s="1901">
        <f t="shared" si="12"/>
        <v>0</v>
      </c>
      <c r="CM45" s="1901">
        <f t="shared" si="16"/>
        <v>0</v>
      </c>
      <c r="CN45" s="1901">
        <f t="shared" si="17"/>
        <v>0</v>
      </c>
      <c r="CO45" s="1901">
        <f t="shared" si="19"/>
        <v>0</v>
      </c>
      <c r="CP45" s="1901">
        <f t="shared" si="7"/>
        <v>0</v>
      </c>
      <c r="CQ45" s="4005">
        <f t="shared" si="13"/>
        <v>0</v>
      </c>
      <c r="CR45" s="4005">
        <f t="shared" si="14"/>
        <v>0</v>
      </c>
    </row>
    <row r="46" spans="1:96" s="19" customFormat="1" ht="15" customHeight="1" x14ac:dyDescent="0.25">
      <c r="A46" s="7136"/>
      <c r="B46" s="7347" t="s">
        <v>3196</v>
      </c>
      <c r="C46" s="7348"/>
      <c r="D46" s="4829">
        <f>SUM(E46:X46)</f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82"/>
      <c r="Z46" s="3452"/>
      <c r="AA46" s="4847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8"/>
        <v/>
      </c>
      <c r="CB46" s="1899" t="str">
        <f t="shared" si="9"/>
        <v/>
      </c>
      <c r="CC46" s="1899" t="str">
        <f t="shared" si="0"/>
        <v/>
      </c>
      <c r="CD46" s="1899" t="str">
        <f t="shared" si="1"/>
        <v/>
      </c>
      <c r="CE46" s="1899" t="str">
        <f t="shared" si="18"/>
        <v/>
      </c>
      <c r="CF46" s="1899" t="str">
        <f t="shared" si="3"/>
        <v/>
      </c>
      <c r="CG46" s="1899" t="str">
        <f t="shared" si="10"/>
        <v/>
      </c>
      <c r="CH46" s="1899" t="str">
        <f t="shared" si="11"/>
        <v/>
      </c>
      <c r="CL46" s="1901">
        <f t="shared" si="12"/>
        <v>0</v>
      </c>
      <c r="CM46" s="1901">
        <f t="shared" si="16"/>
        <v>0</v>
      </c>
      <c r="CN46" s="1901">
        <f t="shared" si="17"/>
        <v>0</v>
      </c>
      <c r="CO46" s="1901">
        <f t="shared" si="19"/>
        <v>0</v>
      </c>
      <c r="CP46" s="1901">
        <f t="shared" si="7"/>
        <v>0</v>
      </c>
      <c r="CQ46" s="4005">
        <f t="shared" si="13"/>
        <v>0</v>
      </c>
      <c r="CR46" s="4005">
        <f t="shared" si="14"/>
        <v>0</v>
      </c>
    </row>
    <row r="47" spans="1:96" s="19" customFormat="1" ht="15" customHeight="1" x14ac:dyDescent="0.25">
      <c r="A47" s="7136"/>
      <c r="B47" s="7339" t="s">
        <v>3197</v>
      </c>
      <c r="C47" s="4856" t="s">
        <v>3198</v>
      </c>
      <c r="D47" s="1187">
        <f>SUM(K47:X47)</f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8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8"/>
        <v/>
      </c>
      <c r="CB47" s="1899" t="str">
        <f t="shared" si="9"/>
        <v/>
      </c>
      <c r="CC47" s="1899" t="str">
        <f t="shared" si="0"/>
        <v/>
      </c>
      <c r="CD47" s="1899" t="str">
        <f t="shared" si="1"/>
        <v/>
      </c>
      <c r="CE47" s="1899" t="str">
        <f t="shared" si="18"/>
        <v/>
      </c>
      <c r="CF47" s="1899" t="str">
        <f t="shared" si="3"/>
        <v/>
      </c>
      <c r="CG47" s="1899" t="str">
        <f t="shared" si="10"/>
        <v/>
      </c>
      <c r="CH47" s="1899" t="str">
        <f t="shared" si="11"/>
        <v/>
      </c>
      <c r="CL47" s="1901">
        <f t="shared" si="12"/>
        <v>0</v>
      </c>
      <c r="CM47" s="1901">
        <f t="shared" si="16"/>
        <v>0</v>
      </c>
      <c r="CN47" s="1901">
        <f t="shared" si="17"/>
        <v>0</v>
      </c>
      <c r="CO47" s="1901">
        <f t="shared" si="19"/>
        <v>0</v>
      </c>
      <c r="CP47" s="1901">
        <f t="shared" si="7"/>
        <v>0</v>
      </c>
      <c r="CQ47" s="4005">
        <f t="shared" si="13"/>
        <v>0</v>
      </c>
      <c r="CR47" s="4005">
        <f t="shared" si="14"/>
        <v>0</v>
      </c>
    </row>
    <row r="48" spans="1:96" s="19" customFormat="1" ht="15" customHeight="1" x14ac:dyDescent="0.25">
      <c r="A48" s="7136"/>
      <c r="B48" s="7340"/>
      <c r="C48" s="4857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8"/>
        <v/>
      </c>
      <c r="CB48" s="1899" t="str">
        <f t="shared" si="9"/>
        <v/>
      </c>
      <c r="CC48" s="1899" t="str">
        <f t="shared" si="0"/>
        <v/>
      </c>
      <c r="CD48" s="1899" t="str">
        <f t="shared" si="1"/>
        <v/>
      </c>
      <c r="CE48" s="1899" t="str">
        <f t="shared" si="18"/>
        <v/>
      </c>
      <c r="CF48" s="1899" t="str">
        <f t="shared" si="3"/>
        <v/>
      </c>
      <c r="CG48" s="1899" t="str">
        <f t="shared" si="10"/>
        <v/>
      </c>
      <c r="CH48" s="1899" t="str">
        <f t="shared" si="11"/>
        <v/>
      </c>
      <c r="CL48" s="1901">
        <f t="shared" si="12"/>
        <v>0</v>
      </c>
      <c r="CM48" s="1901">
        <f t="shared" si="16"/>
        <v>0</v>
      </c>
      <c r="CN48" s="1901">
        <f t="shared" si="17"/>
        <v>0</v>
      </c>
      <c r="CO48" s="1901">
        <f t="shared" si="19"/>
        <v>0</v>
      </c>
      <c r="CP48" s="1901">
        <f t="shared" si="7"/>
        <v>0</v>
      </c>
      <c r="CQ48" s="4005">
        <f t="shared" si="13"/>
        <v>0</v>
      </c>
      <c r="CR48" s="4005">
        <f t="shared" si="14"/>
        <v>0</v>
      </c>
    </row>
    <row r="49" spans="1:96" s="19" customFormat="1" ht="30.75" customHeight="1" x14ac:dyDescent="0.25">
      <c r="A49" s="7136"/>
      <c r="B49" s="7340"/>
      <c r="C49" s="4858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8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8"/>
        <v/>
      </c>
      <c r="CB49" s="1899" t="str">
        <f t="shared" si="9"/>
        <v/>
      </c>
      <c r="CC49" s="1899" t="str">
        <f t="shared" si="0"/>
        <v/>
      </c>
      <c r="CD49" s="1899" t="str">
        <f t="shared" si="1"/>
        <v/>
      </c>
      <c r="CE49" s="1899" t="str">
        <f t="shared" si="18"/>
        <v/>
      </c>
      <c r="CF49" s="1899" t="str">
        <f t="shared" si="3"/>
        <v/>
      </c>
      <c r="CG49" s="1899" t="str">
        <f t="shared" si="10"/>
        <v/>
      </c>
      <c r="CH49" s="1899" t="str">
        <f t="shared" si="11"/>
        <v/>
      </c>
      <c r="CL49" s="1901">
        <f t="shared" si="12"/>
        <v>0</v>
      </c>
      <c r="CM49" s="1901">
        <f t="shared" si="16"/>
        <v>0</v>
      </c>
      <c r="CN49" s="1901">
        <f t="shared" si="17"/>
        <v>0</v>
      </c>
      <c r="CO49" s="1901">
        <f t="shared" si="19"/>
        <v>0</v>
      </c>
      <c r="CP49" s="1901">
        <f t="shared" si="7"/>
        <v>0</v>
      </c>
      <c r="CQ49" s="4005">
        <f t="shared" si="13"/>
        <v>0</v>
      </c>
      <c r="CR49" s="4005">
        <f t="shared" si="14"/>
        <v>0</v>
      </c>
    </row>
    <row r="50" spans="1:96" s="19" customFormat="1" ht="15" customHeight="1" x14ac:dyDescent="0.25">
      <c r="A50" s="7136"/>
      <c r="B50" s="7340"/>
      <c r="C50" s="4859" t="s">
        <v>3201</v>
      </c>
      <c r="D50" s="1187">
        <f>SUM(K50:X50)</f>
        <v>0</v>
      </c>
      <c r="E50" s="4834"/>
      <c r="F50" s="4835"/>
      <c r="G50" s="4835"/>
      <c r="H50" s="4835"/>
      <c r="I50" s="636"/>
      <c r="J50" s="4834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82"/>
      <c r="Z50" s="4835"/>
      <c r="AA50" s="4847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8"/>
        <v/>
      </c>
      <c r="CB50" s="1899" t="str">
        <f t="shared" si="9"/>
        <v/>
      </c>
      <c r="CC50" s="1899" t="str">
        <f t="shared" si="0"/>
        <v/>
      </c>
      <c r="CD50" s="1899" t="str">
        <f t="shared" si="1"/>
        <v/>
      </c>
      <c r="CE50" s="1899" t="str">
        <f t="shared" si="18"/>
        <v/>
      </c>
      <c r="CF50" s="1899" t="str">
        <f t="shared" si="3"/>
        <v/>
      </c>
      <c r="CG50" s="1899" t="str">
        <f t="shared" si="10"/>
        <v/>
      </c>
      <c r="CH50" s="1899" t="str">
        <f t="shared" si="11"/>
        <v/>
      </c>
      <c r="CL50" s="1901">
        <f t="shared" si="12"/>
        <v>0</v>
      </c>
      <c r="CM50" s="1901">
        <f t="shared" si="16"/>
        <v>0</v>
      </c>
      <c r="CN50" s="1901">
        <f t="shared" si="17"/>
        <v>0</v>
      </c>
      <c r="CO50" s="1901">
        <f t="shared" si="19"/>
        <v>0</v>
      </c>
      <c r="CP50" s="1901">
        <f t="shared" si="7"/>
        <v>0</v>
      </c>
      <c r="CQ50" s="4005">
        <f t="shared" si="13"/>
        <v>0</v>
      </c>
      <c r="CR50" s="4005">
        <f t="shared" si="14"/>
        <v>0</v>
      </c>
    </row>
    <row r="51" spans="1:96" s="19" customFormat="1" ht="15" customHeight="1" x14ac:dyDescent="0.25">
      <c r="A51" s="7136"/>
      <c r="B51" s="7339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60"/>
      <c r="AC51" s="773"/>
      <c r="AD51" s="773"/>
      <c r="AE51" s="771"/>
      <c r="AF51" s="1106"/>
      <c r="AG51" s="1107"/>
      <c r="AH51" s="1107"/>
      <c r="AI51" s="1107"/>
      <c r="AJ51" t="str">
        <f t="shared" si="8"/>
        <v/>
      </c>
      <c r="CB51" s="1900"/>
      <c r="CC51" s="1899" t="str">
        <f t="shared" si="0"/>
        <v/>
      </c>
      <c r="CD51" s="1899" t="str">
        <f t="shared" si="1"/>
        <v/>
      </c>
      <c r="CE51" s="1899" t="str">
        <f t="shared" si="18"/>
        <v/>
      </c>
      <c r="CF51" s="1899" t="str">
        <f t="shared" si="3"/>
        <v/>
      </c>
      <c r="CG51" s="1899" t="str">
        <f t="shared" si="10"/>
        <v/>
      </c>
      <c r="CH51" s="1899" t="str">
        <f t="shared" si="11"/>
        <v/>
      </c>
      <c r="CL51" s="1902"/>
      <c r="CM51" s="1901">
        <f t="shared" si="16"/>
        <v>0</v>
      </c>
      <c r="CN51" s="1901">
        <f t="shared" si="17"/>
        <v>0</v>
      </c>
      <c r="CO51" s="1901">
        <f t="shared" si="19"/>
        <v>0</v>
      </c>
      <c r="CP51" s="1901">
        <f t="shared" si="7"/>
        <v>0</v>
      </c>
      <c r="CQ51" s="4005">
        <f t="shared" si="13"/>
        <v>0</v>
      </c>
      <c r="CR51" s="4005">
        <f t="shared" si="14"/>
        <v>0</v>
      </c>
    </row>
    <row r="52" spans="1:96" s="19" customFormat="1" ht="15" customHeight="1" x14ac:dyDescent="0.25">
      <c r="A52" s="7136"/>
      <c r="B52" s="7341"/>
      <c r="C52" s="1819" t="s">
        <v>58</v>
      </c>
      <c r="D52" s="4829">
        <f>SUM(E52:X52)</f>
        <v>0</v>
      </c>
      <c r="E52" s="4610"/>
      <c r="F52" s="242"/>
      <c r="G52" s="242"/>
      <c r="H52" s="242"/>
      <c r="I52" s="1474"/>
      <c r="J52" s="4610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8"/>
        <v/>
      </c>
      <c r="CB52" s="1900"/>
      <c r="CC52" s="1899" t="str">
        <f t="shared" si="0"/>
        <v/>
      </c>
      <c r="CD52" s="1899" t="str">
        <f t="shared" si="1"/>
        <v/>
      </c>
      <c r="CE52" s="1899" t="str">
        <f t="shared" si="18"/>
        <v/>
      </c>
      <c r="CF52" s="1899" t="str">
        <f t="shared" si="3"/>
        <v/>
      </c>
      <c r="CG52" s="1899" t="str">
        <f t="shared" si="10"/>
        <v/>
      </c>
      <c r="CH52" s="1899" t="str">
        <f t="shared" si="11"/>
        <v/>
      </c>
      <c r="CL52" s="1902"/>
      <c r="CM52" s="1901">
        <f t="shared" si="16"/>
        <v>0</v>
      </c>
      <c r="CN52" s="1901">
        <f t="shared" si="17"/>
        <v>0</v>
      </c>
      <c r="CO52" s="1901">
        <f t="shared" si="19"/>
        <v>0</v>
      </c>
      <c r="CP52" s="1901">
        <f t="shared" si="7"/>
        <v>0</v>
      </c>
      <c r="CQ52" s="4005">
        <f t="shared" si="13"/>
        <v>0</v>
      </c>
      <c r="CR52" s="4005">
        <f t="shared" si="14"/>
        <v>0</v>
      </c>
    </row>
    <row r="53" spans="1:96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I53" si="20">SUM(F11:F52)</f>
        <v>0</v>
      </c>
      <c r="G53" s="1141">
        <f t="shared" si="20"/>
        <v>0</v>
      </c>
      <c r="H53" s="1141">
        <f t="shared" si="20"/>
        <v>0</v>
      </c>
      <c r="I53" s="1126">
        <f>SUM(I11:I52)</f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0</v>
      </c>
      <c r="N53" s="1128">
        <f t="shared" si="20"/>
        <v>0</v>
      </c>
      <c r="O53" s="1128">
        <f t="shared" si="20"/>
        <v>0</v>
      </c>
      <c r="P53" s="1128">
        <f t="shared" si="20"/>
        <v>0</v>
      </c>
      <c r="Q53" s="1128">
        <f t="shared" si="20"/>
        <v>0</v>
      </c>
      <c r="R53" s="1128">
        <f t="shared" si="20"/>
        <v>0</v>
      </c>
      <c r="S53" s="1128">
        <f t="shared" si="20"/>
        <v>0</v>
      </c>
      <c r="T53" s="1128">
        <f t="shared" si="20"/>
        <v>0</v>
      </c>
      <c r="U53" s="1128">
        <f t="shared" si="20"/>
        <v>0</v>
      </c>
      <c r="V53" s="1128">
        <f t="shared" si="20"/>
        <v>0</v>
      </c>
      <c r="W53" s="1128">
        <f t="shared" si="20"/>
        <v>0</v>
      </c>
      <c r="X53" s="1128">
        <f t="shared" si="20"/>
        <v>0</v>
      </c>
      <c r="Y53" s="4861">
        <f t="shared" si="20"/>
        <v>0</v>
      </c>
      <c r="Z53" s="1141">
        <f t="shared" si="20"/>
        <v>0</v>
      </c>
      <c r="AA53" s="1131">
        <f t="shared" si="20"/>
        <v>0</v>
      </c>
      <c r="AB53" s="4861">
        <f t="shared" si="20"/>
        <v>0</v>
      </c>
      <c r="AC53" s="301">
        <f>SUM(AC11:AC52)</f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>SUM(AG11:AG52)</f>
        <v>0</v>
      </c>
      <c r="AH53" s="1126">
        <f t="shared" ref="AH53" si="21">SUM(AH11:AH52)</f>
        <v>0</v>
      </c>
      <c r="AI53" s="1126">
        <f t="shared" si="20"/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62"/>
      <c r="H54" s="4862"/>
      <c r="I54" s="8"/>
    </row>
    <row r="55" spans="1:96" ht="42" x14ac:dyDescent="0.25">
      <c r="A55" s="6995" t="s">
        <v>3149</v>
      </c>
      <c r="B55" s="6996"/>
      <c r="C55" s="7056"/>
      <c r="D55" s="1237" t="s">
        <v>77</v>
      </c>
      <c r="E55" s="4583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021" t="s">
        <v>3158</v>
      </c>
      <c r="B56" s="7364" t="s">
        <v>3159</v>
      </c>
      <c r="C56" s="7365"/>
      <c r="D56" s="1102">
        <f t="shared" ref="D56:D91" si="22">SUM(E56:H56)</f>
        <v>0</v>
      </c>
      <c r="E56" s="4601"/>
      <c r="F56" s="4602"/>
      <c r="G56" s="4602"/>
      <c r="H56" s="4863"/>
      <c r="I56" s="4864"/>
      <c r="J56" s="1970" t="str">
        <f>CA56</f>
        <v/>
      </c>
      <c r="CA56" s="189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005">
        <f t="shared" ref="CK56:CK97" si="24">IF(AND($D56&lt;&gt;0,I56=""),1,IF(I56&gt;$D56,1,0))</f>
        <v>0</v>
      </c>
    </row>
    <row r="57" spans="1:96" ht="21" x14ac:dyDescent="0.25">
      <c r="A57" s="5888"/>
      <c r="B57" s="7024" t="s">
        <v>3160</v>
      </c>
      <c r="C57" s="4728" t="s">
        <v>3161</v>
      </c>
      <c r="D57" s="1102">
        <f t="shared" si="22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si="23"/>
        <v/>
      </c>
      <c r="CK57" s="4005">
        <f t="shared" si="24"/>
        <v>0</v>
      </c>
    </row>
    <row r="58" spans="1:96" x14ac:dyDescent="0.25">
      <c r="A58" s="5888"/>
      <c r="B58" s="7136"/>
      <c r="C58" s="1812" t="s">
        <v>3162</v>
      </c>
      <c r="D58" s="193">
        <f t="shared" si="22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3"/>
        <v/>
      </c>
      <c r="CK58" s="4005">
        <f t="shared" si="24"/>
        <v>0</v>
      </c>
    </row>
    <row r="59" spans="1:96" x14ac:dyDescent="0.25">
      <c r="A59" s="5888"/>
      <c r="B59" s="7136"/>
      <c r="C59" s="1462" t="s">
        <v>3163</v>
      </c>
      <c r="D59" s="1187">
        <f t="shared" si="22"/>
        <v>0</v>
      </c>
      <c r="E59" s="1114"/>
      <c r="F59" s="1278"/>
      <c r="G59" s="1278"/>
      <c r="H59" s="1117"/>
      <c r="I59" s="1275"/>
      <c r="J59" s="1970" t="str">
        <f t="shared" ref="J59:J96" si="25">CA59</f>
        <v/>
      </c>
      <c r="CA59" s="1899" t="str">
        <f t="shared" si="23"/>
        <v/>
      </c>
      <c r="CK59" s="4005">
        <f t="shared" si="24"/>
        <v>0</v>
      </c>
    </row>
    <row r="60" spans="1:96" x14ac:dyDescent="0.25">
      <c r="A60" s="5888"/>
      <c r="B60" s="7286"/>
      <c r="C60" s="4712" t="s">
        <v>3164</v>
      </c>
      <c r="D60" s="4829">
        <f t="shared" si="22"/>
        <v>0</v>
      </c>
      <c r="E60" s="1289"/>
      <c r="F60" s="262"/>
      <c r="G60" s="262"/>
      <c r="H60" s="316"/>
      <c r="I60" s="4865"/>
      <c r="J60" s="1970" t="str">
        <f t="shared" si="25"/>
        <v/>
      </c>
      <c r="CA60" s="1899" t="str">
        <f t="shared" si="23"/>
        <v/>
      </c>
      <c r="CK60" s="4005">
        <f t="shared" si="24"/>
        <v>0</v>
      </c>
    </row>
    <row r="61" spans="1:96" x14ac:dyDescent="0.25">
      <c r="A61" s="5888"/>
      <c r="B61" s="6662" t="s">
        <v>3165</v>
      </c>
      <c r="C61" s="6663"/>
      <c r="D61" s="195">
        <f t="shared" si="22"/>
        <v>0</v>
      </c>
      <c r="E61" s="290"/>
      <c r="F61" s="535"/>
      <c r="G61" s="535"/>
      <c r="H61" s="735"/>
      <c r="I61" s="370"/>
      <c r="J61" s="1970" t="str">
        <f t="shared" si="25"/>
        <v/>
      </c>
      <c r="CA61" s="1899" t="str">
        <f t="shared" si="23"/>
        <v/>
      </c>
      <c r="CK61" s="4005">
        <f t="shared" si="24"/>
        <v>0</v>
      </c>
    </row>
    <row r="62" spans="1:96" x14ac:dyDescent="0.25">
      <c r="A62" s="5888"/>
      <c r="B62" s="7029" t="s">
        <v>3166</v>
      </c>
      <c r="C62" s="7030"/>
      <c r="D62" s="193">
        <f t="shared" si="22"/>
        <v>0</v>
      </c>
      <c r="E62" s="1114"/>
      <c r="F62" s="1278"/>
      <c r="G62" s="1278"/>
      <c r="H62" s="1117"/>
      <c r="I62" s="1275"/>
      <c r="J62" s="1970" t="str">
        <f t="shared" si="25"/>
        <v/>
      </c>
      <c r="CA62" s="1899" t="str">
        <f t="shared" si="23"/>
        <v/>
      </c>
      <c r="CK62" s="4005">
        <f t="shared" si="24"/>
        <v>0</v>
      </c>
    </row>
    <row r="63" spans="1:96" x14ac:dyDescent="0.25">
      <c r="A63" s="5888"/>
      <c r="B63" s="7029" t="s">
        <v>3167</v>
      </c>
      <c r="C63" s="7030"/>
      <c r="D63" s="193">
        <f t="shared" si="22"/>
        <v>0</v>
      </c>
      <c r="E63" s="1114"/>
      <c r="F63" s="1278"/>
      <c r="G63" s="1278"/>
      <c r="H63" s="1117"/>
      <c r="I63" s="1275"/>
      <c r="J63" s="1970" t="str">
        <f t="shared" si="25"/>
        <v/>
      </c>
      <c r="CA63" s="1899" t="str">
        <f t="shared" si="23"/>
        <v/>
      </c>
      <c r="CK63" s="4005">
        <f t="shared" si="24"/>
        <v>0</v>
      </c>
    </row>
    <row r="64" spans="1:96" x14ac:dyDescent="0.25">
      <c r="A64" s="5888"/>
      <c r="B64" s="7337" t="s">
        <v>3168</v>
      </c>
      <c r="C64" s="7338"/>
      <c r="D64" s="193">
        <f t="shared" si="22"/>
        <v>0</v>
      </c>
      <c r="E64" s="192"/>
      <c r="F64" s="594"/>
      <c r="G64" s="594"/>
      <c r="H64" s="1123"/>
      <c r="I64" s="4866"/>
      <c r="J64" s="1970" t="str">
        <f t="shared" si="25"/>
        <v/>
      </c>
      <c r="CA64" s="1899" t="str">
        <f t="shared" si="23"/>
        <v/>
      </c>
      <c r="CK64" s="4005">
        <f t="shared" si="24"/>
        <v>0</v>
      </c>
    </row>
    <row r="65" spans="1:89" ht="21" customHeight="1" x14ac:dyDescent="0.25">
      <c r="A65" s="5888"/>
      <c r="B65" s="5768" t="s">
        <v>3208</v>
      </c>
      <c r="C65" s="4867" t="s">
        <v>461</v>
      </c>
      <c r="D65" s="4868">
        <f t="shared" si="22"/>
        <v>0</v>
      </c>
      <c r="E65" s="1760"/>
      <c r="F65" s="773"/>
      <c r="G65" s="773"/>
      <c r="H65" s="4869"/>
      <c r="I65" s="4870"/>
      <c r="J65" s="1970" t="str">
        <f t="shared" si="25"/>
        <v/>
      </c>
      <c r="CA65" s="1899" t="str">
        <f t="shared" si="23"/>
        <v/>
      </c>
      <c r="CK65" s="4005">
        <f t="shared" si="24"/>
        <v>0</v>
      </c>
    </row>
    <row r="66" spans="1:89" x14ac:dyDescent="0.25">
      <c r="A66" s="7391"/>
      <c r="B66" s="6570"/>
      <c r="C66" s="4871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3"/>
        <v/>
      </c>
      <c r="CK66" s="4005">
        <f t="shared" si="24"/>
        <v>0</v>
      </c>
    </row>
    <row r="67" spans="1:89" x14ac:dyDescent="0.25">
      <c r="A67" s="5888"/>
      <c r="B67" s="6662" t="s">
        <v>3170</v>
      </c>
      <c r="C67" s="7394"/>
      <c r="D67" s="353">
        <f t="shared" si="22"/>
        <v>0</v>
      </c>
      <c r="E67" s="4872"/>
      <c r="F67" s="242"/>
      <c r="G67" s="242"/>
      <c r="H67" s="3181"/>
      <c r="I67" s="4873"/>
      <c r="J67" s="1970" t="str">
        <f t="shared" si="25"/>
        <v/>
      </c>
      <c r="CA67" s="1899" t="str">
        <f t="shared" si="23"/>
        <v/>
      </c>
      <c r="CK67" s="4005">
        <f t="shared" si="24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2"/>
        <v>0</v>
      </c>
      <c r="E68" s="192"/>
      <c r="F68" s="594"/>
      <c r="G68" s="594"/>
      <c r="H68" s="1123"/>
      <c r="I68" s="4866"/>
      <c r="J68" s="1970" t="str">
        <f t="shared" si="25"/>
        <v/>
      </c>
      <c r="CA68" s="1899" t="str">
        <f t="shared" si="23"/>
        <v/>
      </c>
      <c r="CK68" s="4005">
        <f t="shared" si="24"/>
        <v>0</v>
      </c>
    </row>
    <row r="69" spans="1:89" ht="21" customHeight="1" x14ac:dyDescent="0.25">
      <c r="A69" s="5888"/>
      <c r="B69" s="6984" t="s">
        <v>3172</v>
      </c>
      <c r="C69" s="4874" t="s">
        <v>3173</v>
      </c>
      <c r="D69" s="4875">
        <f t="shared" si="22"/>
        <v>0</v>
      </c>
      <c r="E69" s="1760"/>
      <c r="F69" s="773"/>
      <c r="G69" s="773"/>
      <c r="H69" s="4869"/>
      <c r="I69" s="4870"/>
      <c r="J69" s="1970" t="str">
        <f t="shared" si="25"/>
        <v/>
      </c>
      <c r="CA69" s="1899" t="str">
        <f t="shared" si="23"/>
        <v/>
      </c>
      <c r="CK69" s="4005">
        <f t="shared" si="24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2"/>
        <v>0</v>
      </c>
      <c r="E70" s="1139"/>
      <c r="F70" s="1283"/>
      <c r="G70" s="1283"/>
      <c r="H70" s="1153"/>
      <c r="I70" s="1280"/>
      <c r="J70" s="1970" t="str">
        <f t="shared" si="25"/>
        <v/>
      </c>
      <c r="CA70" s="1899" t="str">
        <f t="shared" si="23"/>
        <v/>
      </c>
      <c r="CK70" s="4005">
        <f t="shared" si="24"/>
        <v>0</v>
      </c>
    </row>
    <row r="71" spans="1:89" x14ac:dyDescent="0.25">
      <c r="A71" s="5888"/>
      <c r="B71" s="5927" t="s">
        <v>3174</v>
      </c>
      <c r="C71" s="7395"/>
      <c r="D71" s="353">
        <f t="shared" si="22"/>
        <v>0</v>
      </c>
      <c r="E71" s="4872"/>
      <c r="F71" s="242"/>
      <c r="G71" s="242"/>
      <c r="H71" s="3181"/>
      <c r="I71" s="4873"/>
      <c r="J71" s="1970" t="str">
        <f t="shared" si="25"/>
        <v/>
      </c>
      <c r="CA71" s="1899" t="str">
        <f t="shared" si="23"/>
        <v/>
      </c>
      <c r="CK71" s="4005">
        <f t="shared" si="24"/>
        <v>0</v>
      </c>
    </row>
    <row r="72" spans="1:89" ht="15" customHeight="1" x14ac:dyDescent="0.25">
      <c r="A72" s="5888"/>
      <c r="B72" s="7038" t="s">
        <v>3175</v>
      </c>
      <c r="C72" s="4839" t="s">
        <v>3176</v>
      </c>
      <c r="D72" s="1184">
        <f t="shared" si="22"/>
        <v>0</v>
      </c>
      <c r="E72" s="1108"/>
      <c r="F72" s="773"/>
      <c r="G72" s="773"/>
      <c r="H72" s="1109"/>
      <c r="I72" s="1285"/>
      <c r="J72" s="1970" t="str">
        <f t="shared" si="25"/>
        <v/>
      </c>
      <c r="CA72" s="1899" t="str">
        <f t="shared" si="23"/>
        <v/>
      </c>
      <c r="CK72" s="4005">
        <f t="shared" si="24"/>
        <v>0</v>
      </c>
    </row>
    <row r="73" spans="1:89" ht="15" customHeight="1" x14ac:dyDescent="0.25">
      <c r="A73" s="5888"/>
      <c r="B73" s="5842"/>
      <c r="C73" s="4831" t="s">
        <v>3177</v>
      </c>
      <c r="D73" s="1187">
        <f t="shared" si="22"/>
        <v>0</v>
      </c>
      <c r="E73" s="1116"/>
      <c r="F73" s="1278"/>
      <c r="G73" s="1278"/>
      <c r="H73" s="1117"/>
      <c r="I73" s="1275"/>
      <c r="J73" s="1970" t="str">
        <f t="shared" si="25"/>
        <v/>
      </c>
      <c r="CA73" s="1899" t="str">
        <f t="shared" si="23"/>
        <v/>
      </c>
      <c r="CK73" s="4005">
        <f t="shared" si="24"/>
        <v>0</v>
      </c>
    </row>
    <row r="74" spans="1:89" x14ac:dyDescent="0.25">
      <c r="A74" s="5888"/>
      <c r="B74" s="7218"/>
      <c r="C74" s="417" t="s">
        <v>591</v>
      </c>
      <c r="D74" s="1188">
        <f t="shared" si="22"/>
        <v>0</v>
      </c>
      <c r="E74" s="1152"/>
      <c r="F74" s="1283"/>
      <c r="G74" s="1283"/>
      <c r="H74" s="1153"/>
      <c r="I74" s="1280"/>
      <c r="J74" s="1970" t="str">
        <f t="shared" si="25"/>
        <v/>
      </c>
      <c r="CA74" s="1899" t="str">
        <f t="shared" si="23"/>
        <v/>
      </c>
      <c r="CK74" s="4005">
        <f t="shared" si="24"/>
        <v>0</v>
      </c>
    </row>
    <row r="75" spans="1:89" x14ac:dyDescent="0.25">
      <c r="A75" s="5888"/>
      <c r="B75" s="7038" t="s">
        <v>3178</v>
      </c>
      <c r="C75" s="4728" t="s">
        <v>3179</v>
      </c>
      <c r="D75" s="1102">
        <f t="shared" si="22"/>
        <v>0</v>
      </c>
      <c r="E75" s="1106"/>
      <c r="F75" s="773"/>
      <c r="G75" s="773"/>
      <c r="H75" s="1109"/>
      <c r="I75" s="1285"/>
      <c r="J75" s="1970" t="str">
        <f t="shared" si="25"/>
        <v/>
      </c>
      <c r="CA75" s="1899" t="str">
        <f t="shared" si="23"/>
        <v/>
      </c>
      <c r="CK75" s="4005">
        <f t="shared" si="24"/>
        <v>0</v>
      </c>
    </row>
    <row r="76" spans="1:89" ht="15" customHeight="1" x14ac:dyDescent="0.25">
      <c r="A76" s="5888"/>
      <c r="B76" s="5842"/>
      <c r="C76" s="4807" t="s">
        <v>3180</v>
      </c>
      <c r="D76" s="193">
        <f t="shared" si="22"/>
        <v>0</v>
      </c>
      <c r="E76" s="1114"/>
      <c r="F76" s="1278"/>
      <c r="G76" s="1278"/>
      <c r="H76" s="1117"/>
      <c r="I76" s="1275"/>
      <c r="J76" s="1970" t="str">
        <f t="shared" si="25"/>
        <v/>
      </c>
      <c r="CA76" s="1899" t="str">
        <f t="shared" si="23"/>
        <v/>
      </c>
      <c r="CK76" s="4005">
        <f t="shared" si="24"/>
        <v>0</v>
      </c>
    </row>
    <row r="77" spans="1:89" x14ac:dyDescent="0.25">
      <c r="A77" s="5888"/>
      <c r="B77" s="7218"/>
      <c r="C77" s="417" t="s">
        <v>591</v>
      </c>
      <c r="D77" s="1188">
        <f t="shared" si="22"/>
        <v>0</v>
      </c>
      <c r="E77" s="1139"/>
      <c r="F77" s="1283"/>
      <c r="G77" s="1283"/>
      <c r="H77" s="1153"/>
      <c r="I77" s="1280"/>
      <c r="J77" s="1970" t="str">
        <f t="shared" si="25"/>
        <v/>
      </c>
      <c r="CA77" s="1899" t="str">
        <f t="shared" si="23"/>
        <v/>
      </c>
      <c r="CK77" s="4005">
        <f t="shared" si="24"/>
        <v>0</v>
      </c>
    </row>
    <row r="78" spans="1:89" x14ac:dyDescent="0.25">
      <c r="A78" s="5888"/>
      <c r="B78" s="7334" t="s">
        <v>3181</v>
      </c>
      <c r="C78" s="7335"/>
      <c r="D78" s="1094">
        <f t="shared" si="22"/>
        <v>0</v>
      </c>
      <c r="E78" s="1095"/>
      <c r="F78" s="4655"/>
      <c r="G78" s="4655"/>
      <c r="H78" s="1098"/>
      <c r="I78" s="4876"/>
      <c r="J78" s="1970" t="str">
        <f t="shared" si="25"/>
        <v/>
      </c>
      <c r="CA78" s="1899" t="str">
        <f t="shared" si="23"/>
        <v/>
      </c>
      <c r="CK78" s="4005">
        <f t="shared" si="24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2"/>
        <v>0</v>
      </c>
      <c r="E79" s="290"/>
      <c r="F79" s="535"/>
      <c r="G79" s="535"/>
      <c r="H79" s="735"/>
      <c r="I79" s="370"/>
      <c r="J79" s="1970" t="str">
        <f t="shared" si="25"/>
        <v/>
      </c>
      <c r="CA79" s="1899" t="str">
        <f t="shared" si="23"/>
        <v/>
      </c>
      <c r="CK79" s="4005">
        <f t="shared" si="24"/>
        <v>0</v>
      </c>
    </row>
    <row r="80" spans="1:89" x14ac:dyDescent="0.25">
      <c r="A80" s="5888"/>
      <c r="B80" s="7336"/>
      <c r="C80" s="4712" t="s">
        <v>3184</v>
      </c>
      <c r="D80" s="193">
        <f t="shared" si="22"/>
        <v>0</v>
      </c>
      <c r="E80" s="1114"/>
      <c r="F80" s="1278"/>
      <c r="G80" s="1278"/>
      <c r="H80" s="1117"/>
      <c r="I80" s="1275"/>
      <c r="J80" s="1970" t="str">
        <f t="shared" si="25"/>
        <v/>
      </c>
      <c r="CA80" s="1899" t="str">
        <f t="shared" si="23"/>
        <v/>
      </c>
      <c r="CK80" s="4005">
        <f t="shared" si="24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2"/>
        <v>0</v>
      </c>
      <c r="E81" s="1114"/>
      <c r="F81" s="1278"/>
      <c r="G81" s="1278"/>
      <c r="H81" s="1117"/>
      <c r="I81" s="1275"/>
      <c r="J81" s="1970" t="str">
        <f t="shared" si="25"/>
        <v/>
      </c>
      <c r="CA81" s="1899" t="str">
        <f t="shared" si="23"/>
        <v/>
      </c>
      <c r="CK81" s="4005">
        <f t="shared" si="24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5"/>
        <v/>
      </c>
      <c r="CA82" s="1899" t="str">
        <f t="shared" si="23"/>
        <v/>
      </c>
      <c r="CK82" s="4005">
        <f t="shared" si="24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2"/>
        <v>0</v>
      </c>
      <c r="E83" s="192"/>
      <c r="F83" s="594"/>
      <c r="G83" s="594"/>
      <c r="H83" s="1123"/>
      <c r="I83" s="4866"/>
      <c r="J83" s="1970" t="str">
        <f t="shared" si="25"/>
        <v/>
      </c>
      <c r="CA83" s="1899" t="str">
        <f t="shared" si="23"/>
        <v/>
      </c>
      <c r="CK83" s="4005">
        <f t="shared" si="24"/>
        <v>0</v>
      </c>
    </row>
    <row r="84" spans="1:89" x14ac:dyDescent="0.25">
      <c r="A84" s="5888"/>
      <c r="B84" s="7337" t="s">
        <v>3188</v>
      </c>
      <c r="C84" s="7338"/>
      <c r="D84" s="193">
        <f t="shared" si="22"/>
        <v>0</v>
      </c>
      <c r="E84" s="192"/>
      <c r="F84" s="594"/>
      <c r="G84" s="594"/>
      <c r="H84" s="1123"/>
      <c r="I84" s="4866"/>
      <c r="J84" s="1970" t="str">
        <f t="shared" si="25"/>
        <v/>
      </c>
      <c r="CA84" s="1899" t="str">
        <f t="shared" si="23"/>
        <v/>
      </c>
      <c r="CK84" s="4005">
        <f t="shared" si="24"/>
        <v>0</v>
      </c>
    </row>
    <row r="85" spans="1:89" ht="15" customHeight="1" x14ac:dyDescent="0.25">
      <c r="A85" s="5888"/>
      <c r="B85" s="7038" t="s">
        <v>3189</v>
      </c>
      <c r="C85" s="4851" t="s">
        <v>3190</v>
      </c>
      <c r="D85" s="1102">
        <f t="shared" si="22"/>
        <v>0</v>
      </c>
      <c r="E85" s="1106"/>
      <c r="F85" s="773"/>
      <c r="G85" s="773"/>
      <c r="H85" s="1109"/>
      <c r="I85" s="1285"/>
      <c r="J85" s="1970" t="str">
        <f t="shared" si="25"/>
        <v/>
      </c>
      <c r="CA85" s="1899" t="str">
        <f t="shared" si="23"/>
        <v/>
      </c>
      <c r="CK85" s="4005">
        <f t="shared" si="24"/>
        <v>0</v>
      </c>
    </row>
    <row r="86" spans="1:89" x14ac:dyDescent="0.25">
      <c r="A86" s="5888"/>
      <c r="B86" s="5842"/>
      <c r="C86" s="4852" t="s">
        <v>3191</v>
      </c>
      <c r="D86" s="193">
        <f t="shared" si="22"/>
        <v>0</v>
      </c>
      <c r="E86" s="1114"/>
      <c r="F86" s="1278"/>
      <c r="G86" s="1278"/>
      <c r="H86" s="1117"/>
      <c r="I86" s="1275"/>
      <c r="J86" s="1970" t="str">
        <f t="shared" si="25"/>
        <v/>
      </c>
      <c r="CA86" s="1899" t="str">
        <f t="shared" si="23"/>
        <v/>
      </c>
      <c r="CK86" s="4005">
        <f t="shared" si="24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2"/>
        <v>0</v>
      </c>
      <c r="E87" s="192"/>
      <c r="F87" s="594"/>
      <c r="G87" s="594"/>
      <c r="H87" s="1123"/>
      <c r="I87" s="4866"/>
      <c r="J87" s="1970" t="str">
        <f t="shared" si="25"/>
        <v/>
      </c>
      <c r="CA87" s="1899" t="str">
        <f t="shared" si="23"/>
        <v/>
      </c>
      <c r="CK87" s="4005">
        <f t="shared" si="24"/>
        <v>0</v>
      </c>
    </row>
    <row r="88" spans="1:89" x14ac:dyDescent="0.25">
      <c r="A88" s="5888"/>
      <c r="B88" s="5842"/>
      <c r="C88" s="4853" t="s">
        <v>3193</v>
      </c>
      <c r="D88" s="193">
        <f t="shared" si="22"/>
        <v>0</v>
      </c>
      <c r="E88" s="192"/>
      <c r="F88" s="594"/>
      <c r="G88" s="594"/>
      <c r="H88" s="1123"/>
      <c r="I88" s="4866"/>
      <c r="J88" s="1970" t="str">
        <f t="shared" si="25"/>
        <v/>
      </c>
      <c r="CA88" s="1899" t="str">
        <f t="shared" si="23"/>
        <v/>
      </c>
      <c r="CK88" s="4005">
        <f t="shared" si="24"/>
        <v>0</v>
      </c>
    </row>
    <row r="89" spans="1:89" ht="15" customHeight="1" x14ac:dyDescent="0.25">
      <c r="A89" s="5888"/>
      <c r="B89" s="7218"/>
      <c r="C89" s="4877" t="s">
        <v>3194</v>
      </c>
      <c r="D89" s="193">
        <f t="shared" si="22"/>
        <v>0</v>
      </c>
      <c r="E89" s="192"/>
      <c r="F89" s="594"/>
      <c r="G89" s="594"/>
      <c r="H89" s="1123"/>
      <c r="I89" s="4866"/>
      <c r="J89" s="1970" t="str">
        <f t="shared" si="25"/>
        <v/>
      </c>
      <c r="CA89" s="1899" t="str">
        <f t="shared" si="23"/>
        <v/>
      </c>
      <c r="CK89" s="4005">
        <f t="shared" si="24"/>
        <v>0</v>
      </c>
    </row>
    <row r="90" spans="1:89" ht="15" customHeight="1" x14ac:dyDescent="0.25">
      <c r="A90" s="5888"/>
      <c r="B90" s="7345" t="s">
        <v>3195</v>
      </c>
      <c r="C90" s="7346"/>
      <c r="D90" s="1184">
        <f t="shared" si="22"/>
        <v>0</v>
      </c>
      <c r="E90" s="1106"/>
      <c r="F90" s="773"/>
      <c r="G90" s="773"/>
      <c r="H90" s="4431"/>
      <c r="I90" s="1285"/>
      <c r="J90" s="1970" t="str">
        <f t="shared" si="25"/>
        <v/>
      </c>
      <c r="CA90" s="1899" t="str">
        <f t="shared" si="23"/>
        <v/>
      </c>
      <c r="CK90" s="4005">
        <f t="shared" si="24"/>
        <v>0</v>
      </c>
    </row>
    <row r="91" spans="1:89" ht="15.75" customHeight="1" x14ac:dyDescent="0.25">
      <c r="A91" s="5888"/>
      <c r="B91" s="7347" t="s">
        <v>3196</v>
      </c>
      <c r="C91" s="7348"/>
      <c r="D91" s="4829">
        <f t="shared" si="22"/>
        <v>0</v>
      </c>
      <c r="E91" s="1289"/>
      <c r="F91" s="262"/>
      <c r="G91" s="262"/>
      <c r="H91" s="3302"/>
      <c r="I91" s="4865"/>
      <c r="J91" s="1970" t="str">
        <f t="shared" si="25"/>
        <v/>
      </c>
      <c r="CA91" s="1899" t="str">
        <f t="shared" si="23"/>
        <v/>
      </c>
      <c r="CK91" s="4005">
        <f t="shared" si="24"/>
        <v>0</v>
      </c>
    </row>
    <row r="92" spans="1:89" x14ac:dyDescent="0.25">
      <c r="A92" s="5888"/>
      <c r="B92" s="7339" t="s">
        <v>3197</v>
      </c>
      <c r="C92" s="4856" t="s">
        <v>3198</v>
      </c>
      <c r="D92" s="1184">
        <f>SUM(E92:H92)</f>
        <v>0</v>
      </c>
      <c r="E92" s="1760"/>
      <c r="F92" s="773"/>
      <c r="G92" s="773"/>
      <c r="H92" s="4878"/>
      <c r="I92" s="4870"/>
      <c r="J92" s="1970" t="str">
        <f t="shared" si="25"/>
        <v/>
      </c>
      <c r="CA92" s="1899" t="str">
        <f t="shared" si="23"/>
        <v/>
      </c>
      <c r="CK92" s="4005">
        <f t="shared" si="24"/>
        <v>0</v>
      </c>
    </row>
    <row r="93" spans="1:89" ht="22.5" x14ac:dyDescent="0.25">
      <c r="A93" s="5888"/>
      <c r="B93" s="7340"/>
      <c r="C93" s="4857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5"/>
        <v/>
      </c>
      <c r="CA93" s="1899" t="str">
        <f t="shared" si="23"/>
        <v/>
      </c>
      <c r="CK93" s="4005">
        <f t="shared" si="24"/>
        <v>0</v>
      </c>
    </row>
    <row r="94" spans="1:89" ht="21" x14ac:dyDescent="0.25">
      <c r="A94" s="5888"/>
      <c r="B94" s="7340"/>
      <c r="C94" s="4858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5"/>
        <v/>
      </c>
      <c r="CA94" s="1899" t="str">
        <f t="shared" si="23"/>
        <v/>
      </c>
      <c r="CK94" s="4005">
        <f t="shared" si="24"/>
        <v>0</v>
      </c>
    </row>
    <row r="95" spans="1:89" x14ac:dyDescent="0.25">
      <c r="A95" s="5888"/>
      <c r="B95" s="7340"/>
      <c r="C95" s="4859" t="s">
        <v>3201</v>
      </c>
      <c r="D95" s="193">
        <f>SUM(E95:H95)</f>
        <v>0</v>
      </c>
      <c r="E95" s="1289"/>
      <c r="F95" s="262"/>
      <c r="G95" s="262"/>
      <c r="H95" s="3302"/>
      <c r="I95" s="4865"/>
      <c r="J95" s="1970" t="str">
        <f t="shared" si="25"/>
        <v/>
      </c>
      <c r="CA95" s="1899" t="str">
        <f t="shared" si="23"/>
        <v/>
      </c>
      <c r="CK95" s="4005">
        <f t="shared" si="24"/>
        <v>0</v>
      </c>
    </row>
    <row r="96" spans="1:89" ht="15" customHeight="1" x14ac:dyDescent="0.25">
      <c r="A96" s="5888"/>
      <c r="B96" s="7399" t="s">
        <v>3202</v>
      </c>
      <c r="C96" s="4867" t="s">
        <v>461</v>
      </c>
      <c r="D96" s="4875">
        <f t="shared" ref="D96:D97" si="26">SUM(E96:H96)</f>
        <v>0</v>
      </c>
      <c r="E96" s="1760"/>
      <c r="F96" s="3082"/>
      <c r="G96" s="3082"/>
      <c r="H96" s="4878"/>
      <c r="I96" s="4870"/>
      <c r="J96" s="1970" t="str">
        <f t="shared" si="25"/>
        <v/>
      </c>
      <c r="CA96" s="1899" t="str">
        <f t="shared" si="23"/>
        <v/>
      </c>
      <c r="CK96" s="4005">
        <f t="shared" si="24"/>
        <v>0</v>
      </c>
    </row>
    <row r="97" spans="1:89" x14ac:dyDescent="0.25">
      <c r="A97" s="7391"/>
      <c r="B97" s="7400"/>
      <c r="C97" s="4871" t="s">
        <v>59</v>
      </c>
      <c r="D97" s="2868">
        <f t="shared" si="26"/>
        <v>0</v>
      </c>
      <c r="E97" s="1139"/>
      <c r="F97" s="1152"/>
      <c r="G97" s="1152"/>
      <c r="H97" s="564"/>
      <c r="I97" s="1280"/>
      <c r="J97" s="1970"/>
      <c r="CA97" s="1899" t="str">
        <f t="shared" si="23"/>
        <v/>
      </c>
      <c r="CK97" s="4005">
        <f t="shared" si="24"/>
        <v>0</v>
      </c>
    </row>
    <row r="98" spans="1:89" x14ac:dyDescent="0.25">
      <c r="A98" s="6623"/>
      <c r="B98" s="7392" t="s">
        <v>77</v>
      </c>
      <c r="C98" s="7393"/>
      <c r="D98" s="1094">
        <f>SUM(E98:H98)</f>
        <v>0</v>
      </c>
      <c r="E98" s="1125">
        <f>SUM(E56:E97)</f>
        <v>0</v>
      </c>
      <c r="F98" s="1125">
        <f t="shared" ref="F98:I98" si="27">SUM(F56:F97)</f>
        <v>0</v>
      </c>
      <c r="G98" s="1125">
        <f t="shared" si="27"/>
        <v>0</v>
      </c>
      <c r="H98" s="1125">
        <f t="shared" si="27"/>
        <v>0</v>
      </c>
      <c r="I98" s="1125">
        <f t="shared" si="27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79"/>
      <c r="F99" s="4879"/>
      <c r="G99" s="4879"/>
      <c r="H99" s="4879"/>
      <c r="I99" s="4879"/>
      <c r="J99" s="48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9"/>
      <c r="F100" s="738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6" t="s">
        <v>2514</v>
      </c>
      <c r="B101" s="7397"/>
      <c r="C101" s="7398"/>
      <c r="D101" s="4881"/>
      <c r="E101" s="7389"/>
      <c r="F101" s="738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90"/>
      <c r="C102" s="7311"/>
      <c r="D102" s="4881"/>
      <c r="E102" s="7389"/>
      <c r="F102" s="738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88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8" t="s">
        <v>3213</v>
      </c>
      <c r="B104" s="4883"/>
      <c r="C104" s="4884"/>
      <c r="D104" s="2184"/>
      <c r="E104" s="4885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1"/>
      <c r="H105" s="7382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886" t="s">
        <v>3219</v>
      </c>
      <c r="G106" s="4887" t="s">
        <v>1324</v>
      </c>
      <c r="H106" s="7383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80"/>
      <c r="C107" s="7064"/>
      <c r="D107" s="4888">
        <f>SUM(E107:G107)</f>
        <v>0</v>
      </c>
      <c r="E107" s="1523"/>
      <c r="F107" s="1497"/>
      <c r="G107" s="1500"/>
      <c r="H107" s="4889"/>
      <c r="I107" s="4890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8"/>
      <c r="C108" s="7032"/>
      <c r="D108" s="1711">
        <f>SUM(E108:G108)</f>
        <v>0</v>
      </c>
      <c r="E108" s="1494"/>
      <c r="F108" s="1495"/>
      <c r="G108" s="1505"/>
      <c r="H108" s="4891"/>
      <c r="I108" s="4890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4"/>
      <c r="C109" s="6556"/>
      <c r="D109" s="4892">
        <f>SUM(E109:G109)</f>
        <v>0</v>
      </c>
      <c r="E109" s="1544"/>
      <c r="F109" s="1545"/>
      <c r="G109" s="4893"/>
      <c r="H109" s="4894"/>
      <c r="I109" s="4890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95"/>
      <c r="C110" s="4895"/>
      <c r="D110" s="4895"/>
      <c r="E110" s="4895"/>
      <c r="F110" s="4895"/>
      <c r="G110" s="4896"/>
      <c r="H110" s="4897"/>
      <c r="I110" s="4890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5" t="s">
        <v>3224</v>
      </c>
      <c r="B111" s="7386"/>
      <c r="C111" s="7387"/>
      <c r="D111" s="4898">
        <f>SUM(E111:G111)</f>
        <v>0</v>
      </c>
      <c r="E111" s="1523"/>
      <c r="F111" s="1497"/>
      <c r="G111" s="4899"/>
      <c r="H111" s="4889"/>
      <c r="I111" s="4890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8"/>
      <c r="C112" s="7216"/>
      <c r="D112" s="1714">
        <f>SUM(E112:G112)</f>
        <v>0</v>
      </c>
      <c r="E112" s="1544"/>
      <c r="F112" s="1545"/>
      <c r="G112" s="4893"/>
      <c r="H112" s="4900"/>
      <c r="I112" s="4890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8" t="s">
        <v>3225</v>
      </c>
      <c r="B113" s="4883"/>
      <c r="C113" s="4884"/>
      <c r="D113" s="2184"/>
      <c r="E113" s="4885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6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01" t="s">
        <v>53</v>
      </c>
      <c r="V115" s="7377"/>
      <c r="W115" s="6623"/>
    </row>
    <row r="116" spans="1:91" s="19" customFormat="1" ht="15" customHeight="1" x14ac:dyDescent="0.15">
      <c r="A116" s="7027" t="s">
        <v>3230</v>
      </c>
      <c r="B116" s="7379"/>
      <c r="C116" s="7028"/>
      <c r="D116" s="1499"/>
      <c r="E116" s="4902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8"/>
      <c r="C117" s="7032"/>
      <c r="D117" s="1504"/>
      <c r="E117" s="4636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28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03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28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8" t="s">
        <v>3233</v>
      </c>
      <c r="B119" s="4884"/>
      <c r="C119" s="4884"/>
      <c r="D119" s="4904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5"/>
      <c r="C122" s="1445" t="s">
        <v>3237</v>
      </c>
      <c r="D122" s="1112">
        <f t="shared" ref="D122:D130" si="29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90" t="str">
        <f>CA122&amp;CB122</f>
        <v/>
      </c>
      <c r="CA122" s="1899" t="str">
        <f t="shared" ref="CA122:CA130" si="30">IF((K122+L122)&lt;&gt;D122," * El Nº de intervenciones NO DEBE ser distinto a la suma por Sexo.","")</f>
        <v/>
      </c>
      <c r="CB122" s="1970"/>
      <c r="CK122" s="1901">
        <f t="shared" ref="CK122:CK130" si="31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29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90" t="str">
        <f t="shared" ref="M123:M130" si="32">CA123&amp;CB123</f>
        <v/>
      </c>
      <c r="CA123" s="1899" t="str">
        <f t="shared" si="30"/>
        <v/>
      </c>
      <c r="CB123" s="1970"/>
      <c r="CK123" s="1901">
        <f t="shared" si="31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29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90" t="str">
        <f t="shared" si="32"/>
        <v/>
      </c>
      <c r="CA124" s="1899" t="str">
        <f t="shared" si="30"/>
        <v/>
      </c>
      <c r="CB124" s="1970"/>
      <c r="CK124" s="1901">
        <f t="shared" si="31"/>
        <v>0</v>
      </c>
    </row>
    <row r="125" spans="1:91" s="19" customFormat="1" ht="15" customHeight="1" x14ac:dyDescent="0.25">
      <c r="A125" s="7026" t="s">
        <v>3240</v>
      </c>
      <c r="B125" s="7375"/>
      <c r="C125" s="1445" t="s">
        <v>3237</v>
      </c>
      <c r="D125" s="250">
        <f t="shared" si="29"/>
        <v>0</v>
      </c>
      <c r="E125" s="290"/>
      <c r="F125" s="22"/>
      <c r="G125" s="535"/>
      <c r="H125" s="535"/>
      <c r="I125" s="535"/>
      <c r="J125" s="61"/>
      <c r="K125" s="22"/>
      <c r="L125" s="107"/>
      <c r="M125" s="4890" t="str">
        <f t="shared" si="32"/>
        <v/>
      </c>
      <c r="CA125" s="1899" t="str">
        <f t="shared" si="30"/>
        <v/>
      </c>
      <c r="CB125" s="1970"/>
      <c r="CK125" s="1901">
        <f t="shared" si="31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29"/>
        <v>0</v>
      </c>
      <c r="E126" s="192"/>
      <c r="F126" s="482"/>
      <c r="G126" s="594"/>
      <c r="H126" s="594"/>
      <c r="I126" s="594"/>
      <c r="J126" s="376"/>
      <c r="K126" s="482"/>
      <c r="L126" s="2"/>
      <c r="M126" s="4890" t="str">
        <f t="shared" si="32"/>
        <v/>
      </c>
      <c r="CA126" s="1899" t="str">
        <f t="shared" si="30"/>
        <v/>
      </c>
      <c r="CB126" s="1970"/>
      <c r="CK126" s="1901">
        <f t="shared" si="31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29"/>
        <v>0</v>
      </c>
      <c r="E127" s="192"/>
      <c r="F127" s="482"/>
      <c r="G127" s="594"/>
      <c r="H127" s="594"/>
      <c r="I127" s="594"/>
      <c r="J127" s="376"/>
      <c r="K127" s="482"/>
      <c r="L127" s="2"/>
      <c r="M127" s="4890" t="str">
        <f t="shared" si="32"/>
        <v/>
      </c>
      <c r="CA127" s="1899" t="str">
        <f t="shared" si="30"/>
        <v/>
      </c>
      <c r="CB127" s="1970"/>
      <c r="CK127" s="1901">
        <f t="shared" si="31"/>
        <v>0</v>
      </c>
    </row>
    <row r="128" spans="1:91" s="19" customFormat="1" ht="15" customHeight="1" x14ac:dyDescent="0.25">
      <c r="A128" s="7026" t="s">
        <v>3241</v>
      </c>
      <c r="B128" s="7375"/>
      <c r="C128" s="1445" t="s">
        <v>3237</v>
      </c>
      <c r="D128" s="250">
        <f t="shared" si="29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90" t="str">
        <f t="shared" si="32"/>
        <v/>
      </c>
      <c r="CA128" s="1899" t="str">
        <f t="shared" si="30"/>
        <v/>
      </c>
      <c r="CB128" s="1970"/>
      <c r="CK128" s="1901">
        <f t="shared" si="31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29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90" t="str">
        <f t="shared" si="32"/>
        <v/>
      </c>
      <c r="CA129" s="1899" t="str">
        <f t="shared" si="30"/>
        <v/>
      </c>
      <c r="CB129" s="1970"/>
      <c r="CK129" s="1901">
        <f t="shared" si="31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29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90" t="str">
        <f t="shared" si="32"/>
        <v/>
      </c>
      <c r="CA130" s="1899" t="str">
        <f t="shared" si="30"/>
        <v/>
      </c>
      <c r="CB130" s="1970"/>
      <c r="CK130" s="1901">
        <f t="shared" si="31"/>
        <v>0</v>
      </c>
    </row>
    <row r="131" spans="1:89" ht="18" customHeight="1" x14ac:dyDescent="0.25">
      <c r="A131" s="4688" t="s">
        <v>3242</v>
      </c>
      <c r="B131" s="4883"/>
      <c r="C131" s="4883"/>
      <c r="D131" s="4883"/>
      <c r="E131" s="4905"/>
      <c r="F131" s="4905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8" t="s">
        <v>285</v>
      </c>
      <c r="B132" s="1272" t="s">
        <v>3243</v>
      </c>
      <c r="C132" s="1802" t="s">
        <v>3244</v>
      </c>
      <c r="D132" s="4699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4" t="s">
        <v>3245</v>
      </c>
      <c r="B133" s="4906"/>
      <c r="C133" s="1097"/>
      <c r="D133" s="4907"/>
      <c r="E133" s="4908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8" t="s">
        <v>3246</v>
      </c>
      <c r="B134" s="4883"/>
      <c r="C134" s="4883"/>
      <c r="D134" s="4883"/>
      <c r="E134" s="4909"/>
      <c r="F134" s="4909"/>
      <c r="G134" s="4909"/>
      <c r="H134" s="4909"/>
      <c r="I134" s="4909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10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62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11" t="s">
        <v>3256</v>
      </c>
      <c r="B139" s="4912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8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3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10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9" t="s">
        <v>3272</v>
      </c>
      <c r="B144" s="4912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8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9" t="s">
        <v>3274</v>
      </c>
      <c r="C146" s="7371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70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90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3989">
        <f>IF(AND(G148="",SUM(C148:F148)&lt;&gt;0),1,0)</f>
        <v>0</v>
      </c>
      <c r="CL148" s="3989">
        <f>IF(AND(H148="",SUM(C148:F148)&lt;&gt;0),1,0)</f>
        <v>0</v>
      </c>
      <c r="CM148" s="3989">
        <f>IF(SUM(C148:F148)&lt;G148,1,0)</f>
        <v>0</v>
      </c>
      <c r="CN148" s="3989">
        <f>IF(SUM(C148:F148)&lt;H148,1,0)</f>
        <v>0</v>
      </c>
    </row>
    <row r="149" spans="1:92" s="19" customFormat="1" ht="21" x14ac:dyDescent="0.25">
      <c r="A149" s="4679" t="s">
        <v>3276</v>
      </c>
      <c r="B149" s="4913"/>
      <c r="C149" s="266"/>
      <c r="D149" s="262"/>
      <c r="E149" s="262"/>
      <c r="F149" s="297"/>
      <c r="G149" s="3332"/>
      <c r="H149" s="311"/>
      <c r="I149" s="4890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3989">
        <f>IF(AND(G149="",SUM(C149:F149)&lt;&gt;0),1,0)</f>
        <v>0</v>
      </c>
      <c r="CL149" s="3989">
        <f>IF(AND(H149="",SUM(C149:F149)&lt;&gt;0),1,0)</f>
        <v>0</v>
      </c>
      <c r="CM149" s="3989">
        <f>IF(SUM(C149:F149)&lt;G149,1,0)</f>
        <v>0</v>
      </c>
      <c r="CN149" s="3989">
        <f>IF(SUM(C149:F149)&lt;H149,1,0)</f>
        <v>0</v>
      </c>
    </row>
    <row r="150" spans="1:92" ht="18" customHeight="1" x14ac:dyDescent="0.25">
      <c r="A150" s="4914" t="s">
        <v>3277</v>
      </c>
      <c r="B150" s="4914"/>
      <c r="C150" s="4914"/>
      <c r="D150" s="4915"/>
      <c r="E150" s="4916"/>
      <c r="F150" s="4916"/>
      <c r="G150" s="4916"/>
      <c r="H150" s="4916"/>
      <c r="I150" s="4916"/>
      <c r="J150" s="4917"/>
      <c r="K150" s="4916"/>
      <c r="L150" s="4916"/>
      <c r="M150" s="4916"/>
      <c r="N150" s="4916"/>
      <c r="O150" s="4916"/>
      <c r="P150" s="4916"/>
    </row>
    <row r="151" spans="1:92" s="19" customFormat="1" ht="15" customHeight="1" x14ac:dyDescent="0.15">
      <c r="A151" s="7372" t="s">
        <v>3234</v>
      </c>
      <c r="B151" s="7372"/>
      <c r="C151" s="6065"/>
      <c r="D151" s="6070" t="s">
        <v>3235</v>
      </c>
      <c r="E151" s="7366" t="s">
        <v>3278</v>
      </c>
      <c r="F151" s="7367"/>
      <c r="G151" s="7367"/>
      <c r="H151" s="7367"/>
      <c r="I151" s="7367"/>
      <c r="J151" s="7367"/>
      <c r="K151" s="7367"/>
      <c r="L151" s="7367"/>
      <c r="M151" s="7367"/>
      <c r="N151" s="7367"/>
      <c r="O151" s="7367"/>
      <c r="P151" s="7368"/>
      <c r="Q151" s="7330" t="s">
        <v>2409</v>
      </c>
      <c r="R151" s="7331"/>
    </row>
    <row r="152" spans="1:92" s="19" customFormat="1" ht="20.100000000000001" customHeight="1" x14ac:dyDescent="0.15">
      <c r="A152" s="7373"/>
      <c r="B152" s="7373"/>
      <c r="C152" s="6069"/>
      <c r="D152" s="7374"/>
      <c r="E152" s="4918" t="s">
        <v>3279</v>
      </c>
      <c r="F152" s="4919" t="s">
        <v>1954</v>
      </c>
      <c r="G152" s="4919" t="s">
        <v>303</v>
      </c>
      <c r="H152" s="4919" t="s">
        <v>304</v>
      </c>
      <c r="I152" s="4919" t="s">
        <v>305</v>
      </c>
      <c r="J152" s="4919" t="s">
        <v>974</v>
      </c>
      <c r="K152" s="4919" t="s">
        <v>3280</v>
      </c>
      <c r="L152" s="4919" t="s">
        <v>1821</v>
      </c>
      <c r="M152" s="4919" t="s">
        <v>3281</v>
      </c>
      <c r="N152" s="4919" t="s">
        <v>308</v>
      </c>
      <c r="O152" s="4919" t="s">
        <v>309</v>
      </c>
      <c r="P152" s="4920" t="s">
        <v>57</v>
      </c>
      <c r="Q152" s="4921" t="s">
        <v>58</v>
      </c>
      <c r="R152" s="4922" t="s">
        <v>59</v>
      </c>
    </row>
    <row r="153" spans="1:92" s="19" customFormat="1" ht="15" customHeight="1" x14ac:dyDescent="0.25">
      <c r="A153" s="7354" t="s">
        <v>3282</v>
      </c>
      <c r="B153" s="7355"/>
      <c r="C153" s="4923" t="s">
        <v>3283</v>
      </c>
      <c r="D153" s="4924">
        <f>+E153</f>
        <v>0</v>
      </c>
      <c r="E153" s="4925"/>
      <c r="F153" s="4926"/>
      <c r="G153" s="4926"/>
      <c r="H153" s="4926"/>
      <c r="I153" s="4926"/>
      <c r="J153" s="4926"/>
      <c r="K153" s="4926"/>
      <c r="L153" s="4926"/>
      <c r="M153" s="4926"/>
      <c r="N153" s="4926"/>
      <c r="O153" s="4926"/>
      <c r="P153" s="4927"/>
      <c r="Q153" s="4928"/>
      <c r="R153" s="4929"/>
      <c r="S153" s="19" t="str">
        <f>CA153&amp;CB153</f>
        <v/>
      </c>
      <c r="CA153" s="135" t="str">
        <f t="shared" ref="CA153:CA168" si="33">IF(AND(D153&gt;0,Q153="",R153="")," * No olvide digitar la variable SEXO (Hombres/Mujeres). Digite Cero si no tiene.","")</f>
        <v/>
      </c>
      <c r="CB153" s="1899" t="str">
        <f t="shared" ref="CB153:CB168" si="34">IF((D153&lt;&gt; Q153+R153)," * La suma de Sexo (Hombres + Mujeres) debe ser igual al N° de Intervenciones.","")</f>
        <v/>
      </c>
      <c r="CK153" s="182">
        <f t="shared" ref="CK153:CK168" si="35">IF(AND(D153&gt;0,Q153="",R153=""),1,0)</f>
        <v>0</v>
      </c>
      <c r="CL153" s="1901">
        <f t="shared" ref="CL153:CL168" si="36">IF((D153&lt;&gt; Q153+R153),1,0)</f>
        <v>0</v>
      </c>
    </row>
    <row r="154" spans="1:92" s="19" customFormat="1" ht="15" customHeight="1" x14ac:dyDescent="0.25">
      <c r="A154" s="7356"/>
      <c r="B154" s="7357"/>
      <c r="C154" s="4930" t="s">
        <v>3284</v>
      </c>
      <c r="D154" s="4924">
        <f>+F154</f>
        <v>0</v>
      </c>
      <c r="E154" s="4931"/>
      <c r="F154" s="4932"/>
      <c r="G154" s="4933"/>
      <c r="H154" s="4933"/>
      <c r="I154" s="4933"/>
      <c r="J154" s="4933"/>
      <c r="K154" s="4933"/>
      <c r="L154" s="4933"/>
      <c r="M154" s="4933"/>
      <c r="N154" s="4933"/>
      <c r="O154" s="4933"/>
      <c r="P154" s="4934"/>
      <c r="Q154" s="4935"/>
      <c r="R154" s="4936"/>
      <c r="S154" s="19" t="str">
        <f t="shared" ref="S154:S168" si="37">CA154&amp;CB154</f>
        <v/>
      </c>
      <c r="CA154" s="135" t="str">
        <f t="shared" si="33"/>
        <v/>
      </c>
      <c r="CB154" s="1899" t="str">
        <f t="shared" si="34"/>
        <v/>
      </c>
      <c r="CK154" s="182">
        <f t="shared" si="35"/>
        <v>0</v>
      </c>
      <c r="CL154" s="1901">
        <f t="shared" si="36"/>
        <v>0</v>
      </c>
    </row>
    <row r="155" spans="1:92" s="19" customFormat="1" ht="15" customHeight="1" x14ac:dyDescent="0.25">
      <c r="A155" s="7356"/>
      <c r="B155" s="7357"/>
      <c r="C155" s="4930" t="s">
        <v>3285</v>
      </c>
      <c r="D155" s="4924">
        <f>+G155</f>
        <v>0</v>
      </c>
      <c r="E155" s="4931"/>
      <c r="F155" s="4933"/>
      <c r="G155" s="4932"/>
      <c r="H155" s="4933"/>
      <c r="I155" s="4933"/>
      <c r="J155" s="4933"/>
      <c r="K155" s="4933"/>
      <c r="L155" s="4933"/>
      <c r="M155" s="4933"/>
      <c r="N155" s="4933"/>
      <c r="O155" s="4933"/>
      <c r="P155" s="4934"/>
      <c r="Q155" s="4935"/>
      <c r="R155" s="4936"/>
      <c r="S155" s="19" t="str">
        <f t="shared" si="37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 x14ac:dyDescent="0.25">
      <c r="A156" s="7356"/>
      <c r="B156" s="7357"/>
      <c r="C156" s="2613" t="s">
        <v>3286</v>
      </c>
      <c r="D156" s="4924">
        <f>+H156</f>
        <v>0</v>
      </c>
      <c r="E156" s="4931"/>
      <c r="F156" s="4933"/>
      <c r="G156" s="4933"/>
      <c r="H156" s="4932"/>
      <c r="I156" s="4933"/>
      <c r="J156" s="4933"/>
      <c r="K156" s="4933"/>
      <c r="L156" s="4933"/>
      <c r="M156" s="4933"/>
      <c r="N156" s="4933"/>
      <c r="O156" s="4933"/>
      <c r="P156" s="4934"/>
      <c r="Q156" s="4935"/>
      <c r="R156" s="4936"/>
      <c r="S156" s="19" t="str">
        <f t="shared" si="37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 x14ac:dyDescent="0.25">
      <c r="A157" s="7356"/>
      <c r="B157" s="7357"/>
      <c r="C157" s="2613" t="s">
        <v>3287</v>
      </c>
      <c r="D157" s="4924">
        <f>+I157+J157+K157+L157+M157</f>
        <v>0</v>
      </c>
      <c r="E157" s="4931"/>
      <c r="F157" s="4933"/>
      <c r="G157" s="4933"/>
      <c r="H157" s="4933"/>
      <c r="I157" s="4932"/>
      <c r="J157" s="4932"/>
      <c r="K157" s="4932"/>
      <c r="L157" s="4932"/>
      <c r="M157" s="4932"/>
      <c r="N157" s="4933"/>
      <c r="O157" s="4933"/>
      <c r="P157" s="4934"/>
      <c r="Q157" s="4935"/>
      <c r="R157" s="4936"/>
      <c r="S157" s="19" t="str">
        <f t="shared" si="37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 x14ac:dyDescent="0.25">
      <c r="A158" s="7356"/>
      <c r="B158" s="7357"/>
      <c r="C158" s="4937" t="s">
        <v>3288</v>
      </c>
      <c r="D158" s="4924">
        <f>+G158+H158+I158+J158</f>
        <v>0</v>
      </c>
      <c r="E158" s="4931"/>
      <c r="F158" s="4933"/>
      <c r="G158" s="4932"/>
      <c r="H158" s="4932"/>
      <c r="I158" s="4932"/>
      <c r="J158" s="4932"/>
      <c r="K158" s="4933"/>
      <c r="L158" s="4933"/>
      <c r="M158" s="4933"/>
      <c r="N158" s="4933"/>
      <c r="O158" s="4933"/>
      <c r="P158" s="4934"/>
      <c r="Q158" s="4935"/>
      <c r="R158" s="4936"/>
      <c r="S158" s="19" t="str">
        <f t="shared" si="37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 x14ac:dyDescent="0.25">
      <c r="A159" s="7356"/>
      <c r="B159" s="7357"/>
      <c r="C159" s="4937" t="s">
        <v>3289</v>
      </c>
      <c r="D159" s="4924">
        <f>+G159+H159+I159+J159+K159+L159+M159+N159+O159+P159</f>
        <v>0</v>
      </c>
      <c r="E159" s="4931"/>
      <c r="F159" s="4933"/>
      <c r="G159" s="4932"/>
      <c r="H159" s="4932"/>
      <c r="I159" s="4932"/>
      <c r="J159" s="4932"/>
      <c r="K159" s="4932"/>
      <c r="L159" s="4932"/>
      <c r="M159" s="4932"/>
      <c r="N159" s="4932"/>
      <c r="O159" s="4932"/>
      <c r="P159" s="4938"/>
      <c r="Q159" s="4939"/>
      <c r="R159" s="4940"/>
      <c r="S159" s="19" t="str">
        <f t="shared" si="37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 x14ac:dyDescent="0.25">
      <c r="A160" s="7358"/>
      <c r="B160" s="7359"/>
      <c r="C160" s="4941" t="s">
        <v>3290</v>
      </c>
      <c r="D160" s="4942">
        <f>M160+N160+O160+P160</f>
        <v>0</v>
      </c>
      <c r="E160" s="4943"/>
      <c r="F160" s="4944"/>
      <c r="G160" s="4944"/>
      <c r="H160" s="4944"/>
      <c r="I160" s="4944"/>
      <c r="J160" s="4944"/>
      <c r="K160" s="4944"/>
      <c r="L160" s="4944"/>
      <c r="M160" s="4945"/>
      <c r="N160" s="4945"/>
      <c r="O160" s="4945"/>
      <c r="P160" s="4946"/>
      <c r="Q160" s="4947"/>
      <c r="R160" s="4948"/>
      <c r="S160" s="19" t="str">
        <f t="shared" si="37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 x14ac:dyDescent="0.25">
      <c r="A161" s="7360" t="s">
        <v>3291</v>
      </c>
      <c r="B161" s="7361"/>
      <c r="C161" s="4949" t="s">
        <v>3283</v>
      </c>
      <c r="D161" s="4950">
        <f>+E161</f>
        <v>0</v>
      </c>
      <c r="E161" s="4951"/>
      <c r="F161" s="4952"/>
      <c r="G161" s="4952"/>
      <c r="H161" s="4952"/>
      <c r="I161" s="4952"/>
      <c r="J161" s="4952"/>
      <c r="K161" s="4952"/>
      <c r="L161" s="4952"/>
      <c r="M161" s="4952"/>
      <c r="N161" s="4952"/>
      <c r="O161" s="4952"/>
      <c r="P161" s="4953"/>
      <c r="Q161" s="4951"/>
      <c r="R161" s="4954"/>
      <c r="S161" s="19" t="str">
        <f t="shared" si="37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 x14ac:dyDescent="0.25">
      <c r="A162" s="7362"/>
      <c r="B162" s="7357"/>
      <c r="C162" s="4930" t="s">
        <v>3284</v>
      </c>
      <c r="D162" s="4955">
        <f>+F162</f>
        <v>0</v>
      </c>
      <c r="E162" s="4956"/>
      <c r="F162" s="4932"/>
      <c r="G162" s="4933"/>
      <c r="H162" s="4933"/>
      <c r="I162" s="4933"/>
      <c r="J162" s="4933"/>
      <c r="K162" s="4933"/>
      <c r="L162" s="4933"/>
      <c r="M162" s="4933"/>
      <c r="N162" s="4933"/>
      <c r="O162" s="4933"/>
      <c r="P162" s="4934"/>
      <c r="Q162" s="4935"/>
      <c r="R162" s="4936"/>
      <c r="S162" s="19" t="str">
        <f t="shared" si="37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 x14ac:dyDescent="0.25">
      <c r="A163" s="7362"/>
      <c r="B163" s="7357"/>
      <c r="C163" s="4930" t="s">
        <v>3285</v>
      </c>
      <c r="D163" s="4955">
        <f>+G163</f>
        <v>0</v>
      </c>
      <c r="E163" s="4956"/>
      <c r="F163" s="4933"/>
      <c r="G163" s="4932"/>
      <c r="H163" s="4933"/>
      <c r="I163" s="4933"/>
      <c r="J163" s="4933"/>
      <c r="K163" s="4933"/>
      <c r="L163" s="4933"/>
      <c r="M163" s="4933"/>
      <c r="N163" s="4933"/>
      <c r="O163" s="4933"/>
      <c r="P163" s="4934"/>
      <c r="Q163" s="4935"/>
      <c r="R163" s="4936"/>
      <c r="S163" s="19" t="str">
        <f t="shared" si="37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 x14ac:dyDescent="0.25">
      <c r="A164" s="7362"/>
      <c r="B164" s="7357"/>
      <c r="C164" s="2613" t="s">
        <v>3286</v>
      </c>
      <c r="D164" s="4955">
        <f>+H164</f>
        <v>0</v>
      </c>
      <c r="E164" s="4956"/>
      <c r="F164" s="4933"/>
      <c r="G164" s="4933"/>
      <c r="H164" s="4932"/>
      <c r="I164" s="4933"/>
      <c r="J164" s="4933"/>
      <c r="K164" s="4933"/>
      <c r="L164" s="4933"/>
      <c r="M164" s="4933"/>
      <c r="N164" s="4933"/>
      <c r="O164" s="4933"/>
      <c r="P164" s="4934"/>
      <c r="Q164" s="4935"/>
      <c r="R164" s="4936"/>
      <c r="S164" s="19" t="str">
        <f t="shared" si="37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 x14ac:dyDescent="0.25">
      <c r="A165" s="7362"/>
      <c r="B165" s="7357"/>
      <c r="C165" s="2613" t="s">
        <v>3287</v>
      </c>
      <c r="D165" s="4955">
        <f>+I165+J165+K165+L165+M165</f>
        <v>0</v>
      </c>
      <c r="E165" s="4956"/>
      <c r="F165" s="4933"/>
      <c r="G165" s="4933"/>
      <c r="H165" s="4933"/>
      <c r="I165" s="4932"/>
      <c r="J165" s="4932"/>
      <c r="K165" s="4932"/>
      <c r="L165" s="4932"/>
      <c r="M165" s="4932"/>
      <c r="N165" s="4933"/>
      <c r="O165" s="4933"/>
      <c r="P165" s="4934"/>
      <c r="Q165" s="4935"/>
      <c r="R165" s="4936"/>
      <c r="S165" s="19" t="str">
        <f t="shared" si="37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 x14ac:dyDescent="0.25">
      <c r="A166" s="7362"/>
      <c r="B166" s="7357"/>
      <c r="C166" s="4937" t="s">
        <v>3288</v>
      </c>
      <c r="D166" s="4955">
        <f>+G166+H166+I166+J166</f>
        <v>0</v>
      </c>
      <c r="E166" s="4956"/>
      <c r="F166" s="4933"/>
      <c r="G166" s="4932"/>
      <c r="H166" s="4932"/>
      <c r="I166" s="4932"/>
      <c r="J166" s="4957"/>
      <c r="K166" s="4933"/>
      <c r="L166" s="4933"/>
      <c r="M166" s="4933"/>
      <c r="N166" s="4933"/>
      <c r="O166" s="4933"/>
      <c r="P166" s="4934"/>
      <c r="Q166" s="4935"/>
      <c r="R166" s="4936"/>
      <c r="S166" s="19" t="str">
        <f t="shared" si="37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 x14ac:dyDescent="0.25">
      <c r="A167" s="7362"/>
      <c r="B167" s="7357"/>
      <c r="C167" s="4937" t="s">
        <v>3289</v>
      </c>
      <c r="D167" s="4955">
        <f>+G167+H167+I167+J167+K167+L167+M167+N167+O167+P167</f>
        <v>0</v>
      </c>
      <c r="E167" s="4956"/>
      <c r="F167" s="4933"/>
      <c r="G167" s="4932"/>
      <c r="H167" s="4932"/>
      <c r="I167" s="4932"/>
      <c r="J167" s="4932"/>
      <c r="K167" s="4932"/>
      <c r="L167" s="4932"/>
      <c r="M167" s="4932"/>
      <c r="N167" s="4957"/>
      <c r="O167" s="4957"/>
      <c r="P167" s="4958"/>
      <c r="Q167" s="4939"/>
      <c r="R167" s="4940"/>
      <c r="S167" s="19" t="str">
        <f t="shared" si="37"/>
        <v/>
      </c>
      <c r="CA167" s="135" t="str">
        <f t="shared" si="33"/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 x14ac:dyDescent="0.25">
      <c r="A168" s="7363"/>
      <c r="B168" s="7359"/>
      <c r="C168" s="4959" t="s">
        <v>3290</v>
      </c>
      <c r="D168" s="4960">
        <f>M168+N168+O168+P168</f>
        <v>0</v>
      </c>
      <c r="E168" s="4961"/>
      <c r="F168" s="4944"/>
      <c r="G168" s="4944"/>
      <c r="H168" s="4944"/>
      <c r="I168" s="4944"/>
      <c r="J168" s="4944"/>
      <c r="K168" s="4962"/>
      <c r="L168" s="4963"/>
      <c r="M168" s="4964"/>
      <c r="N168" s="4964"/>
      <c r="O168" s="4964"/>
      <c r="P168" s="4946"/>
      <c r="Q168" s="4947"/>
      <c r="R168" s="4948"/>
      <c r="S168" s="19" t="str">
        <f t="shared" si="37"/>
        <v/>
      </c>
      <c r="CA168" s="135" t="str">
        <f t="shared" si="33"/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 x14ac:dyDescent="0.25">
      <c r="A169" s="4965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583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4" t="s">
        <v>3159</v>
      </c>
      <c r="C171" s="7365"/>
      <c r="D171" s="1102">
        <f t="shared" ref="D171:D203" si="38">SUM(E171:H171)</f>
        <v>0</v>
      </c>
      <c r="E171" s="4601"/>
      <c r="F171" s="4602"/>
      <c r="G171" s="4602"/>
      <c r="H171" s="4863"/>
      <c r="I171" s="4864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40">IF(AND(D171&gt;0,I171=""),1,IF(I171&gt;D171,1,0))</f>
        <v>0</v>
      </c>
    </row>
    <row r="172" spans="1:90" ht="21" x14ac:dyDescent="0.25">
      <c r="A172" s="7136"/>
      <c r="B172" s="7024" t="s">
        <v>3160</v>
      </c>
      <c r="C172" s="4728" t="s">
        <v>3161</v>
      </c>
      <c r="D172" s="1102">
        <f t="shared" si="38"/>
        <v>0</v>
      </c>
      <c r="E172" s="1106"/>
      <c r="F172" s="773"/>
      <c r="G172" s="773"/>
      <c r="H172" s="1109"/>
      <c r="I172" s="1285"/>
      <c r="J172" s="2184" t="str">
        <f t="shared" ref="J172:J202" si="41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si="39"/>
        <v/>
      </c>
      <c r="CK172" s="182">
        <f t="shared" si="40"/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38"/>
        <v>0</v>
      </c>
      <c r="E173" s="1114"/>
      <c r="F173" s="1278"/>
      <c r="G173" s="1278"/>
      <c r="H173" s="1117"/>
      <c r="I173" s="1275"/>
      <c r="J173" s="2184" t="str">
        <f t="shared" si="41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38"/>
        <v>0</v>
      </c>
      <c r="E174" s="1114"/>
      <c r="F174" s="1278"/>
      <c r="G174" s="1278"/>
      <c r="H174" s="1117"/>
      <c r="I174" s="1275"/>
      <c r="J174" s="2184" t="str">
        <f t="shared" si="41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 x14ac:dyDescent="0.25">
      <c r="A175" s="7136"/>
      <c r="B175" s="7286"/>
      <c r="C175" s="4712" t="s">
        <v>3164</v>
      </c>
      <c r="D175" s="4829">
        <f t="shared" si="38"/>
        <v>0</v>
      </c>
      <c r="E175" s="1289"/>
      <c r="F175" s="262"/>
      <c r="G175" s="262"/>
      <c r="H175" s="316"/>
      <c r="I175" s="4865"/>
      <c r="J175" s="2184" t="str">
        <f t="shared" si="41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38"/>
        <v>0</v>
      </c>
      <c r="E176" s="290"/>
      <c r="F176" s="535"/>
      <c r="G176" s="535"/>
      <c r="H176" s="735"/>
      <c r="I176" s="370"/>
      <c r="J176" s="2184" t="str">
        <f t="shared" si="41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38"/>
        <v>0</v>
      </c>
      <c r="E177" s="1114"/>
      <c r="F177" s="1278"/>
      <c r="G177" s="1278"/>
      <c r="H177" s="1117"/>
      <c r="I177" s="1275"/>
      <c r="J177" s="2184" t="str">
        <f t="shared" si="41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38"/>
        <v>0</v>
      </c>
      <c r="E178" s="1114"/>
      <c r="F178" s="1278"/>
      <c r="G178" s="1278"/>
      <c r="H178" s="1117"/>
      <c r="I178" s="1275"/>
      <c r="J178" s="2184" t="str">
        <f t="shared" si="41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 x14ac:dyDescent="0.25">
      <c r="A179" s="7136"/>
      <c r="B179" s="7337" t="s">
        <v>3168</v>
      </c>
      <c r="C179" s="7338"/>
      <c r="D179" s="193">
        <f t="shared" si="38"/>
        <v>0</v>
      </c>
      <c r="E179" s="1114"/>
      <c r="F179" s="1278"/>
      <c r="G179" s="1278"/>
      <c r="H179" s="1117"/>
      <c r="I179" s="1275"/>
      <c r="J179" s="2184" t="str">
        <f t="shared" si="41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38"/>
        <v>0</v>
      </c>
      <c r="E180" s="1114"/>
      <c r="F180" s="1278"/>
      <c r="G180" s="1278"/>
      <c r="H180" s="1117"/>
      <c r="I180" s="1275"/>
      <c r="J180" s="2184" t="str">
        <f t="shared" si="41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38"/>
        <v>0</v>
      </c>
      <c r="E181" s="192"/>
      <c r="F181" s="594"/>
      <c r="G181" s="594"/>
      <c r="H181" s="1123"/>
      <c r="I181" s="4866"/>
      <c r="J181" s="2184" t="str">
        <f t="shared" si="41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38"/>
        <v>0</v>
      </c>
      <c r="E182" s="192"/>
      <c r="F182" s="594"/>
      <c r="G182" s="594"/>
      <c r="H182" s="1123"/>
      <c r="I182" s="4866"/>
      <c r="J182" s="2184" t="str">
        <f t="shared" si="41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38"/>
        <v>0</v>
      </c>
      <c r="E183" s="192"/>
      <c r="F183" s="594"/>
      <c r="G183" s="594"/>
      <c r="H183" s="1123"/>
      <c r="I183" s="4866"/>
      <c r="J183" s="2184" t="str">
        <f t="shared" si="41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 x14ac:dyDescent="0.25">
      <c r="A184" s="7136"/>
      <c r="B184" s="7337" t="s">
        <v>3174</v>
      </c>
      <c r="C184" s="7338"/>
      <c r="D184" s="193">
        <f t="shared" si="38"/>
        <v>0</v>
      </c>
      <c r="E184" s="192"/>
      <c r="F184" s="594"/>
      <c r="G184" s="594"/>
      <c r="H184" s="1123"/>
      <c r="I184" s="4866"/>
      <c r="J184" s="2184" t="str">
        <f t="shared" si="41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 x14ac:dyDescent="0.25">
      <c r="A185" s="7136"/>
      <c r="B185" s="7038" t="s">
        <v>3175</v>
      </c>
      <c r="C185" s="4839" t="s">
        <v>3176</v>
      </c>
      <c r="D185" s="1184">
        <f t="shared" si="38"/>
        <v>0</v>
      </c>
      <c r="E185" s="1108"/>
      <c r="F185" s="773"/>
      <c r="G185" s="773"/>
      <c r="H185" s="1109"/>
      <c r="I185" s="1285"/>
      <c r="J185" s="2184" t="str">
        <f t="shared" si="41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 x14ac:dyDescent="0.25">
      <c r="A186" s="7136"/>
      <c r="B186" s="5842"/>
      <c r="C186" s="4831" t="s">
        <v>3177</v>
      </c>
      <c r="D186" s="1187">
        <f t="shared" si="38"/>
        <v>0</v>
      </c>
      <c r="E186" s="1116"/>
      <c r="F186" s="1278"/>
      <c r="G186" s="1278"/>
      <c r="H186" s="1117"/>
      <c r="I186" s="1275"/>
      <c r="J186" s="2184" t="str">
        <f t="shared" si="41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38"/>
        <v>0</v>
      </c>
      <c r="E187" s="1152"/>
      <c r="F187" s="1283"/>
      <c r="G187" s="1283"/>
      <c r="H187" s="1153"/>
      <c r="I187" s="1280"/>
      <c r="J187" s="2184" t="str">
        <f t="shared" si="41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 x14ac:dyDescent="0.25">
      <c r="A188" s="7136"/>
      <c r="B188" s="7038" t="s">
        <v>3178</v>
      </c>
      <c r="C188" s="4728" t="s">
        <v>3179</v>
      </c>
      <c r="D188" s="1102">
        <f t="shared" si="38"/>
        <v>0</v>
      </c>
      <c r="E188" s="1106"/>
      <c r="F188" s="773"/>
      <c r="G188" s="773"/>
      <c r="H188" s="1109"/>
      <c r="I188" s="1285"/>
      <c r="J188" s="2184" t="str">
        <f t="shared" si="41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 x14ac:dyDescent="0.25">
      <c r="A189" s="7136"/>
      <c r="B189" s="5842"/>
      <c r="C189" s="4807" t="s">
        <v>3180</v>
      </c>
      <c r="D189" s="193">
        <f t="shared" si="38"/>
        <v>0</v>
      </c>
      <c r="E189" s="1114"/>
      <c r="F189" s="1278"/>
      <c r="G189" s="1278"/>
      <c r="H189" s="1117"/>
      <c r="I189" s="1275"/>
      <c r="J189" s="2184" t="str">
        <f t="shared" si="41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38"/>
        <v>0</v>
      </c>
      <c r="E190" s="1139"/>
      <c r="F190" s="1283"/>
      <c r="G190" s="1283"/>
      <c r="H190" s="1153"/>
      <c r="I190" s="1280"/>
      <c r="J190" s="2184" t="str">
        <f t="shared" si="41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 x14ac:dyDescent="0.25">
      <c r="A191" s="7136"/>
      <c r="B191" s="7334" t="s">
        <v>3181</v>
      </c>
      <c r="C191" s="7335"/>
      <c r="D191" s="1094">
        <f t="shared" si="38"/>
        <v>0</v>
      </c>
      <c r="E191" s="1095"/>
      <c r="F191" s="4655"/>
      <c r="G191" s="4655"/>
      <c r="H191" s="1098"/>
      <c r="I191" s="4876"/>
      <c r="J191" s="2184" t="str">
        <f t="shared" si="41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38"/>
        <v>0</v>
      </c>
      <c r="E192" s="290"/>
      <c r="F192" s="535"/>
      <c r="G192" s="535"/>
      <c r="H192" s="735"/>
      <c r="I192" s="370"/>
      <c r="J192" s="2184" t="str">
        <f t="shared" si="41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 x14ac:dyDescent="0.25">
      <c r="A193" s="7136"/>
      <c r="B193" s="7336"/>
      <c r="C193" s="4712" t="s">
        <v>3184</v>
      </c>
      <c r="D193" s="193">
        <f t="shared" si="38"/>
        <v>0</v>
      </c>
      <c r="E193" s="1114"/>
      <c r="F193" s="1278"/>
      <c r="G193" s="1278"/>
      <c r="H193" s="1117"/>
      <c r="I193" s="1275"/>
      <c r="J193" s="2184" t="str">
        <f t="shared" si="41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38"/>
        <v>0</v>
      </c>
      <c r="E194" s="1114"/>
      <c r="F194" s="1278"/>
      <c r="G194" s="1278"/>
      <c r="H194" s="1117"/>
      <c r="I194" s="1275"/>
      <c r="J194" s="2184" t="str">
        <f t="shared" si="41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38"/>
        <v>0</v>
      </c>
      <c r="E195" s="1114"/>
      <c r="F195" s="1278"/>
      <c r="G195" s="1278"/>
      <c r="H195" s="1117"/>
      <c r="I195" s="1275"/>
      <c r="J195" s="2184" t="str">
        <f t="shared" si="41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38"/>
        <v>0</v>
      </c>
      <c r="E196" s="192"/>
      <c r="F196" s="594"/>
      <c r="G196" s="594"/>
      <c r="H196" s="1123"/>
      <c r="I196" s="4866"/>
      <c r="J196" s="2184" t="str">
        <f t="shared" si="41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 x14ac:dyDescent="0.25">
      <c r="A197" s="7136"/>
      <c r="B197" s="7337" t="s">
        <v>3188</v>
      </c>
      <c r="C197" s="7338"/>
      <c r="D197" s="193">
        <f t="shared" si="38"/>
        <v>0</v>
      </c>
      <c r="E197" s="192"/>
      <c r="F197" s="594"/>
      <c r="G197" s="594"/>
      <c r="H197" s="1123"/>
      <c r="I197" s="4866"/>
      <c r="J197" s="2184" t="str">
        <f t="shared" si="41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 x14ac:dyDescent="0.25">
      <c r="A198" s="7136"/>
      <c r="B198" s="7038" t="s">
        <v>3189</v>
      </c>
      <c r="C198" s="4851" t="s">
        <v>3190</v>
      </c>
      <c r="D198" s="1102">
        <f t="shared" si="38"/>
        <v>0</v>
      </c>
      <c r="E198" s="1106"/>
      <c r="F198" s="773"/>
      <c r="G198" s="773"/>
      <c r="H198" s="1109"/>
      <c r="I198" s="1285"/>
      <c r="J198" s="2184" t="str">
        <f t="shared" si="41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 x14ac:dyDescent="0.25">
      <c r="A199" s="7136"/>
      <c r="B199" s="5842"/>
      <c r="C199" s="4852" t="s">
        <v>3191</v>
      </c>
      <c r="D199" s="193">
        <f t="shared" si="38"/>
        <v>0</v>
      </c>
      <c r="E199" s="1114"/>
      <c r="F199" s="1278"/>
      <c r="G199" s="1278"/>
      <c r="H199" s="1117"/>
      <c r="I199" s="1275"/>
      <c r="J199" s="2184" t="str">
        <f t="shared" si="41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38"/>
        <v>0</v>
      </c>
      <c r="E200" s="192"/>
      <c r="F200" s="594"/>
      <c r="G200" s="594"/>
      <c r="H200" s="1123"/>
      <c r="I200" s="4866"/>
      <c r="J200" s="2184" t="str">
        <f t="shared" si="41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 x14ac:dyDescent="0.25">
      <c r="A201" s="7136"/>
      <c r="B201" s="7345" t="s">
        <v>3195</v>
      </c>
      <c r="C201" s="7346"/>
      <c r="D201" s="1184">
        <f t="shared" si="38"/>
        <v>0</v>
      </c>
      <c r="E201" s="1106"/>
      <c r="F201" s="773"/>
      <c r="G201" s="773"/>
      <c r="H201" s="4431"/>
      <c r="I201" s="1285"/>
      <c r="J201" s="2184" t="str">
        <f t="shared" si="41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 x14ac:dyDescent="0.25">
      <c r="A202" s="7136"/>
      <c r="B202" s="7347" t="s">
        <v>3196</v>
      </c>
      <c r="C202" s="7348"/>
      <c r="D202" s="4829">
        <f t="shared" si="38"/>
        <v>0</v>
      </c>
      <c r="E202" s="1289"/>
      <c r="F202" s="262"/>
      <c r="G202" s="262"/>
      <c r="H202" s="3302"/>
      <c r="I202" s="4865"/>
      <c r="J202" s="2184" t="str">
        <f t="shared" si="41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 x14ac:dyDescent="0.25">
      <c r="A203" s="7286"/>
      <c r="B203" s="7349" t="s">
        <v>77</v>
      </c>
      <c r="C203" s="7350"/>
      <c r="D203" s="1094">
        <f t="shared" si="38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6">
        <f>SUM(H171:H202)</f>
        <v>0</v>
      </c>
      <c r="I203" s="4967">
        <f>SUM(I171:I202)</f>
        <v>0</v>
      </c>
      <c r="J203" s="4908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65" t="s">
        <v>3293</v>
      </c>
      <c r="B204" s="2191"/>
      <c r="C204" s="2191"/>
      <c r="D204" s="2191"/>
      <c r="E204" s="2191"/>
      <c r="F204" s="4883"/>
      <c r="G204" s="4883" t="s">
        <v>10</v>
      </c>
      <c r="H204" s="4968"/>
      <c r="I204" s="4968"/>
      <c r="J204" s="4909"/>
      <c r="K204" s="4909"/>
      <c r="L204" s="4909"/>
      <c r="M204" s="4909"/>
      <c r="N204" s="4909"/>
      <c r="O204" s="4909"/>
      <c r="P204" s="4909"/>
      <c r="Q204" s="4909"/>
      <c r="R204" s="4909"/>
      <c r="S204" s="4909"/>
      <c r="T204" s="4909"/>
      <c r="U204" s="4909"/>
      <c r="V204" s="4909"/>
      <c r="W204" s="4909"/>
      <c r="X204" s="4909"/>
      <c r="Y204" s="4969"/>
      <c r="Z204" s="4969"/>
      <c r="AA204" s="4969"/>
      <c r="AB204" s="4969"/>
      <c r="AC204" s="4969"/>
      <c r="AD204" s="4969"/>
      <c r="AE204" s="4969"/>
      <c r="AF204" s="4969"/>
      <c r="AG204" s="4969"/>
      <c r="AH204" s="4969"/>
      <c r="AI204" s="7"/>
    </row>
    <row r="205" spans="1:89" x14ac:dyDescent="0.25">
      <c r="A205" s="7351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329" t="s">
        <v>597</v>
      </c>
      <c r="AI205" s="2958"/>
    </row>
    <row r="206" spans="1:89" x14ac:dyDescent="0.25">
      <c r="A206" s="7351"/>
      <c r="B206" s="5866"/>
      <c r="C206" s="7353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x14ac:dyDescent="0.25">
      <c r="A207" s="7351"/>
      <c r="B207" s="7352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2" t="s">
        <v>2167</v>
      </c>
      <c r="B208" s="4522" t="s">
        <v>64</v>
      </c>
      <c r="C208" s="4970">
        <f>SUM(D208:E208)</f>
        <v>0</v>
      </c>
      <c r="D208" s="4971">
        <f t="shared" ref="D208:E215" si="42">+F208+H208+J208+L208+N208+P208+R208+T208+V208+X208+Z208+AB208+AD208+AF208</f>
        <v>0</v>
      </c>
      <c r="E208" s="4972">
        <f t="shared" si="42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90" t="str">
        <f t="shared" ref="AI208:AI214" si="43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5" si="44">IF(AND($C208&lt;&gt;0,AH208=""),1,IF(AH208&gt;$C208,1,0))</f>
        <v>0</v>
      </c>
    </row>
    <row r="209" spans="1:89" ht="15" customHeight="1" x14ac:dyDescent="0.25">
      <c r="A209" s="7343"/>
      <c r="B209" s="4973" t="s">
        <v>98</v>
      </c>
      <c r="C209" s="4974">
        <f t="shared" ref="C209:C214" si="45">SUM(D209:E209)</f>
        <v>0</v>
      </c>
      <c r="D209" s="4975">
        <f t="shared" si="42"/>
        <v>0</v>
      </c>
      <c r="E209" s="4976">
        <f t="shared" si="42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90" t="str">
        <f t="shared" si="43"/>
        <v/>
      </c>
      <c r="CA209" s="189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4"/>
        <v>0</v>
      </c>
    </row>
    <row r="210" spans="1:89" ht="15" customHeight="1" x14ac:dyDescent="0.25">
      <c r="A210" s="7343"/>
      <c r="B210" s="1187" t="s">
        <v>105</v>
      </c>
      <c r="C210" s="4974">
        <f t="shared" si="45"/>
        <v>0</v>
      </c>
      <c r="D210" s="4975">
        <f t="shared" si="42"/>
        <v>0</v>
      </c>
      <c r="E210" s="4976">
        <f t="shared" si="42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90" t="str">
        <f t="shared" si="43"/>
        <v/>
      </c>
      <c r="CA210" s="1899" t="str">
        <f t="shared" si="46"/>
        <v/>
      </c>
      <c r="CK210" s="1901">
        <f t="shared" si="44"/>
        <v>0</v>
      </c>
    </row>
    <row r="211" spans="1:89" ht="15" customHeight="1" x14ac:dyDescent="0.25">
      <c r="A211" s="7343"/>
      <c r="B211" s="2670" t="s">
        <v>3297</v>
      </c>
      <c r="C211" s="4974">
        <f t="shared" si="45"/>
        <v>0</v>
      </c>
      <c r="D211" s="4975">
        <f t="shared" si="42"/>
        <v>0</v>
      </c>
      <c r="E211" s="4976">
        <f t="shared" si="42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90" t="str">
        <f t="shared" si="43"/>
        <v/>
      </c>
      <c r="CA211" s="1899" t="str">
        <f t="shared" si="46"/>
        <v/>
      </c>
      <c r="CK211" s="1901">
        <f t="shared" si="44"/>
        <v>0</v>
      </c>
    </row>
    <row r="212" spans="1:89" ht="15" customHeight="1" x14ac:dyDescent="0.25">
      <c r="A212" s="7343"/>
      <c r="B212" s="4973" t="s">
        <v>99</v>
      </c>
      <c r="C212" s="4977">
        <f t="shared" si="45"/>
        <v>0</v>
      </c>
      <c r="D212" s="4971">
        <f t="shared" si="42"/>
        <v>0</v>
      </c>
      <c r="E212" s="4972">
        <f t="shared" si="42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90" t="str">
        <f t="shared" si="43"/>
        <v/>
      </c>
      <c r="CA212" s="1899" t="str">
        <f t="shared" si="46"/>
        <v/>
      </c>
      <c r="CK212" s="1901">
        <f t="shared" si="44"/>
        <v>0</v>
      </c>
    </row>
    <row r="213" spans="1:89" ht="15" customHeight="1" x14ac:dyDescent="0.25">
      <c r="A213" s="7344"/>
      <c r="B213" s="4523" t="s">
        <v>3298</v>
      </c>
      <c r="C213" s="4977">
        <f t="shared" si="45"/>
        <v>0</v>
      </c>
      <c r="D213" s="4971">
        <f t="shared" si="42"/>
        <v>0</v>
      </c>
      <c r="E213" s="4972">
        <f t="shared" si="42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90" t="str">
        <f t="shared" si="43"/>
        <v/>
      </c>
      <c r="CA213" s="1899" t="str">
        <f t="shared" si="46"/>
        <v/>
      </c>
      <c r="CK213" s="1901">
        <f t="shared" si="44"/>
        <v>0</v>
      </c>
    </row>
    <row r="214" spans="1:89" ht="15" customHeight="1" x14ac:dyDescent="0.25">
      <c r="A214" s="7332" t="s">
        <v>3299</v>
      </c>
      <c r="B214" s="4522" t="s">
        <v>3300</v>
      </c>
      <c r="C214" s="4978">
        <f t="shared" si="45"/>
        <v>0</v>
      </c>
      <c r="D214" s="4979">
        <f t="shared" si="42"/>
        <v>0</v>
      </c>
      <c r="E214" s="4980">
        <f t="shared" si="42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90" t="str">
        <f t="shared" si="43"/>
        <v/>
      </c>
      <c r="CA214" s="1899" t="str">
        <f t="shared" si="46"/>
        <v/>
      </c>
      <c r="CK214" s="1901">
        <f t="shared" si="44"/>
        <v>0</v>
      </c>
    </row>
    <row r="215" spans="1:89" x14ac:dyDescent="0.25">
      <c r="A215" s="7332"/>
      <c r="B215" s="4523" t="s">
        <v>3301</v>
      </c>
      <c r="C215" s="4981">
        <f>SUM(D215:E215)</f>
        <v>0</v>
      </c>
      <c r="D215" s="4982">
        <f t="shared" si="42"/>
        <v>0</v>
      </c>
      <c r="E215" s="4983">
        <f t="shared" si="42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90" t="str">
        <f>$CA215</f>
        <v/>
      </c>
      <c r="CA215" s="1899" t="str">
        <f t="shared" si="46"/>
        <v/>
      </c>
      <c r="CK215" s="1901">
        <f t="shared" si="44"/>
        <v>0</v>
      </c>
    </row>
    <row r="249" spans="1:2" hidden="1" x14ac:dyDescent="0.25">
      <c r="A249" s="4984">
        <f>SUM(D11:D52,D56:D96,D101:D103,D107:D109,D111:D112,D116:E118,D122:D130,B133:D133,B137:B139,B143:B144,B148:F149,D153:D168,D171:D202,C208:C215)</f>
        <v>0</v>
      </c>
      <c r="B249" s="498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 ()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50" t="str">
        <f>CONCATENATE("MES: ",NOMBRE!B6, " (",NOMBRE!C6,NOMBRE!D6,")")</f>
        <v>MES:  ()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498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7" t="s">
        <v>3305</v>
      </c>
      <c r="B10" s="7431" t="s">
        <v>77</v>
      </c>
      <c r="C10" s="7432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8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7"/>
      <c r="AO12" s="5741"/>
      <c r="AP12" s="6450"/>
      <c r="AQ12" s="5743"/>
      <c r="AR12" s="5741"/>
      <c r="AS12" s="6698"/>
    </row>
    <row r="13" spans="1:95" ht="15" customHeight="1" x14ac:dyDescent="0.25">
      <c r="A13" s="4986" t="s">
        <v>761</v>
      </c>
      <c r="B13" s="4987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4988"/>
      <c r="F13" s="1096"/>
      <c r="G13" s="4988"/>
      <c r="H13" s="1099"/>
      <c r="I13" s="4988"/>
      <c r="J13" s="1099"/>
      <c r="K13" s="4988"/>
      <c r="L13" s="1099"/>
      <c r="M13" s="4988"/>
      <c r="N13" s="1099"/>
      <c r="O13" s="4988"/>
      <c r="P13" s="1099"/>
      <c r="Q13" s="4988"/>
      <c r="R13" s="1099"/>
      <c r="S13" s="4988"/>
      <c r="T13" s="1099"/>
      <c r="U13" s="4988"/>
      <c r="V13" s="1099"/>
      <c r="W13" s="4988"/>
      <c r="X13" s="1099"/>
      <c r="Y13" s="4988"/>
      <c r="Z13" s="1099"/>
      <c r="AA13" s="4988"/>
      <c r="AB13" s="1099"/>
      <c r="AC13" s="4988"/>
      <c r="AD13" s="1099"/>
      <c r="AE13" s="4988"/>
      <c r="AF13" s="1099"/>
      <c r="AG13" s="4988"/>
      <c r="AH13" s="1099"/>
      <c r="AI13" s="4988"/>
      <c r="AJ13" s="1099"/>
      <c r="AK13" s="4988"/>
      <c r="AL13" s="1100"/>
      <c r="AM13" s="4850"/>
      <c r="AN13" s="4655"/>
      <c r="AO13" s="4655"/>
      <c r="AP13" s="4989"/>
      <c r="AQ13" s="4850"/>
      <c r="AR13" s="4655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05">
        <f>IF(AND($B13&lt;&gt;0,AQ13=""),1,IF(AQ13&gt;$B13,1,0))</f>
        <v>0</v>
      </c>
      <c r="CO13" s="4005">
        <f>IF(AND($B13&lt;&gt;0,AR13=""),1,IF(AR13&gt;$B13,1,0))</f>
        <v>0</v>
      </c>
      <c r="CP13" s="4005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4990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05">
        <f t="shared" ref="CN14:CN18" si="9">IF(AND($B14&lt;&gt;0,AQ14=""),1,IF(AQ14&gt;$B14,1,0))</f>
        <v>0</v>
      </c>
      <c r="CO14" s="4005">
        <f t="shared" ref="CO14:CO18" si="10">IF(AND($B14&lt;&gt;0,AR14=""),1,IF(AR14&gt;$B14,1,0))</f>
        <v>0</v>
      </c>
      <c r="CP14" s="4005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4991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05">
        <f t="shared" si="9"/>
        <v>0</v>
      </c>
      <c r="CO15" s="4005">
        <f t="shared" si="10"/>
        <v>0</v>
      </c>
      <c r="CP15" s="4005">
        <f t="shared" si="11"/>
        <v>0</v>
      </c>
      <c r="CQ15"/>
    </row>
    <row r="16" spans="1:95" ht="15" customHeight="1" x14ac:dyDescent="0.25">
      <c r="A16" s="4992" t="s">
        <v>3311</v>
      </c>
      <c r="B16" s="4993">
        <f t="shared" si="0"/>
        <v>0</v>
      </c>
      <c r="C16" s="3054">
        <f t="shared" si="1"/>
        <v>0</v>
      </c>
      <c r="D16" s="4994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05">
        <f t="shared" si="9"/>
        <v>0</v>
      </c>
      <c r="CO16" s="4005">
        <f t="shared" si="10"/>
        <v>0</v>
      </c>
      <c r="CP16" s="4005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4994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05">
        <f t="shared" si="9"/>
        <v>0</v>
      </c>
      <c r="CO17" s="4005">
        <f t="shared" si="10"/>
        <v>0</v>
      </c>
      <c r="CP17" s="4005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4995">
        <f t="shared" si="1"/>
        <v>0</v>
      </c>
      <c r="D18" s="485">
        <f t="shared" si="2"/>
        <v>0</v>
      </c>
      <c r="E18" s="4834"/>
      <c r="F18" s="1482"/>
      <c r="G18" s="4838"/>
      <c r="H18" s="3749"/>
      <c r="I18" s="4838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05">
        <f t="shared" si="9"/>
        <v>0</v>
      </c>
      <c r="CO18" s="4005">
        <f t="shared" si="10"/>
        <v>0</v>
      </c>
      <c r="CP18" s="4005">
        <f t="shared" si="11"/>
        <v>0</v>
      </c>
      <c r="CQ18"/>
    </row>
    <row r="19" spans="1:113" ht="15" customHeight="1" x14ac:dyDescent="0.25">
      <c r="A19" s="4986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4987">
        <f t="shared" ref="E19:AS19" si="12">SUM(E20:E24)</f>
        <v>0</v>
      </c>
      <c r="F19" s="1126">
        <f t="shared" si="12"/>
        <v>0</v>
      </c>
      <c r="G19" s="4987">
        <f t="shared" si="12"/>
        <v>0</v>
      </c>
      <c r="H19" s="1129">
        <f t="shared" si="12"/>
        <v>0</v>
      </c>
      <c r="I19" s="4987">
        <f t="shared" si="12"/>
        <v>0</v>
      </c>
      <c r="J19" s="1129">
        <f t="shared" si="12"/>
        <v>0</v>
      </c>
      <c r="K19" s="4987">
        <f t="shared" si="12"/>
        <v>0</v>
      </c>
      <c r="L19" s="1129">
        <f t="shared" si="12"/>
        <v>0</v>
      </c>
      <c r="M19" s="4987">
        <f t="shared" si="12"/>
        <v>0</v>
      </c>
      <c r="N19" s="1129">
        <f t="shared" si="12"/>
        <v>0</v>
      </c>
      <c r="O19" s="4987">
        <f t="shared" si="12"/>
        <v>0</v>
      </c>
      <c r="P19" s="1129">
        <f t="shared" si="12"/>
        <v>0</v>
      </c>
      <c r="Q19" s="4987">
        <f t="shared" si="12"/>
        <v>0</v>
      </c>
      <c r="R19" s="1129">
        <f t="shared" si="12"/>
        <v>0</v>
      </c>
      <c r="S19" s="4987">
        <f t="shared" si="12"/>
        <v>0</v>
      </c>
      <c r="T19" s="1129">
        <f t="shared" si="12"/>
        <v>0</v>
      </c>
      <c r="U19" s="4987">
        <f t="shared" si="12"/>
        <v>0</v>
      </c>
      <c r="V19" s="1129">
        <f t="shared" si="12"/>
        <v>0</v>
      </c>
      <c r="W19" s="4987">
        <f t="shared" si="12"/>
        <v>0</v>
      </c>
      <c r="X19" s="1129">
        <f t="shared" si="12"/>
        <v>0</v>
      </c>
      <c r="Y19" s="4987">
        <f t="shared" si="12"/>
        <v>0</v>
      </c>
      <c r="Z19" s="1129">
        <f t="shared" si="12"/>
        <v>0</v>
      </c>
      <c r="AA19" s="4987">
        <f t="shared" si="12"/>
        <v>0</v>
      </c>
      <c r="AB19" s="1129">
        <f t="shared" si="12"/>
        <v>0</v>
      </c>
      <c r="AC19" s="4987">
        <f t="shared" si="12"/>
        <v>0</v>
      </c>
      <c r="AD19" s="1129">
        <f t="shared" si="12"/>
        <v>0</v>
      </c>
      <c r="AE19" s="4987">
        <f t="shared" si="12"/>
        <v>0</v>
      </c>
      <c r="AF19" s="1129">
        <f t="shared" si="12"/>
        <v>0</v>
      </c>
      <c r="AG19" s="4987">
        <f t="shared" si="12"/>
        <v>0</v>
      </c>
      <c r="AH19" s="1129">
        <f t="shared" si="12"/>
        <v>0</v>
      </c>
      <c r="AI19" s="4987">
        <f t="shared" si="12"/>
        <v>0</v>
      </c>
      <c r="AJ19" s="1129">
        <f t="shared" si="12"/>
        <v>0</v>
      </c>
      <c r="AK19" s="4987">
        <f t="shared" si="12"/>
        <v>0</v>
      </c>
      <c r="AL19" s="1131">
        <f t="shared" si="12"/>
        <v>0</v>
      </c>
      <c r="AM19" s="4861">
        <f t="shared" si="12"/>
        <v>0</v>
      </c>
      <c r="AN19" s="1141">
        <f t="shared" si="12"/>
        <v>0</v>
      </c>
      <c r="AO19" s="1141">
        <f t="shared" si="12"/>
        <v>0</v>
      </c>
      <c r="AP19" s="4966">
        <f t="shared" si="12"/>
        <v>0</v>
      </c>
      <c r="AQ19" s="4861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4996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5"/>
      <c r="AN20" s="594"/>
      <c r="AO20" s="594"/>
      <c r="AP20" s="376"/>
      <c r="AQ20" s="4605"/>
      <c r="AR20" s="4602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05">
        <f t="shared" ref="CN20:CN24" si="14">IF(AND($B20&lt;&gt;0,AQ20=""),1,IF(AQ20&gt;$B20,1,0))</f>
        <v>0</v>
      </c>
      <c r="CO20" s="4005">
        <f t="shared" ref="CO20:CO23" si="15">IF(AND($B20&lt;&gt;0,AR20=""),1,IF(AR20&gt;$B20,1,0))</f>
        <v>0</v>
      </c>
      <c r="CP20" s="4005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4993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05">
        <f t="shared" si="14"/>
        <v>0</v>
      </c>
      <c r="CO21" s="4005">
        <f t="shared" si="15"/>
        <v>0</v>
      </c>
      <c r="CP21" s="4005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4997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12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05">
        <f t="shared" si="14"/>
        <v>0</v>
      </c>
      <c r="CO22" s="4005">
        <f t="shared" si="15"/>
        <v>0</v>
      </c>
      <c r="CP22" s="4005">
        <f t="shared" si="16"/>
        <v>0</v>
      </c>
      <c r="CQ22"/>
    </row>
    <row r="23" spans="1:113" ht="15" customHeight="1" x14ac:dyDescent="0.25">
      <c r="A23" s="4998" t="s">
        <v>3315</v>
      </c>
      <c r="B23" s="4993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05">
        <f t="shared" si="14"/>
        <v>0</v>
      </c>
      <c r="CO23" s="4005">
        <f t="shared" si="15"/>
        <v>0</v>
      </c>
      <c r="CP23" s="4005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497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05">
        <f t="shared" si="14"/>
        <v>0</v>
      </c>
      <c r="CO24" s="4005">
        <f>IF(AND($B24&lt;&gt;0,AR24=""),1,IF(AR24&gt;$B24,1,0))</f>
        <v>0</v>
      </c>
      <c r="CP24" s="4005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6" t="s">
        <v>3318</v>
      </c>
      <c r="B26" s="7431" t="s">
        <v>77</v>
      </c>
      <c r="C26" s="7432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53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7"/>
      <c r="AO28" s="5741"/>
      <c r="AP28" s="5763"/>
      <c r="BZ28" s="25"/>
      <c r="CM28" s="4999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00"/>
      <c r="F29" s="5001"/>
      <c r="G29" s="5000"/>
      <c r="H29" s="4721"/>
      <c r="I29" s="5000"/>
      <c r="J29" s="4721"/>
      <c r="K29" s="5000"/>
      <c r="L29" s="5001"/>
      <c r="M29" s="5002"/>
      <c r="N29" s="4721"/>
      <c r="O29" s="5002"/>
      <c r="P29" s="4721"/>
      <c r="Q29" s="5002"/>
      <c r="R29" s="4721"/>
      <c r="S29" s="5002"/>
      <c r="T29" s="4721"/>
      <c r="U29" s="5002"/>
      <c r="V29" s="4721"/>
      <c r="W29" s="5002"/>
      <c r="X29" s="4721"/>
      <c r="Y29" s="5002"/>
      <c r="Z29" s="4721"/>
      <c r="AA29" s="5002"/>
      <c r="AB29" s="4721"/>
      <c r="AC29" s="5002"/>
      <c r="AD29" s="4721"/>
      <c r="AE29" s="5002"/>
      <c r="AF29" s="4721"/>
      <c r="AG29" s="5002"/>
      <c r="AH29" s="4721"/>
      <c r="AI29" s="5002"/>
      <c r="AJ29" s="4721"/>
      <c r="AK29" s="5002"/>
      <c r="AL29" s="5003"/>
      <c r="AM29" s="5004"/>
      <c r="AN29" s="5002"/>
      <c r="AO29" s="5002"/>
      <c r="AP29" s="4721"/>
      <c r="AQ29" s="1898" t="str">
        <f>CB29&amp;CA29&amp;CC29&amp;CD29&amp;CE29&amp;CF29</f>
        <v/>
      </c>
      <c r="BV29" s="1970"/>
      <c r="BW29" s="1970"/>
      <c r="BX29" s="1970"/>
      <c r="BY29" s="1970"/>
      <c r="CA29" s="4191" t="str">
        <f>IF(CM28=1,"* Existen Condiciones de Salud que son mayores al Total de Ingreso (N° Personas). ","")</f>
        <v/>
      </c>
      <c r="CB29" s="4191" t="str">
        <f>IF(CM29=1," * El total de Ingresos debe ser igual a la suma de los Tipos de Estrategia. ","")</f>
        <v/>
      </c>
      <c r="CC29" s="5005" t="str">
        <f>IF(CN29=1,"* Existen Condiciones de Salud en la variable Rehabilitación NNA que son Mayores a los Ingreso (N° Personas). ","")</f>
        <v/>
      </c>
      <c r="CD29" s="5005" t="str">
        <f>IF(CO29=1,"* Existen Condiciones de Salud en la variable Rehabilitación Integral APS que son Mayores a los Ingreso (N° Personas). ","")</f>
        <v/>
      </c>
      <c r="CE29" s="5005" t="str">
        <f>IF(CP29=1,"* Existen Condiciones de Salud en la variable Otros Rehabilitación que son Mayores a los Ingreso (N° Personas). ","")</f>
        <v/>
      </c>
      <c r="CF29" s="5005" t="str">
        <f>IF(CQ29=1,"* Existen Condiciones de Salud en la variable Rehabilitación móvil (rural) que son Mayores a los Ingreso (N° Personas). ","")</f>
        <v/>
      </c>
      <c r="CL29"/>
      <c r="CM29" s="4005">
        <f>IF(SUM(AM29:AP29)=B29,0,1)</f>
        <v>0</v>
      </c>
      <c r="CN29" s="4005">
        <f>IF($AM29&lt;MAX($AM30:$AM50),1,0)</f>
        <v>0</v>
      </c>
      <c r="CO29" s="4005">
        <f>IF(AN29&lt;MAX(AN30:AN50),1,0)</f>
        <v>0</v>
      </c>
      <c r="CP29" s="4005">
        <f>IF(AO29&lt;MAX(AO30:AO50),1,0)</f>
        <v>0</v>
      </c>
      <c r="CQ29" s="4005">
        <f>IF(AP29&lt;MAX(AP30:AP50),1,0)</f>
        <v>0</v>
      </c>
      <c r="DH29"/>
      <c r="DI29"/>
    </row>
    <row r="30" spans="1:113" x14ac:dyDescent="0.25">
      <c r="A30" s="5006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191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05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06" t="s">
        <v>3328</v>
      </c>
      <c r="B31" s="5007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191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05">
        <f t="shared" si="18"/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11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191" t="str">
        <f t="shared" si="21"/>
        <v/>
      </c>
      <c r="CC32" s="88"/>
      <c r="CD32" s="88"/>
      <c r="CE32" s="88"/>
      <c r="CF32" s="88"/>
      <c r="CL32"/>
      <c r="CM32" s="4005">
        <f t="shared" si="18"/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11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191" t="str">
        <f t="shared" si="21"/>
        <v/>
      </c>
      <c r="CC33" s="88"/>
      <c r="CD33" s="88"/>
      <c r="CE33" s="88"/>
      <c r="CF33" s="88"/>
      <c r="CL33"/>
      <c r="CM33" s="4005">
        <f t="shared" si="18"/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11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191" t="str">
        <f t="shared" si="21"/>
        <v/>
      </c>
      <c r="CC34" s="88"/>
      <c r="CD34" s="88"/>
      <c r="CE34" s="88"/>
      <c r="CF34" s="88"/>
      <c r="CL34"/>
      <c r="CM34" s="4005">
        <f t="shared" si="18"/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11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191" t="str">
        <f t="shared" si="21"/>
        <v/>
      </c>
      <c r="CC35" s="88"/>
      <c r="CD35" s="88"/>
      <c r="CE35" s="88"/>
      <c r="CF35" s="88"/>
      <c r="CL35"/>
      <c r="CM35" s="4005">
        <f t="shared" si="18"/>
        <v>0</v>
      </c>
      <c r="CN35" s="3969"/>
      <c r="CO35" s="3969"/>
      <c r="CP35" s="3969"/>
      <c r="DH35"/>
      <c r="DI35"/>
    </row>
    <row r="36" spans="1:113" x14ac:dyDescent="0.25">
      <c r="A36" s="5008" t="s">
        <v>3333</v>
      </c>
      <c r="B36" s="5009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191" t="str">
        <f t="shared" si="21"/>
        <v/>
      </c>
      <c r="CC36" s="88"/>
      <c r="CD36" s="88"/>
      <c r="CE36" s="88"/>
      <c r="CF36" s="88"/>
      <c r="CL36"/>
      <c r="CM36" s="4005">
        <f t="shared" si="18"/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191" t="str">
        <f t="shared" si="21"/>
        <v/>
      </c>
      <c r="CC37" s="88"/>
      <c r="CD37" s="88"/>
      <c r="CE37" s="88"/>
      <c r="CF37" s="88"/>
      <c r="CL37"/>
      <c r="CM37" s="4005">
        <f t="shared" si="18"/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191" t="str">
        <f t="shared" si="21"/>
        <v/>
      </c>
      <c r="CC38" s="88"/>
      <c r="CD38" s="88"/>
      <c r="CE38" s="88"/>
      <c r="CF38" s="88"/>
      <c r="CL38"/>
      <c r="CM38" s="4005">
        <f t="shared" si="18"/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191" t="str">
        <f t="shared" si="21"/>
        <v/>
      </c>
      <c r="CC39" s="88"/>
      <c r="CD39" s="88"/>
      <c r="CE39" s="88"/>
      <c r="CF39" s="88"/>
      <c r="CL39"/>
      <c r="CM39" s="4005">
        <f t="shared" si="18"/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191" t="str">
        <f t="shared" si="21"/>
        <v/>
      </c>
      <c r="CC40" s="88"/>
      <c r="CD40" s="88"/>
      <c r="CE40" s="88"/>
      <c r="CF40" s="88"/>
      <c r="CL40"/>
      <c r="CM40" s="4005">
        <f t="shared" si="18"/>
        <v>0</v>
      </c>
      <c r="CN40" s="3969"/>
      <c r="CO40" s="3969"/>
      <c r="CP40" s="3969"/>
      <c r="DH40"/>
      <c r="DI40"/>
    </row>
    <row r="41" spans="1:113" x14ac:dyDescent="0.25">
      <c r="A41" s="4653" t="s">
        <v>3338</v>
      </c>
      <c r="B41" s="5010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191" t="str">
        <f t="shared" si="21"/>
        <v/>
      </c>
      <c r="CC41" s="88"/>
      <c r="CD41" s="88"/>
      <c r="CE41" s="88"/>
      <c r="CF41" s="88"/>
      <c r="CL41"/>
      <c r="CM41" s="4005">
        <f t="shared" si="18"/>
        <v>0</v>
      </c>
      <c r="CN41" s="3969"/>
      <c r="CO41" s="3969"/>
      <c r="CP41" s="3969"/>
      <c r="DH41"/>
      <c r="DI41"/>
    </row>
    <row r="42" spans="1:113" x14ac:dyDescent="0.25">
      <c r="A42" s="5008" t="s">
        <v>3339</v>
      </c>
      <c r="B42" s="5009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191" t="str">
        <f t="shared" si="21"/>
        <v/>
      </c>
      <c r="CC42" s="88"/>
      <c r="CD42" s="88"/>
      <c r="CE42" s="88"/>
      <c r="CF42" s="88"/>
      <c r="CL42"/>
      <c r="CM42" s="4005">
        <f t="shared" si="18"/>
        <v>0</v>
      </c>
      <c r="CN42" s="3969"/>
      <c r="CO42" s="3969"/>
      <c r="CP42" s="3969"/>
      <c r="DH42"/>
      <c r="DI42"/>
    </row>
    <row r="43" spans="1:113" x14ac:dyDescent="0.25">
      <c r="A43" s="5011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191" t="str">
        <f t="shared" si="21"/>
        <v/>
      </c>
      <c r="CC43" s="88"/>
      <c r="CD43" s="88"/>
      <c r="CE43" s="88"/>
      <c r="CF43" s="88"/>
      <c r="CL43"/>
      <c r="CM43" s="4005">
        <f t="shared" si="18"/>
        <v>0</v>
      </c>
      <c r="CN43" s="3969"/>
      <c r="CO43" s="3969"/>
      <c r="CP43" s="3969"/>
      <c r="DH43"/>
      <c r="DI43"/>
    </row>
    <row r="44" spans="1:113" x14ac:dyDescent="0.25">
      <c r="A44" s="4973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191" t="str">
        <f t="shared" si="21"/>
        <v/>
      </c>
      <c r="CC44" s="88"/>
      <c r="CD44" s="88"/>
      <c r="CE44" s="88"/>
      <c r="CF44" s="88"/>
      <c r="CL44"/>
      <c r="CM44" s="4005">
        <f t="shared" si="18"/>
        <v>0</v>
      </c>
      <c r="CN44" s="3969"/>
      <c r="CO44" s="3969"/>
      <c r="CP44" s="3969"/>
      <c r="DH44"/>
      <c r="DI44"/>
    </row>
    <row r="45" spans="1:113" x14ac:dyDescent="0.25">
      <c r="A45" s="5708" t="s">
        <v>3342</v>
      </c>
      <c r="B45" s="5658">
        <f>SUM(C45:D45)</f>
        <v>0</v>
      </c>
      <c r="C45" s="5660">
        <f>+E45+G45+I45+K45+M45+O45+Q45+S45+U45+W45+Y45+AA45+AC45+AE45+AG45+AI45+AK45</f>
        <v>0</v>
      </c>
      <c r="D45" s="5659">
        <f t="shared" ref="D45:D46" si="22">+F45+H45+J45+L45+N45+P45+R45+T45+V45+X45+Z45+AB45+AD45+AF45+AH45+AJ45+AL45</f>
        <v>0</v>
      </c>
      <c r="E45" s="3151"/>
      <c r="F45" s="5657"/>
      <c r="G45" s="5658"/>
      <c r="H45" s="5659"/>
      <c r="I45" s="3151"/>
      <c r="J45" s="5657"/>
      <c r="K45" s="5658"/>
      <c r="L45" s="5659"/>
      <c r="M45" s="5658"/>
      <c r="N45" s="5659"/>
      <c r="O45" s="3151"/>
      <c r="P45" s="5657"/>
      <c r="Q45" s="5658"/>
      <c r="R45" s="5659"/>
      <c r="S45" s="5658"/>
      <c r="T45" s="5659"/>
      <c r="U45" s="3151"/>
      <c r="V45" s="5657"/>
      <c r="W45" s="5658"/>
      <c r="X45" s="5659"/>
      <c r="Y45" s="3151"/>
      <c r="Z45" s="5657"/>
      <c r="AA45" s="5658"/>
      <c r="AB45" s="5659"/>
      <c r="AC45" s="3151"/>
      <c r="AD45" s="5657"/>
      <c r="AE45" s="5658"/>
      <c r="AF45" s="5659"/>
      <c r="AG45" s="5658"/>
      <c r="AH45" s="5659"/>
      <c r="AI45" s="5658"/>
      <c r="AJ45" s="5659"/>
      <c r="AK45" s="3151"/>
      <c r="AL45" s="5657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191" t="str">
        <f t="shared" si="21"/>
        <v/>
      </c>
      <c r="CC45" s="88"/>
      <c r="CD45" s="88"/>
      <c r="CE45" s="88"/>
      <c r="CF45" s="88"/>
      <c r="CL45"/>
      <c r="CM45" s="4005">
        <f t="shared" si="18"/>
        <v>0</v>
      </c>
      <c r="CN45" s="3969"/>
      <c r="CO45" s="3969"/>
      <c r="CP45" s="3969"/>
      <c r="DH45"/>
      <c r="DI45"/>
    </row>
    <row r="46" spans="1:113" x14ac:dyDescent="0.25">
      <c r="A46" s="4973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191" t="str">
        <f t="shared" si="21"/>
        <v/>
      </c>
      <c r="CC46" s="88"/>
      <c r="CD46" s="88"/>
      <c r="CE46" s="88"/>
      <c r="CF46" s="88"/>
      <c r="CL46"/>
      <c r="CM46" s="4005">
        <f t="shared" si="18"/>
        <v>0</v>
      </c>
      <c r="CN46" s="3969"/>
      <c r="CO46" s="3969"/>
      <c r="CP46" s="3969"/>
      <c r="DH46"/>
      <c r="DI46"/>
    </row>
    <row r="47" spans="1:113" x14ac:dyDescent="0.25">
      <c r="A47" s="5011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191" t="str">
        <f t="shared" si="21"/>
        <v/>
      </c>
      <c r="CC47" s="88"/>
      <c r="CD47" s="88"/>
      <c r="CE47" s="88"/>
      <c r="CF47" s="88"/>
      <c r="CL47"/>
      <c r="CM47" s="4005">
        <f t="shared" si="18"/>
        <v>0</v>
      </c>
      <c r="CN47" s="3969"/>
      <c r="CO47" s="3969"/>
      <c r="CP47" s="3969"/>
      <c r="DH47"/>
      <c r="DI47"/>
    </row>
    <row r="48" spans="1:113" x14ac:dyDescent="0.25">
      <c r="A48" s="5011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191" t="str">
        <f t="shared" si="21"/>
        <v/>
      </c>
      <c r="CC48" s="88"/>
      <c r="CD48" s="88"/>
      <c r="CE48" s="88"/>
      <c r="CF48" s="88"/>
      <c r="CL48"/>
      <c r="CM48" s="4005">
        <f t="shared" si="18"/>
        <v>0</v>
      </c>
      <c r="CN48" s="3969"/>
      <c r="CO48" s="3969"/>
      <c r="CP48" s="3969"/>
      <c r="DH48"/>
      <c r="DI48"/>
    </row>
    <row r="49" spans="1:113" x14ac:dyDescent="0.25">
      <c r="A49" s="5011" t="s">
        <v>3346</v>
      </c>
      <c r="B49" s="5012">
        <f t="shared" si="19"/>
        <v>0</v>
      </c>
      <c r="C49" s="5013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191" t="str">
        <f t="shared" si="21"/>
        <v/>
      </c>
      <c r="CC49" s="88"/>
      <c r="CD49" s="88"/>
      <c r="CE49" s="88"/>
      <c r="CF49" s="88"/>
      <c r="CL49"/>
      <c r="CM49" s="4005">
        <f>IF(SUM(AM49:AP49)=B49,0,1)</f>
        <v>0</v>
      </c>
      <c r="CN49" s="3969"/>
      <c r="CO49" s="3969"/>
      <c r="CP49" s="3969"/>
      <c r="DH49"/>
      <c r="DI49"/>
    </row>
    <row r="50" spans="1:113" x14ac:dyDescent="0.25">
      <c r="A50" s="5011" t="s">
        <v>591</v>
      </c>
      <c r="B50" s="5007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191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05">
        <f t="shared" si="18"/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5014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191" t="str">
        <f t="shared" si="21"/>
        <v/>
      </c>
      <c r="CC51" s="88"/>
      <c r="CD51" s="88"/>
      <c r="CE51" s="88"/>
      <c r="CF51" s="88"/>
      <c r="CL51"/>
      <c r="CM51" s="4005">
        <f t="shared" si="18"/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5015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191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05">
        <f>IF(SUM(AM52:AP52)=B52,0,1)</f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5016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3" t="s">
        <v>27</v>
      </c>
      <c r="B54" s="7417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52"/>
      <c r="B55" s="7418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17" t="s">
        <v>3351</v>
      </c>
      <c r="H55" s="4585" t="s">
        <v>3352</v>
      </c>
    </row>
    <row r="56" spans="1:113" x14ac:dyDescent="0.25">
      <c r="A56" s="5018" t="s">
        <v>3353</v>
      </c>
      <c r="B56" s="4123">
        <f>SUM(C56:F56)</f>
        <v>0</v>
      </c>
      <c r="C56" s="4764"/>
      <c r="D56" s="3856"/>
      <c r="E56" s="2690"/>
      <c r="F56" s="5019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4973" t="s">
        <v>3354</v>
      </c>
      <c r="B57" s="4123">
        <f>SUM(C57:F57)</f>
        <v>0</v>
      </c>
      <c r="C57" s="4766"/>
      <c r="D57" s="4797"/>
      <c r="E57" s="4767"/>
      <c r="F57" s="5020"/>
      <c r="G57" s="5021"/>
      <c r="H57" s="4768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4973" t="s">
        <v>3355</v>
      </c>
      <c r="B58" s="4123">
        <f>SUM(C58:F58)</f>
        <v>0</v>
      </c>
      <c r="C58" s="4766"/>
      <c r="D58" s="4797"/>
      <c r="E58" s="4767"/>
      <c r="F58" s="5020"/>
      <c r="G58" s="5021"/>
      <c r="H58" s="4768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4973" t="s">
        <v>3356</v>
      </c>
      <c r="B59" s="4123">
        <f>SUM(C59:F59)</f>
        <v>0</v>
      </c>
      <c r="C59" s="4766"/>
      <c r="D59" s="4797"/>
      <c r="E59" s="4767"/>
      <c r="F59" s="5020"/>
      <c r="G59" s="5021"/>
      <c r="H59" s="4768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4973" t="s">
        <v>503</v>
      </c>
      <c r="B60" s="4123">
        <f>SUM(C60:F60)</f>
        <v>0</v>
      </c>
      <c r="C60" s="4769"/>
      <c r="D60" s="5022"/>
      <c r="E60" s="4770"/>
      <c r="F60" s="5023"/>
      <c r="G60" s="5024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25" t="s">
        <v>77</v>
      </c>
      <c r="B61" s="5026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27">
        <f t="shared" si="33"/>
        <v>0</v>
      </c>
      <c r="G61" s="5028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3" t="s">
        <v>27</v>
      </c>
      <c r="B63" s="6580" t="s">
        <v>28</v>
      </c>
      <c r="C63" s="7444" t="s">
        <v>29</v>
      </c>
      <c r="D63" s="7444"/>
      <c r="E63" s="7444"/>
      <c r="F63" s="7444"/>
      <c r="G63" s="7444"/>
      <c r="H63" s="7444"/>
      <c r="I63" s="7444"/>
      <c r="J63" s="7444"/>
      <c r="K63" s="7444"/>
      <c r="L63" s="7444"/>
      <c r="M63" s="7444"/>
      <c r="N63" s="7444"/>
      <c r="O63" s="7444"/>
      <c r="P63" s="7444"/>
      <c r="Q63" s="7444"/>
      <c r="R63" s="7444"/>
      <c r="S63" s="7445"/>
      <c r="T63" s="7061" t="s">
        <v>3319</v>
      </c>
      <c r="U63" s="7061"/>
      <c r="V63" s="7061"/>
      <c r="W63" s="6987"/>
      <c r="X63" s="7116" t="s">
        <v>3358</v>
      </c>
      <c r="Y63" s="7443"/>
      <c r="Z63" s="7117"/>
    </row>
    <row r="64" spans="1:113" ht="31.5" x14ac:dyDescent="0.25">
      <c r="A64" s="7352"/>
      <c r="B64" s="6698"/>
      <c r="C64" s="5029" t="s">
        <v>1334</v>
      </c>
      <c r="D64" s="5030" t="s">
        <v>1335</v>
      </c>
      <c r="E64" s="5030" t="s">
        <v>1389</v>
      </c>
      <c r="F64" s="5030" t="s">
        <v>3320</v>
      </c>
      <c r="G64" s="5030" t="s">
        <v>3321</v>
      </c>
      <c r="H64" s="5030" t="s">
        <v>3322</v>
      </c>
      <c r="I64" s="5030" t="s">
        <v>3323</v>
      </c>
      <c r="J64" s="5030" t="s">
        <v>1394</v>
      </c>
      <c r="K64" s="5030" t="s">
        <v>1395</v>
      </c>
      <c r="L64" s="5030" t="s">
        <v>3324</v>
      </c>
      <c r="M64" s="5030" t="s">
        <v>1397</v>
      </c>
      <c r="N64" s="5030" t="s">
        <v>1398</v>
      </c>
      <c r="O64" s="5030" t="s">
        <v>1399</v>
      </c>
      <c r="P64" s="5030" t="s">
        <v>1400</v>
      </c>
      <c r="Q64" s="5030" t="s">
        <v>1401</v>
      </c>
      <c r="R64" s="5030" t="s">
        <v>1402</v>
      </c>
      <c r="S64" s="5031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32" t="s">
        <v>3359</v>
      </c>
      <c r="Y64" s="1238" t="s">
        <v>3360</v>
      </c>
      <c r="Z64" s="1092" t="s">
        <v>3352</v>
      </c>
    </row>
    <row r="65" spans="1:95" x14ac:dyDescent="0.25">
      <c r="A65" s="4973" t="s">
        <v>3354</v>
      </c>
      <c r="B65" s="3182">
        <f>SUM(C65:S65)</f>
        <v>0</v>
      </c>
      <c r="C65" s="4766"/>
      <c r="D65" s="4767"/>
      <c r="E65" s="4767"/>
      <c r="F65" s="4767"/>
      <c r="G65" s="4767"/>
      <c r="H65" s="4767"/>
      <c r="I65" s="4767"/>
      <c r="J65" s="4767"/>
      <c r="K65" s="4767"/>
      <c r="L65" s="4767"/>
      <c r="M65" s="4767"/>
      <c r="N65" s="4767"/>
      <c r="O65" s="4767"/>
      <c r="P65" s="4767"/>
      <c r="Q65" s="4767"/>
      <c r="R65" s="4767"/>
      <c r="S65" s="5033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4973" t="s">
        <v>3355</v>
      </c>
      <c r="B66" s="4686">
        <f>SUM(C66:S66)</f>
        <v>0</v>
      </c>
      <c r="C66" s="4766"/>
      <c r="D66" s="4767"/>
      <c r="E66" s="4767"/>
      <c r="F66" s="4767"/>
      <c r="G66" s="4767"/>
      <c r="H66" s="4767"/>
      <c r="I66" s="4767"/>
      <c r="J66" s="4767"/>
      <c r="K66" s="4767"/>
      <c r="L66" s="4767"/>
      <c r="M66" s="4767"/>
      <c r="N66" s="4767"/>
      <c r="O66" s="4767"/>
      <c r="P66" s="4767"/>
      <c r="Q66" s="4767"/>
      <c r="R66" s="4767"/>
      <c r="S66" s="5033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4973" t="s">
        <v>3356</v>
      </c>
      <c r="B67" s="4686">
        <f>SUM(C67:S67)</f>
        <v>0</v>
      </c>
      <c r="C67" s="4766"/>
      <c r="D67" s="4767"/>
      <c r="E67" s="4767"/>
      <c r="F67" s="4767"/>
      <c r="G67" s="4767"/>
      <c r="H67" s="4767"/>
      <c r="I67" s="4767"/>
      <c r="J67" s="4767"/>
      <c r="K67" s="4767"/>
      <c r="L67" s="4767"/>
      <c r="M67" s="4767"/>
      <c r="N67" s="4767"/>
      <c r="O67" s="4767"/>
      <c r="P67" s="4767"/>
      <c r="Q67" s="4767"/>
      <c r="R67" s="4767"/>
      <c r="S67" s="5033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4973" t="s">
        <v>503</v>
      </c>
      <c r="B68" s="5034">
        <f>SUM(C68:S68)</f>
        <v>0</v>
      </c>
      <c r="C68" s="4766"/>
      <c r="D68" s="4767"/>
      <c r="E68" s="4767"/>
      <c r="F68" s="4767"/>
      <c r="G68" s="4767"/>
      <c r="H68" s="4767"/>
      <c r="I68" s="4767"/>
      <c r="J68" s="4767"/>
      <c r="K68" s="4767"/>
      <c r="L68" s="4767"/>
      <c r="M68" s="4767"/>
      <c r="N68" s="4767"/>
      <c r="O68" s="4767"/>
      <c r="P68" s="4767"/>
      <c r="Q68" s="4767"/>
      <c r="R68" s="4767"/>
      <c r="S68" s="5033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25" t="s">
        <v>77</v>
      </c>
      <c r="B69" s="5035">
        <f>SUM(B65:B68)</f>
        <v>0</v>
      </c>
      <c r="C69" s="5036">
        <f>SUM(C65:C68)</f>
        <v>0</v>
      </c>
      <c r="D69" s="5037">
        <f t="shared" ref="D69:Z69" si="37">SUM(D65:D68)</f>
        <v>0</v>
      </c>
      <c r="E69" s="5037">
        <f t="shared" si="37"/>
        <v>0</v>
      </c>
      <c r="F69" s="5037">
        <f t="shared" si="37"/>
        <v>0</v>
      </c>
      <c r="G69" s="5037">
        <f t="shared" si="37"/>
        <v>0</v>
      </c>
      <c r="H69" s="5037">
        <f t="shared" si="37"/>
        <v>0</v>
      </c>
      <c r="I69" s="5037">
        <f t="shared" si="37"/>
        <v>0</v>
      </c>
      <c r="J69" s="5037">
        <f t="shared" si="37"/>
        <v>0</v>
      </c>
      <c r="K69" s="5037">
        <f t="shared" si="37"/>
        <v>0</v>
      </c>
      <c r="L69" s="5037">
        <f t="shared" si="37"/>
        <v>0</v>
      </c>
      <c r="M69" s="5037">
        <f t="shared" si="37"/>
        <v>0</v>
      </c>
      <c r="N69" s="5037">
        <f t="shared" si="37"/>
        <v>0</v>
      </c>
      <c r="O69" s="5037">
        <f t="shared" si="37"/>
        <v>0</v>
      </c>
      <c r="P69" s="5037">
        <f t="shared" si="37"/>
        <v>0</v>
      </c>
      <c r="Q69" s="5037">
        <f t="shared" si="37"/>
        <v>0</v>
      </c>
      <c r="R69" s="5037">
        <f t="shared" si="37"/>
        <v>0</v>
      </c>
      <c r="S69" s="5038">
        <f t="shared" si="37"/>
        <v>0</v>
      </c>
      <c r="T69" s="5039">
        <f t="shared" si="37"/>
        <v>0</v>
      </c>
      <c r="U69" s="5037">
        <f t="shared" si="37"/>
        <v>0</v>
      </c>
      <c r="V69" s="5037">
        <f t="shared" si="37"/>
        <v>0</v>
      </c>
      <c r="W69" s="4656">
        <f t="shared" si="37"/>
        <v>0</v>
      </c>
      <c r="X69" s="5036">
        <f t="shared" si="37"/>
        <v>0</v>
      </c>
      <c r="Y69" s="5037">
        <f t="shared" si="37"/>
        <v>0</v>
      </c>
      <c r="Z69" s="4656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3" t="s">
        <v>27</v>
      </c>
      <c r="B71" s="7417" t="s">
        <v>28</v>
      </c>
      <c r="C71" s="7444" t="s">
        <v>29</v>
      </c>
      <c r="D71" s="7444"/>
      <c r="E71" s="7444"/>
      <c r="F71" s="7444"/>
      <c r="G71" s="7444"/>
      <c r="H71" s="7444"/>
      <c r="I71" s="7444"/>
      <c r="J71" s="7444"/>
      <c r="K71" s="7444"/>
      <c r="L71" s="7444"/>
      <c r="M71" s="7444"/>
      <c r="N71" s="7444"/>
      <c r="O71" s="7444"/>
      <c r="P71" s="7444"/>
      <c r="Q71" s="7444"/>
      <c r="R71" s="7444"/>
      <c r="S71" s="7445"/>
      <c r="T71" s="7055" t="s">
        <v>3319</v>
      </c>
      <c r="U71" s="7061"/>
      <c r="V71" s="7061"/>
      <c r="W71" s="6987"/>
      <c r="X71" s="7116" t="s">
        <v>3358</v>
      </c>
      <c r="Y71" s="7443"/>
      <c r="Z71" s="7117"/>
    </row>
    <row r="72" spans="1:95" ht="31.5" x14ac:dyDescent="0.25">
      <c r="A72" s="7352"/>
      <c r="B72" s="7418"/>
      <c r="C72" s="5029" t="s">
        <v>1334</v>
      </c>
      <c r="D72" s="5030" t="s">
        <v>1335</v>
      </c>
      <c r="E72" s="5030" t="s">
        <v>1389</v>
      </c>
      <c r="F72" s="5030" t="s">
        <v>3320</v>
      </c>
      <c r="G72" s="5030" t="s">
        <v>3321</v>
      </c>
      <c r="H72" s="5030" t="s">
        <v>3322</v>
      </c>
      <c r="I72" s="5030" t="s">
        <v>3323</v>
      </c>
      <c r="J72" s="5030" t="s">
        <v>1394</v>
      </c>
      <c r="K72" s="5030" t="s">
        <v>1395</v>
      </c>
      <c r="L72" s="5030" t="s">
        <v>3324</v>
      </c>
      <c r="M72" s="5030" t="s">
        <v>1397</v>
      </c>
      <c r="N72" s="5030" t="s">
        <v>1398</v>
      </c>
      <c r="O72" s="5030" t="s">
        <v>1399</v>
      </c>
      <c r="P72" s="5030" t="s">
        <v>1400</v>
      </c>
      <c r="Q72" s="5030" t="s">
        <v>1401</v>
      </c>
      <c r="R72" s="5030" t="s">
        <v>1402</v>
      </c>
      <c r="S72" s="5031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32" t="s">
        <v>3359</v>
      </c>
      <c r="Y72" s="1238" t="s">
        <v>3360</v>
      </c>
      <c r="Z72" s="1092" t="s">
        <v>3352</v>
      </c>
    </row>
    <row r="73" spans="1:95" x14ac:dyDescent="0.25">
      <c r="A73" s="4973" t="s">
        <v>3354</v>
      </c>
      <c r="B73" s="3182">
        <f>SUM(C73:S73)</f>
        <v>0</v>
      </c>
      <c r="C73" s="4766"/>
      <c r="D73" s="4767"/>
      <c r="E73" s="4767"/>
      <c r="F73" s="4767"/>
      <c r="G73" s="4767"/>
      <c r="H73" s="4767"/>
      <c r="I73" s="4767"/>
      <c r="J73" s="4767"/>
      <c r="K73" s="4767"/>
      <c r="L73" s="4767"/>
      <c r="M73" s="4767"/>
      <c r="N73" s="4767"/>
      <c r="O73" s="4767"/>
      <c r="P73" s="4767"/>
      <c r="Q73" s="4767"/>
      <c r="R73" s="4767"/>
      <c r="S73" s="5033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4973" t="s">
        <v>3355</v>
      </c>
      <c r="B74" s="4686">
        <f>SUM(C74:S74)</f>
        <v>0</v>
      </c>
      <c r="C74" s="4766"/>
      <c r="D74" s="4767"/>
      <c r="E74" s="4767"/>
      <c r="F74" s="4767"/>
      <c r="G74" s="4767"/>
      <c r="H74" s="4767"/>
      <c r="I74" s="4767"/>
      <c r="J74" s="4767"/>
      <c r="K74" s="4767"/>
      <c r="L74" s="4767"/>
      <c r="M74" s="4767"/>
      <c r="N74" s="4767"/>
      <c r="O74" s="4767"/>
      <c r="P74" s="4767"/>
      <c r="Q74" s="4767"/>
      <c r="R74" s="4767"/>
      <c r="S74" s="5033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4973" t="s">
        <v>3356</v>
      </c>
      <c r="B75" s="4686">
        <f>SUM(C75:S75)</f>
        <v>0</v>
      </c>
      <c r="C75" s="4766"/>
      <c r="D75" s="4767"/>
      <c r="E75" s="4767"/>
      <c r="F75" s="4767"/>
      <c r="G75" s="4767"/>
      <c r="H75" s="4767"/>
      <c r="I75" s="4767"/>
      <c r="J75" s="4767"/>
      <c r="K75" s="4767"/>
      <c r="L75" s="4767"/>
      <c r="M75" s="4767"/>
      <c r="N75" s="4767"/>
      <c r="O75" s="4767"/>
      <c r="P75" s="4767"/>
      <c r="Q75" s="4767"/>
      <c r="R75" s="4767"/>
      <c r="S75" s="5033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4973" t="s">
        <v>503</v>
      </c>
      <c r="B76" s="5034">
        <f>SUM(C76:S76)</f>
        <v>0</v>
      </c>
      <c r="C76" s="4766"/>
      <c r="D76" s="4767"/>
      <c r="E76" s="4767"/>
      <c r="F76" s="4767"/>
      <c r="G76" s="4767"/>
      <c r="H76" s="4767"/>
      <c r="I76" s="4767"/>
      <c r="J76" s="4767"/>
      <c r="K76" s="4767"/>
      <c r="L76" s="4767"/>
      <c r="M76" s="4767"/>
      <c r="N76" s="4767"/>
      <c r="O76" s="4767"/>
      <c r="P76" s="4767"/>
      <c r="Q76" s="4767"/>
      <c r="R76" s="4767"/>
      <c r="S76" s="5033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25" t="s">
        <v>77</v>
      </c>
      <c r="B77" s="5035">
        <f>SUM(B73:B76)</f>
        <v>0</v>
      </c>
      <c r="C77" s="5036">
        <f>SUM(C73:C76)</f>
        <v>0</v>
      </c>
      <c r="D77" s="5037">
        <f t="shared" ref="D77:R77" si="41">SUM(D73:D76)</f>
        <v>0</v>
      </c>
      <c r="E77" s="5037">
        <f t="shared" si="41"/>
        <v>0</v>
      </c>
      <c r="F77" s="5037">
        <f t="shared" si="41"/>
        <v>0</v>
      </c>
      <c r="G77" s="5037">
        <f t="shared" si="41"/>
        <v>0</v>
      </c>
      <c r="H77" s="5037">
        <f t="shared" si="41"/>
        <v>0</v>
      </c>
      <c r="I77" s="5037">
        <f t="shared" si="41"/>
        <v>0</v>
      </c>
      <c r="J77" s="5037">
        <f t="shared" si="41"/>
        <v>0</v>
      </c>
      <c r="K77" s="5037">
        <f t="shared" si="41"/>
        <v>0</v>
      </c>
      <c r="L77" s="5037">
        <f t="shared" si="41"/>
        <v>0</v>
      </c>
      <c r="M77" s="5037">
        <f t="shared" si="41"/>
        <v>0</v>
      </c>
      <c r="N77" s="5037">
        <f t="shared" si="41"/>
        <v>0</v>
      </c>
      <c r="O77" s="5037">
        <f t="shared" si="41"/>
        <v>0</v>
      </c>
      <c r="P77" s="5037">
        <f t="shared" si="41"/>
        <v>0</v>
      </c>
      <c r="Q77" s="5037">
        <f t="shared" si="41"/>
        <v>0</v>
      </c>
      <c r="R77" s="5037">
        <f t="shared" si="41"/>
        <v>0</v>
      </c>
      <c r="S77" s="5038">
        <f>SUM(S73:S76)</f>
        <v>0</v>
      </c>
      <c r="T77" s="5040">
        <f>SUM(T73:T76)</f>
        <v>0</v>
      </c>
      <c r="U77" s="4783">
        <f t="shared" ref="U77:Z77" si="42">SUM(U73:U76)</f>
        <v>0</v>
      </c>
      <c r="V77" s="4783">
        <f t="shared" si="42"/>
        <v>0</v>
      </c>
      <c r="W77" s="5041">
        <f t="shared" si="42"/>
        <v>0</v>
      </c>
      <c r="X77" s="5042">
        <f t="shared" si="42"/>
        <v>0</v>
      </c>
      <c r="Y77" s="4783">
        <f t="shared" si="42"/>
        <v>0</v>
      </c>
      <c r="Z77" s="4784">
        <f t="shared" si="42"/>
        <v>0</v>
      </c>
    </row>
    <row r="78" spans="1:95" ht="18" customHeight="1" x14ac:dyDescent="0.25">
      <c r="A78" s="13" t="s">
        <v>3362</v>
      </c>
      <c r="B78" s="5043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53" t="s">
        <v>3363</v>
      </c>
      <c r="B80" s="290"/>
      <c r="C80" s="22"/>
      <c r="D80" s="535"/>
      <c r="E80" s="637"/>
    </row>
    <row r="81" spans="1:5" ht="15" customHeight="1" x14ac:dyDescent="0.25">
      <c r="A81" s="4853" t="s">
        <v>3364</v>
      </c>
      <c r="B81" s="1114"/>
      <c r="C81" s="1116"/>
      <c r="D81" s="1278"/>
      <c r="E81" s="1118"/>
    </row>
    <row r="82" spans="1:5" ht="15" customHeight="1" x14ac:dyDescent="0.25">
      <c r="A82" s="4853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53" t="s">
        <v>3367</v>
      </c>
      <c r="B84" s="192"/>
      <c r="C84" s="4610"/>
      <c r="D84" s="594"/>
      <c r="E84" s="383"/>
    </row>
    <row r="85" spans="1:5" ht="15" customHeight="1" x14ac:dyDescent="0.25">
      <c r="A85" s="4853" t="s">
        <v>3368</v>
      </c>
      <c r="B85" s="192"/>
      <c r="C85" s="1116"/>
      <c r="D85" s="594"/>
      <c r="E85" s="383"/>
    </row>
    <row r="86" spans="1:5" ht="15" customHeight="1" x14ac:dyDescent="0.25">
      <c r="A86" s="4853" t="s">
        <v>3369</v>
      </c>
      <c r="B86" s="192"/>
      <c r="C86" s="1116"/>
      <c r="D86" s="594"/>
      <c r="E86" s="383"/>
    </row>
    <row r="87" spans="1:5" ht="15" customHeight="1" x14ac:dyDescent="0.25">
      <c r="A87" s="4853" t="s">
        <v>3370</v>
      </c>
      <c r="B87" s="192"/>
      <c r="C87" s="1116"/>
      <c r="D87" s="594"/>
      <c r="E87" s="383"/>
    </row>
    <row r="88" spans="1:5" ht="15" customHeight="1" x14ac:dyDescent="0.25">
      <c r="A88" s="4853" t="s">
        <v>3371</v>
      </c>
      <c r="B88" s="192"/>
      <c r="C88" s="1116"/>
      <c r="D88" s="594"/>
      <c r="E88" s="383"/>
    </row>
    <row r="89" spans="1:5" ht="15" customHeight="1" x14ac:dyDescent="0.25">
      <c r="A89" s="5044" t="s">
        <v>3372</v>
      </c>
      <c r="B89" s="192"/>
      <c r="C89" s="1116"/>
      <c r="D89" s="594"/>
      <c r="E89" s="383"/>
    </row>
    <row r="90" spans="1:5" ht="15" customHeight="1" x14ac:dyDescent="0.25">
      <c r="A90" s="4853" t="s">
        <v>3373</v>
      </c>
      <c r="B90" s="192"/>
      <c r="C90" s="1116"/>
      <c r="D90" s="594"/>
      <c r="E90" s="383"/>
    </row>
    <row r="91" spans="1:5" ht="15" customHeight="1" x14ac:dyDescent="0.25">
      <c r="A91" s="4853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45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71" t="s">
        <v>3477</v>
      </c>
      <c r="B95" s="192"/>
      <c r="C95" s="1116"/>
      <c r="D95" s="594"/>
      <c r="E95" s="383"/>
    </row>
    <row r="96" spans="1:5" ht="15" customHeight="1" x14ac:dyDescent="0.25">
      <c r="A96" s="4853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42">
        <f>SUM(B80:B96)</f>
        <v>0</v>
      </c>
      <c r="C97" s="5041">
        <f>SUM(C80:C96)</f>
        <v>0</v>
      </c>
      <c r="D97" s="4783">
        <f>SUM(D80:D96)</f>
        <v>0</v>
      </c>
      <c r="E97" s="5046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47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73" t="s">
        <v>1406</v>
      </c>
      <c r="B100" s="1278"/>
      <c r="C100" s="1116"/>
      <c r="D100" s="1278"/>
      <c r="E100" s="1118"/>
    </row>
    <row r="101" spans="1:5" x14ac:dyDescent="0.25">
      <c r="A101" s="4973" t="s">
        <v>1037</v>
      </c>
      <c r="B101" s="1278"/>
      <c r="C101" s="1116"/>
      <c r="D101" s="1278"/>
      <c r="E101" s="1118"/>
    </row>
    <row r="102" spans="1:5" x14ac:dyDescent="0.25">
      <c r="A102" s="4973" t="s">
        <v>504</v>
      </c>
      <c r="B102" s="1278"/>
      <c r="C102" s="1116"/>
      <c r="D102" s="1278"/>
      <c r="E102" s="1118"/>
    </row>
    <row r="103" spans="1:5" x14ac:dyDescent="0.25">
      <c r="A103" s="4973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48" t="s">
        <v>77</v>
      </c>
      <c r="B105" s="5041">
        <f>SUM(B100:B104)</f>
        <v>0</v>
      </c>
      <c r="C105" s="5041">
        <f>SUM(C100:C104)</f>
        <v>0</v>
      </c>
      <c r="D105" s="4783">
        <f>SUM(D100:D104)</f>
        <v>0</v>
      </c>
      <c r="E105" s="5046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47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73" t="s">
        <v>1406</v>
      </c>
      <c r="B108" s="1278"/>
      <c r="C108" s="1116"/>
      <c r="D108" s="1278"/>
      <c r="E108" s="1118"/>
    </row>
    <row r="109" spans="1:5" x14ac:dyDescent="0.25">
      <c r="A109" s="4973" t="s">
        <v>1037</v>
      </c>
      <c r="B109" s="1278"/>
      <c r="C109" s="1116"/>
      <c r="D109" s="1278"/>
      <c r="E109" s="1118"/>
    </row>
    <row r="110" spans="1:5" x14ac:dyDescent="0.25">
      <c r="A110" s="4973" t="s">
        <v>504</v>
      </c>
      <c r="B110" s="1278"/>
      <c r="C110" s="1116"/>
      <c r="D110" s="1278"/>
      <c r="E110" s="1118"/>
    </row>
    <row r="111" spans="1:5" x14ac:dyDescent="0.25">
      <c r="A111" s="4973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48" t="s">
        <v>77</v>
      </c>
      <c r="B113" s="5041">
        <f>SUM(B108:B112)</f>
        <v>0</v>
      </c>
      <c r="C113" s="5041">
        <f>SUM(C108:C112)</f>
        <v>0</v>
      </c>
      <c r="D113" s="4783">
        <f>SUM(D108:D112)</f>
        <v>0</v>
      </c>
      <c r="E113" s="5046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49"/>
      <c r="E114" s="8"/>
      <c r="F114" s="8"/>
      <c r="G114" s="8"/>
      <c r="H114" s="8"/>
    </row>
    <row r="115" spans="1:93" ht="15" customHeight="1" x14ac:dyDescent="0.25">
      <c r="A115" s="7441" t="s">
        <v>3382</v>
      </c>
      <c r="B115" s="7429" t="s">
        <v>77</v>
      </c>
      <c r="C115" s="7055" t="s">
        <v>3319</v>
      </c>
      <c r="D115" s="7061"/>
      <c r="E115" s="7061"/>
      <c r="F115" s="7062"/>
      <c r="G115" s="7443" t="s">
        <v>3383</v>
      </c>
      <c r="H115" s="7117"/>
    </row>
    <row r="116" spans="1:93" ht="24.75" customHeight="1" x14ac:dyDescent="0.25">
      <c r="A116" s="7442"/>
      <c r="B116" s="743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50" t="s">
        <v>3384</v>
      </c>
      <c r="B117" s="4910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51" t="s">
        <v>3385</v>
      </c>
      <c r="B118" s="5052">
        <f>SUM(C118:F118)</f>
        <v>0</v>
      </c>
      <c r="C118" s="1289"/>
      <c r="D118" s="5053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54"/>
      <c r="F119" s="5055"/>
      <c r="G119" s="5056"/>
      <c r="H119" s="5057"/>
      <c r="I119" s="3506"/>
      <c r="J119" s="3506"/>
      <c r="K119" s="3506"/>
    </row>
    <row r="120" spans="1:93" x14ac:dyDescent="0.25">
      <c r="A120" s="7403" t="s">
        <v>3387</v>
      </c>
      <c r="B120" s="7417" t="s">
        <v>77</v>
      </c>
      <c r="C120" s="7434" t="s">
        <v>3388</v>
      </c>
      <c r="D120" s="7435"/>
      <c r="E120" s="7436"/>
      <c r="F120" s="7437" t="s">
        <v>3389</v>
      </c>
      <c r="G120" s="7438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52"/>
      <c r="B121" s="7418"/>
      <c r="C121" s="3839" t="s">
        <v>3391</v>
      </c>
      <c r="D121" s="1961" t="s">
        <v>3392</v>
      </c>
      <c r="E121" s="1785" t="s">
        <v>3393</v>
      </c>
      <c r="F121" s="7437"/>
      <c r="G121" s="7438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49"/>
      <c r="E125" s="5049"/>
      <c r="F125" s="5049"/>
      <c r="G125" s="5049"/>
      <c r="H125" s="5049"/>
      <c r="I125" s="5049"/>
      <c r="J125" s="5049"/>
      <c r="K125" s="5049"/>
      <c r="L125" s="5049"/>
    </row>
    <row r="126" spans="1:93" ht="21.75" customHeight="1" x14ac:dyDescent="0.25">
      <c r="A126" s="7403" t="s">
        <v>3398</v>
      </c>
      <c r="B126" s="7417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9" t="s">
        <v>3404</v>
      </c>
      <c r="L126" s="7117"/>
    </row>
    <row r="127" spans="1:93" ht="31.5" x14ac:dyDescent="0.25">
      <c r="A127" s="7352"/>
      <c r="B127" s="7418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7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8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2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40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40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40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40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7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8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88"/>
      <c r="D143" s="1096"/>
      <c r="E143" s="4988"/>
      <c r="F143" s="1096"/>
      <c r="G143" s="4988"/>
      <c r="H143" s="1096"/>
      <c r="I143" s="4988"/>
      <c r="J143" s="4989"/>
      <c r="K143" s="4850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59"/>
      <c r="F145" s="4"/>
      <c r="G145" s="5059"/>
      <c r="H145" s="5059"/>
      <c r="I145" s="4"/>
      <c r="J145" s="5060"/>
      <c r="K145" s="5060"/>
      <c r="L145" s="5060"/>
      <c r="M145" s="5060"/>
      <c r="N145" s="5060"/>
      <c r="O145" s="5060"/>
      <c r="P145" s="5060"/>
      <c r="Q145" s="5060"/>
      <c r="R145" s="5059"/>
      <c r="S145" s="4"/>
      <c r="T145" s="5060"/>
      <c r="U145" s="5060"/>
      <c r="V145" s="5059"/>
      <c r="W145" s="506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9" t="s">
        <v>769</v>
      </c>
      <c r="B146" s="7431" t="s">
        <v>77</v>
      </c>
      <c r="C146" s="7432"/>
      <c r="D146" s="6580"/>
      <c r="E146" s="7433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1" t="s">
        <v>3421</v>
      </c>
      <c r="AN146" s="7143"/>
      <c r="AO146" s="7075"/>
    </row>
    <row r="147" spans="1:113" x14ac:dyDescent="0.25">
      <c r="A147" s="6644"/>
      <c r="B147" s="7353"/>
      <c r="C147" s="6447"/>
      <c r="D147" s="6698"/>
      <c r="E147" s="7422" t="s">
        <v>343</v>
      </c>
      <c r="F147" s="7422"/>
      <c r="G147" s="7422" t="s">
        <v>326</v>
      </c>
      <c r="H147" s="7422"/>
      <c r="I147" s="7422" t="s">
        <v>94</v>
      </c>
      <c r="J147" s="7422"/>
      <c r="K147" s="7423" t="s">
        <v>44</v>
      </c>
      <c r="L147" s="7423"/>
      <c r="M147" s="7056" t="s">
        <v>45</v>
      </c>
      <c r="N147" s="6995"/>
      <c r="O147" s="7422" t="s">
        <v>974</v>
      </c>
      <c r="P147" s="7422"/>
      <c r="Q147" s="7422" t="s">
        <v>629</v>
      </c>
      <c r="R147" s="7422"/>
      <c r="S147" s="7422" t="s">
        <v>48</v>
      </c>
      <c r="T147" s="7422"/>
      <c r="U147" s="7422" t="s">
        <v>49</v>
      </c>
      <c r="V147" s="7422"/>
      <c r="W147" s="7422" t="s">
        <v>975</v>
      </c>
      <c r="X147" s="7422"/>
      <c r="Y147" s="7422" t="s">
        <v>51</v>
      </c>
      <c r="Z147" s="7422"/>
      <c r="AA147" s="7422" t="s">
        <v>52</v>
      </c>
      <c r="AB147" s="7422"/>
      <c r="AC147" s="7422" t="s">
        <v>53</v>
      </c>
      <c r="AD147" s="6995"/>
      <c r="AE147" s="7422" t="s">
        <v>54</v>
      </c>
      <c r="AF147" s="7422"/>
      <c r="AG147" s="7422" t="s">
        <v>55</v>
      </c>
      <c r="AH147" s="7422"/>
      <c r="AI147" s="7422" t="s">
        <v>56</v>
      </c>
      <c r="AJ147" s="7422"/>
      <c r="AK147" s="6987" t="s">
        <v>57</v>
      </c>
      <c r="AL147" s="7055"/>
      <c r="AM147" s="7376" t="s">
        <v>3422</v>
      </c>
      <c r="AN147" s="7424" t="s">
        <v>3423</v>
      </c>
      <c r="AO147" s="7425"/>
    </row>
    <row r="148" spans="1:113" ht="31.5" x14ac:dyDescent="0.25">
      <c r="A148" s="7430"/>
      <c r="B148" s="5062" t="s">
        <v>79</v>
      </c>
      <c r="C148" s="4616" t="s">
        <v>58</v>
      </c>
      <c r="D148" s="1092" t="s">
        <v>59</v>
      </c>
      <c r="E148" s="5063" t="s">
        <v>58</v>
      </c>
      <c r="F148" s="4584" t="s">
        <v>59</v>
      </c>
      <c r="G148" s="5063" t="s">
        <v>58</v>
      </c>
      <c r="H148" s="4584" t="s">
        <v>59</v>
      </c>
      <c r="I148" s="5063" t="s">
        <v>58</v>
      </c>
      <c r="J148" s="4584" t="s">
        <v>59</v>
      </c>
      <c r="K148" s="5063" t="s">
        <v>58</v>
      </c>
      <c r="L148" s="4584" t="s">
        <v>59</v>
      </c>
      <c r="M148" s="5064" t="s">
        <v>58</v>
      </c>
      <c r="N148" s="5065" t="s">
        <v>59</v>
      </c>
      <c r="O148" s="5063" t="s">
        <v>58</v>
      </c>
      <c r="P148" s="4584" t="s">
        <v>59</v>
      </c>
      <c r="Q148" s="5063" t="s">
        <v>58</v>
      </c>
      <c r="R148" s="4584" t="s">
        <v>59</v>
      </c>
      <c r="S148" s="5063" t="s">
        <v>58</v>
      </c>
      <c r="T148" s="4584" t="s">
        <v>59</v>
      </c>
      <c r="U148" s="5063" t="s">
        <v>58</v>
      </c>
      <c r="V148" s="4584" t="s">
        <v>59</v>
      </c>
      <c r="W148" s="5063" t="s">
        <v>58</v>
      </c>
      <c r="X148" s="4584" t="s">
        <v>59</v>
      </c>
      <c r="Y148" s="5063" t="s">
        <v>58</v>
      </c>
      <c r="Z148" s="4584" t="s">
        <v>59</v>
      </c>
      <c r="AA148" s="5063" t="s">
        <v>58</v>
      </c>
      <c r="AB148" s="4584" t="s">
        <v>59</v>
      </c>
      <c r="AC148" s="5063" t="s">
        <v>58</v>
      </c>
      <c r="AD148" s="5065" t="s">
        <v>59</v>
      </c>
      <c r="AE148" s="5063" t="s">
        <v>58</v>
      </c>
      <c r="AF148" s="4584" t="s">
        <v>59</v>
      </c>
      <c r="AG148" s="5063" t="s">
        <v>58</v>
      </c>
      <c r="AH148" s="4584" t="s">
        <v>59</v>
      </c>
      <c r="AI148" s="5063" t="s">
        <v>58</v>
      </c>
      <c r="AJ148" s="4584" t="s">
        <v>59</v>
      </c>
      <c r="AK148" s="5064" t="s">
        <v>58</v>
      </c>
      <c r="AL148" s="5065" t="s">
        <v>59</v>
      </c>
      <c r="AM148" s="7426"/>
      <c r="AN148" s="5066" t="s">
        <v>3424</v>
      </c>
      <c r="AO148" s="5067" t="s">
        <v>3425</v>
      </c>
    </row>
    <row r="149" spans="1:113" x14ac:dyDescent="0.25">
      <c r="A149" s="5068" t="s">
        <v>3426</v>
      </c>
      <c r="B149" s="359">
        <f t="shared" ref="B149:B177" si="44">SUM(C149:D149)</f>
        <v>0</v>
      </c>
      <c r="C149" s="3945">
        <f t="shared" ref="C149:C177" si="45">E149+G149+I149+K149+M149+O149+Q149+S149+U149+W149+Y149+AA149+AC149+AE149+AG149+AI149+AK149</f>
        <v>0</v>
      </c>
      <c r="D149" s="5069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57" t="s">
        <v>3309</v>
      </c>
      <c r="B150" s="359">
        <f t="shared" si="44"/>
        <v>0</v>
      </c>
      <c r="C150" s="3945">
        <f t="shared" si="45"/>
        <v>0</v>
      </c>
      <c r="D150" s="5070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11" t="s">
        <v>3334</v>
      </c>
      <c r="B151" s="359">
        <f t="shared" si="44"/>
        <v>0</v>
      </c>
      <c r="C151" s="3945">
        <f t="shared" si="45"/>
        <v>0</v>
      </c>
      <c r="D151" s="5070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11" t="s">
        <v>3335</v>
      </c>
      <c r="B152" s="359">
        <f t="shared" si="44"/>
        <v>0</v>
      </c>
      <c r="C152" s="3945">
        <f t="shared" si="45"/>
        <v>0</v>
      </c>
      <c r="D152" s="5070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11" t="s">
        <v>3336</v>
      </c>
      <c r="B153" s="359">
        <f t="shared" si="44"/>
        <v>0</v>
      </c>
      <c r="C153" s="3945">
        <f t="shared" si="45"/>
        <v>0</v>
      </c>
      <c r="D153" s="5070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11" t="s">
        <v>3427</v>
      </c>
      <c r="B154" s="359">
        <f t="shared" si="44"/>
        <v>0</v>
      </c>
      <c r="C154" s="3945">
        <f t="shared" si="45"/>
        <v>0</v>
      </c>
      <c r="D154" s="5070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11" t="s">
        <v>3428</v>
      </c>
      <c r="B155" s="359">
        <f t="shared" si="44"/>
        <v>0</v>
      </c>
      <c r="C155" s="3945">
        <f t="shared" si="45"/>
        <v>0</v>
      </c>
      <c r="D155" s="5070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11" t="s">
        <v>3340</v>
      </c>
      <c r="B156" s="359">
        <f t="shared" si="44"/>
        <v>0</v>
      </c>
      <c r="C156" s="3945">
        <f t="shared" si="45"/>
        <v>0</v>
      </c>
      <c r="D156" s="5070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11" t="s">
        <v>3429</v>
      </c>
      <c r="B157" s="359">
        <f t="shared" si="44"/>
        <v>0</v>
      </c>
      <c r="C157" s="3945">
        <f t="shared" si="45"/>
        <v>0</v>
      </c>
      <c r="D157" s="5070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11" t="s">
        <v>3430</v>
      </c>
      <c r="B158" s="359">
        <f t="shared" si="44"/>
        <v>0</v>
      </c>
      <c r="C158" s="3945">
        <f t="shared" si="45"/>
        <v>0</v>
      </c>
      <c r="D158" s="5070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11" t="s">
        <v>3431</v>
      </c>
      <c r="B159" s="359">
        <f t="shared" si="44"/>
        <v>0</v>
      </c>
      <c r="C159" s="3945">
        <f t="shared" si="45"/>
        <v>0</v>
      </c>
      <c r="D159" s="5070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11" t="s">
        <v>3432</v>
      </c>
      <c r="B160" s="359">
        <f t="shared" si="44"/>
        <v>0</v>
      </c>
      <c r="C160" s="3945">
        <f t="shared" si="45"/>
        <v>0</v>
      </c>
      <c r="D160" s="5070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11" t="s">
        <v>3433</v>
      </c>
      <c r="B161" s="359">
        <f t="shared" si="44"/>
        <v>0</v>
      </c>
      <c r="C161" s="3945">
        <f t="shared" si="45"/>
        <v>0</v>
      </c>
      <c r="D161" s="5070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11" t="s">
        <v>3346</v>
      </c>
      <c r="B162" s="359">
        <f t="shared" si="44"/>
        <v>0</v>
      </c>
      <c r="C162" s="3945">
        <f t="shared" si="45"/>
        <v>0</v>
      </c>
      <c r="D162" s="5070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11" t="s">
        <v>3434</v>
      </c>
      <c r="B163" s="359">
        <f t="shared" si="44"/>
        <v>0</v>
      </c>
      <c r="C163" s="3945">
        <f t="shared" si="45"/>
        <v>0</v>
      </c>
      <c r="D163" s="5070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11" t="s">
        <v>3435</v>
      </c>
      <c r="B164" s="359">
        <f t="shared" si="44"/>
        <v>0</v>
      </c>
      <c r="C164" s="3945">
        <f t="shared" si="45"/>
        <v>0</v>
      </c>
      <c r="D164" s="5070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11" t="s">
        <v>3436</v>
      </c>
      <c r="B165" s="359">
        <f t="shared" si="44"/>
        <v>0</v>
      </c>
      <c r="C165" s="3945">
        <f t="shared" si="45"/>
        <v>0</v>
      </c>
      <c r="D165" s="5070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11" t="s">
        <v>3332</v>
      </c>
      <c r="B166" s="359">
        <f t="shared" si="44"/>
        <v>0</v>
      </c>
      <c r="C166" s="3945">
        <f t="shared" si="45"/>
        <v>0</v>
      </c>
      <c r="D166" s="5070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11" t="s">
        <v>3437</v>
      </c>
      <c r="B167" s="359">
        <f t="shared" si="44"/>
        <v>0</v>
      </c>
      <c r="C167" s="3945">
        <f t="shared" si="45"/>
        <v>0</v>
      </c>
      <c r="D167" s="5070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11" t="s">
        <v>3438</v>
      </c>
      <c r="B168" s="359">
        <f t="shared" si="44"/>
        <v>0</v>
      </c>
      <c r="C168" s="3945">
        <f t="shared" si="45"/>
        <v>0</v>
      </c>
      <c r="D168" s="5070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11" t="s">
        <v>3439</v>
      </c>
      <c r="B169" s="359">
        <f t="shared" si="44"/>
        <v>0</v>
      </c>
      <c r="C169" s="3945">
        <f t="shared" si="45"/>
        <v>0</v>
      </c>
      <c r="D169" s="5070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11" t="s">
        <v>3111</v>
      </c>
      <c r="B170" s="359">
        <f t="shared" si="44"/>
        <v>0</v>
      </c>
      <c r="C170" s="3945">
        <f t="shared" si="45"/>
        <v>0</v>
      </c>
      <c r="D170" s="5070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11" t="s">
        <v>3440</v>
      </c>
      <c r="B171" s="359">
        <f t="shared" si="44"/>
        <v>0</v>
      </c>
      <c r="C171" s="3945">
        <f t="shared" si="45"/>
        <v>0</v>
      </c>
      <c r="D171" s="5070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11" t="s">
        <v>3344</v>
      </c>
      <c r="B172" s="359">
        <f t="shared" si="44"/>
        <v>0</v>
      </c>
      <c r="C172" s="3945">
        <f t="shared" si="45"/>
        <v>0</v>
      </c>
      <c r="D172" s="5070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11" t="s">
        <v>3345</v>
      </c>
      <c r="B173" s="359">
        <f t="shared" si="44"/>
        <v>0</v>
      </c>
      <c r="C173" s="3945">
        <f t="shared" si="45"/>
        <v>0</v>
      </c>
      <c r="D173" s="5070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11" t="s">
        <v>3441</v>
      </c>
      <c r="B174" s="359">
        <f t="shared" si="44"/>
        <v>0</v>
      </c>
      <c r="C174" s="3945">
        <f t="shared" si="45"/>
        <v>0</v>
      </c>
      <c r="D174" s="5070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11" t="s">
        <v>3442</v>
      </c>
      <c r="B175" s="359">
        <f t="shared" si="44"/>
        <v>0</v>
      </c>
      <c r="C175" s="3945">
        <f t="shared" si="45"/>
        <v>0</v>
      </c>
      <c r="D175" s="5070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11" t="s">
        <v>3341</v>
      </c>
      <c r="B176" s="359">
        <f t="shared" si="44"/>
        <v>0</v>
      </c>
      <c r="C176" s="3945">
        <f t="shared" si="45"/>
        <v>0</v>
      </c>
      <c r="D176" s="5070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071" t="s">
        <v>591</v>
      </c>
      <c r="B177" s="359">
        <f t="shared" si="44"/>
        <v>0</v>
      </c>
      <c r="C177" s="3945">
        <f t="shared" si="45"/>
        <v>0</v>
      </c>
      <c r="D177" s="5070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072" t="s">
        <v>905</v>
      </c>
      <c r="B178" s="5073">
        <f>SUM(B179:B183)</f>
        <v>0</v>
      </c>
      <c r="C178" s="5074">
        <f t="shared" ref="C178:AO178" si="50">SUM(C179:C183)</f>
        <v>0</v>
      </c>
      <c r="D178" s="5075">
        <f t="shared" si="50"/>
        <v>0</v>
      </c>
      <c r="E178" s="4987">
        <f t="shared" si="50"/>
        <v>0</v>
      </c>
      <c r="F178" s="1126">
        <f t="shared" si="50"/>
        <v>0</v>
      </c>
      <c r="G178" s="4987">
        <f t="shared" si="50"/>
        <v>0</v>
      </c>
      <c r="H178" s="1126">
        <f t="shared" si="50"/>
        <v>0</v>
      </c>
      <c r="I178" s="4987">
        <f t="shared" si="50"/>
        <v>0</v>
      </c>
      <c r="J178" s="1126">
        <f t="shared" si="50"/>
        <v>0</v>
      </c>
      <c r="K178" s="4987">
        <f t="shared" si="50"/>
        <v>0</v>
      </c>
      <c r="L178" s="1126">
        <f t="shared" si="50"/>
        <v>0</v>
      </c>
      <c r="M178" s="4987">
        <f t="shared" si="50"/>
        <v>0</v>
      </c>
      <c r="N178" s="4738">
        <f t="shared" si="50"/>
        <v>0</v>
      </c>
      <c r="O178" s="4987">
        <f t="shared" si="50"/>
        <v>0</v>
      </c>
      <c r="P178" s="1126">
        <f t="shared" si="50"/>
        <v>0</v>
      </c>
      <c r="Q178" s="4987">
        <f t="shared" si="50"/>
        <v>0</v>
      </c>
      <c r="R178" s="1126">
        <f t="shared" si="50"/>
        <v>0</v>
      </c>
      <c r="S178" s="4987">
        <f t="shared" si="50"/>
        <v>0</v>
      </c>
      <c r="T178" s="1126">
        <f t="shared" si="50"/>
        <v>0</v>
      </c>
      <c r="U178" s="4987">
        <f t="shared" si="50"/>
        <v>0</v>
      </c>
      <c r="V178" s="1126">
        <f t="shared" si="50"/>
        <v>0</v>
      </c>
      <c r="W178" s="4987">
        <f t="shared" si="50"/>
        <v>0</v>
      </c>
      <c r="X178" s="1126">
        <f t="shared" si="50"/>
        <v>0</v>
      </c>
      <c r="Y178" s="4987">
        <f t="shared" si="50"/>
        <v>0</v>
      </c>
      <c r="Z178" s="1126">
        <f t="shared" si="50"/>
        <v>0</v>
      </c>
      <c r="AA178" s="4987">
        <f t="shared" si="50"/>
        <v>0</v>
      </c>
      <c r="AB178" s="1126">
        <f t="shared" si="50"/>
        <v>0</v>
      </c>
      <c r="AC178" s="4987">
        <f t="shared" si="50"/>
        <v>0</v>
      </c>
      <c r="AD178" s="4738">
        <f t="shared" si="50"/>
        <v>0</v>
      </c>
      <c r="AE178" s="4987">
        <f t="shared" si="50"/>
        <v>0</v>
      </c>
      <c r="AF178" s="1126">
        <f t="shared" si="50"/>
        <v>0</v>
      </c>
      <c r="AG178" s="4987">
        <f t="shared" si="50"/>
        <v>0</v>
      </c>
      <c r="AH178" s="1126">
        <f t="shared" si="50"/>
        <v>0</v>
      </c>
      <c r="AI178" s="4987">
        <f t="shared" si="50"/>
        <v>0</v>
      </c>
      <c r="AJ178" s="1126">
        <f t="shared" si="50"/>
        <v>0</v>
      </c>
      <c r="AK178" s="4738">
        <f t="shared" si="50"/>
        <v>0</v>
      </c>
      <c r="AL178" s="1128">
        <f t="shared" si="50"/>
        <v>0</v>
      </c>
      <c r="AM178" s="4861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73" t="s">
        <v>3314</v>
      </c>
      <c r="B179" s="5076">
        <f>SUM(C179:D179)</f>
        <v>0</v>
      </c>
      <c r="C179" s="3945">
        <f t="shared" ref="C179:D183" si="51">E179+G179+I179+K179+M179+O179+Q179+S179+U179+W179+Y179+AA179+AC179+AE179+AG179+AI179+AK179</f>
        <v>0</v>
      </c>
      <c r="D179" s="5070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4973" t="s">
        <v>1022</v>
      </c>
      <c r="B180" s="1173">
        <f>SUM(C180:D180)</f>
        <v>0</v>
      </c>
      <c r="C180" s="3945">
        <f t="shared" si="51"/>
        <v>0</v>
      </c>
      <c r="D180" s="5070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4973" t="s">
        <v>990</v>
      </c>
      <c r="B181" s="1173">
        <f>SUM(C181:D181)</f>
        <v>0</v>
      </c>
      <c r="C181" s="3945">
        <f t="shared" si="51"/>
        <v>0</v>
      </c>
      <c r="D181" s="5070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4973" t="s">
        <v>3443</v>
      </c>
      <c r="B182" s="1173">
        <f>SUM(C182:D182)</f>
        <v>0</v>
      </c>
      <c r="C182" s="3945">
        <f t="shared" si="51"/>
        <v>0</v>
      </c>
      <c r="D182" s="5070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23" t="s">
        <v>591</v>
      </c>
      <c r="B183" s="1083">
        <f>SUM(C183:D183)</f>
        <v>0</v>
      </c>
      <c r="C183" s="5077">
        <f t="shared" si="51"/>
        <v>0</v>
      </c>
      <c r="D183" s="5078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3" t="s">
        <v>27</v>
      </c>
      <c r="B185" s="7404" t="s">
        <v>77</v>
      </c>
      <c r="C185" s="7407" t="s">
        <v>29</v>
      </c>
      <c r="D185" s="7408"/>
      <c r="E185" s="7408"/>
      <c r="F185" s="7408"/>
      <c r="G185" s="7408"/>
      <c r="H185" s="7408"/>
      <c r="I185" s="7408"/>
      <c r="J185" s="7408"/>
      <c r="K185" s="7408"/>
      <c r="L185" s="7408"/>
      <c r="M185" s="7408"/>
      <c r="N185" s="7408"/>
      <c r="O185" s="7408"/>
      <c r="P185" s="7408"/>
      <c r="Q185" s="7408"/>
      <c r="R185" s="7408"/>
      <c r="S185" s="7409"/>
      <c r="T185" s="7111" t="s">
        <v>3421</v>
      </c>
      <c r="U185" s="7413"/>
      <c r="V185" s="7413"/>
      <c r="W185" s="7413"/>
      <c r="X185" s="7413"/>
      <c r="CE185"/>
      <c r="CK185" s="25"/>
      <c r="DI185"/>
    </row>
    <row r="186" spans="1:113" x14ac:dyDescent="0.25">
      <c r="A186" s="5866"/>
      <c r="B186" s="7405"/>
      <c r="C186" s="7410"/>
      <c r="D186" s="7411"/>
      <c r="E186" s="7411"/>
      <c r="F186" s="7411"/>
      <c r="G186" s="7411"/>
      <c r="H186" s="7411"/>
      <c r="I186" s="7411"/>
      <c r="J186" s="7411"/>
      <c r="K186" s="7411"/>
      <c r="L186" s="7411"/>
      <c r="M186" s="7411"/>
      <c r="N186" s="7411"/>
      <c r="O186" s="7411"/>
      <c r="P186" s="7411"/>
      <c r="Q186" s="7411"/>
      <c r="R186" s="7411"/>
      <c r="S186" s="7412"/>
      <c r="T186" s="7414" t="s">
        <v>3422</v>
      </c>
      <c r="U186" s="7415"/>
      <c r="V186" s="7416"/>
      <c r="W186" s="7116" t="s">
        <v>3445</v>
      </c>
      <c r="X186" s="7117"/>
      <c r="CE186"/>
      <c r="CK186" s="25"/>
      <c r="DI186"/>
    </row>
    <row r="187" spans="1:113" ht="31.5" x14ac:dyDescent="0.25">
      <c r="A187" s="7352"/>
      <c r="B187" s="7406"/>
      <c r="C187" s="5029" t="s">
        <v>343</v>
      </c>
      <c r="D187" s="5030" t="s">
        <v>326</v>
      </c>
      <c r="E187" s="5030" t="s">
        <v>94</v>
      </c>
      <c r="F187" s="5030" t="s">
        <v>44</v>
      </c>
      <c r="G187" s="5030" t="s">
        <v>45</v>
      </c>
      <c r="H187" s="5030" t="s">
        <v>974</v>
      </c>
      <c r="I187" s="5030" t="s">
        <v>629</v>
      </c>
      <c r="J187" s="5030" t="s">
        <v>48</v>
      </c>
      <c r="K187" s="5030" t="s">
        <v>49</v>
      </c>
      <c r="L187" s="5030" t="s">
        <v>975</v>
      </c>
      <c r="M187" s="5030" t="s">
        <v>51</v>
      </c>
      <c r="N187" s="5030" t="s">
        <v>52</v>
      </c>
      <c r="O187" s="5030" t="s">
        <v>53</v>
      </c>
      <c r="P187" s="5030" t="s">
        <v>54</v>
      </c>
      <c r="Q187" s="5030" t="s">
        <v>55</v>
      </c>
      <c r="R187" s="5030" t="s">
        <v>56</v>
      </c>
      <c r="S187" s="5031" t="s">
        <v>57</v>
      </c>
      <c r="T187" s="5017" t="s">
        <v>3446</v>
      </c>
      <c r="U187" s="4528" t="s">
        <v>3447</v>
      </c>
      <c r="V187" s="4529" t="s">
        <v>3448</v>
      </c>
      <c r="W187" s="5032" t="s">
        <v>3424</v>
      </c>
      <c r="X187" s="4529" t="s">
        <v>3425</v>
      </c>
      <c r="Y187" s="7"/>
      <c r="CE187"/>
      <c r="CK187" s="25"/>
      <c r="DI187"/>
    </row>
    <row r="188" spans="1:113" x14ac:dyDescent="0.25">
      <c r="A188" s="5018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4973" t="s">
        <v>2063</v>
      </c>
      <c r="B189" s="4686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4973" t="s">
        <v>3449</v>
      </c>
      <c r="B190" s="4686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686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686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686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079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080" t="s">
        <v>77</v>
      </c>
      <c r="B195" s="5081">
        <f t="shared" ref="B195:X195" si="57">SUM(B188:B194)</f>
        <v>0</v>
      </c>
      <c r="C195" s="5036">
        <f t="shared" si="57"/>
        <v>0</v>
      </c>
      <c r="D195" s="5037">
        <f t="shared" si="57"/>
        <v>0</v>
      </c>
      <c r="E195" s="5037">
        <f t="shared" si="57"/>
        <v>0</v>
      </c>
      <c r="F195" s="5037">
        <f t="shared" si="57"/>
        <v>0</v>
      </c>
      <c r="G195" s="5037">
        <f t="shared" si="57"/>
        <v>0</v>
      </c>
      <c r="H195" s="5037">
        <f t="shared" si="57"/>
        <v>0</v>
      </c>
      <c r="I195" s="5037">
        <f t="shared" si="57"/>
        <v>0</v>
      </c>
      <c r="J195" s="5037">
        <f t="shared" si="57"/>
        <v>0</v>
      </c>
      <c r="K195" s="5037">
        <f t="shared" si="57"/>
        <v>0</v>
      </c>
      <c r="L195" s="5037">
        <f t="shared" si="57"/>
        <v>0</v>
      </c>
      <c r="M195" s="5037">
        <f t="shared" si="57"/>
        <v>0</v>
      </c>
      <c r="N195" s="5037">
        <f t="shared" si="57"/>
        <v>0</v>
      </c>
      <c r="O195" s="5037">
        <f t="shared" si="57"/>
        <v>0</v>
      </c>
      <c r="P195" s="5037">
        <f t="shared" si="57"/>
        <v>0</v>
      </c>
      <c r="Q195" s="5037">
        <f t="shared" si="57"/>
        <v>0</v>
      </c>
      <c r="R195" s="5037">
        <f t="shared" si="57"/>
        <v>0</v>
      </c>
      <c r="S195" s="5038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3" t="s">
        <v>27</v>
      </c>
      <c r="B197" s="7404" t="s">
        <v>77</v>
      </c>
      <c r="C197" s="7407" t="s">
        <v>29</v>
      </c>
      <c r="D197" s="7408"/>
      <c r="E197" s="7408"/>
      <c r="F197" s="7408"/>
      <c r="G197" s="7408"/>
      <c r="H197" s="7408"/>
      <c r="I197" s="7408"/>
      <c r="J197" s="7408"/>
      <c r="K197" s="7408"/>
      <c r="L197" s="7408"/>
      <c r="M197" s="7408"/>
      <c r="N197" s="7408"/>
      <c r="O197" s="7408"/>
      <c r="P197" s="7408"/>
      <c r="Q197" s="7408"/>
      <c r="R197" s="7408"/>
      <c r="S197" s="7409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5"/>
      <c r="C198" s="7410"/>
      <c r="D198" s="7411"/>
      <c r="E198" s="7411"/>
      <c r="F198" s="7411"/>
      <c r="G198" s="7411"/>
      <c r="H198" s="7411"/>
      <c r="I198" s="7411"/>
      <c r="J198" s="7411"/>
      <c r="K198" s="7411"/>
      <c r="L198" s="7411"/>
      <c r="M198" s="7411"/>
      <c r="N198" s="7411"/>
      <c r="O198" s="7411"/>
      <c r="P198" s="7411"/>
      <c r="Q198" s="7411"/>
      <c r="R198" s="7411"/>
      <c r="S198" s="7412"/>
      <c r="T198" s="7401" t="s">
        <v>3422</v>
      </c>
      <c r="U198" s="7401"/>
      <c r="V198" s="7402"/>
      <c r="W198" s="7116" t="s">
        <v>3445</v>
      </c>
      <c r="X198" s="7117"/>
      <c r="CE198"/>
      <c r="CK198" s="25"/>
      <c r="DI198"/>
    </row>
    <row r="199" spans="1:113" ht="31.5" x14ac:dyDescent="0.25">
      <c r="A199" s="7352"/>
      <c r="B199" s="7406"/>
      <c r="C199" s="5029" t="s">
        <v>343</v>
      </c>
      <c r="D199" s="5030" t="s">
        <v>326</v>
      </c>
      <c r="E199" s="5030" t="s">
        <v>94</v>
      </c>
      <c r="F199" s="5030" t="s">
        <v>44</v>
      </c>
      <c r="G199" s="5030" t="s">
        <v>45</v>
      </c>
      <c r="H199" s="5030" t="s">
        <v>974</v>
      </c>
      <c r="I199" s="5030" t="s">
        <v>629</v>
      </c>
      <c r="J199" s="5030" t="s">
        <v>48</v>
      </c>
      <c r="K199" s="5030" t="s">
        <v>49</v>
      </c>
      <c r="L199" s="5030" t="s">
        <v>975</v>
      </c>
      <c r="M199" s="5030" t="s">
        <v>51</v>
      </c>
      <c r="N199" s="5030" t="s">
        <v>52</v>
      </c>
      <c r="O199" s="5030" t="s">
        <v>53</v>
      </c>
      <c r="P199" s="5030" t="s">
        <v>54</v>
      </c>
      <c r="Q199" s="5030" t="s">
        <v>55</v>
      </c>
      <c r="R199" s="5030" t="s">
        <v>56</v>
      </c>
      <c r="S199" s="5031" t="s">
        <v>57</v>
      </c>
      <c r="T199" s="5017" t="s">
        <v>3446</v>
      </c>
      <c r="U199" s="4528" t="s">
        <v>3447</v>
      </c>
      <c r="V199" s="4529" t="s">
        <v>3448</v>
      </c>
      <c r="W199" s="5032" t="s">
        <v>3424</v>
      </c>
      <c r="X199" s="4529" t="s">
        <v>3425</v>
      </c>
      <c r="Y199" s="7"/>
      <c r="CE199"/>
      <c r="CK199" s="25"/>
      <c r="DI199"/>
    </row>
    <row r="200" spans="1:113" x14ac:dyDescent="0.25">
      <c r="A200" s="5018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4973" t="s">
        <v>2063</v>
      </c>
      <c r="B201" s="4686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4973" t="s">
        <v>3449</v>
      </c>
      <c r="B202" s="4686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686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686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48" t="s">
        <v>77</v>
      </c>
      <c r="B206" s="5081">
        <f t="shared" ref="B206:X206" si="62">SUM(B200:B205)</f>
        <v>0</v>
      </c>
      <c r="C206" s="5036">
        <f t="shared" si="62"/>
        <v>0</v>
      </c>
      <c r="D206" s="5037">
        <f t="shared" si="62"/>
        <v>0</v>
      </c>
      <c r="E206" s="5037">
        <f t="shared" si="62"/>
        <v>0</v>
      </c>
      <c r="F206" s="5037">
        <f t="shared" si="62"/>
        <v>0</v>
      </c>
      <c r="G206" s="5037">
        <f t="shared" si="62"/>
        <v>0</v>
      </c>
      <c r="H206" s="5037">
        <f t="shared" si="62"/>
        <v>0</v>
      </c>
      <c r="I206" s="5037">
        <f t="shared" si="62"/>
        <v>0</v>
      </c>
      <c r="J206" s="5037">
        <f t="shared" si="62"/>
        <v>0</v>
      </c>
      <c r="K206" s="5037">
        <f t="shared" si="62"/>
        <v>0</v>
      </c>
      <c r="L206" s="5037">
        <f t="shared" si="62"/>
        <v>0</v>
      </c>
      <c r="M206" s="5037">
        <f t="shared" si="62"/>
        <v>0</v>
      </c>
      <c r="N206" s="5037">
        <f t="shared" si="62"/>
        <v>0</v>
      </c>
      <c r="O206" s="5037">
        <f t="shared" si="62"/>
        <v>0</v>
      </c>
      <c r="P206" s="5037">
        <f t="shared" si="62"/>
        <v>0</v>
      </c>
      <c r="Q206" s="5037">
        <f t="shared" si="62"/>
        <v>0</v>
      </c>
      <c r="R206" s="5037">
        <f t="shared" si="62"/>
        <v>0</v>
      </c>
      <c r="S206" s="5038">
        <f t="shared" si="62"/>
        <v>0</v>
      </c>
      <c r="T206" s="5082">
        <f t="shared" si="62"/>
        <v>0</v>
      </c>
      <c r="U206" s="5083">
        <f t="shared" si="62"/>
        <v>0</v>
      </c>
      <c r="V206" s="5084">
        <f t="shared" si="62"/>
        <v>0</v>
      </c>
      <c r="W206" s="5085">
        <f t="shared" si="62"/>
        <v>0</v>
      </c>
      <c r="X206" s="5084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3" t="s">
        <v>27</v>
      </c>
      <c r="B208" s="7404" t="s">
        <v>77</v>
      </c>
      <c r="C208" s="7407" t="s">
        <v>29</v>
      </c>
      <c r="D208" s="7408"/>
      <c r="E208" s="7408"/>
      <c r="F208" s="7408"/>
      <c r="G208" s="7408"/>
      <c r="H208" s="7408"/>
      <c r="I208" s="7408"/>
      <c r="J208" s="7408"/>
      <c r="K208" s="7408"/>
      <c r="L208" s="7408"/>
      <c r="M208" s="7408"/>
      <c r="N208" s="7408"/>
      <c r="O208" s="7408"/>
      <c r="P208" s="7408"/>
      <c r="Q208" s="7408"/>
      <c r="R208" s="7408"/>
      <c r="S208" s="7409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5"/>
      <c r="C209" s="7410"/>
      <c r="D209" s="7411"/>
      <c r="E209" s="7411"/>
      <c r="F209" s="7411"/>
      <c r="G209" s="7411"/>
      <c r="H209" s="7411"/>
      <c r="I209" s="7411"/>
      <c r="J209" s="7411"/>
      <c r="K209" s="7411"/>
      <c r="L209" s="7411"/>
      <c r="M209" s="7411"/>
      <c r="N209" s="7411"/>
      <c r="O209" s="7411"/>
      <c r="P209" s="7411"/>
      <c r="Q209" s="7411"/>
      <c r="R209" s="7411"/>
      <c r="S209" s="7412"/>
      <c r="T209" s="7401" t="s">
        <v>3422</v>
      </c>
      <c r="U209" s="7401"/>
      <c r="V209" s="7402"/>
      <c r="W209" s="7116" t="s">
        <v>3445</v>
      </c>
      <c r="X209" s="7117"/>
      <c r="CE209"/>
      <c r="CK209" s="25"/>
      <c r="DI209"/>
    </row>
    <row r="210" spans="1:113" ht="31.5" x14ac:dyDescent="0.25">
      <c r="A210" s="7352"/>
      <c r="B210" s="7406"/>
      <c r="C210" s="5029" t="s">
        <v>343</v>
      </c>
      <c r="D210" s="5030" t="s">
        <v>326</v>
      </c>
      <c r="E210" s="5030" t="s">
        <v>94</v>
      </c>
      <c r="F210" s="5030" t="s">
        <v>44</v>
      </c>
      <c r="G210" s="5030" t="s">
        <v>45</v>
      </c>
      <c r="H210" s="5030" t="s">
        <v>974</v>
      </c>
      <c r="I210" s="5030" t="s">
        <v>629</v>
      </c>
      <c r="J210" s="5030" t="s">
        <v>48</v>
      </c>
      <c r="K210" s="5030" t="s">
        <v>49</v>
      </c>
      <c r="L210" s="5030" t="s">
        <v>975</v>
      </c>
      <c r="M210" s="5030" t="s">
        <v>51</v>
      </c>
      <c r="N210" s="5030" t="s">
        <v>52</v>
      </c>
      <c r="O210" s="5030" t="s">
        <v>53</v>
      </c>
      <c r="P210" s="5030" t="s">
        <v>54</v>
      </c>
      <c r="Q210" s="5030" t="s">
        <v>55</v>
      </c>
      <c r="R210" s="5030" t="s">
        <v>56</v>
      </c>
      <c r="S210" s="5031" t="s">
        <v>57</v>
      </c>
      <c r="T210" s="5017" t="s">
        <v>3446</v>
      </c>
      <c r="U210" s="4528" t="s">
        <v>3447</v>
      </c>
      <c r="V210" s="4529" t="s">
        <v>3448</v>
      </c>
      <c r="W210" s="5032" t="s">
        <v>3424</v>
      </c>
      <c r="X210" s="4529" t="s">
        <v>3425</v>
      </c>
      <c r="Y210" s="7"/>
      <c r="CE210"/>
      <c r="CK210" s="25"/>
      <c r="DI210"/>
    </row>
    <row r="211" spans="1:113" x14ac:dyDescent="0.25">
      <c r="A211" s="5018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4973" t="s">
        <v>2063</v>
      </c>
      <c r="B212" s="4686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4973" t="s">
        <v>3449</v>
      </c>
      <c r="B213" s="4686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34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25" t="s">
        <v>77</v>
      </c>
      <c r="B215" s="5079">
        <f>SUM(B211:B214)</f>
        <v>0</v>
      </c>
      <c r="C215" s="3790">
        <f t="shared" ref="C215:X215" si="65">SUM(C211:C214)</f>
        <v>0</v>
      </c>
      <c r="D215" s="3792">
        <f t="shared" si="65"/>
        <v>0</v>
      </c>
      <c r="E215" s="3792">
        <f t="shared" si="65"/>
        <v>0</v>
      </c>
      <c r="F215" s="3792">
        <f t="shared" si="65"/>
        <v>0</v>
      </c>
      <c r="G215" s="3792">
        <f t="shared" si="65"/>
        <v>0</v>
      </c>
      <c r="H215" s="3792">
        <f t="shared" si="65"/>
        <v>0</v>
      </c>
      <c r="I215" s="3792">
        <f t="shared" si="65"/>
        <v>0</v>
      </c>
      <c r="J215" s="3792">
        <f t="shared" si="65"/>
        <v>0</v>
      </c>
      <c r="K215" s="3792">
        <f t="shared" si="65"/>
        <v>0</v>
      </c>
      <c r="L215" s="3792">
        <f t="shared" si="65"/>
        <v>0</v>
      </c>
      <c r="M215" s="3792">
        <f t="shared" si="65"/>
        <v>0</v>
      </c>
      <c r="N215" s="3792">
        <f t="shared" si="65"/>
        <v>0</v>
      </c>
      <c r="O215" s="3792">
        <f t="shared" si="65"/>
        <v>0</v>
      </c>
      <c r="P215" s="3792">
        <f t="shared" si="65"/>
        <v>0</v>
      </c>
      <c r="Q215" s="3792">
        <f t="shared" si="65"/>
        <v>0</v>
      </c>
      <c r="R215" s="3792">
        <f t="shared" si="65"/>
        <v>0</v>
      </c>
      <c r="S215" s="5086">
        <f t="shared" si="65"/>
        <v>0</v>
      </c>
      <c r="T215" s="5082">
        <f t="shared" si="65"/>
        <v>0</v>
      </c>
      <c r="U215" s="5083">
        <f t="shared" si="65"/>
        <v>0</v>
      </c>
      <c r="V215" s="5084">
        <f t="shared" si="65"/>
        <v>0</v>
      </c>
      <c r="W215" s="5085">
        <f t="shared" si="65"/>
        <v>0</v>
      </c>
      <c r="X215" s="5084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762" t="s">
        <v>3456</v>
      </c>
      <c r="B219" s="4598"/>
    </row>
    <row r="220" spans="1:113" x14ac:dyDescent="0.25">
      <c r="A220" s="4762" t="s">
        <v>3457</v>
      </c>
      <c r="B220" s="4598"/>
    </row>
    <row r="221" spans="1:113" x14ac:dyDescent="0.25">
      <c r="A221" s="1288" t="s">
        <v>3458</v>
      </c>
      <c r="B221" s="4599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62" t="s">
        <v>3460</v>
      </c>
      <c r="B224" s="4598"/>
    </row>
    <row r="225" spans="1:2" x14ac:dyDescent="0.25">
      <c r="A225" s="4762" t="s">
        <v>2062</v>
      </c>
      <c r="B225" s="4598"/>
    </row>
    <row r="226" spans="1:2" x14ac:dyDescent="0.25">
      <c r="A226" s="4762" t="s">
        <v>3461</v>
      </c>
      <c r="B226" s="4598"/>
    </row>
    <row r="227" spans="1:2" ht="24" customHeight="1" x14ac:dyDescent="0.25">
      <c r="A227" s="5087" t="s">
        <v>3462</v>
      </c>
      <c r="B227" s="4598"/>
    </row>
    <row r="228" spans="1:2" x14ac:dyDescent="0.25">
      <c r="A228" s="4762" t="s">
        <v>3463</v>
      </c>
      <c r="B228" s="4598"/>
    </row>
    <row r="229" spans="1:2" x14ac:dyDescent="0.25">
      <c r="A229" s="4762" t="s">
        <v>3464</v>
      </c>
      <c r="B229" s="4598"/>
    </row>
    <row r="230" spans="1:2" x14ac:dyDescent="0.25">
      <c r="A230" s="4762" t="s">
        <v>3465</v>
      </c>
      <c r="B230" s="4598"/>
    </row>
    <row r="231" spans="1:2" x14ac:dyDescent="0.25">
      <c r="A231" s="4762" t="s">
        <v>3466</v>
      </c>
      <c r="B231" s="4598"/>
    </row>
    <row r="232" spans="1:2" x14ac:dyDescent="0.25">
      <c r="A232" s="4762" t="s">
        <v>3467</v>
      </c>
      <c r="B232" s="4598"/>
    </row>
    <row r="233" spans="1:2" x14ac:dyDescent="0.25">
      <c r="A233" s="4762" t="s">
        <v>3468</v>
      </c>
      <c r="B233" s="4598"/>
    </row>
    <row r="234" spans="1:2" x14ac:dyDescent="0.25">
      <c r="A234" s="4762" t="s">
        <v>3469</v>
      </c>
      <c r="B234" s="4598"/>
    </row>
    <row r="235" spans="1:2" x14ac:dyDescent="0.25">
      <c r="A235" s="4762" t="s">
        <v>3470</v>
      </c>
      <c r="B235" s="4598"/>
    </row>
    <row r="236" spans="1:2" x14ac:dyDescent="0.25">
      <c r="A236" s="4762" t="s">
        <v>3471</v>
      </c>
      <c r="B236" s="4598"/>
    </row>
    <row r="237" spans="1:2" x14ac:dyDescent="0.25">
      <c r="A237" s="4762" t="s">
        <v>3472</v>
      </c>
      <c r="B237" s="4598"/>
    </row>
    <row r="238" spans="1:2" x14ac:dyDescent="0.25">
      <c r="A238" s="4762" t="s">
        <v>3473</v>
      </c>
      <c r="B238" s="4598"/>
    </row>
    <row r="239" spans="1:2" x14ac:dyDescent="0.25">
      <c r="A239" s="4762" t="s">
        <v>3474</v>
      </c>
      <c r="B239" s="4598"/>
    </row>
    <row r="240" spans="1:2" x14ac:dyDescent="0.25">
      <c r="A240" s="4762" t="s">
        <v>3475</v>
      </c>
      <c r="B240" s="4598"/>
    </row>
    <row r="241" spans="1:19" x14ac:dyDescent="0.25">
      <c r="A241" s="4762" t="s">
        <v>3476</v>
      </c>
      <c r="B241" s="4598"/>
    </row>
    <row r="242" spans="1:19" x14ac:dyDescent="0.25">
      <c r="A242" s="4762" t="s">
        <v>3477</v>
      </c>
      <c r="B242" s="4598"/>
    </row>
    <row r="243" spans="1:19" x14ac:dyDescent="0.25">
      <c r="A243" s="4762" t="s">
        <v>3478</v>
      </c>
      <c r="B243" s="4598"/>
    </row>
    <row r="244" spans="1:19" x14ac:dyDescent="0.25">
      <c r="A244" s="4762" t="s">
        <v>3479</v>
      </c>
      <c r="B244" s="4598"/>
    </row>
    <row r="245" spans="1:19" x14ac:dyDescent="0.25">
      <c r="A245" s="4762" t="s">
        <v>3480</v>
      </c>
      <c r="B245" s="4598"/>
    </row>
    <row r="246" spans="1:19" x14ac:dyDescent="0.25">
      <c r="A246" s="4762" t="s">
        <v>3481</v>
      </c>
      <c r="B246" s="4598"/>
    </row>
    <row r="247" spans="1:19" x14ac:dyDescent="0.25">
      <c r="A247" s="4762" t="s">
        <v>3482</v>
      </c>
      <c r="B247" s="4598"/>
    </row>
    <row r="248" spans="1:19" x14ac:dyDescent="0.25">
      <c r="A248" s="1288" t="s">
        <v>3483</v>
      </c>
      <c r="B248" s="4599"/>
    </row>
    <row r="249" spans="1:19" x14ac:dyDescent="0.25">
      <c r="A249" s="5088" t="s">
        <v>77</v>
      </c>
      <c r="B249" s="5089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7" t="s">
        <v>3486</v>
      </c>
      <c r="B252" s="7419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8"/>
      <c r="B253" s="7420"/>
      <c r="C253" s="5029" t="s">
        <v>343</v>
      </c>
      <c r="D253" s="5030" t="s">
        <v>326</v>
      </c>
      <c r="E253" s="5030" t="s">
        <v>94</v>
      </c>
      <c r="F253" s="5030" t="s">
        <v>44</v>
      </c>
      <c r="G253" s="5030" t="s">
        <v>45</v>
      </c>
      <c r="H253" s="5030" t="s">
        <v>974</v>
      </c>
      <c r="I253" s="5030" t="s">
        <v>629</v>
      </c>
      <c r="J253" s="5030" t="s">
        <v>48</v>
      </c>
      <c r="K253" s="5030" t="s">
        <v>49</v>
      </c>
      <c r="L253" s="5030" t="s">
        <v>975</v>
      </c>
      <c r="M253" s="5030" t="s">
        <v>51</v>
      </c>
      <c r="N253" s="5030" t="s">
        <v>52</v>
      </c>
      <c r="O253" s="5030" t="s">
        <v>53</v>
      </c>
      <c r="P253" s="5030" t="s">
        <v>54</v>
      </c>
      <c r="Q253" s="5030" t="s">
        <v>55</v>
      </c>
      <c r="R253" s="5030" t="s">
        <v>56</v>
      </c>
      <c r="S253" s="4631" t="s">
        <v>57</v>
      </c>
    </row>
    <row r="254" spans="1:19" x14ac:dyDescent="0.25">
      <c r="A254" s="4414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090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091" t="s">
        <v>3489</v>
      </c>
      <c r="B256" s="5092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093"/>
      <c r="C257" s="8"/>
      <c r="D257" s="509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7" t="s">
        <v>3491</v>
      </c>
      <c r="B258" s="7419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8"/>
      <c r="B259" s="7420"/>
      <c r="C259" s="5029" t="s">
        <v>343</v>
      </c>
      <c r="D259" s="5030" t="s">
        <v>326</v>
      </c>
      <c r="E259" s="5030" t="s">
        <v>94</v>
      </c>
      <c r="F259" s="5030" t="s">
        <v>44</v>
      </c>
      <c r="G259" s="5030" t="s">
        <v>45</v>
      </c>
      <c r="H259" s="5030" t="s">
        <v>974</v>
      </c>
      <c r="I259" s="5030" t="s">
        <v>629</v>
      </c>
      <c r="J259" s="5030" t="s">
        <v>48</v>
      </c>
      <c r="K259" s="5030" t="s">
        <v>49</v>
      </c>
      <c r="L259" s="5030" t="s">
        <v>975</v>
      </c>
      <c r="M259" s="5030" t="s">
        <v>51</v>
      </c>
      <c r="N259" s="5030" t="s">
        <v>52</v>
      </c>
      <c r="O259" s="5030" t="s">
        <v>53</v>
      </c>
      <c r="P259" s="5030" t="s">
        <v>54</v>
      </c>
      <c r="Q259" s="5030" t="s">
        <v>55</v>
      </c>
      <c r="R259" s="5030" t="s">
        <v>56</v>
      </c>
      <c r="S259" s="4631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7" t="s">
        <v>3519</v>
      </c>
      <c r="B288" s="7419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8"/>
      <c r="B289" s="7420"/>
      <c r="C289" s="5029" t="s">
        <v>343</v>
      </c>
      <c r="D289" s="5030" t="s">
        <v>326</v>
      </c>
      <c r="E289" s="5030" t="s">
        <v>94</v>
      </c>
      <c r="F289" s="5030" t="s">
        <v>44</v>
      </c>
      <c r="G289" s="5030" t="s">
        <v>45</v>
      </c>
      <c r="H289" s="5030" t="s">
        <v>974</v>
      </c>
      <c r="I289" s="5030" t="s">
        <v>629</v>
      </c>
      <c r="J289" s="5030" t="s">
        <v>48</v>
      </c>
      <c r="K289" s="5030" t="s">
        <v>49</v>
      </c>
      <c r="L289" s="5030" t="s">
        <v>975</v>
      </c>
      <c r="M289" s="5030" t="s">
        <v>51</v>
      </c>
      <c r="N289" s="5030" t="s">
        <v>52</v>
      </c>
      <c r="O289" s="5030" t="s">
        <v>53</v>
      </c>
      <c r="P289" s="5030" t="s">
        <v>54</v>
      </c>
      <c r="Q289" s="5030" t="s">
        <v>55</v>
      </c>
      <c r="R289" s="5030" t="s">
        <v>56</v>
      </c>
      <c r="S289" s="4631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11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11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73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73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73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11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4973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11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73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11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73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73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11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7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668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94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095">
        <f>SUM(B13:B24,B29:B52,B56:B60,B65:B68,B73:B76,B97:E97,B105:E105,B113:E113,B117:B118,B122:B124,C128:L143,B149:B177,B179:B183,B188:B194,B200:B205,B211:B214,B218:B221,B249,B254:B256,B260:B286,B290:B310)</f>
        <v>0</v>
      </c>
      <c r="B351" s="509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 ()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50" t="str">
        <f>CONCATENATE("MES: ",NOMBRE!B6, " (",NOMBRE!C6,NOMBRE!D6,")")</f>
        <v>MES:  ()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3" t="s">
        <v>3529</v>
      </c>
      <c r="B9" s="7055" t="s">
        <v>77</v>
      </c>
      <c r="C9" s="7061"/>
      <c r="D9" s="6987"/>
      <c r="E9" s="7449" t="s">
        <v>3530</v>
      </c>
      <c r="F9" s="7449"/>
      <c r="G9" s="7449" t="s">
        <v>44</v>
      </c>
      <c r="H9" s="7449"/>
      <c r="I9" s="7449" t="s">
        <v>3087</v>
      </c>
      <c r="J9" s="7449"/>
      <c r="K9" s="7449" t="s">
        <v>664</v>
      </c>
      <c r="L9" s="7450"/>
      <c r="M9" s="7471" t="s">
        <v>3531</v>
      </c>
      <c r="N9" s="7472"/>
      <c r="O9" s="7472" t="s">
        <v>3532</v>
      </c>
      <c r="P9" s="7472"/>
      <c r="Q9" s="7472" t="s">
        <v>3533</v>
      </c>
      <c r="R9" s="7473"/>
      <c r="S9" s="7468" t="s">
        <v>36</v>
      </c>
      <c r="T9" s="7469" t="s">
        <v>37</v>
      </c>
    </row>
    <row r="10" spans="1:84" ht="21" x14ac:dyDescent="0.25">
      <c r="A10" s="7352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3" t="s">
        <v>3555</v>
      </c>
      <c r="B30" s="7446"/>
      <c r="C30" s="7433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8" t="s">
        <v>36</v>
      </c>
      <c r="Q30" s="7469" t="s">
        <v>37</v>
      </c>
    </row>
    <row r="31" spans="1:84" ht="21" x14ac:dyDescent="0.25">
      <c r="A31" s="6209"/>
      <c r="B31" s="5888"/>
      <c r="C31" s="7474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70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7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7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7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7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5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5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5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6" t="s">
        <v>3588</v>
      </c>
      <c r="B65" s="5097" t="s">
        <v>2899</v>
      </c>
      <c r="C65" s="1423">
        <f>SUM(D65:L65)</f>
        <v>0</v>
      </c>
      <c r="D65" s="5098"/>
      <c r="E65" s="5099"/>
      <c r="F65" s="5099"/>
      <c r="G65" s="5099"/>
      <c r="H65" s="5099"/>
      <c r="I65" s="5099"/>
      <c r="J65" s="5099"/>
      <c r="K65" s="5099"/>
      <c r="L65" s="5100"/>
      <c r="M65" s="5101"/>
      <c r="N65" s="5099"/>
      <c r="O65" s="5102"/>
      <c r="P65" s="5101"/>
      <c r="Q65" s="5103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7"/>
      <c r="B66" s="5104" t="s">
        <v>3563</v>
      </c>
      <c r="C66" s="402">
        <f>SUM(D66:L66)</f>
        <v>0</v>
      </c>
      <c r="D66" s="5105"/>
      <c r="E66" s="5106"/>
      <c r="F66" s="5106"/>
      <c r="G66" s="5106"/>
      <c r="H66" s="5106"/>
      <c r="I66" s="5106"/>
      <c r="J66" s="5106"/>
      <c r="K66" s="5106"/>
      <c r="L66" s="5107"/>
      <c r="M66" s="5108"/>
      <c r="N66" s="5106"/>
      <c r="O66" s="5109"/>
      <c r="P66" s="5108"/>
      <c r="Q66" s="5110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6" t="s">
        <v>3589</v>
      </c>
      <c r="B67" s="5097" t="s">
        <v>2899</v>
      </c>
      <c r="C67" s="1423">
        <f>SUM(D67:L67)</f>
        <v>0</v>
      </c>
      <c r="D67" s="5111"/>
      <c r="E67" s="5099"/>
      <c r="F67" s="5099"/>
      <c r="G67" s="5099"/>
      <c r="H67" s="5099"/>
      <c r="I67" s="5099"/>
      <c r="J67" s="5099"/>
      <c r="K67" s="5099"/>
      <c r="L67" s="5100"/>
      <c r="M67" s="5101"/>
      <c r="N67" s="5099"/>
      <c r="O67" s="5102"/>
      <c r="P67" s="5101"/>
      <c r="Q67" s="5103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7"/>
      <c r="B68" s="5104" t="s">
        <v>3563</v>
      </c>
      <c r="C68" s="402">
        <f>SUM(D68:L68)</f>
        <v>0</v>
      </c>
      <c r="D68" s="5112"/>
      <c r="E68" s="5106"/>
      <c r="F68" s="5106"/>
      <c r="G68" s="5106"/>
      <c r="H68" s="5106"/>
      <c r="I68" s="5106"/>
      <c r="J68" s="5106"/>
      <c r="K68" s="5106"/>
      <c r="L68" s="5107"/>
      <c r="M68" s="5108"/>
      <c r="N68" s="5106"/>
      <c r="O68" s="5109"/>
      <c r="P68" s="5108"/>
      <c r="Q68" s="5110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4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3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8" t="s">
        <v>285</v>
      </c>
      <c r="B106" s="7448" t="s">
        <v>77</v>
      </c>
      <c r="C106" s="7055" t="s">
        <v>3629</v>
      </c>
      <c r="D106" s="7453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0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1"/>
      <c r="B133" s="1224" t="s">
        <v>3656</v>
      </c>
      <c r="C133" s="1450"/>
      <c r="D133" s="1455"/>
      <c r="E133" s="404"/>
    </row>
    <row r="134" spans="1:5" x14ac:dyDescent="0.25">
      <c r="A134" s="5058" t="s">
        <v>3657</v>
      </c>
      <c r="B134" s="1456" t="s">
        <v>3658</v>
      </c>
      <c r="C134" s="403"/>
      <c r="D134" s="405"/>
      <c r="E134" s="234"/>
    </row>
    <row r="135" spans="1:5" x14ac:dyDescent="0.25">
      <c r="A135" s="7462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1"/>
      <c r="B136" s="1224" t="s">
        <v>3661</v>
      </c>
      <c r="C136" s="1450"/>
      <c r="D136" s="1387"/>
      <c r="E136" s="396"/>
    </row>
    <row r="137" spans="1:5" x14ac:dyDescent="0.25">
      <c r="A137" s="7460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1"/>
      <c r="B138" s="1224" t="s">
        <v>3661</v>
      </c>
      <c r="C138" s="1450"/>
      <c r="D138" s="1387"/>
      <c r="E138" s="404"/>
    </row>
    <row r="139" spans="1:5" x14ac:dyDescent="0.25">
      <c r="A139" s="7460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1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8" t="s">
        <v>3675</v>
      </c>
      <c r="B150" s="7448" t="s">
        <v>77</v>
      </c>
      <c r="C150" s="7449" t="s">
        <v>3530</v>
      </c>
      <c r="D150" s="7449"/>
      <c r="E150" s="7055" t="s">
        <v>44</v>
      </c>
      <c r="F150" s="7453"/>
      <c r="G150" s="7449" t="s">
        <v>3087</v>
      </c>
      <c r="H150" s="7449"/>
      <c r="I150" s="7449" t="s">
        <v>664</v>
      </c>
      <c r="J150" s="7450"/>
      <c r="K150" s="7451" t="s">
        <v>4324</v>
      </c>
      <c r="L150" s="7452"/>
      <c r="M150" s="7452"/>
    </row>
    <row r="151" spans="1:13" x14ac:dyDescent="0.25">
      <c r="A151" s="7352"/>
      <c r="B151" s="7352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8" t="s">
        <v>3675</v>
      </c>
      <c r="B156" s="7448" t="s">
        <v>77</v>
      </c>
      <c r="C156" s="7454" t="s">
        <v>29</v>
      </c>
      <c r="D156" s="7455"/>
      <c r="E156" s="7456"/>
      <c r="F156" s="7458" t="s">
        <v>3556</v>
      </c>
      <c r="G156" s="7458"/>
      <c r="H156" s="7458"/>
      <c r="I156" s="7459"/>
    </row>
    <row r="157" spans="1:13" ht="15" customHeight="1" x14ac:dyDescent="0.25">
      <c r="A157" s="5866"/>
      <c r="B157" s="5866"/>
      <c r="C157" s="6517"/>
      <c r="D157" s="6867"/>
      <c r="E157" s="7457"/>
      <c r="F157" s="7422" t="s">
        <v>3559</v>
      </c>
      <c r="G157" s="7422"/>
      <c r="H157" s="7422" t="s">
        <v>3682</v>
      </c>
      <c r="I157" s="7422"/>
    </row>
    <row r="158" spans="1:13" x14ac:dyDescent="0.25">
      <c r="A158" s="7352"/>
      <c r="B158" s="7352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 ()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50" t="str">
        <f>CONCATENATE("MES: ",NOMBRE!B6, " (",NOMBRE!C6,NOMBRE!D6,")")</f>
        <v>MES:  ()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11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7" t="s">
        <v>3687</v>
      </c>
      <c r="B9" s="6995" t="s">
        <v>3688</v>
      </c>
      <c r="C9" s="7478"/>
      <c r="D9" s="7478"/>
      <c r="E9" s="7478"/>
      <c r="F9" s="7478"/>
      <c r="G9" s="7478"/>
      <c r="H9" s="7478"/>
      <c r="I9" s="7479"/>
      <c r="J9" s="6995" t="s">
        <v>3689</v>
      </c>
      <c r="K9" s="7478"/>
      <c r="L9" s="7478"/>
      <c r="M9" s="7478"/>
      <c r="N9" s="7478"/>
      <c r="O9" s="7478"/>
      <c r="P9" s="7478"/>
      <c r="Q9" s="7479"/>
      <c r="R9" s="6995" t="s">
        <v>3690</v>
      </c>
      <c r="S9" s="7478"/>
      <c r="T9" s="7478"/>
      <c r="U9" s="7478"/>
      <c r="V9" s="7478"/>
      <c r="W9" s="7478"/>
      <c r="X9" s="7478"/>
      <c r="Y9" s="6997"/>
      <c r="Z9" s="7484" t="s">
        <v>3533</v>
      </c>
      <c r="AA9" s="7484"/>
      <c r="AB9" s="7062"/>
      <c r="AC9" s="7477" t="s">
        <v>3691</v>
      </c>
      <c r="AD9" s="7478"/>
      <c r="AE9" s="7478"/>
      <c r="AF9" s="7478"/>
      <c r="AG9" s="7478"/>
      <c r="AH9" s="7478"/>
      <c r="AI9" s="7478"/>
      <c r="AJ9" s="6997"/>
      <c r="AK9" s="6986" t="s">
        <v>3533</v>
      </c>
      <c r="AL9" s="7484"/>
      <c r="AM9" s="7062"/>
      <c r="AN9" s="7477" t="s">
        <v>3692</v>
      </c>
      <c r="AO9" s="7478"/>
      <c r="AP9" s="7478"/>
      <c r="AQ9" s="7478"/>
      <c r="AR9" s="7478"/>
      <c r="AS9" s="7478"/>
      <c r="AT9" s="7478"/>
      <c r="AU9" s="7479"/>
    </row>
    <row r="10" spans="1:47" s="7" customFormat="1" ht="15" customHeight="1" x14ac:dyDescent="0.15">
      <c r="A10" s="5859"/>
      <c r="B10" s="7484" t="s">
        <v>3140</v>
      </c>
      <c r="C10" s="7453"/>
      <c r="D10" s="7055" t="s">
        <v>1203</v>
      </c>
      <c r="E10" s="7453"/>
      <c r="F10" s="7055" t="s">
        <v>3693</v>
      </c>
      <c r="G10" s="7453"/>
      <c r="H10" s="7055" t="s">
        <v>706</v>
      </c>
      <c r="I10" s="7453"/>
      <c r="J10" s="7484" t="s">
        <v>3140</v>
      </c>
      <c r="K10" s="7453"/>
      <c r="L10" s="7055" t="s">
        <v>1203</v>
      </c>
      <c r="M10" s="7453"/>
      <c r="N10" s="7055" t="s">
        <v>1204</v>
      </c>
      <c r="O10" s="7453"/>
      <c r="P10" s="7055" t="s">
        <v>706</v>
      </c>
      <c r="Q10" s="7453"/>
      <c r="R10" s="7055" t="s">
        <v>3140</v>
      </c>
      <c r="S10" s="7453"/>
      <c r="T10" s="7055" t="s">
        <v>1203</v>
      </c>
      <c r="U10" s="7453"/>
      <c r="V10" s="7055" t="s">
        <v>1276</v>
      </c>
      <c r="W10" s="7453"/>
      <c r="X10" s="7484" t="s">
        <v>706</v>
      </c>
      <c r="Y10" s="7062"/>
      <c r="Z10" s="7496" t="s">
        <v>3559</v>
      </c>
      <c r="AA10" s="7497" t="s">
        <v>1594</v>
      </c>
      <c r="AB10" s="6997"/>
      <c r="AC10" s="7484" t="s">
        <v>3140</v>
      </c>
      <c r="AD10" s="7453"/>
      <c r="AE10" s="7055" t="s">
        <v>1203</v>
      </c>
      <c r="AF10" s="7453"/>
      <c r="AG10" s="7055" t="s">
        <v>3694</v>
      </c>
      <c r="AH10" s="7453"/>
      <c r="AI10" s="7484" t="s">
        <v>3695</v>
      </c>
      <c r="AJ10" s="7453"/>
      <c r="AK10" s="7066" t="s">
        <v>3559</v>
      </c>
      <c r="AL10" s="7478" t="s">
        <v>1594</v>
      </c>
      <c r="AM10" s="6997"/>
      <c r="AN10" s="7484" t="s">
        <v>3140</v>
      </c>
      <c r="AO10" s="7453"/>
      <c r="AP10" s="7055" t="s">
        <v>1203</v>
      </c>
      <c r="AQ10" s="7453"/>
      <c r="AR10" s="7055" t="s">
        <v>1204</v>
      </c>
      <c r="AS10" s="7453"/>
      <c r="AT10" s="7055" t="s">
        <v>706</v>
      </c>
      <c r="AU10" s="7453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01" t="s">
        <v>59</v>
      </c>
      <c r="Z11" s="7447"/>
      <c r="AA11" s="1238" t="s">
        <v>3696</v>
      </c>
      <c r="AB11" s="5114" t="s">
        <v>2503</v>
      </c>
      <c r="AC11" s="4521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01" t="s">
        <v>59</v>
      </c>
      <c r="AK11" s="6633"/>
      <c r="AL11" s="1135" t="s">
        <v>3696</v>
      </c>
      <c r="AM11" s="5114" t="s">
        <v>2503</v>
      </c>
      <c r="AN11" s="4521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084">
        <f t="shared" si="0"/>
        <v>0</v>
      </c>
      <c r="D12" s="5085">
        <f t="shared" si="0"/>
        <v>0</v>
      </c>
      <c r="E12" s="5084">
        <f t="shared" si="0"/>
        <v>0</v>
      </c>
      <c r="F12" s="5085">
        <f t="shared" si="0"/>
        <v>0</v>
      </c>
      <c r="G12" s="5084">
        <f t="shared" si="0"/>
        <v>0</v>
      </c>
      <c r="H12" s="5085">
        <f t="shared" si="0"/>
        <v>0</v>
      </c>
      <c r="I12" s="5084">
        <f t="shared" si="0"/>
        <v>0</v>
      </c>
      <c r="J12" s="5085">
        <f t="shared" si="0"/>
        <v>0</v>
      </c>
      <c r="K12" s="5084">
        <f t="shared" si="0"/>
        <v>0</v>
      </c>
      <c r="L12" s="5085">
        <f t="shared" si="0"/>
        <v>0</v>
      </c>
      <c r="M12" s="5084">
        <f t="shared" si="0"/>
        <v>0</v>
      </c>
      <c r="N12" s="5085">
        <f t="shared" si="0"/>
        <v>0</v>
      </c>
      <c r="O12" s="5084">
        <f t="shared" si="0"/>
        <v>0</v>
      </c>
      <c r="P12" s="5085">
        <f t="shared" si="0"/>
        <v>0</v>
      </c>
      <c r="Q12" s="5084">
        <f t="shared" si="0"/>
        <v>0</v>
      </c>
      <c r="R12" s="5085">
        <f t="shared" si="0"/>
        <v>0</v>
      </c>
      <c r="S12" s="5084">
        <f t="shared" si="0"/>
        <v>0</v>
      </c>
      <c r="T12" s="3157">
        <f t="shared" si="0"/>
        <v>0</v>
      </c>
      <c r="U12" s="5084">
        <f t="shared" si="0"/>
        <v>0</v>
      </c>
      <c r="V12" s="5085">
        <f t="shared" si="0"/>
        <v>0</v>
      </c>
      <c r="W12" s="5084">
        <f t="shared" si="0"/>
        <v>0</v>
      </c>
      <c r="X12" s="3157">
        <f t="shared" si="0"/>
        <v>0</v>
      </c>
      <c r="Y12" s="5115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082">
        <f t="shared" si="0"/>
        <v>0</v>
      </c>
      <c r="AD12" s="5084">
        <f t="shared" si="0"/>
        <v>0</v>
      </c>
      <c r="AE12" s="3157">
        <f t="shared" si="0"/>
        <v>0</v>
      </c>
      <c r="AF12" s="5084">
        <f t="shared" si="0"/>
        <v>0</v>
      </c>
      <c r="AG12" s="5085">
        <f t="shared" si="0"/>
        <v>0</v>
      </c>
      <c r="AH12" s="5084">
        <f t="shared" si="0"/>
        <v>0</v>
      </c>
      <c r="AI12" s="3157">
        <f t="shared" si="0"/>
        <v>0</v>
      </c>
      <c r="AJ12" s="5115">
        <f t="shared" si="0"/>
        <v>0</v>
      </c>
      <c r="AK12" s="4967">
        <f t="shared" si="0"/>
        <v>0</v>
      </c>
      <c r="AL12" s="3157">
        <f t="shared" si="0"/>
        <v>0</v>
      </c>
      <c r="AM12" s="3195">
        <f t="shared" si="0"/>
        <v>0</v>
      </c>
      <c r="AN12" s="5082">
        <f t="shared" si="0"/>
        <v>0</v>
      </c>
      <c r="AO12" s="5084">
        <f t="shared" si="0"/>
        <v>0</v>
      </c>
      <c r="AP12" s="3157">
        <f t="shared" si="0"/>
        <v>0</v>
      </c>
      <c r="AQ12" s="5084">
        <f t="shared" si="0"/>
        <v>0</v>
      </c>
      <c r="AR12" s="5085">
        <f t="shared" si="0"/>
        <v>0</v>
      </c>
      <c r="AS12" s="5084">
        <f t="shared" si="0"/>
        <v>0</v>
      </c>
      <c r="AT12" s="5085">
        <f t="shared" si="0"/>
        <v>0</v>
      </c>
      <c r="AU12" s="5084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6">
        <f t="shared" ref="R13:Y13" si="1">SUM(B13+J13)</f>
        <v>0</v>
      </c>
      <c r="S13" s="3044">
        <f t="shared" si="1"/>
        <v>0</v>
      </c>
      <c r="T13" s="5116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16">
        <f t="shared" si="1"/>
        <v>0</v>
      </c>
      <c r="Y13" s="5117">
        <f t="shared" si="1"/>
        <v>0</v>
      </c>
      <c r="Z13" s="1321"/>
      <c r="AA13" s="4431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31"/>
      <c r="AM13" s="771"/>
      <c r="AN13" s="5118"/>
      <c r="AO13" s="5119"/>
      <c r="AP13" s="5120"/>
      <c r="AQ13" s="5119"/>
      <c r="AR13" s="5121"/>
      <c r="AS13" s="5119"/>
      <c r="AT13" s="5121"/>
      <c r="AU13" s="5119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22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6"/>
      <c r="AL14" s="64"/>
      <c r="AM14" s="383"/>
      <c r="AN14" s="5123"/>
      <c r="AO14" s="5124"/>
      <c r="AP14" s="5125"/>
      <c r="AQ14" s="5124"/>
      <c r="AR14" s="5126"/>
      <c r="AS14" s="5124"/>
      <c r="AT14" s="5126"/>
      <c r="AU14" s="5124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22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6"/>
      <c r="AL15" s="64"/>
      <c r="AM15" s="383"/>
      <c r="AN15" s="5123"/>
      <c r="AO15" s="5124"/>
      <c r="AP15" s="5125"/>
      <c r="AQ15" s="5124"/>
      <c r="AR15" s="5126"/>
      <c r="AS15" s="5124"/>
      <c r="AT15" s="5126"/>
      <c r="AU15" s="5124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22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6"/>
      <c r="AL16" s="64"/>
      <c r="AM16" s="383"/>
      <c r="AN16" s="5123"/>
      <c r="AO16" s="5124"/>
      <c r="AP16" s="5125"/>
      <c r="AQ16" s="5124"/>
      <c r="AR16" s="5126"/>
      <c r="AS16" s="5124"/>
      <c r="AT16" s="5126"/>
      <c r="AU16" s="5124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22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6"/>
      <c r="AL17" s="64"/>
      <c r="AM17" s="383"/>
      <c r="AN17" s="5123"/>
      <c r="AO17" s="5124"/>
      <c r="AP17" s="5125"/>
      <c r="AQ17" s="5124"/>
      <c r="AR17" s="5126"/>
      <c r="AS17" s="5124"/>
      <c r="AT17" s="5126"/>
      <c r="AU17" s="5124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22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6"/>
      <c r="AL18" s="64"/>
      <c r="AM18" s="383"/>
      <c r="AN18" s="5123"/>
      <c r="AO18" s="5124"/>
      <c r="AP18" s="5125"/>
      <c r="AQ18" s="5124"/>
      <c r="AR18" s="5126"/>
      <c r="AS18" s="5124"/>
      <c r="AT18" s="5126"/>
      <c r="AU18" s="5124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22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6"/>
      <c r="AL19" s="64"/>
      <c r="AM19" s="383"/>
      <c r="AN19" s="5123"/>
      <c r="AO19" s="5124"/>
      <c r="AP19" s="5125"/>
      <c r="AQ19" s="5124"/>
      <c r="AR19" s="5126"/>
      <c r="AS19" s="5124"/>
      <c r="AT19" s="5126"/>
      <c r="AU19" s="5124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22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6"/>
      <c r="AL20" s="64"/>
      <c r="AM20" s="383"/>
      <c r="AN20" s="5123"/>
      <c r="AO20" s="5124"/>
      <c r="AP20" s="5125"/>
      <c r="AQ20" s="5124"/>
      <c r="AR20" s="5126"/>
      <c r="AS20" s="5124"/>
      <c r="AT20" s="5126"/>
      <c r="AU20" s="5124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22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6"/>
      <c r="AL21" s="64"/>
      <c r="AM21" s="383"/>
      <c r="AN21" s="5123"/>
      <c r="AO21" s="5124"/>
      <c r="AP21" s="5125"/>
      <c r="AQ21" s="5124"/>
      <c r="AR21" s="5126"/>
      <c r="AS21" s="5124"/>
      <c r="AT21" s="5126"/>
      <c r="AU21" s="5124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22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6"/>
      <c r="AL22" s="64"/>
      <c r="AM22" s="383"/>
      <c r="AN22" s="5123"/>
      <c r="AO22" s="5124"/>
      <c r="AP22" s="5125"/>
      <c r="AQ22" s="5124"/>
      <c r="AR22" s="5126"/>
      <c r="AS22" s="5124"/>
      <c r="AT22" s="5126"/>
      <c r="AU22" s="5124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22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6"/>
      <c r="AL23" s="64"/>
      <c r="AM23" s="383"/>
      <c r="AN23" s="5123"/>
      <c r="AO23" s="5124"/>
      <c r="AP23" s="5125"/>
      <c r="AQ23" s="5124"/>
      <c r="AR23" s="5126"/>
      <c r="AS23" s="5124"/>
      <c r="AT23" s="5126"/>
      <c r="AU23" s="5124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22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6"/>
      <c r="AL24" s="64"/>
      <c r="AM24" s="383"/>
      <c r="AN24" s="5123"/>
      <c r="AO24" s="5124"/>
      <c r="AP24" s="5125"/>
      <c r="AQ24" s="5124"/>
      <c r="AR24" s="5126"/>
      <c r="AS24" s="5124"/>
      <c r="AT24" s="5126"/>
      <c r="AU24" s="5124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22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6"/>
      <c r="AL25" s="64"/>
      <c r="AM25" s="383"/>
      <c r="AN25" s="5123"/>
      <c r="AO25" s="5124"/>
      <c r="AP25" s="5125"/>
      <c r="AQ25" s="5124"/>
      <c r="AR25" s="5126"/>
      <c r="AS25" s="5124"/>
      <c r="AT25" s="5126"/>
      <c r="AU25" s="5124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22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6"/>
      <c r="AL26" s="64"/>
      <c r="AM26" s="383"/>
      <c r="AN26" s="5123"/>
      <c r="AO26" s="5124"/>
      <c r="AP26" s="5125"/>
      <c r="AQ26" s="5124"/>
      <c r="AR26" s="5126"/>
      <c r="AS26" s="5124"/>
      <c r="AT26" s="5126"/>
      <c r="AU26" s="5124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22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6"/>
      <c r="AL27" s="64"/>
      <c r="AM27" s="383"/>
      <c r="AN27" s="5123"/>
      <c r="AO27" s="5124"/>
      <c r="AP27" s="5125"/>
      <c r="AQ27" s="5124"/>
      <c r="AR27" s="5126"/>
      <c r="AS27" s="5124"/>
      <c r="AT27" s="5126"/>
      <c r="AU27" s="5124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22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6"/>
      <c r="AL28" s="64"/>
      <c r="AM28" s="383"/>
      <c r="AN28" s="5123"/>
      <c r="AO28" s="5124"/>
      <c r="AP28" s="5125"/>
      <c r="AQ28" s="5124"/>
      <c r="AR28" s="5126"/>
      <c r="AS28" s="5124"/>
      <c r="AT28" s="5126"/>
      <c r="AU28" s="5124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22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6"/>
      <c r="AL29" s="64"/>
      <c r="AM29" s="383"/>
      <c r="AN29" s="5123"/>
      <c r="AO29" s="5124"/>
      <c r="AP29" s="5125"/>
      <c r="AQ29" s="5124"/>
      <c r="AR29" s="5126"/>
      <c r="AS29" s="5124"/>
      <c r="AT29" s="5126"/>
      <c r="AU29" s="5124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22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6"/>
      <c r="AL30" s="64"/>
      <c r="AM30" s="383"/>
      <c r="AN30" s="5123"/>
      <c r="AO30" s="5124"/>
      <c r="AP30" s="5125"/>
      <c r="AQ30" s="5124"/>
      <c r="AR30" s="5126"/>
      <c r="AS30" s="5124"/>
      <c r="AT30" s="5126"/>
      <c r="AU30" s="5124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22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6"/>
      <c r="AL31" s="64"/>
      <c r="AM31" s="383"/>
      <c r="AN31" s="5123"/>
      <c r="AO31" s="5124"/>
      <c r="AP31" s="5125"/>
      <c r="AQ31" s="5124"/>
      <c r="AR31" s="5126"/>
      <c r="AS31" s="5124"/>
      <c r="AT31" s="5126"/>
      <c r="AU31" s="5124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22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6"/>
      <c r="AL32" s="64"/>
      <c r="AM32" s="383"/>
      <c r="AN32" s="5123"/>
      <c r="AO32" s="5124"/>
      <c r="AP32" s="5125"/>
      <c r="AQ32" s="5124"/>
      <c r="AR32" s="5126"/>
      <c r="AS32" s="5124"/>
      <c r="AT32" s="5126"/>
      <c r="AU32" s="5124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22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6"/>
      <c r="AL33" s="64"/>
      <c r="AM33" s="383"/>
      <c r="AN33" s="5123"/>
      <c r="AO33" s="5124"/>
      <c r="AP33" s="5125"/>
      <c r="AQ33" s="5124"/>
      <c r="AR33" s="5126"/>
      <c r="AS33" s="5124"/>
      <c r="AT33" s="5126"/>
      <c r="AU33" s="5124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22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6"/>
      <c r="AL34" s="64"/>
      <c r="AM34" s="383"/>
      <c r="AN34" s="5123"/>
      <c r="AO34" s="5124"/>
      <c r="AP34" s="5125"/>
      <c r="AQ34" s="5124"/>
      <c r="AR34" s="5126"/>
      <c r="AS34" s="5124"/>
      <c r="AT34" s="5126"/>
      <c r="AU34" s="5124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22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6"/>
      <c r="AL35" s="64"/>
      <c r="AM35" s="383"/>
      <c r="AN35" s="5123"/>
      <c r="AO35" s="5124"/>
      <c r="AP35" s="5125"/>
      <c r="AQ35" s="5124"/>
      <c r="AR35" s="5126"/>
      <c r="AS35" s="5124"/>
      <c r="AT35" s="5126"/>
      <c r="AU35" s="5124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22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6"/>
      <c r="AL36" s="64"/>
      <c r="AM36" s="383"/>
      <c r="AN36" s="5123"/>
      <c r="AO36" s="5124"/>
      <c r="AP36" s="5125"/>
      <c r="AQ36" s="5124"/>
      <c r="AR36" s="5126"/>
      <c r="AS36" s="5124"/>
      <c r="AT36" s="5126"/>
      <c r="AU36" s="5124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22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6"/>
      <c r="AL37" s="64"/>
      <c r="AM37" s="383"/>
      <c r="AN37" s="5123"/>
      <c r="AO37" s="5124"/>
      <c r="AP37" s="5125"/>
      <c r="AQ37" s="5124"/>
      <c r="AR37" s="5126"/>
      <c r="AS37" s="5124"/>
      <c r="AT37" s="5126"/>
      <c r="AU37" s="5124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22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6"/>
      <c r="AL38" s="64"/>
      <c r="AM38" s="383"/>
      <c r="AN38" s="5123"/>
      <c r="AO38" s="5124"/>
      <c r="AP38" s="5125"/>
      <c r="AQ38" s="5124"/>
      <c r="AR38" s="5126"/>
      <c r="AS38" s="5124"/>
      <c r="AT38" s="5126"/>
      <c r="AU38" s="5124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22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6"/>
      <c r="AL39" s="64"/>
      <c r="AM39" s="383"/>
      <c r="AN39" s="5123"/>
      <c r="AO39" s="5124"/>
      <c r="AP39" s="5125"/>
      <c r="AQ39" s="5124"/>
      <c r="AR39" s="5126"/>
      <c r="AS39" s="5124"/>
      <c r="AT39" s="5126"/>
      <c r="AU39" s="5124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22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6"/>
      <c r="AL40" s="64"/>
      <c r="AM40" s="383"/>
      <c r="AN40" s="5123"/>
      <c r="AO40" s="5124"/>
      <c r="AP40" s="5125"/>
      <c r="AQ40" s="5124"/>
      <c r="AR40" s="5126"/>
      <c r="AS40" s="5124"/>
      <c r="AT40" s="5126"/>
      <c r="AU40" s="5124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22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6"/>
      <c r="AL41" s="64"/>
      <c r="AM41" s="383"/>
      <c r="AN41" s="5123"/>
      <c r="AO41" s="5124"/>
      <c r="AP41" s="5125"/>
      <c r="AQ41" s="5124"/>
      <c r="AR41" s="5126"/>
      <c r="AS41" s="5124"/>
      <c r="AT41" s="5126"/>
      <c r="AU41" s="5124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22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6"/>
      <c r="AL42" s="64"/>
      <c r="AM42" s="383"/>
      <c r="AN42" s="5123"/>
      <c r="AO42" s="5124"/>
      <c r="AP42" s="5125"/>
      <c r="AQ42" s="5124"/>
      <c r="AR42" s="5126"/>
      <c r="AS42" s="5124"/>
      <c r="AT42" s="5126"/>
      <c r="AU42" s="5124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22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6"/>
      <c r="AL43" s="64"/>
      <c r="AM43" s="383"/>
      <c r="AN43" s="5123"/>
      <c r="AO43" s="5124"/>
      <c r="AP43" s="5125"/>
      <c r="AQ43" s="5124"/>
      <c r="AR43" s="5126"/>
      <c r="AS43" s="5124"/>
      <c r="AT43" s="5126"/>
      <c r="AU43" s="5124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22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6"/>
      <c r="AL44" s="64"/>
      <c r="AM44" s="383"/>
      <c r="AN44" s="5123"/>
      <c r="AO44" s="5124"/>
      <c r="AP44" s="5125"/>
      <c r="AQ44" s="5124"/>
      <c r="AR44" s="5126"/>
      <c r="AS44" s="5124"/>
      <c r="AT44" s="5126"/>
      <c r="AU44" s="5124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22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6"/>
      <c r="AL45" s="64"/>
      <c r="AM45" s="383"/>
      <c r="AN45" s="5123"/>
      <c r="AO45" s="5124"/>
      <c r="AP45" s="5125"/>
      <c r="AQ45" s="5124"/>
      <c r="AR45" s="5126"/>
      <c r="AS45" s="5124"/>
      <c r="AT45" s="5126"/>
      <c r="AU45" s="5124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22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6"/>
      <c r="AL46" s="64"/>
      <c r="AM46" s="383"/>
      <c r="AN46" s="5123"/>
      <c r="AO46" s="5124"/>
      <c r="AP46" s="5125"/>
      <c r="AQ46" s="5124"/>
      <c r="AR46" s="5126"/>
      <c r="AS46" s="5124"/>
      <c r="AT46" s="5126"/>
      <c r="AU46" s="5124"/>
    </row>
    <row r="47" spans="1:47" s="7" customFormat="1" ht="15" customHeight="1" x14ac:dyDescent="0.15">
      <c r="A47" s="5127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22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6"/>
      <c r="AL47" s="64"/>
      <c r="AM47" s="383"/>
      <c r="AN47" s="5123"/>
      <c r="AO47" s="5124"/>
      <c r="AP47" s="5125"/>
      <c r="AQ47" s="5124"/>
      <c r="AR47" s="5126"/>
      <c r="AS47" s="5124"/>
      <c r="AT47" s="5126"/>
      <c r="AU47" s="5124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22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6"/>
      <c r="AL48" s="64"/>
      <c r="AM48" s="383"/>
      <c r="AN48" s="5123"/>
      <c r="AO48" s="5124"/>
      <c r="AP48" s="5125"/>
      <c r="AQ48" s="5124"/>
      <c r="AR48" s="5126"/>
      <c r="AS48" s="5124"/>
      <c r="AT48" s="5126"/>
      <c r="AU48" s="5124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22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6"/>
      <c r="AL49" s="64"/>
      <c r="AM49" s="383"/>
      <c r="AN49" s="5123"/>
      <c r="AO49" s="5124"/>
      <c r="AP49" s="5125"/>
      <c r="AQ49" s="5124"/>
      <c r="AR49" s="5126"/>
      <c r="AS49" s="5124"/>
      <c r="AT49" s="5126"/>
      <c r="AU49" s="5124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22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6"/>
      <c r="AL50" s="64"/>
      <c r="AM50" s="383"/>
      <c r="AN50" s="5123"/>
      <c r="AO50" s="5124"/>
      <c r="AP50" s="5125"/>
      <c r="AQ50" s="5124"/>
      <c r="AR50" s="5126"/>
      <c r="AS50" s="5124"/>
      <c r="AT50" s="5126"/>
      <c r="AU50" s="5124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22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6"/>
      <c r="AL51" s="64"/>
      <c r="AM51" s="383"/>
      <c r="AN51" s="5123"/>
      <c r="AO51" s="5124"/>
      <c r="AP51" s="5125"/>
      <c r="AQ51" s="5124"/>
      <c r="AR51" s="5126"/>
      <c r="AS51" s="5124"/>
      <c r="AT51" s="5126"/>
      <c r="AU51" s="5124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22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6"/>
      <c r="AL52" s="64"/>
      <c r="AM52" s="383"/>
      <c r="AN52" s="5123"/>
      <c r="AO52" s="5124"/>
      <c r="AP52" s="5125"/>
      <c r="AQ52" s="5124"/>
      <c r="AR52" s="5126"/>
      <c r="AS52" s="5124"/>
      <c r="AT52" s="5126"/>
      <c r="AU52" s="5124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22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6"/>
      <c r="AL53" s="64"/>
      <c r="AM53" s="383"/>
      <c r="AN53" s="5123"/>
      <c r="AO53" s="5124"/>
      <c r="AP53" s="5125"/>
      <c r="AQ53" s="5124"/>
      <c r="AR53" s="5126"/>
      <c r="AS53" s="5124"/>
      <c r="AT53" s="5126"/>
      <c r="AU53" s="5124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22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6"/>
      <c r="AL54" s="64"/>
      <c r="AM54" s="383"/>
      <c r="AN54" s="5123"/>
      <c r="AO54" s="5124"/>
      <c r="AP54" s="5125"/>
      <c r="AQ54" s="5124"/>
      <c r="AR54" s="5126"/>
      <c r="AS54" s="5124"/>
      <c r="AT54" s="5126"/>
      <c r="AU54" s="5124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22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6"/>
      <c r="AL55" s="64"/>
      <c r="AM55" s="383"/>
      <c r="AN55" s="5123"/>
      <c r="AO55" s="5124"/>
      <c r="AP55" s="5125"/>
      <c r="AQ55" s="5124"/>
      <c r="AR55" s="5126"/>
      <c r="AS55" s="5124"/>
      <c r="AT55" s="5126"/>
      <c r="AU55" s="5124"/>
    </row>
    <row r="56" spans="1:47" s="7" customFormat="1" ht="15" customHeight="1" x14ac:dyDescent="0.15">
      <c r="A56" s="5127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22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6"/>
      <c r="AL56" s="64"/>
      <c r="AM56" s="383"/>
      <c r="AN56" s="5123"/>
      <c r="AO56" s="5124"/>
      <c r="AP56" s="5125"/>
      <c r="AQ56" s="5124"/>
      <c r="AR56" s="5126"/>
      <c r="AS56" s="5124"/>
      <c r="AT56" s="5126"/>
      <c r="AU56" s="5124"/>
    </row>
    <row r="57" spans="1:47" s="7" customFormat="1" ht="15" customHeight="1" x14ac:dyDescent="0.15">
      <c r="A57" s="5127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22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6"/>
      <c r="AL57" s="64"/>
      <c r="AM57" s="383"/>
      <c r="AN57" s="5123"/>
      <c r="AO57" s="5124"/>
      <c r="AP57" s="5125"/>
      <c r="AQ57" s="5124"/>
      <c r="AR57" s="5126"/>
      <c r="AS57" s="5124"/>
      <c r="AT57" s="5126"/>
      <c r="AU57" s="5124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22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6"/>
      <c r="AL58" s="64"/>
      <c r="AM58" s="383"/>
      <c r="AN58" s="5123"/>
      <c r="AO58" s="5124"/>
      <c r="AP58" s="5125"/>
      <c r="AQ58" s="5124"/>
      <c r="AR58" s="5126"/>
      <c r="AS58" s="5124"/>
      <c r="AT58" s="5126"/>
      <c r="AU58" s="5124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22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6"/>
      <c r="AL59" s="64"/>
      <c r="AM59" s="383"/>
      <c r="AN59" s="5123"/>
      <c r="AO59" s="5124"/>
      <c r="AP59" s="5125"/>
      <c r="AQ59" s="5124"/>
      <c r="AR59" s="5126"/>
      <c r="AS59" s="5124"/>
      <c r="AT59" s="5126"/>
      <c r="AU59" s="5124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22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6"/>
      <c r="AL60" s="64"/>
      <c r="AM60" s="383"/>
      <c r="AN60" s="5123"/>
      <c r="AO60" s="5124"/>
      <c r="AP60" s="5125"/>
      <c r="AQ60" s="5124"/>
      <c r="AR60" s="5126"/>
      <c r="AS60" s="5124"/>
      <c r="AT60" s="5126"/>
      <c r="AU60" s="5124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22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6"/>
      <c r="AL61" s="64"/>
      <c r="AM61" s="383"/>
      <c r="AN61" s="5123"/>
      <c r="AO61" s="5124"/>
      <c r="AP61" s="5125"/>
      <c r="AQ61" s="5124"/>
      <c r="AR61" s="5126"/>
      <c r="AS61" s="5124"/>
      <c r="AT61" s="5126"/>
      <c r="AU61" s="5124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22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6"/>
      <c r="AL62" s="64"/>
      <c r="AM62" s="383"/>
      <c r="AN62" s="5123"/>
      <c r="AO62" s="5124"/>
      <c r="AP62" s="5125"/>
      <c r="AQ62" s="5124"/>
      <c r="AR62" s="5126"/>
      <c r="AS62" s="5124"/>
      <c r="AT62" s="5126"/>
      <c r="AU62" s="5124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22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6"/>
      <c r="AL63" s="64"/>
      <c r="AM63" s="383"/>
      <c r="AN63" s="5123"/>
      <c r="AO63" s="5124"/>
      <c r="AP63" s="5125"/>
      <c r="AQ63" s="5124"/>
      <c r="AR63" s="5126"/>
      <c r="AS63" s="5124"/>
      <c r="AT63" s="5126"/>
      <c r="AU63" s="5124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22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6"/>
      <c r="AL64" s="64"/>
      <c r="AM64" s="383"/>
      <c r="AN64" s="5123"/>
      <c r="AO64" s="5124"/>
      <c r="AP64" s="5125"/>
      <c r="AQ64" s="5124"/>
      <c r="AR64" s="5126"/>
      <c r="AS64" s="5124"/>
      <c r="AT64" s="5126"/>
      <c r="AU64" s="5124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8">
        <f t="shared" si="10"/>
        <v>0</v>
      </c>
      <c r="S65" s="4994">
        <f t="shared" si="11"/>
        <v>0</v>
      </c>
      <c r="T65" s="5128">
        <f t="shared" si="12"/>
        <v>0</v>
      </c>
      <c r="U65" s="4994">
        <f t="shared" si="13"/>
        <v>0</v>
      </c>
      <c r="V65" s="5129">
        <f t="shared" si="6"/>
        <v>0</v>
      </c>
      <c r="W65" s="4994">
        <f t="shared" si="7"/>
        <v>0</v>
      </c>
      <c r="X65" s="5128">
        <f t="shared" si="14"/>
        <v>0</v>
      </c>
      <c r="Y65" s="5130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31"/>
      <c r="AO65" s="5132"/>
      <c r="AP65" s="5133"/>
      <c r="AQ65" s="5132"/>
      <c r="AR65" s="5134"/>
      <c r="AS65" s="5132"/>
      <c r="AT65" s="5134"/>
      <c r="AU65" s="5132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8">
        <f t="shared" si="10"/>
        <v>0</v>
      </c>
      <c r="S66" s="4994">
        <f t="shared" si="11"/>
        <v>0</v>
      </c>
      <c r="T66" s="5128">
        <f t="shared" si="12"/>
        <v>0</v>
      </c>
      <c r="U66" s="4994">
        <f t="shared" si="13"/>
        <v>0</v>
      </c>
      <c r="V66" s="5129">
        <f t="shared" si="6"/>
        <v>0</v>
      </c>
      <c r="W66" s="4994">
        <f t="shared" si="7"/>
        <v>0</v>
      </c>
      <c r="X66" s="5128">
        <f t="shared" si="14"/>
        <v>0</v>
      </c>
      <c r="Y66" s="5130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31"/>
      <c r="AO66" s="5132"/>
      <c r="AP66" s="5133"/>
      <c r="AQ66" s="5132"/>
      <c r="AR66" s="5134"/>
      <c r="AS66" s="5132"/>
      <c r="AT66" s="5134"/>
      <c r="AU66" s="5132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084">
        <f t="shared" si="11"/>
        <v>0</v>
      </c>
      <c r="T67" s="3157">
        <f t="shared" si="12"/>
        <v>0</v>
      </c>
      <c r="U67" s="5084">
        <f t="shared" si="13"/>
        <v>0</v>
      </c>
      <c r="V67" s="5085">
        <f t="shared" si="6"/>
        <v>0</v>
      </c>
      <c r="W67" s="5084">
        <f t="shared" si="7"/>
        <v>0</v>
      </c>
      <c r="X67" s="3157">
        <f t="shared" si="14"/>
        <v>0</v>
      </c>
      <c r="Y67" s="5135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6"/>
      <c r="AO67" s="5137"/>
      <c r="AP67" s="5138"/>
      <c r="AQ67" s="5137"/>
      <c r="AR67" s="5139"/>
      <c r="AS67" s="5137"/>
      <c r="AT67" s="5139"/>
      <c r="AU67" s="5137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3" t="s">
        <v>3721</v>
      </c>
      <c r="B69" s="6995" t="s">
        <v>3722</v>
      </c>
      <c r="C69" s="7478"/>
      <c r="D69" s="7478"/>
      <c r="E69" s="7478"/>
      <c r="F69" s="7478"/>
      <c r="G69" s="7478"/>
      <c r="H69" s="7478"/>
      <c r="I69" s="6997"/>
      <c r="J69" s="7484" t="s">
        <v>3533</v>
      </c>
      <c r="K69" s="7484"/>
      <c r="L69" s="7062"/>
      <c r="M69" s="7477" t="s">
        <v>3692</v>
      </c>
      <c r="N69" s="7478"/>
      <c r="O69" s="7478"/>
      <c r="P69" s="7478"/>
      <c r="Q69" s="7478"/>
      <c r="R69" s="7478"/>
      <c r="S69" s="7478"/>
      <c r="T69" s="7479"/>
    </row>
    <row r="70" spans="1:47" s="9" customFormat="1" ht="15" customHeight="1" x14ac:dyDescent="0.2">
      <c r="A70" s="5866"/>
      <c r="B70" s="7484" t="s">
        <v>3140</v>
      </c>
      <c r="C70" s="7453"/>
      <c r="D70" s="7055" t="s">
        <v>1203</v>
      </c>
      <c r="E70" s="7453"/>
      <c r="F70" s="7055" t="s">
        <v>1204</v>
      </c>
      <c r="G70" s="7453"/>
      <c r="H70" s="7055" t="s">
        <v>706</v>
      </c>
      <c r="I70" s="7062"/>
      <c r="J70" s="1460" t="s">
        <v>3723</v>
      </c>
      <c r="K70" s="6995" t="s">
        <v>1594</v>
      </c>
      <c r="L70" s="6997"/>
      <c r="M70" s="7484" t="s">
        <v>3140</v>
      </c>
      <c r="N70" s="7453"/>
      <c r="O70" s="7055" t="s">
        <v>1203</v>
      </c>
      <c r="P70" s="7453"/>
      <c r="Q70" s="7055" t="s">
        <v>1204</v>
      </c>
      <c r="R70" s="7453"/>
      <c r="S70" s="7055" t="s">
        <v>706</v>
      </c>
      <c r="T70" s="7453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01" t="s">
        <v>59</v>
      </c>
      <c r="J71" s="1460" t="s">
        <v>3724</v>
      </c>
      <c r="K71" s="1313" t="s">
        <v>3696</v>
      </c>
      <c r="L71" s="1460" t="s">
        <v>2503</v>
      </c>
      <c r="M71" s="4521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53"/>
      <c r="C74" s="311"/>
      <c r="D74" s="1289"/>
      <c r="E74" s="311"/>
      <c r="F74" s="1289"/>
      <c r="G74" s="311"/>
      <c r="H74" s="5053"/>
      <c r="I74" s="297"/>
      <c r="J74" s="311"/>
      <c r="K74" s="1289"/>
      <c r="L74" s="311"/>
      <c r="M74" s="266"/>
      <c r="N74" s="311"/>
      <c r="O74" s="5053"/>
      <c r="P74" s="311"/>
      <c r="Q74" s="5053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8" t="s">
        <v>3728</v>
      </c>
      <c r="B76" s="6995" t="s">
        <v>3729</v>
      </c>
      <c r="C76" s="7478"/>
      <c r="D76" s="7478"/>
      <c r="E76" s="7478"/>
      <c r="F76" s="7478"/>
      <c r="G76" s="7478"/>
      <c r="H76" s="7478"/>
      <c r="I76" s="7478"/>
      <c r="J76" s="5140"/>
      <c r="K76" s="5140"/>
      <c r="L76" s="5141"/>
      <c r="M76" s="7477" t="s">
        <v>3730</v>
      </c>
      <c r="N76" s="7478"/>
      <c r="O76" s="7478"/>
      <c r="P76" s="7478"/>
      <c r="Q76" s="7478"/>
      <c r="R76" s="7478"/>
      <c r="S76" s="7478"/>
      <c r="T76" s="7478"/>
      <c r="U76" s="7478"/>
      <c r="V76" s="7478"/>
      <c r="W76" s="6997"/>
      <c r="X76" s="7502" t="s">
        <v>3731</v>
      </c>
      <c r="Y76" s="7503"/>
      <c r="Z76" s="5142"/>
      <c r="AA76" s="5142"/>
      <c r="AB76" s="5142"/>
      <c r="AC76" s="5142"/>
      <c r="AD76" s="5142"/>
      <c r="AE76" s="5142"/>
      <c r="AF76" s="5142"/>
      <c r="AG76" s="5142"/>
      <c r="AH76" s="5142"/>
      <c r="AI76" s="5142"/>
      <c r="AJ76" s="5142"/>
      <c r="AK76" s="5142"/>
      <c r="AL76" s="5142"/>
      <c r="AM76" s="5142"/>
      <c r="AN76" s="5142"/>
      <c r="AO76" s="5142"/>
    </row>
    <row r="77" spans="1:47" s="9" customFormat="1" ht="15" customHeight="1" x14ac:dyDescent="0.2">
      <c r="A77" s="7499"/>
      <c r="B77" s="7484" t="s">
        <v>3140</v>
      </c>
      <c r="C77" s="7453"/>
      <c r="D77" s="7055" t="s">
        <v>1203</v>
      </c>
      <c r="E77" s="7453"/>
      <c r="F77" s="7055" t="s">
        <v>1204</v>
      </c>
      <c r="G77" s="7453"/>
      <c r="H77" s="7055" t="s">
        <v>706</v>
      </c>
      <c r="I77" s="7453"/>
      <c r="J77" s="6986" t="s">
        <v>3533</v>
      </c>
      <c r="K77" s="7484"/>
      <c r="L77" s="7062"/>
      <c r="M77" s="7484" t="s">
        <v>3140</v>
      </c>
      <c r="N77" s="7453"/>
      <c r="O77" s="7055" t="s">
        <v>1203</v>
      </c>
      <c r="P77" s="7453"/>
      <c r="Q77" s="7055" t="s">
        <v>1204</v>
      </c>
      <c r="R77" s="7453"/>
      <c r="S77" s="7055" t="s">
        <v>706</v>
      </c>
      <c r="T77" s="7453"/>
      <c r="U77" s="6986" t="s">
        <v>3533</v>
      </c>
      <c r="V77" s="7484"/>
      <c r="W77" s="7062"/>
      <c r="X77" s="7502"/>
      <c r="Y77" s="7503"/>
      <c r="Z77" s="5142"/>
      <c r="AA77" s="5142"/>
      <c r="AB77" s="5142"/>
      <c r="AC77" s="5142"/>
      <c r="AD77" s="5142"/>
      <c r="AE77" s="5142"/>
      <c r="AF77" s="5142"/>
      <c r="AG77" s="5142"/>
      <c r="AH77" s="5142"/>
      <c r="AI77" s="5142"/>
      <c r="AJ77" s="5142"/>
      <c r="AK77" s="5142"/>
      <c r="AL77" s="5142"/>
      <c r="AM77" s="5142"/>
      <c r="AN77" s="5142"/>
      <c r="AO77" s="5142"/>
    </row>
    <row r="78" spans="1:47" s="9" customFormat="1" ht="15" customHeight="1" x14ac:dyDescent="0.2">
      <c r="A78" s="7499"/>
      <c r="B78" s="7481" t="s">
        <v>58</v>
      </c>
      <c r="C78" s="7446" t="s">
        <v>59</v>
      </c>
      <c r="D78" s="7481" t="s">
        <v>58</v>
      </c>
      <c r="E78" s="7446" t="s">
        <v>59</v>
      </c>
      <c r="F78" s="7481" t="s">
        <v>58</v>
      </c>
      <c r="G78" s="7446" t="s">
        <v>59</v>
      </c>
      <c r="H78" s="7485" t="s">
        <v>58</v>
      </c>
      <c r="I78" s="7488" t="s">
        <v>59</v>
      </c>
      <c r="J78" s="7501" t="s">
        <v>3559</v>
      </c>
      <c r="K78" s="7479" t="s">
        <v>1594</v>
      </c>
      <c r="L78" s="7487"/>
      <c r="M78" s="7485" t="s">
        <v>58</v>
      </c>
      <c r="N78" s="7446" t="s">
        <v>59</v>
      </c>
      <c r="O78" s="7485" t="s">
        <v>58</v>
      </c>
      <c r="P78" s="7446" t="s">
        <v>59</v>
      </c>
      <c r="Q78" s="7485" t="s">
        <v>58</v>
      </c>
      <c r="R78" s="7446" t="s">
        <v>59</v>
      </c>
      <c r="S78" s="7481" t="s">
        <v>58</v>
      </c>
      <c r="T78" s="7483" t="s">
        <v>59</v>
      </c>
      <c r="U78" s="7066" t="s">
        <v>3559</v>
      </c>
      <c r="V78" s="7478" t="s">
        <v>1594</v>
      </c>
      <c r="W78" s="6997"/>
      <c r="X78" s="7475" t="s">
        <v>3732</v>
      </c>
      <c r="Y78" s="7480" t="s">
        <v>3733</v>
      </c>
      <c r="Z78" s="5142"/>
      <c r="AA78" s="5142"/>
      <c r="AB78" s="5142"/>
      <c r="AC78" s="5142"/>
      <c r="AD78" s="5142"/>
      <c r="AE78" s="5142"/>
      <c r="AF78" s="5142"/>
      <c r="AG78" s="5142"/>
      <c r="AH78" s="5142"/>
      <c r="AI78" s="5142"/>
      <c r="AJ78" s="5142"/>
      <c r="AK78" s="5142"/>
      <c r="AL78" s="5142"/>
      <c r="AM78" s="5142"/>
      <c r="AN78" s="5142"/>
      <c r="AO78" s="5142"/>
    </row>
    <row r="79" spans="1:47" s="9" customFormat="1" ht="30" customHeight="1" x14ac:dyDescent="0.2">
      <c r="A79" s="7500"/>
      <c r="B79" s="7482"/>
      <c r="C79" s="6623"/>
      <c r="D79" s="7482"/>
      <c r="E79" s="6623"/>
      <c r="F79" s="7482"/>
      <c r="G79" s="6623"/>
      <c r="H79" s="7486"/>
      <c r="I79" s="7489"/>
      <c r="J79" s="7501"/>
      <c r="K79" s="1135" t="s">
        <v>3696</v>
      </c>
      <c r="L79" s="1136" t="s">
        <v>2503</v>
      </c>
      <c r="M79" s="7486"/>
      <c r="N79" s="6623"/>
      <c r="O79" s="7486"/>
      <c r="P79" s="6623"/>
      <c r="Q79" s="7486"/>
      <c r="R79" s="6623"/>
      <c r="S79" s="7482"/>
      <c r="T79" s="6944"/>
      <c r="U79" s="6633"/>
      <c r="V79" s="1832" t="s">
        <v>3696</v>
      </c>
      <c r="W79" s="5146" t="s">
        <v>2503</v>
      </c>
      <c r="X79" s="7475"/>
      <c r="Y79" s="7480"/>
      <c r="Z79" s="5142"/>
      <c r="AA79" s="5142"/>
      <c r="AB79" s="5142"/>
      <c r="AC79" s="5142"/>
      <c r="AD79" s="5142"/>
      <c r="AE79" s="5142"/>
      <c r="AF79" s="5142"/>
      <c r="AG79" s="5142"/>
      <c r="AH79" s="5142"/>
      <c r="AI79" s="5142"/>
      <c r="AJ79" s="5142"/>
      <c r="AK79" s="5142"/>
      <c r="AL79" s="5142"/>
      <c r="AM79" s="5142"/>
      <c r="AN79" s="5142"/>
      <c r="AO79" s="5142"/>
    </row>
    <row r="80" spans="1:47" s="9" customFormat="1" ht="15" customHeight="1" x14ac:dyDescent="0.2">
      <c r="A80" s="5147" t="s">
        <v>3734</v>
      </c>
      <c r="B80" s="4987">
        <f t="shared" ref="B80:L80" si="16">B81+B82+B83+B84+B85+B86+B87+B88+B89+B92+B93</f>
        <v>0</v>
      </c>
      <c r="C80" s="1127">
        <f t="shared" si="16"/>
        <v>0</v>
      </c>
      <c r="D80" s="4987">
        <f t="shared" si="16"/>
        <v>0</v>
      </c>
      <c r="E80" s="1127">
        <f t="shared" si="16"/>
        <v>0</v>
      </c>
      <c r="F80" s="4987">
        <f t="shared" si="16"/>
        <v>0</v>
      </c>
      <c r="G80" s="1127">
        <f t="shared" si="16"/>
        <v>0</v>
      </c>
      <c r="H80" s="4987">
        <f t="shared" si="16"/>
        <v>0</v>
      </c>
      <c r="I80" s="4966">
        <f t="shared" si="16"/>
        <v>0</v>
      </c>
      <c r="J80" s="4967">
        <f t="shared" si="16"/>
        <v>0</v>
      </c>
      <c r="K80" s="1127">
        <f t="shared" si="16"/>
        <v>0</v>
      </c>
      <c r="L80" s="4966">
        <f t="shared" si="16"/>
        <v>0</v>
      </c>
      <c r="M80" s="5041">
        <f>SUM(M81:M93)</f>
        <v>0</v>
      </c>
      <c r="N80" s="1483">
        <f>SUM(N81:N93)</f>
        <v>0</v>
      </c>
      <c r="O80" s="5042">
        <f t="shared" ref="O80:W80" si="17">SUM(O81:O93)</f>
        <v>0</v>
      </c>
      <c r="P80" s="1483">
        <f t="shared" si="17"/>
        <v>0</v>
      </c>
      <c r="Q80" s="5042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4967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42"/>
      <c r="AA80" s="5142"/>
      <c r="AB80" s="7"/>
      <c r="AC80" s="5142"/>
      <c r="AD80" s="5142"/>
      <c r="AE80" s="5142"/>
      <c r="AF80" s="5142"/>
      <c r="AG80" s="5142"/>
      <c r="AH80" s="5142"/>
      <c r="AI80" s="5142"/>
      <c r="AJ80" s="5142"/>
      <c r="AK80" s="5142"/>
      <c r="AL80" s="5142"/>
      <c r="AM80" s="5142"/>
      <c r="AN80" s="5142"/>
      <c r="AO80" s="5142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10"/>
      <c r="I81" s="4612"/>
      <c r="J81" s="4873"/>
      <c r="K81" s="66"/>
      <c r="L81" s="4612"/>
      <c r="M81" s="4610"/>
      <c r="N81" s="95"/>
      <c r="O81" s="4610"/>
      <c r="P81" s="95"/>
      <c r="Q81" s="4610"/>
      <c r="R81" s="95"/>
      <c r="S81" s="47"/>
      <c r="T81" s="4612"/>
      <c r="U81" s="4873"/>
      <c r="V81" s="5148"/>
      <c r="W81" s="75"/>
      <c r="X81" s="1107"/>
      <c r="Y81" s="4432"/>
      <c r="Z81" s="5142"/>
      <c r="AA81" s="5142"/>
      <c r="AB81" s="7"/>
      <c r="AC81" s="5142"/>
      <c r="AD81" s="5142"/>
      <c r="AE81" s="5142"/>
      <c r="AF81" s="5142"/>
      <c r="AG81" s="5142"/>
      <c r="AH81" s="5142"/>
      <c r="AI81" s="5142"/>
      <c r="AJ81" s="5142"/>
      <c r="AK81" s="5142"/>
      <c r="AL81" s="5142"/>
      <c r="AM81" s="5142"/>
      <c r="AN81" s="5142"/>
      <c r="AO81" s="5142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66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6"/>
      <c r="V82" s="482"/>
      <c r="W82" s="376"/>
      <c r="X82" s="1115"/>
      <c r="Y82" s="4598"/>
      <c r="Z82" s="5142"/>
      <c r="AA82" s="5142"/>
      <c r="AB82" s="7"/>
      <c r="AC82" s="5142"/>
      <c r="AD82" s="5142"/>
      <c r="AE82" s="5142"/>
      <c r="AF82" s="5142"/>
      <c r="AG82" s="5142"/>
      <c r="AH82" s="5142"/>
      <c r="AI82" s="5142"/>
      <c r="AJ82" s="5142"/>
      <c r="AK82" s="5142"/>
      <c r="AL82" s="5142"/>
      <c r="AM82" s="5142"/>
      <c r="AN82" s="5142"/>
      <c r="AO82" s="5142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66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6"/>
      <c r="V83" s="482"/>
      <c r="W83" s="376"/>
      <c r="X83" s="1115"/>
      <c r="Y83" s="4598"/>
      <c r="Z83" s="5142"/>
      <c r="AA83" s="5142"/>
      <c r="AB83" s="7"/>
      <c r="AC83" s="5142"/>
      <c r="AD83" s="5142"/>
      <c r="AE83" s="5142"/>
      <c r="AF83" s="5142"/>
      <c r="AG83" s="5142"/>
      <c r="AH83" s="5142"/>
      <c r="AI83" s="5142"/>
      <c r="AJ83" s="5142"/>
      <c r="AK83" s="5142"/>
      <c r="AL83" s="5142"/>
      <c r="AM83" s="5142"/>
      <c r="AN83" s="5142"/>
      <c r="AO83" s="5142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66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6"/>
      <c r="V84" s="482"/>
      <c r="W84" s="376"/>
      <c r="X84" s="1115"/>
      <c r="Y84" s="4598"/>
      <c r="Z84" s="5142"/>
      <c r="AA84" s="5142"/>
      <c r="AB84" s="7"/>
      <c r="AC84" s="5142"/>
      <c r="AD84" s="5142"/>
      <c r="AE84" s="5142"/>
      <c r="AF84" s="5142"/>
      <c r="AG84" s="5142"/>
      <c r="AH84" s="5142"/>
      <c r="AI84" s="5142"/>
      <c r="AJ84" s="5142"/>
      <c r="AK84" s="5142"/>
      <c r="AL84" s="5142"/>
      <c r="AM84" s="5142"/>
      <c r="AN84" s="5142"/>
      <c r="AO84" s="5142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66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6"/>
      <c r="V85" s="482"/>
      <c r="W85" s="376"/>
      <c r="X85" s="1115"/>
      <c r="Y85" s="4598"/>
      <c r="Z85" s="5142"/>
      <c r="AA85" s="5142"/>
      <c r="AB85" s="7"/>
      <c r="AC85" s="5142"/>
      <c r="AD85" s="5142"/>
      <c r="AE85" s="5142"/>
      <c r="AF85" s="5142"/>
      <c r="AG85" s="5142"/>
      <c r="AH85" s="5142"/>
      <c r="AI85" s="5142"/>
      <c r="AJ85" s="5142"/>
      <c r="AK85" s="5142"/>
      <c r="AL85" s="5142"/>
      <c r="AM85" s="5142"/>
      <c r="AN85" s="5142"/>
      <c r="AO85" s="5142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66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6"/>
      <c r="V86" s="482"/>
      <c r="W86" s="376"/>
      <c r="X86" s="1115"/>
      <c r="Y86" s="4598"/>
      <c r="Z86" s="5142"/>
      <c r="AA86" s="5142"/>
      <c r="AB86" s="7"/>
      <c r="AC86" s="5142"/>
      <c r="AD86" s="5142"/>
      <c r="AE86" s="5142"/>
      <c r="AF86" s="5142"/>
      <c r="AG86" s="5142"/>
      <c r="AH86" s="5142"/>
      <c r="AI86" s="5142"/>
      <c r="AJ86" s="5142"/>
      <c r="AK86" s="5142"/>
      <c r="AL86" s="5142"/>
      <c r="AM86" s="5142"/>
      <c r="AN86" s="5142"/>
      <c r="AO86" s="5142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66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6"/>
      <c r="V87" s="482"/>
      <c r="W87" s="376"/>
      <c r="X87" s="1115"/>
      <c r="Y87" s="4598"/>
      <c r="Z87" s="5142"/>
      <c r="AA87" s="5142"/>
      <c r="AB87" s="7"/>
      <c r="AC87" s="5142"/>
      <c r="AD87" s="5142"/>
      <c r="AE87" s="5142"/>
      <c r="AF87" s="5142"/>
      <c r="AG87" s="5142"/>
      <c r="AH87" s="5142"/>
      <c r="AI87" s="5142"/>
      <c r="AJ87" s="5142"/>
      <c r="AK87" s="5142"/>
      <c r="AL87" s="5142"/>
      <c r="AM87" s="5142"/>
      <c r="AN87" s="5142"/>
      <c r="AO87" s="5142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66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6"/>
      <c r="V88" s="482"/>
      <c r="W88" s="376"/>
      <c r="X88" s="1115"/>
      <c r="Y88" s="4598"/>
      <c r="Z88" s="5142"/>
      <c r="AA88" s="5142"/>
      <c r="AB88" s="7"/>
      <c r="AC88" s="5142"/>
      <c r="AD88" s="5142"/>
      <c r="AE88" s="5142"/>
      <c r="AF88" s="5142"/>
      <c r="AG88" s="5142"/>
      <c r="AH88" s="5142"/>
      <c r="AI88" s="5142"/>
      <c r="AJ88" s="5142"/>
      <c r="AK88" s="5142"/>
      <c r="AL88" s="5142"/>
      <c r="AM88" s="5142"/>
      <c r="AN88" s="5142"/>
      <c r="AO88" s="5142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6"/>
      <c r="V89" s="482"/>
      <c r="W89" s="376"/>
      <c r="X89" s="1115"/>
      <c r="Y89" s="4598"/>
      <c r="Z89" s="5142"/>
      <c r="AA89" s="5142"/>
      <c r="AB89" s="7"/>
      <c r="AC89" s="5142"/>
      <c r="AD89" s="5142"/>
      <c r="AE89" s="5142"/>
      <c r="AF89" s="5142"/>
      <c r="AG89" s="5142"/>
      <c r="AH89" s="5142"/>
      <c r="AI89" s="5142"/>
      <c r="AJ89" s="5142"/>
      <c r="AK89" s="5142"/>
      <c r="AL89" s="5142"/>
      <c r="AM89" s="5142"/>
      <c r="AN89" s="5142"/>
      <c r="AO89" s="5142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42"/>
      <c r="I90" s="3147"/>
      <c r="J90" s="5149"/>
      <c r="K90" s="1279"/>
      <c r="L90" s="5150"/>
      <c r="M90" s="377"/>
      <c r="N90" s="383"/>
      <c r="O90" s="482"/>
      <c r="P90" s="383"/>
      <c r="Q90" s="482"/>
      <c r="R90" s="383"/>
      <c r="S90" s="192"/>
      <c r="T90" s="384"/>
      <c r="U90" s="4866"/>
      <c r="V90" s="482"/>
      <c r="W90" s="376"/>
      <c r="X90" s="1115"/>
      <c r="Y90" s="4598"/>
      <c r="Z90" s="5142"/>
      <c r="AA90" s="5142"/>
      <c r="AB90" s="7"/>
      <c r="AC90" s="5142"/>
      <c r="AD90" s="5142"/>
      <c r="AE90" s="5142"/>
      <c r="AF90" s="5142"/>
      <c r="AG90" s="5142"/>
      <c r="AH90" s="5142"/>
      <c r="AI90" s="5142"/>
      <c r="AJ90" s="5142"/>
      <c r="AK90" s="5142"/>
      <c r="AL90" s="5142"/>
      <c r="AM90" s="5142"/>
      <c r="AN90" s="5142"/>
      <c r="AO90" s="5142"/>
    </row>
    <row r="91" spans="1:45" s="9" customFormat="1" ht="15" customHeight="1" x14ac:dyDescent="0.2">
      <c r="A91" s="4807" t="s">
        <v>3745</v>
      </c>
      <c r="B91" s="4834"/>
      <c r="C91" s="636"/>
      <c r="D91" s="4834"/>
      <c r="E91" s="4846"/>
      <c r="F91" s="4834"/>
      <c r="G91" s="4846"/>
      <c r="H91" s="4845"/>
      <c r="I91" s="4847"/>
      <c r="J91" s="5151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66"/>
      <c r="V91" s="482"/>
      <c r="W91" s="376"/>
      <c r="X91" s="1115"/>
      <c r="Y91" s="4598"/>
      <c r="Z91" s="5142"/>
      <c r="AA91" s="5142"/>
      <c r="AB91" s="7"/>
      <c r="AC91" s="5142"/>
      <c r="AD91" s="5142"/>
      <c r="AE91" s="5142"/>
      <c r="AF91" s="5142"/>
      <c r="AG91" s="5142"/>
      <c r="AH91" s="5142"/>
      <c r="AI91" s="5142"/>
      <c r="AJ91" s="5142"/>
      <c r="AK91" s="5142"/>
      <c r="AL91" s="5142"/>
      <c r="AM91" s="5142"/>
      <c r="AN91" s="5142"/>
      <c r="AO91" s="5142"/>
    </row>
    <row r="92" spans="1:45" s="9" customFormat="1" ht="15" customHeight="1" x14ac:dyDescent="0.2">
      <c r="A92" s="4807" t="s">
        <v>3746</v>
      </c>
      <c r="B92" s="192"/>
      <c r="C92" s="383"/>
      <c r="D92" s="192"/>
      <c r="E92" s="383"/>
      <c r="F92" s="192"/>
      <c r="G92" s="383"/>
      <c r="H92" s="482"/>
      <c r="I92" s="384"/>
      <c r="J92" s="4866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6"/>
      <c r="V92" s="482"/>
      <c r="W92" s="376"/>
      <c r="X92" s="1115"/>
      <c r="Y92" s="4598"/>
      <c r="Z92" s="5142"/>
      <c r="AA92" s="5142"/>
      <c r="AB92" s="5142"/>
      <c r="AC92" s="5142"/>
      <c r="AD92" s="5142"/>
      <c r="AE92" s="5142"/>
      <c r="AF92" s="5142"/>
      <c r="AG92" s="5142"/>
      <c r="AH92" s="5142"/>
      <c r="AI92" s="5142"/>
      <c r="AJ92" s="5142"/>
      <c r="AK92" s="5142"/>
      <c r="AL92" s="5142"/>
      <c r="AM92" s="5142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9"/>
      <c r="Z93" s="5142"/>
      <c r="AA93" s="5142"/>
      <c r="AB93" s="5142"/>
      <c r="AC93" s="5142"/>
      <c r="AD93" s="5142"/>
      <c r="AE93" s="5142"/>
      <c r="AF93" s="5142"/>
      <c r="AG93" s="5142"/>
      <c r="AH93" s="5142"/>
      <c r="AI93" s="5142"/>
      <c r="AJ93" s="5142"/>
      <c r="AK93" s="5142"/>
      <c r="AL93" s="5142"/>
      <c r="AM93" s="5142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90" t="s">
        <v>3748</v>
      </c>
      <c r="B95" s="6995" t="s">
        <v>3749</v>
      </c>
      <c r="C95" s="7478"/>
      <c r="D95" s="7478"/>
      <c r="E95" s="7478"/>
      <c r="F95" s="7478"/>
      <c r="G95" s="7478"/>
      <c r="H95" s="7478"/>
      <c r="I95" s="7479"/>
      <c r="J95" s="6995" t="s">
        <v>3750</v>
      </c>
      <c r="K95" s="7478"/>
      <c r="L95" s="7478"/>
      <c r="M95" s="7478"/>
      <c r="N95" s="7478"/>
      <c r="O95" s="7478"/>
      <c r="P95" s="7478"/>
      <c r="Q95" s="6997"/>
      <c r="R95" s="7477" t="s">
        <v>4393</v>
      </c>
      <c r="S95" s="7478"/>
      <c r="T95" s="7478"/>
      <c r="U95" s="7478"/>
      <c r="V95" s="7478"/>
      <c r="W95" s="7478"/>
      <c r="X95" s="7478"/>
      <c r="Y95" s="6997"/>
      <c r="Z95" s="7484" t="s">
        <v>3533</v>
      </c>
      <c r="AA95" s="7484"/>
      <c r="AB95" s="7062"/>
      <c r="AC95" s="7477" t="s">
        <v>3751</v>
      </c>
      <c r="AD95" s="7478"/>
      <c r="AE95" s="7478"/>
      <c r="AF95" s="7478"/>
      <c r="AG95" s="7478"/>
      <c r="AH95" s="7478"/>
      <c r="AI95" s="7478"/>
      <c r="AJ95" s="7479"/>
      <c r="AK95" s="5142"/>
      <c r="AL95" s="5142"/>
      <c r="AM95" s="5142"/>
      <c r="AN95" s="5142"/>
      <c r="AO95" s="5142"/>
      <c r="AP95" s="5142"/>
      <c r="AQ95" s="5142"/>
      <c r="AR95" s="5142"/>
      <c r="AS95" s="5142"/>
    </row>
    <row r="96" spans="1:45" s="7" customFormat="1" ht="15" customHeight="1" x14ac:dyDescent="0.15">
      <c r="A96" s="7491"/>
      <c r="B96" s="7484" t="s">
        <v>3140</v>
      </c>
      <c r="C96" s="7453"/>
      <c r="D96" s="7055" t="s">
        <v>1203</v>
      </c>
      <c r="E96" s="7453"/>
      <c r="F96" s="7055" t="s">
        <v>1204</v>
      </c>
      <c r="G96" s="7453"/>
      <c r="H96" s="7055" t="s">
        <v>706</v>
      </c>
      <c r="I96" s="7453"/>
      <c r="J96" s="7484" t="s">
        <v>3140</v>
      </c>
      <c r="K96" s="7453"/>
      <c r="L96" s="7055" t="s">
        <v>1203</v>
      </c>
      <c r="M96" s="7453"/>
      <c r="N96" s="7055" t="s">
        <v>1204</v>
      </c>
      <c r="O96" s="7453"/>
      <c r="P96" s="7055" t="s">
        <v>706</v>
      </c>
      <c r="Q96" s="7062"/>
      <c r="R96" s="7484" t="s">
        <v>3140</v>
      </c>
      <c r="S96" s="7453"/>
      <c r="T96" s="7055" t="s">
        <v>1203</v>
      </c>
      <c r="U96" s="7453"/>
      <c r="V96" s="7055" t="s">
        <v>1204</v>
      </c>
      <c r="W96" s="7453"/>
      <c r="X96" s="7055" t="s">
        <v>706</v>
      </c>
      <c r="Y96" s="7062"/>
      <c r="Z96" s="1135" t="s">
        <v>3559</v>
      </c>
      <c r="AA96" s="7478" t="s">
        <v>1594</v>
      </c>
      <c r="AB96" s="6997"/>
      <c r="AC96" s="7484" t="s">
        <v>3140</v>
      </c>
      <c r="AD96" s="7453"/>
      <c r="AE96" s="7055" t="s">
        <v>1203</v>
      </c>
      <c r="AF96" s="7453"/>
      <c r="AG96" s="7055" t="s">
        <v>1300</v>
      </c>
      <c r="AH96" s="7453"/>
      <c r="AI96" s="7055" t="s">
        <v>706</v>
      </c>
      <c r="AJ96" s="7453"/>
      <c r="AK96" s="5142"/>
      <c r="AL96" s="5142"/>
      <c r="AM96" s="5142"/>
      <c r="AN96" s="5142"/>
      <c r="AO96" s="5142"/>
      <c r="AP96" s="5142"/>
      <c r="AQ96" s="5142"/>
      <c r="AR96" s="5142"/>
      <c r="AS96" s="5142"/>
    </row>
    <row r="97" spans="1:45" s="7" customFormat="1" ht="21" customHeight="1" x14ac:dyDescent="0.15">
      <c r="A97" s="7492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01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01" t="s">
        <v>59</v>
      </c>
      <c r="Z97" s="1833" t="s">
        <v>3724</v>
      </c>
      <c r="AA97" s="1238" t="s">
        <v>3696</v>
      </c>
      <c r="AB97" s="5114" t="s">
        <v>2503</v>
      </c>
      <c r="AC97" s="4521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42"/>
      <c r="AL97" s="5142"/>
      <c r="AM97" s="5142"/>
      <c r="AN97" s="5142"/>
      <c r="AO97" s="5142"/>
      <c r="AP97" s="5142"/>
      <c r="AQ97" s="5142"/>
      <c r="AR97" s="5142"/>
      <c r="AS97" s="5142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61">
        <f t="shared" si="19"/>
        <v>0</v>
      </c>
      <c r="S98" s="1128">
        <f t="shared" si="19"/>
        <v>0</v>
      </c>
      <c r="T98" s="4987">
        <f t="shared" si="19"/>
        <v>0</v>
      </c>
      <c r="U98" s="1128">
        <f t="shared" si="19"/>
        <v>0</v>
      </c>
      <c r="V98" s="4987">
        <f t="shared" si="19"/>
        <v>0</v>
      </c>
      <c r="W98" s="1128">
        <f t="shared" si="19"/>
        <v>0</v>
      </c>
      <c r="X98" s="4987">
        <f t="shared" si="19"/>
        <v>0</v>
      </c>
      <c r="Y98" s="1131">
        <f t="shared" si="19"/>
        <v>0</v>
      </c>
      <c r="Z98" s="4861">
        <f t="shared" si="19"/>
        <v>0</v>
      </c>
      <c r="AA98" s="5152">
        <f t="shared" si="19"/>
        <v>0</v>
      </c>
      <c r="AB98" s="306">
        <f t="shared" si="19"/>
        <v>0</v>
      </c>
      <c r="AC98" s="5082">
        <f t="shared" si="19"/>
        <v>0</v>
      </c>
      <c r="AD98" s="5084">
        <f t="shared" si="19"/>
        <v>0</v>
      </c>
      <c r="AE98" s="3157">
        <f t="shared" si="19"/>
        <v>0</v>
      </c>
      <c r="AF98" s="5084">
        <f t="shared" si="19"/>
        <v>0</v>
      </c>
      <c r="AG98" s="5085">
        <f t="shared" si="19"/>
        <v>0</v>
      </c>
      <c r="AH98" s="5084">
        <f t="shared" si="19"/>
        <v>0</v>
      </c>
      <c r="AI98" s="5085">
        <f t="shared" si="19"/>
        <v>0</v>
      </c>
      <c r="AJ98" s="5084">
        <f t="shared" si="19"/>
        <v>0</v>
      </c>
      <c r="AK98" s="5142"/>
      <c r="AL98" s="5142"/>
      <c r="AM98" s="5142"/>
      <c r="AN98" s="5142"/>
      <c r="AO98" s="5142"/>
      <c r="AP98" s="5142"/>
      <c r="AQ98" s="5142"/>
      <c r="AR98" s="5142"/>
      <c r="AS98" s="5142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53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54">
        <f t="shared" ref="Y99:Y108" si="27">+I99+Q99</f>
        <v>0</v>
      </c>
      <c r="Z99" s="482"/>
      <c r="AA99" s="64"/>
      <c r="AB99" s="384"/>
      <c r="AC99" s="5123"/>
      <c r="AD99" s="5124"/>
      <c r="AE99" s="5125"/>
      <c r="AF99" s="5124"/>
      <c r="AG99" s="5126"/>
      <c r="AH99" s="5124"/>
      <c r="AI99" s="5126"/>
      <c r="AJ99" s="5124"/>
      <c r="AK99" s="5142"/>
      <c r="AL99" s="5142"/>
      <c r="AM99" s="5142"/>
      <c r="AN99" s="5142"/>
      <c r="AO99" s="5142"/>
      <c r="AP99" s="5142"/>
      <c r="AQ99" s="5142"/>
      <c r="AR99" s="5142"/>
      <c r="AS99" s="5142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53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54">
        <f t="shared" si="27"/>
        <v>0</v>
      </c>
      <c r="Z100" s="482"/>
      <c r="AA100" s="64"/>
      <c r="AB100" s="384"/>
      <c r="AC100" s="5123"/>
      <c r="AD100" s="5124"/>
      <c r="AE100" s="5125"/>
      <c r="AF100" s="5124"/>
      <c r="AG100" s="5126"/>
      <c r="AH100" s="5124"/>
      <c r="AI100" s="5126"/>
      <c r="AJ100" s="5124"/>
      <c r="AK100" s="5142"/>
      <c r="AL100" s="5142"/>
      <c r="AM100" s="5142"/>
      <c r="AN100" s="5142"/>
      <c r="AO100" s="5142"/>
      <c r="AP100" s="5142"/>
      <c r="AQ100" s="5142"/>
      <c r="AR100" s="5142"/>
      <c r="AS100" s="5142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53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54">
        <f t="shared" si="27"/>
        <v>0</v>
      </c>
      <c r="Z101" s="482"/>
      <c r="AA101" s="64"/>
      <c r="AB101" s="384"/>
      <c r="AC101" s="5123"/>
      <c r="AD101" s="5124"/>
      <c r="AE101" s="5125"/>
      <c r="AF101" s="5124"/>
      <c r="AG101" s="5126"/>
      <c r="AH101" s="5124"/>
      <c r="AI101" s="5126"/>
      <c r="AJ101" s="5124"/>
      <c r="AK101" s="5142"/>
      <c r="AL101" s="5142"/>
      <c r="AM101" s="5142"/>
      <c r="AN101" s="5142"/>
      <c r="AO101" s="5142"/>
      <c r="AP101" s="5142"/>
      <c r="AQ101" s="5142"/>
      <c r="AR101" s="5142"/>
      <c r="AS101" s="5142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53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54">
        <f t="shared" si="27"/>
        <v>0</v>
      </c>
      <c r="Z102" s="482"/>
      <c r="AA102" s="64"/>
      <c r="AB102" s="384"/>
      <c r="AC102" s="5123"/>
      <c r="AD102" s="5124"/>
      <c r="AE102" s="5125"/>
      <c r="AF102" s="5124"/>
      <c r="AG102" s="5126"/>
      <c r="AH102" s="5124"/>
      <c r="AI102" s="5126"/>
      <c r="AJ102" s="5124"/>
      <c r="AK102" s="5142"/>
      <c r="AL102" s="5142"/>
      <c r="AM102" s="5142"/>
      <c r="AN102" s="5142"/>
      <c r="AO102" s="5142"/>
      <c r="AP102" s="5142"/>
      <c r="AQ102" s="5142"/>
      <c r="AR102" s="5142"/>
      <c r="AS102" s="5142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53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54">
        <f t="shared" si="27"/>
        <v>0</v>
      </c>
      <c r="Z103" s="482"/>
      <c r="AA103" s="64"/>
      <c r="AB103" s="384"/>
      <c r="AC103" s="5123"/>
      <c r="AD103" s="5124"/>
      <c r="AE103" s="5125"/>
      <c r="AF103" s="5124"/>
      <c r="AG103" s="5126"/>
      <c r="AH103" s="5124"/>
      <c r="AI103" s="5126"/>
      <c r="AJ103" s="5124"/>
      <c r="AK103" s="5142"/>
      <c r="AL103" s="5142"/>
      <c r="AM103" s="5142"/>
      <c r="AN103" s="5142"/>
      <c r="AO103" s="5142"/>
      <c r="AP103" s="5142"/>
      <c r="AQ103" s="5142"/>
      <c r="AR103" s="5142"/>
      <c r="AS103" s="5142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53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54">
        <f t="shared" si="27"/>
        <v>0</v>
      </c>
      <c r="Z104" s="482"/>
      <c r="AA104" s="64"/>
      <c r="AB104" s="384"/>
      <c r="AC104" s="5123"/>
      <c r="AD104" s="5124"/>
      <c r="AE104" s="5125"/>
      <c r="AF104" s="5124"/>
      <c r="AG104" s="5126"/>
      <c r="AH104" s="5124"/>
      <c r="AI104" s="5126"/>
      <c r="AJ104" s="5124"/>
      <c r="AK104" s="5142"/>
      <c r="AL104" s="5142"/>
      <c r="AM104" s="5142"/>
      <c r="AN104" s="5142"/>
      <c r="AO104" s="5142"/>
      <c r="AP104" s="5142"/>
      <c r="AQ104" s="5142"/>
      <c r="AR104" s="5142"/>
      <c r="AS104" s="5142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53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54">
        <f t="shared" si="27"/>
        <v>0</v>
      </c>
      <c r="Z105" s="482"/>
      <c r="AA105" s="64"/>
      <c r="AB105" s="384"/>
      <c r="AC105" s="5123"/>
      <c r="AD105" s="5124"/>
      <c r="AE105" s="5125"/>
      <c r="AF105" s="5124"/>
      <c r="AG105" s="5126"/>
      <c r="AH105" s="5124"/>
      <c r="AI105" s="5126"/>
      <c r="AJ105" s="5124"/>
      <c r="AK105" s="5142"/>
      <c r="AL105" s="5142"/>
      <c r="AM105" s="5142"/>
      <c r="AN105" s="5142"/>
      <c r="AO105" s="5142"/>
      <c r="AP105" s="5142"/>
      <c r="AQ105" s="5142"/>
      <c r="AR105" s="5142"/>
      <c r="AS105" s="5142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53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54">
        <f t="shared" si="27"/>
        <v>0</v>
      </c>
      <c r="Z106" s="482"/>
      <c r="AA106" s="64"/>
      <c r="AB106" s="384"/>
      <c r="AC106" s="5123"/>
      <c r="AD106" s="5124"/>
      <c r="AE106" s="5125"/>
      <c r="AF106" s="5124"/>
      <c r="AG106" s="5126"/>
      <c r="AH106" s="5124"/>
      <c r="AI106" s="5126"/>
      <c r="AJ106" s="5124"/>
      <c r="AK106" s="5142"/>
      <c r="AL106" s="5142"/>
      <c r="AM106" s="5142"/>
      <c r="AN106" s="5142"/>
      <c r="AO106" s="5142"/>
      <c r="AP106" s="5142"/>
      <c r="AQ106" s="5142"/>
      <c r="AR106" s="5142"/>
      <c r="AS106" s="5142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53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54">
        <f t="shared" si="27"/>
        <v>0</v>
      </c>
      <c r="Z107" s="482"/>
      <c r="AA107" s="64"/>
      <c r="AB107" s="384"/>
      <c r="AC107" s="5123"/>
      <c r="AD107" s="5124"/>
      <c r="AE107" s="5125"/>
      <c r="AF107" s="5124"/>
      <c r="AG107" s="5126"/>
      <c r="AH107" s="5124"/>
      <c r="AI107" s="5126"/>
      <c r="AJ107" s="5124"/>
      <c r="AK107" s="5142"/>
      <c r="AL107" s="5142"/>
      <c r="AM107" s="5142"/>
      <c r="AN107" s="5142"/>
      <c r="AO107" s="5142"/>
      <c r="AP107" s="5142"/>
      <c r="AQ107" s="5142"/>
      <c r="AR107" s="5142"/>
      <c r="AS107" s="5142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82">
        <f t="shared" si="20"/>
        <v>0</v>
      </c>
      <c r="S108" s="5084">
        <f t="shared" si="21"/>
        <v>0</v>
      </c>
      <c r="T108" s="3157">
        <f t="shared" si="22"/>
        <v>0</v>
      </c>
      <c r="U108" s="5084">
        <f t="shared" si="23"/>
        <v>0</v>
      </c>
      <c r="V108" s="3157">
        <f t="shared" si="24"/>
        <v>0</v>
      </c>
      <c r="W108" s="5084">
        <f t="shared" si="25"/>
        <v>0</v>
      </c>
      <c r="X108" s="5085">
        <f t="shared" si="26"/>
        <v>0</v>
      </c>
      <c r="Y108" s="5115">
        <f t="shared" si="27"/>
        <v>0</v>
      </c>
      <c r="Z108" s="1152"/>
      <c r="AA108" s="564"/>
      <c r="AB108" s="1351"/>
      <c r="AC108" s="5136"/>
      <c r="AD108" s="5137"/>
      <c r="AE108" s="5138"/>
      <c r="AF108" s="5137"/>
      <c r="AG108" s="5139"/>
      <c r="AH108" s="5137"/>
      <c r="AI108" s="5139"/>
      <c r="AJ108" s="5137"/>
      <c r="AK108" s="5142"/>
      <c r="AL108" s="5142"/>
      <c r="AM108" s="5142"/>
      <c r="AN108" s="5142"/>
      <c r="AO108" s="5142"/>
      <c r="AP108" s="5142"/>
      <c r="AQ108" s="5142"/>
      <c r="AR108" s="5142"/>
      <c r="AS108" s="5142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90" t="s">
        <v>3762</v>
      </c>
      <c r="B110" s="6995" t="s">
        <v>3730</v>
      </c>
      <c r="C110" s="7478"/>
      <c r="D110" s="7478"/>
      <c r="E110" s="7478"/>
      <c r="F110" s="7478"/>
      <c r="G110" s="7478"/>
      <c r="H110" s="7478"/>
      <c r="I110" s="7478"/>
      <c r="J110" s="7478"/>
      <c r="K110" s="7478"/>
      <c r="L110" s="6997"/>
      <c r="M110" s="7476" t="s">
        <v>3763</v>
      </c>
      <c r="N110" s="7432"/>
      <c r="O110" s="7432"/>
      <c r="P110" s="7432"/>
      <c r="Q110" s="7432"/>
      <c r="R110" s="7432"/>
      <c r="S110" s="7432"/>
      <c r="T110" s="6580"/>
    </row>
    <row r="111" spans="1:45" s="7" customFormat="1" ht="15" customHeight="1" x14ac:dyDescent="0.15">
      <c r="A111" s="7491"/>
      <c r="B111" s="7484" t="s">
        <v>3140</v>
      </c>
      <c r="C111" s="7453"/>
      <c r="D111" s="7055" t="s">
        <v>1203</v>
      </c>
      <c r="E111" s="7453"/>
      <c r="F111" s="7055" t="s">
        <v>1204</v>
      </c>
      <c r="G111" s="7453"/>
      <c r="H111" s="7055" t="s">
        <v>706</v>
      </c>
      <c r="I111" s="7453"/>
      <c r="J111" s="6986" t="s">
        <v>3533</v>
      </c>
      <c r="K111" s="7484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1"/>
      <c r="B112" s="7481" t="s">
        <v>58</v>
      </c>
      <c r="C112" s="7446" t="s">
        <v>59</v>
      </c>
      <c r="D112" s="7481" t="s">
        <v>58</v>
      </c>
      <c r="E112" s="7446" t="s">
        <v>59</v>
      </c>
      <c r="F112" s="7481" t="s">
        <v>58</v>
      </c>
      <c r="G112" s="7446" t="s">
        <v>59</v>
      </c>
      <c r="H112" s="7481" t="s">
        <v>58</v>
      </c>
      <c r="I112" s="7483" t="s">
        <v>59</v>
      </c>
      <c r="J112" s="1460" t="s">
        <v>3559</v>
      </c>
      <c r="K112" s="6995" t="s">
        <v>1594</v>
      </c>
      <c r="L112" s="6997"/>
      <c r="M112" s="7484" t="s">
        <v>3140</v>
      </c>
      <c r="N112" s="7453"/>
      <c r="O112" s="7055" t="s">
        <v>1203</v>
      </c>
      <c r="P112" s="7453"/>
      <c r="Q112" s="7484" t="s">
        <v>1204</v>
      </c>
      <c r="R112" s="7453"/>
      <c r="S112" s="7055" t="s">
        <v>706</v>
      </c>
      <c r="T112" s="7453"/>
    </row>
    <row r="113" spans="1:20" s="7" customFormat="1" ht="20.100000000000001" customHeight="1" x14ac:dyDescent="0.15">
      <c r="A113" s="7492"/>
      <c r="B113" s="7482"/>
      <c r="C113" s="6623"/>
      <c r="D113" s="7482"/>
      <c r="E113" s="6623"/>
      <c r="F113" s="7482"/>
      <c r="G113" s="6623"/>
      <c r="H113" s="7482"/>
      <c r="I113" s="6944"/>
      <c r="J113" s="1460" t="s">
        <v>3724</v>
      </c>
      <c r="K113" s="1832" t="s">
        <v>3696</v>
      </c>
      <c r="L113" s="5159" t="s">
        <v>2503</v>
      </c>
      <c r="M113" s="4521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4987">
        <f t="shared" si="28"/>
        <v>0</v>
      </c>
      <c r="E114" s="1129">
        <f t="shared" si="28"/>
        <v>0</v>
      </c>
      <c r="F114" s="4987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41">
        <f t="shared" si="29"/>
        <v>0</v>
      </c>
      <c r="L114" s="5160">
        <f t="shared" si="29"/>
        <v>0</v>
      </c>
      <c r="M114" s="5040">
        <f t="shared" si="29"/>
        <v>0</v>
      </c>
      <c r="N114" s="5046">
        <f t="shared" si="29"/>
        <v>0</v>
      </c>
      <c r="O114" s="5042">
        <f t="shared" si="29"/>
        <v>0</v>
      </c>
      <c r="P114" s="5046">
        <f t="shared" si="29"/>
        <v>0</v>
      </c>
      <c r="Q114" s="5041">
        <f t="shared" ref="Q114:R114" si="30">SUM(Q115:Q118)</f>
        <v>0</v>
      </c>
      <c r="R114" s="4783">
        <f t="shared" si="30"/>
        <v>0</v>
      </c>
      <c r="S114" s="5042">
        <f t="shared" si="29"/>
        <v>0</v>
      </c>
      <c r="T114" s="5046">
        <f t="shared" si="29"/>
        <v>0</v>
      </c>
    </row>
    <row r="115" spans="1:20" s="7" customFormat="1" ht="15" customHeight="1" x14ac:dyDescent="0.15">
      <c r="A115" s="1015" t="s">
        <v>3764</v>
      </c>
      <c r="B115" s="4610"/>
      <c r="C115" s="95"/>
      <c r="D115" s="47"/>
      <c r="E115" s="95"/>
      <c r="F115" s="47"/>
      <c r="G115" s="95"/>
      <c r="H115" s="4610"/>
      <c r="I115" s="4612"/>
      <c r="J115" s="42"/>
      <c r="K115" s="4610"/>
      <c r="L115" s="75"/>
      <c r="M115" s="5155"/>
      <c r="N115" s="5156"/>
      <c r="O115" s="5158"/>
      <c r="P115" s="5156"/>
      <c r="Q115" s="5157"/>
      <c r="R115" s="5156"/>
      <c r="S115" s="5158"/>
      <c r="T115" s="5124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23"/>
      <c r="N116" s="5124"/>
      <c r="O116" s="5126"/>
      <c r="P116" s="5124"/>
      <c r="Q116" s="5125"/>
      <c r="R116" s="5124"/>
      <c r="S116" s="5126"/>
      <c r="T116" s="5124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23"/>
      <c r="N117" s="5124"/>
      <c r="O117" s="5126"/>
      <c r="P117" s="5124"/>
      <c r="Q117" s="5125"/>
      <c r="R117" s="5124"/>
      <c r="S117" s="5126"/>
      <c r="T117" s="5124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6"/>
      <c r="N118" s="5137"/>
      <c r="O118" s="5139"/>
      <c r="P118" s="5137"/>
      <c r="Q118" s="5138"/>
      <c r="R118" s="5137"/>
      <c r="S118" s="5139"/>
      <c r="T118" s="5137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2" t="s">
        <v>3769</v>
      </c>
      <c r="B120" s="7417" t="s">
        <v>192</v>
      </c>
      <c r="C120" s="7431" t="s">
        <v>3770</v>
      </c>
      <c r="D120" s="7432"/>
      <c r="E120" s="7432"/>
      <c r="F120" s="6580"/>
      <c r="G120" s="7433" t="s">
        <v>3771</v>
      </c>
      <c r="H120" s="7493"/>
      <c r="I120" s="7483"/>
      <c r="J120" s="6579" t="s">
        <v>3772</v>
      </c>
      <c r="K120" s="7494"/>
      <c r="L120" s="7494"/>
      <c r="M120" s="7494"/>
      <c r="N120" s="7494"/>
      <c r="O120" s="7494"/>
      <c r="P120" s="7494"/>
      <c r="Q120" s="7495"/>
      <c r="R120" s="7297" t="s">
        <v>4429</v>
      </c>
    </row>
    <row r="121" spans="1:20" s="9" customFormat="1" ht="20.100000000000001" customHeight="1" x14ac:dyDescent="0.2">
      <c r="A121" s="7422"/>
      <c r="B121" s="5859"/>
      <c r="C121" s="6446"/>
      <c r="D121" s="6447"/>
      <c r="E121" s="6447"/>
      <c r="F121" s="6698"/>
      <c r="G121" s="6464"/>
      <c r="H121" s="6463"/>
      <c r="I121" s="6944"/>
      <c r="J121" s="7484" t="s">
        <v>3140</v>
      </c>
      <c r="K121" s="7453"/>
      <c r="L121" s="7055" t="s">
        <v>1203</v>
      </c>
      <c r="M121" s="7453"/>
      <c r="N121" s="7055" t="s">
        <v>1204</v>
      </c>
      <c r="O121" s="7453"/>
      <c r="P121" s="6575" t="s">
        <v>706</v>
      </c>
      <c r="Q121" s="7300"/>
      <c r="R121" s="5795"/>
    </row>
    <row r="122" spans="1:20" s="9" customFormat="1" ht="20.100000000000001" customHeight="1" x14ac:dyDescent="0.2">
      <c r="A122" s="7422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37" t="s">
        <v>79</v>
      </c>
      <c r="H122" s="1093" t="s">
        <v>58</v>
      </c>
      <c r="I122" s="1009" t="s">
        <v>59</v>
      </c>
      <c r="J122" s="4521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570"/>
    </row>
    <row r="123" spans="1:20" s="9" customFormat="1" ht="15" customHeight="1" x14ac:dyDescent="0.2">
      <c r="A123" s="7417"/>
      <c r="B123" s="1363">
        <f>SUM(B124:B129)</f>
        <v>0</v>
      </c>
      <c r="C123" s="4987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61">
        <f t="shared" si="31"/>
        <v>0</v>
      </c>
      <c r="G123" s="3158">
        <f>SUM(G124:G129)</f>
        <v>0</v>
      </c>
      <c r="H123" s="1127">
        <f>SUM(H124:H129)</f>
        <v>0</v>
      </c>
      <c r="I123" s="4966">
        <f t="shared" si="31"/>
        <v>0</v>
      </c>
      <c r="J123" s="5040">
        <f t="shared" si="31"/>
        <v>0</v>
      </c>
      <c r="K123" s="1483">
        <f t="shared" si="31"/>
        <v>0</v>
      </c>
      <c r="L123" s="5041">
        <f t="shared" si="31"/>
        <v>0</v>
      </c>
      <c r="M123" s="1483">
        <f t="shared" si="31"/>
        <v>0</v>
      </c>
      <c r="N123" s="5041">
        <f t="shared" ref="N123:O123" si="33">SUM(N124:N129)</f>
        <v>0</v>
      </c>
      <c r="O123" s="1483">
        <f t="shared" si="33"/>
        <v>0</v>
      </c>
      <c r="P123" s="5042">
        <f t="shared" si="31"/>
        <v>0</v>
      </c>
      <c r="Q123" s="1483">
        <f t="shared" si="31"/>
        <v>0</v>
      </c>
      <c r="R123" s="1483">
        <f>SUM(R124)</f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23"/>
      <c r="K124" s="5162"/>
      <c r="L124" s="5125"/>
      <c r="M124" s="5162"/>
      <c r="N124" s="5125"/>
      <c r="O124" s="5162"/>
      <c r="P124" s="5126"/>
      <c r="Q124" s="5162"/>
      <c r="R124" s="5162"/>
    </row>
    <row r="125" spans="1:20" s="9" customFormat="1" ht="15" customHeight="1" x14ac:dyDescent="0.2">
      <c r="A125" s="5626" t="s">
        <v>3775</v>
      </c>
      <c r="B125" s="5627"/>
      <c r="C125" s="288"/>
      <c r="D125" s="3734"/>
      <c r="E125" s="3734"/>
      <c r="F125" s="131"/>
      <c r="G125" s="5627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26" t="s">
        <v>3776</v>
      </c>
      <c r="B126" s="5627"/>
      <c r="C126" s="288"/>
      <c r="D126" s="3734"/>
      <c r="E126" s="3734"/>
      <c r="F126" s="131"/>
      <c r="G126" s="5627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23"/>
      <c r="K127" s="5162"/>
      <c r="L127" s="5125"/>
      <c r="M127" s="5162"/>
      <c r="N127" s="5125"/>
      <c r="O127" s="5162"/>
      <c r="P127" s="5126"/>
      <c r="Q127" s="5162"/>
      <c r="R127" s="131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23"/>
      <c r="K128" s="5162"/>
      <c r="L128" s="5125"/>
      <c r="M128" s="5162"/>
      <c r="N128" s="5125"/>
      <c r="O128" s="5162"/>
      <c r="P128" s="5126"/>
      <c r="Q128" s="5162"/>
      <c r="R128" s="131"/>
    </row>
    <row r="129" spans="1:18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36"/>
      <c r="K129" s="5163"/>
      <c r="L129" s="5138"/>
      <c r="M129" s="5163"/>
      <c r="N129" s="5138"/>
      <c r="O129" s="5163"/>
      <c r="P129" s="5139"/>
      <c r="Q129" s="5163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403" t="s">
        <v>3779</v>
      </c>
      <c r="B131" s="7055" t="s">
        <v>3533</v>
      </c>
      <c r="C131" s="7484"/>
      <c r="D131" s="7453"/>
    </row>
    <row r="132" spans="1:18" s="9" customFormat="1" ht="15" customHeight="1" x14ac:dyDescent="0.2">
      <c r="A132" s="5866"/>
      <c r="B132" s="1133" t="s">
        <v>3559</v>
      </c>
      <c r="C132" s="7422" t="s">
        <v>1594</v>
      </c>
      <c r="D132" s="7422"/>
    </row>
    <row r="133" spans="1:18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 ()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50" t="str">
        <f>CONCATENATE("MES: ",NOMBRE!B6, " (",NOMBRE!C6,NOMBRE!D6,")")</f>
        <v>MES:  ()</v>
      </c>
    </row>
    <row r="5" spans="1:17" ht="18" customHeight="1" x14ac:dyDescent="0.25">
      <c r="A5" s="2429" t="str">
        <f>CONCATENATE("AÑO: ",NOMBRE!B7)</f>
        <v>AÑO: 2025</v>
      </c>
    </row>
    <row r="6" spans="1:17" s="5164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164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6" t="s">
        <v>3784</v>
      </c>
      <c r="B12" s="6995" t="s">
        <v>3785</v>
      </c>
      <c r="C12" s="7478"/>
      <c r="D12" s="7478"/>
      <c r="E12" s="7479"/>
      <c r="F12" s="7422" t="s">
        <v>3786</v>
      </c>
      <c r="G12" s="7422"/>
      <c r="H12" s="7422"/>
      <c r="I12" s="6995"/>
      <c r="J12" s="6995" t="s">
        <v>3787</v>
      </c>
      <c r="K12" s="7478"/>
      <c r="L12" s="7478"/>
      <c r="M12" s="7479"/>
      <c r="N12" s="6995" t="s">
        <v>3788</v>
      </c>
      <c r="O12" s="7478"/>
      <c r="P12" s="7478"/>
      <c r="Q12" s="7479"/>
    </row>
    <row r="13" spans="1:17" x14ac:dyDescent="0.25">
      <c r="A13" s="7506"/>
      <c r="B13" s="7055" t="s">
        <v>3789</v>
      </c>
      <c r="C13" s="7453"/>
      <c r="D13" s="7055" t="s">
        <v>2391</v>
      </c>
      <c r="E13" s="7453"/>
      <c r="F13" s="7055" t="s">
        <v>3789</v>
      </c>
      <c r="G13" s="7453"/>
      <c r="H13" s="7055" t="s">
        <v>2391</v>
      </c>
      <c r="I13" s="7453"/>
      <c r="J13" s="7055" t="s">
        <v>3789</v>
      </c>
      <c r="K13" s="7453"/>
      <c r="L13" s="7055" t="s">
        <v>2391</v>
      </c>
      <c r="M13" s="7453"/>
      <c r="N13" s="7055" t="s">
        <v>3789</v>
      </c>
      <c r="O13" s="7453"/>
      <c r="P13" s="7055" t="s">
        <v>2391</v>
      </c>
      <c r="Q13" s="7453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45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65">
        <f t="shared" ref="B15:Q15" si="0">SUM(B16:B27)</f>
        <v>0</v>
      </c>
      <c r="C15" s="5166">
        <f t="shared" si="0"/>
        <v>0</v>
      </c>
      <c r="D15" s="5165">
        <f t="shared" si="0"/>
        <v>0</v>
      </c>
      <c r="E15" s="5166">
        <f t="shared" si="0"/>
        <v>0</v>
      </c>
      <c r="F15" s="5165">
        <f t="shared" si="0"/>
        <v>0</v>
      </c>
      <c r="G15" s="5166">
        <f t="shared" si="0"/>
        <v>0</v>
      </c>
      <c r="H15" s="5165">
        <f t="shared" si="0"/>
        <v>0</v>
      </c>
      <c r="I15" s="5166">
        <f t="shared" si="0"/>
        <v>0</v>
      </c>
      <c r="J15" s="5165">
        <f t="shared" si="0"/>
        <v>0</v>
      </c>
      <c r="K15" s="5166">
        <f t="shared" si="0"/>
        <v>0</v>
      </c>
      <c r="L15" s="5036">
        <f t="shared" si="0"/>
        <v>0</v>
      </c>
      <c r="M15" s="5167">
        <f t="shared" si="0"/>
        <v>0</v>
      </c>
      <c r="N15" s="5165">
        <f t="shared" si="0"/>
        <v>0</v>
      </c>
      <c r="O15" s="5166">
        <f t="shared" si="0"/>
        <v>0</v>
      </c>
      <c r="P15" s="5165">
        <f t="shared" si="0"/>
        <v>0</v>
      </c>
      <c r="Q15" s="5166">
        <f t="shared" si="0"/>
        <v>0</v>
      </c>
    </row>
    <row r="16" spans="1:17" x14ac:dyDescent="0.25">
      <c r="A16" s="4973" t="s">
        <v>1219</v>
      </c>
      <c r="B16" s="1332"/>
      <c r="C16" s="3753"/>
      <c r="D16" s="5168">
        <f t="shared" ref="D16:E27" si="1">SUM(H16+L16)</f>
        <v>0</v>
      </c>
      <c r="E16" s="4994">
        <f t="shared" si="1"/>
        <v>0</v>
      </c>
      <c r="F16" s="1336"/>
      <c r="G16" s="4841"/>
      <c r="H16" s="1114"/>
      <c r="I16" s="1117"/>
      <c r="J16" s="1336"/>
      <c r="K16" s="4841"/>
      <c r="L16" s="4431"/>
      <c r="M16" s="771"/>
      <c r="N16" s="1336"/>
      <c r="O16" s="4841"/>
      <c r="P16" s="5134"/>
      <c r="Q16" s="5132"/>
    </row>
    <row r="17" spans="1:17" x14ac:dyDescent="0.25">
      <c r="A17" s="4973" t="s">
        <v>1220</v>
      </c>
      <c r="B17" s="5129">
        <f>SUM(F17+J17)</f>
        <v>0</v>
      </c>
      <c r="C17" s="4994">
        <f>SUM(G17+K17)</f>
        <v>0</v>
      </c>
      <c r="D17" s="197">
        <f t="shared" si="1"/>
        <v>0</v>
      </c>
      <c r="E17" s="4994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34"/>
      <c r="O17" s="5132"/>
      <c r="P17" s="5134"/>
      <c r="Q17" s="5132"/>
    </row>
    <row r="18" spans="1:17" x14ac:dyDescent="0.25">
      <c r="A18" s="4973" t="s">
        <v>1222</v>
      </c>
      <c r="B18" s="1336"/>
      <c r="C18" s="4841"/>
      <c r="D18" s="197">
        <f t="shared" si="1"/>
        <v>0</v>
      </c>
      <c r="E18" s="4994">
        <f t="shared" si="1"/>
        <v>0</v>
      </c>
      <c r="F18" s="1336"/>
      <c r="G18" s="4841"/>
      <c r="H18" s="1114"/>
      <c r="I18" s="1117"/>
      <c r="J18" s="1336"/>
      <c r="K18" s="4841"/>
      <c r="L18" s="1116"/>
      <c r="M18" s="1118"/>
      <c r="N18" s="1336"/>
      <c r="O18" s="4841"/>
      <c r="P18" s="5134"/>
      <c r="Q18" s="5132"/>
    </row>
    <row r="19" spans="1:17" x14ac:dyDescent="0.25">
      <c r="A19" s="4973" t="s">
        <v>1240</v>
      </c>
      <c r="B19" s="1336"/>
      <c r="C19" s="4841"/>
      <c r="D19" s="197">
        <f t="shared" si="1"/>
        <v>0</v>
      </c>
      <c r="E19" s="4994">
        <f t="shared" si="1"/>
        <v>0</v>
      </c>
      <c r="F19" s="285"/>
      <c r="G19" s="5169"/>
      <c r="H19" s="1114"/>
      <c r="I19" s="1117"/>
      <c r="J19" s="285"/>
      <c r="K19" s="5169"/>
      <c r="L19" s="1116"/>
      <c r="M19" s="1118"/>
      <c r="N19" s="288"/>
      <c r="O19" s="3809"/>
      <c r="P19" s="5126"/>
      <c r="Q19" s="5124"/>
    </row>
    <row r="20" spans="1:17" x14ac:dyDescent="0.25">
      <c r="A20" s="4973" t="s">
        <v>3136</v>
      </c>
      <c r="B20" s="5129">
        <f>SUM(F20+J20)</f>
        <v>0</v>
      </c>
      <c r="C20" s="4994">
        <f>SUM(G20+K20)</f>
        <v>0</v>
      </c>
      <c r="D20" s="197">
        <f t="shared" si="1"/>
        <v>0</v>
      </c>
      <c r="E20" s="4994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34"/>
      <c r="O20" s="5132"/>
      <c r="P20" s="5126"/>
      <c r="Q20" s="5124"/>
    </row>
    <row r="21" spans="1:17" x14ac:dyDescent="0.25">
      <c r="A21" s="4973" t="s">
        <v>3790</v>
      </c>
      <c r="B21" s="1336"/>
      <c r="C21" s="4841"/>
      <c r="D21" s="197">
        <f t="shared" si="1"/>
        <v>0</v>
      </c>
      <c r="E21" s="4994">
        <f t="shared" si="1"/>
        <v>0</v>
      </c>
      <c r="F21" s="285"/>
      <c r="G21" s="5169"/>
      <c r="H21" s="1114"/>
      <c r="I21" s="1117"/>
      <c r="J21" s="285"/>
      <c r="K21" s="5169"/>
      <c r="L21" s="1116"/>
      <c r="M21" s="1118"/>
      <c r="N21" s="288"/>
      <c r="O21" s="3809"/>
      <c r="P21" s="5126"/>
      <c r="Q21" s="5124"/>
    </row>
    <row r="22" spans="1:17" x14ac:dyDescent="0.25">
      <c r="A22" s="2670" t="s">
        <v>3791</v>
      </c>
      <c r="B22" s="1336"/>
      <c r="C22" s="4841"/>
      <c r="D22" s="197">
        <f t="shared" si="1"/>
        <v>0</v>
      </c>
      <c r="E22" s="4994">
        <f t="shared" si="1"/>
        <v>0</v>
      </c>
      <c r="F22" s="285"/>
      <c r="G22" s="5169"/>
      <c r="H22" s="1114"/>
      <c r="I22" s="1117"/>
      <c r="J22" s="285"/>
      <c r="K22" s="5169"/>
      <c r="L22" s="1116"/>
      <c r="M22" s="1115"/>
      <c r="N22" s="288"/>
      <c r="O22" s="3809"/>
      <c r="P22" s="5126"/>
      <c r="Q22" s="5124"/>
    </row>
    <row r="23" spans="1:17" x14ac:dyDescent="0.25">
      <c r="A23" s="2670" t="s">
        <v>3792</v>
      </c>
      <c r="B23" s="5129">
        <f>SUM(F23+J23)</f>
        <v>0</v>
      </c>
      <c r="C23" s="4994">
        <f>SUM(G23+K23)</f>
        <v>0</v>
      </c>
      <c r="D23" s="5129">
        <f t="shared" si="1"/>
        <v>0</v>
      </c>
      <c r="E23" s="4994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26"/>
      <c r="O23" s="5124"/>
      <c r="P23" s="5126"/>
      <c r="Q23" s="5124"/>
    </row>
    <row r="24" spans="1:17" x14ac:dyDescent="0.25">
      <c r="A24" s="4973" t="s">
        <v>3793</v>
      </c>
      <c r="B24" s="5129">
        <f>SUM(F24+J24)</f>
        <v>0</v>
      </c>
      <c r="C24" s="4994">
        <f>SUM(G24+K24)</f>
        <v>0</v>
      </c>
      <c r="D24" s="5129">
        <f t="shared" si="1"/>
        <v>0</v>
      </c>
      <c r="E24" s="4994">
        <f t="shared" si="1"/>
        <v>0</v>
      </c>
      <c r="F24" s="1114"/>
      <c r="G24" s="1118"/>
      <c r="H24" s="5170"/>
      <c r="I24" s="5171"/>
      <c r="J24" s="5170"/>
      <c r="K24" s="5171"/>
      <c r="L24" s="5170"/>
      <c r="M24" s="5171"/>
      <c r="N24" s="5126"/>
      <c r="O24" s="5124"/>
      <c r="P24" s="5172"/>
      <c r="Q24" s="5173"/>
    </row>
    <row r="25" spans="1:17" x14ac:dyDescent="0.25">
      <c r="A25" s="2670" t="s">
        <v>3794</v>
      </c>
      <c r="B25" s="1336"/>
      <c r="C25" s="4841"/>
      <c r="D25" s="5129">
        <f t="shared" si="1"/>
        <v>0</v>
      </c>
      <c r="E25" s="4994">
        <f t="shared" si="1"/>
        <v>0</v>
      </c>
      <c r="F25" s="314"/>
      <c r="G25" s="5174"/>
      <c r="H25" s="5175"/>
      <c r="I25" s="5176"/>
      <c r="J25" s="314"/>
      <c r="K25" s="5174"/>
      <c r="L25" s="5175"/>
      <c r="M25" s="5176"/>
      <c r="N25" s="314"/>
      <c r="O25" s="5174"/>
      <c r="P25" s="5177"/>
      <c r="Q25" s="5124"/>
    </row>
    <row r="26" spans="1:17" x14ac:dyDescent="0.25">
      <c r="A26" s="2670" t="s">
        <v>2395</v>
      </c>
      <c r="B26" s="1336"/>
      <c r="C26" s="4841"/>
      <c r="D26" s="197">
        <f t="shared" si="1"/>
        <v>0</v>
      </c>
      <c r="E26" s="4994">
        <f t="shared" si="1"/>
        <v>0</v>
      </c>
      <c r="F26" s="285"/>
      <c r="G26" s="5169"/>
      <c r="H26" s="5178"/>
      <c r="I26" s="5179"/>
      <c r="J26" s="285"/>
      <c r="K26" s="5169"/>
      <c r="L26" s="5178"/>
      <c r="M26" s="5179"/>
      <c r="N26" s="285"/>
      <c r="O26" s="5169"/>
      <c r="P26" s="5177"/>
      <c r="Q26" s="5180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170"/>
      <c r="G27" s="5181"/>
      <c r="H27" s="5182"/>
      <c r="I27" s="5181"/>
      <c r="J27" s="5182"/>
      <c r="K27" s="5181"/>
      <c r="L27" s="5182"/>
      <c r="M27" s="5181"/>
      <c r="N27" s="5183"/>
      <c r="O27" s="5184"/>
      <c r="P27" s="5183"/>
      <c r="Q27" s="5184"/>
    </row>
    <row r="28" spans="1:17" s="6" customFormat="1" ht="18" customHeight="1" x14ac:dyDescent="0.2">
      <c r="A28" s="7504" t="s">
        <v>3796</v>
      </c>
      <c r="B28" s="7505"/>
      <c r="C28" s="7505"/>
      <c r="D28" s="7505"/>
      <c r="E28" s="7505"/>
      <c r="F28" s="7505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7" t="s">
        <v>3784</v>
      </c>
      <c r="B29" s="7422" t="s">
        <v>3797</v>
      </c>
      <c r="C29" s="7422"/>
      <c r="D29" s="7422"/>
      <c r="E29" s="7422"/>
      <c r="F29" s="7422" t="s">
        <v>3798</v>
      </c>
      <c r="G29" s="7422"/>
      <c r="H29" s="7422"/>
      <c r="I29" s="7422"/>
      <c r="J29" s="7422" t="s">
        <v>3799</v>
      </c>
      <c r="K29" s="7422"/>
      <c r="L29" s="7422"/>
      <c r="M29" s="7422"/>
      <c r="N29" s="6995" t="s">
        <v>3800</v>
      </c>
      <c r="O29" s="7478"/>
      <c r="P29" s="7478"/>
      <c r="Q29" s="7479"/>
    </row>
    <row r="30" spans="1:17" x14ac:dyDescent="0.25">
      <c r="A30" s="5859"/>
      <c r="B30" s="7055" t="s">
        <v>3789</v>
      </c>
      <c r="C30" s="7453"/>
      <c r="D30" s="7055" t="s">
        <v>2391</v>
      </c>
      <c r="E30" s="7453"/>
      <c r="F30" s="7055" t="s">
        <v>3789</v>
      </c>
      <c r="G30" s="7453"/>
      <c r="H30" s="7055" t="s">
        <v>2391</v>
      </c>
      <c r="I30" s="7453"/>
      <c r="J30" s="7055" t="s">
        <v>3789</v>
      </c>
      <c r="K30" s="7453"/>
      <c r="L30" s="7055" t="s">
        <v>2391</v>
      </c>
      <c r="M30" s="7453"/>
      <c r="N30" s="7055" t="s">
        <v>3789</v>
      </c>
      <c r="O30" s="7453"/>
      <c r="P30" s="7055" t="s">
        <v>2391</v>
      </c>
      <c r="Q30" s="7453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36">
        <f>SUM(B33+B36+B38+B39+B40)</f>
        <v>0</v>
      </c>
      <c r="C32" s="5185">
        <f>SUM(C33+C36+C38+C39+C40)</f>
        <v>0</v>
      </c>
      <c r="D32" s="5036">
        <f>SUM(D33:D40)</f>
        <v>0</v>
      </c>
      <c r="E32" s="5185">
        <f>SUM(E33:E40)</f>
        <v>0</v>
      </c>
      <c r="F32" s="5036">
        <f>SUM(F33+F36+F38+F39+F40+F41+F42+F43)</f>
        <v>0</v>
      </c>
      <c r="G32" s="5167">
        <f>SUM(G33+G36+G38+G39+G40+G41+G42+G43)</f>
        <v>0</v>
      </c>
      <c r="H32" s="5036">
        <f>SUM(H33:H43)</f>
        <v>0</v>
      </c>
      <c r="I32" s="5167">
        <f>SUM(I33:I43)</f>
        <v>0</v>
      </c>
      <c r="J32" s="5036">
        <f>SUM(J33+J36+J38+J39+J40+J41+J42+J43)</f>
        <v>0</v>
      </c>
      <c r="K32" s="5167">
        <f>SUM(K33+K36+K38+K39+K40+K41+K42+K43)</f>
        <v>0</v>
      </c>
      <c r="L32" s="5036">
        <f>SUM(L33:L43)</f>
        <v>0</v>
      </c>
      <c r="M32" s="5167">
        <f>SUM(M33:M43)</f>
        <v>0</v>
      </c>
      <c r="N32" s="5036">
        <f>SUM(N33+N36+N38+N39+N40+N41+N42+N43)</f>
        <v>0</v>
      </c>
      <c r="O32" s="5167">
        <f>SUM(O33+O36+O38+O39+O40+O41+O42+O43)</f>
        <v>0</v>
      </c>
      <c r="P32" s="5036">
        <f>SUM(P33:P43)</f>
        <v>0</v>
      </c>
      <c r="Q32" s="5185">
        <f>SUM(Q33:Q43)</f>
        <v>0</v>
      </c>
    </row>
    <row r="33" spans="1:21" x14ac:dyDescent="0.25">
      <c r="A33" s="5018" t="s">
        <v>1220</v>
      </c>
      <c r="B33" s="5186">
        <f>SUM(F33+J33)</f>
        <v>0</v>
      </c>
      <c r="C33" s="5187">
        <f>SUM(G33+K33)</f>
        <v>0</v>
      </c>
      <c r="D33" s="5186">
        <f>SUM(H33+L33)</f>
        <v>0</v>
      </c>
      <c r="E33" s="5187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21"/>
      <c r="O33" s="5119"/>
      <c r="P33" s="5121"/>
      <c r="Q33" s="5119"/>
    </row>
    <row r="34" spans="1:21" x14ac:dyDescent="0.25">
      <c r="A34" s="4973" t="s">
        <v>1431</v>
      </c>
      <c r="B34" s="1336"/>
      <c r="C34" s="4841"/>
      <c r="D34" s="5188">
        <f t="shared" ref="D34:E43" si="2">SUM(H34+L34)</f>
        <v>0</v>
      </c>
      <c r="E34" s="5189">
        <f t="shared" si="2"/>
        <v>0</v>
      </c>
      <c r="F34" s="1336"/>
      <c r="G34" s="4841"/>
      <c r="H34" s="1114"/>
      <c r="I34" s="1118"/>
      <c r="J34" s="1336"/>
      <c r="K34" s="4841"/>
      <c r="L34" s="1114"/>
      <c r="M34" s="1118"/>
      <c r="N34" s="1336"/>
      <c r="O34" s="4841"/>
      <c r="P34" s="5134"/>
      <c r="Q34" s="5132"/>
    </row>
    <row r="35" spans="1:21" x14ac:dyDescent="0.25">
      <c r="A35" s="4973" t="s">
        <v>3136</v>
      </c>
      <c r="B35" s="5188">
        <f t="shared" ref="B35:C35" si="3">SUM(F35+J35)</f>
        <v>0</v>
      </c>
      <c r="C35" s="5189">
        <f t="shared" si="3"/>
        <v>0</v>
      </c>
      <c r="D35" s="5188">
        <f t="shared" si="2"/>
        <v>0</v>
      </c>
      <c r="E35" s="5189">
        <f t="shared" si="2"/>
        <v>0</v>
      </c>
      <c r="F35" s="1114"/>
      <c r="G35" s="1118"/>
      <c r="H35" s="1114"/>
      <c r="I35" s="1118"/>
      <c r="J35" s="1336"/>
      <c r="K35" s="4841"/>
      <c r="L35" s="1114"/>
      <c r="M35" s="1118"/>
      <c r="N35" s="1336"/>
      <c r="O35" s="4841"/>
      <c r="P35" s="5134"/>
      <c r="Q35" s="5132"/>
    </row>
    <row r="36" spans="1:21" x14ac:dyDescent="0.25">
      <c r="A36" s="4973" t="s">
        <v>1238</v>
      </c>
      <c r="B36" s="5188">
        <f>SUM(F36+J36)</f>
        <v>0</v>
      </c>
      <c r="C36" s="5189">
        <f>SUM(G36+K36)</f>
        <v>0</v>
      </c>
      <c r="D36" s="5188">
        <f t="shared" si="2"/>
        <v>0</v>
      </c>
      <c r="E36" s="5189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34"/>
      <c r="O36" s="5132"/>
      <c r="P36" s="5134"/>
      <c r="Q36" s="5132"/>
    </row>
    <row r="37" spans="1:21" x14ac:dyDescent="0.25">
      <c r="A37" s="4973" t="s">
        <v>1209</v>
      </c>
      <c r="B37" s="1336"/>
      <c r="C37" s="4841"/>
      <c r="D37" s="5188">
        <f t="shared" si="2"/>
        <v>0</v>
      </c>
      <c r="E37" s="5189">
        <f t="shared" si="2"/>
        <v>0</v>
      </c>
      <c r="F37" s="1336"/>
      <c r="G37" s="4841"/>
      <c r="H37" s="1114"/>
      <c r="I37" s="1118"/>
      <c r="J37" s="1336"/>
      <c r="K37" s="4841"/>
      <c r="L37" s="1114"/>
      <c r="M37" s="1118"/>
      <c r="N37" s="1336"/>
      <c r="O37" s="4841"/>
      <c r="P37" s="5134"/>
      <c r="Q37" s="5132"/>
    </row>
    <row r="38" spans="1:21" x14ac:dyDescent="0.25">
      <c r="A38" s="4973" t="s">
        <v>3801</v>
      </c>
      <c r="B38" s="5188">
        <f t="shared" ref="B38:C43" si="4">SUM(F38+J38)</f>
        <v>0</v>
      </c>
      <c r="C38" s="5189">
        <f t="shared" si="4"/>
        <v>0</v>
      </c>
      <c r="D38" s="5188">
        <f t="shared" si="2"/>
        <v>0</v>
      </c>
      <c r="E38" s="5189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26"/>
      <c r="O38" s="5132"/>
      <c r="P38" s="5134"/>
      <c r="Q38" s="5124"/>
    </row>
    <row r="39" spans="1:21" x14ac:dyDescent="0.25">
      <c r="A39" s="4973" t="s">
        <v>3793</v>
      </c>
      <c r="B39" s="5188">
        <f t="shared" si="4"/>
        <v>0</v>
      </c>
      <c r="C39" s="5189">
        <f t="shared" si="4"/>
        <v>0</v>
      </c>
      <c r="D39" s="5188">
        <f t="shared" si="2"/>
        <v>0</v>
      </c>
      <c r="E39" s="5189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26"/>
      <c r="O39" s="5132"/>
      <c r="P39" s="5134"/>
      <c r="Q39" s="5132"/>
    </row>
    <row r="40" spans="1:21" x14ac:dyDescent="0.25">
      <c r="A40" s="4973" t="s">
        <v>2395</v>
      </c>
      <c r="B40" s="5188">
        <f t="shared" si="4"/>
        <v>0</v>
      </c>
      <c r="C40" s="5189">
        <f t="shared" si="4"/>
        <v>0</v>
      </c>
      <c r="D40" s="5188">
        <f t="shared" si="2"/>
        <v>0</v>
      </c>
      <c r="E40" s="5189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26"/>
      <c r="O40" s="5132"/>
      <c r="P40" s="5190"/>
      <c r="Q40" s="5132"/>
    </row>
    <row r="41" spans="1:21" x14ac:dyDescent="0.25">
      <c r="A41" s="4973" t="s">
        <v>1434</v>
      </c>
      <c r="B41" s="5188">
        <f t="shared" si="4"/>
        <v>0</v>
      </c>
      <c r="C41" s="5189">
        <f t="shared" si="4"/>
        <v>0</v>
      </c>
      <c r="D41" s="5188">
        <f t="shared" si="2"/>
        <v>0</v>
      </c>
      <c r="E41" s="5189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25"/>
      <c r="O41" s="5132"/>
      <c r="P41" s="5134"/>
      <c r="Q41" s="5132"/>
    </row>
    <row r="42" spans="1:21" x14ac:dyDescent="0.25">
      <c r="A42" s="4973" t="s">
        <v>3791</v>
      </c>
      <c r="B42" s="5188">
        <f t="shared" si="4"/>
        <v>0</v>
      </c>
      <c r="C42" s="5189">
        <f t="shared" si="4"/>
        <v>0</v>
      </c>
      <c r="D42" s="5188">
        <f t="shared" si="2"/>
        <v>0</v>
      </c>
      <c r="E42" s="5189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25"/>
      <c r="O42" s="5132"/>
      <c r="P42" s="5190"/>
      <c r="Q42" s="5132"/>
    </row>
    <row r="43" spans="1:21" x14ac:dyDescent="0.25">
      <c r="A43" s="4523" t="s">
        <v>3802</v>
      </c>
      <c r="B43" s="5191">
        <f t="shared" si="4"/>
        <v>0</v>
      </c>
      <c r="C43" s="5192">
        <f t="shared" si="4"/>
        <v>0</v>
      </c>
      <c r="D43" s="5191">
        <f t="shared" si="2"/>
        <v>0</v>
      </c>
      <c r="E43" s="5192">
        <f t="shared" si="2"/>
        <v>0</v>
      </c>
      <c r="F43" s="1289"/>
      <c r="G43" s="1474"/>
      <c r="H43" s="1289"/>
      <c r="I43" s="311"/>
      <c r="J43" s="5053"/>
      <c r="K43" s="311"/>
      <c r="L43" s="1289"/>
      <c r="M43" s="311"/>
      <c r="N43" s="5193"/>
      <c r="O43" s="5194"/>
      <c r="P43" s="5139"/>
      <c r="Q43" s="5137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7" t="s">
        <v>3804</v>
      </c>
      <c r="B45" s="7422" t="s">
        <v>3805</v>
      </c>
      <c r="C45" s="7422"/>
      <c r="D45" s="7422"/>
      <c r="E45" s="7422"/>
      <c r="F45" s="7422" t="s">
        <v>3806</v>
      </c>
      <c r="G45" s="7422"/>
      <c r="H45" s="7422"/>
      <c r="I45" s="7422"/>
      <c r="J45" s="7422" t="s">
        <v>4395</v>
      </c>
      <c r="K45" s="7422"/>
      <c r="L45" s="7422"/>
      <c r="M45" s="6995"/>
      <c r="N45" s="7422" t="s">
        <v>3807</v>
      </c>
      <c r="O45" s="7422"/>
      <c r="P45" s="7422"/>
      <c r="Q45" s="7422"/>
      <c r="R45" s="7479" t="s">
        <v>3808</v>
      </c>
      <c r="S45" s="7422"/>
      <c r="T45" s="7422"/>
      <c r="U45" s="7422"/>
    </row>
    <row r="46" spans="1:21" x14ac:dyDescent="0.25">
      <c r="A46" s="7507"/>
      <c r="B46" s="7055" t="s">
        <v>3789</v>
      </c>
      <c r="C46" s="7453"/>
      <c r="D46" s="7055" t="s">
        <v>2391</v>
      </c>
      <c r="E46" s="7453"/>
      <c r="F46" s="7055" t="s">
        <v>3789</v>
      </c>
      <c r="G46" s="7453"/>
      <c r="H46" s="7055" t="s">
        <v>2391</v>
      </c>
      <c r="I46" s="7453"/>
      <c r="J46" s="7055" t="s">
        <v>3789</v>
      </c>
      <c r="K46" s="7453"/>
      <c r="L46" s="7055" t="s">
        <v>2391</v>
      </c>
      <c r="M46" s="7453"/>
      <c r="N46" s="7055" t="s">
        <v>3789</v>
      </c>
      <c r="O46" s="7453"/>
      <c r="P46" s="7055" t="s">
        <v>2391</v>
      </c>
      <c r="Q46" s="7453"/>
      <c r="R46" s="7055" t="s">
        <v>3789</v>
      </c>
      <c r="S46" s="7453"/>
      <c r="T46" s="7055" t="s">
        <v>2391</v>
      </c>
      <c r="U46" s="7453"/>
    </row>
    <row r="47" spans="1:21" x14ac:dyDescent="0.25">
      <c r="A47" s="7507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95" t="s">
        <v>77</v>
      </c>
      <c r="B48" s="4987">
        <f t="shared" ref="B48:M48" si="5">SUM(B49:B52)</f>
        <v>0</v>
      </c>
      <c r="C48" s="5161">
        <f t="shared" si="5"/>
        <v>0</v>
      </c>
      <c r="D48" s="1127">
        <f t="shared" si="5"/>
        <v>0</v>
      </c>
      <c r="E48" s="5161">
        <f t="shared" si="5"/>
        <v>0</v>
      </c>
      <c r="F48" s="4987">
        <f t="shared" si="5"/>
        <v>0</v>
      </c>
      <c r="G48" s="1127">
        <f t="shared" si="5"/>
        <v>0</v>
      </c>
      <c r="H48" s="4987">
        <f t="shared" si="5"/>
        <v>0</v>
      </c>
      <c r="I48" s="1127">
        <f t="shared" si="5"/>
        <v>0</v>
      </c>
      <c r="J48" s="4987">
        <f t="shared" si="5"/>
        <v>0</v>
      </c>
      <c r="K48" s="1127">
        <f t="shared" si="5"/>
        <v>0</v>
      </c>
      <c r="L48" s="4987">
        <f t="shared" si="5"/>
        <v>0</v>
      </c>
      <c r="M48" s="5196">
        <f t="shared" si="5"/>
        <v>0</v>
      </c>
      <c r="N48" s="4987">
        <f>SUM(N49)</f>
        <v>0</v>
      </c>
      <c r="O48" s="5161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61">
        <f t="shared" si="6"/>
        <v>0</v>
      </c>
      <c r="T48" s="4987">
        <f t="shared" si="6"/>
        <v>0</v>
      </c>
      <c r="U48" s="5161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880">
        <f t="shared" si="7"/>
        <v>0</v>
      </c>
      <c r="D49" s="1185">
        <f t="shared" si="7"/>
        <v>0</v>
      </c>
      <c r="E49" s="4880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7"/>
      <c r="O51" s="4841"/>
      <c r="P51" s="5198"/>
      <c r="Q51" s="4841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497">
        <f t="shared" si="7"/>
        <v>0</v>
      </c>
      <c r="D52" s="3191">
        <f t="shared" si="7"/>
        <v>0</v>
      </c>
      <c r="E52" s="3497">
        <f t="shared" si="7"/>
        <v>0</v>
      </c>
      <c r="F52" s="5053"/>
      <c r="G52" s="311"/>
      <c r="H52" s="1289"/>
      <c r="I52" s="311"/>
      <c r="J52" s="1289"/>
      <c r="K52" s="311"/>
      <c r="L52" s="1289"/>
      <c r="M52" s="316"/>
      <c r="N52" s="5199"/>
      <c r="O52" s="4837"/>
      <c r="P52" s="1341"/>
      <c r="Q52" s="3672"/>
      <c r="R52" s="5053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7" t="s">
        <v>3814</v>
      </c>
      <c r="B54" s="6995" t="s">
        <v>3815</v>
      </c>
      <c r="C54" s="7478"/>
      <c r="D54" s="7478"/>
      <c r="E54" s="7479"/>
      <c r="F54" s="6995" t="s">
        <v>3816</v>
      </c>
      <c r="G54" s="7478"/>
      <c r="H54" s="7478"/>
      <c r="I54" s="7479"/>
      <c r="J54" s="6995" t="s">
        <v>3817</v>
      </c>
      <c r="K54" s="7478"/>
      <c r="L54" s="7478"/>
      <c r="M54" s="7479"/>
      <c r="N54" s="7479" t="s">
        <v>3818</v>
      </c>
      <c r="O54" s="7422"/>
      <c r="P54" s="7422"/>
      <c r="Q54" s="7422"/>
    </row>
    <row r="55" spans="1:21" x14ac:dyDescent="0.25">
      <c r="A55" s="7507"/>
      <c r="B55" s="7055" t="s">
        <v>3789</v>
      </c>
      <c r="C55" s="7453"/>
      <c r="D55" s="7055" t="s">
        <v>2391</v>
      </c>
      <c r="E55" s="7453"/>
      <c r="F55" s="7055" t="s">
        <v>3789</v>
      </c>
      <c r="G55" s="7453"/>
      <c r="H55" s="7055" t="s">
        <v>2391</v>
      </c>
      <c r="I55" s="7453"/>
      <c r="J55" s="7055" t="s">
        <v>3789</v>
      </c>
      <c r="K55" s="7453"/>
      <c r="L55" s="7055" t="s">
        <v>2391</v>
      </c>
      <c r="M55" s="7453"/>
      <c r="N55" s="7055" t="s">
        <v>3789</v>
      </c>
      <c r="O55" s="7453"/>
      <c r="P55" s="7055" t="s">
        <v>2391</v>
      </c>
      <c r="Q55" s="7453"/>
    </row>
    <row r="56" spans="1:21" x14ac:dyDescent="0.25">
      <c r="A56" s="7507"/>
      <c r="B56" s="5200" t="s">
        <v>58</v>
      </c>
      <c r="C56" s="1352" t="s">
        <v>59</v>
      </c>
      <c r="D56" s="5143" t="s">
        <v>58</v>
      </c>
      <c r="E56" s="1352" t="s">
        <v>59</v>
      </c>
      <c r="F56" s="5200" t="s">
        <v>58</v>
      </c>
      <c r="G56" s="1352" t="s">
        <v>59</v>
      </c>
      <c r="H56" s="5143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43" t="s">
        <v>58</v>
      </c>
      <c r="O56" s="1352" t="s">
        <v>59</v>
      </c>
      <c r="P56" s="5200" t="s">
        <v>58</v>
      </c>
      <c r="Q56" s="1352" t="s">
        <v>59</v>
      </c>
    </row>
    <row r="57" spans="1:21" x14ac:dyDescent="0.25">
      <c r="A57" s="5195" t="s">
        <v>77</v>
      </c>
      <c r="B57" s="5201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01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13">
        <f t="shared" si="9"/>
        <v>0</v>
      </c>
      <c r="K57" s="5202">
        <f t="shared" si="9"/>
        <v>0</v>
      </c>
      <c r="L57" s="1558">
        <f t="shared" si="9"/>
        <v>0</v>
      </c>
      <c r="M57" s="1601">
        <f t="shared" si="9"/>
        <v>0</v>
      </c>
      <c r="N57" s="5203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04" t="s">
        <v>3819</v>
      </c>
      <c r="B58" s="1185">
        <f t="shared" ref="B58:E63" si="10">SUM(F58+J58)</f>
        <v>0</v>
      </c>
      <c r="C58" s="3044">
        <f t="shared" si="10"/>
        <v>0</v>
      </c>
      <c r="D58" s="5116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21"/>
      <c r="O58" s="5119"/>
      <c r="P58" s="5121"/>
      <c r="Q58" s="5119"/>
    </row>
    <row r="59" spans="1:21" x14ac:dyDescent="0.25">
      <c r="A59" s="1015" t="s">
        <v>3753</v>
      </c>
      <c r="B59" s="5129">
        <f t="shared" si="10"/>
        <v>0</v>
      </c>
      <c r="C59" s="4994">
        <f t="shared" si="10"/>
        <v>0</v>
      </c>
      <c r="D59" s="5128">
        <f t="shared" si="10"/>
        <v>0</v>
      </c>
      <c r="E59" s="4994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34"/>
      <c r="O59" s="5132"/>
      <c r="P59" s="5134"/>
      <c r="Q59" s="5132"/>
    </row>
    <row r="60" spans="1:21" x14ac:dyDescent="0.25">
      <c r="A60" s="5205" t="s">
        <v>3820</v>
      </c>
      <c r="B60" s="5129">
        <f t="shared" si="10"/>
        <v>0</v>
      </c>
      <c r="C60" s="4994">
        <f t="shared" si="10"/>
        <v>0</v>
      </c>
      <c r="D60" s="5128">
        <f t="shared" si="10"/>
        <v>0</v>
      </c>
      <c r="E60" s="4994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34"/>
      <c r="O60" s="5132"/>
      <c r="P60" s="5134"/>
      <c r="Q60" s="5132"/>
    </row>
    <row r="61" spans="1:21" x14ac:dyDescent="0.25">
      <c r="A61" s="5205" t="s">
        <v>3821</v>
      </c>
      <c r="B61" s="5129">
        <f t="shared" si="10"/>
        <v>0</v>
      </c>
      <c r="C61" s="4994">
        <f t="shared" si="10"/>
        <v>0</v>
      </c>
      <c r="D61" s="5128">
        <f t="shared" si="10"/>
        <v>0</v>
      </c>
      <c r="E61" s="4994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34"/>
      <c r="O61" s="5132"/>
      <c r="P61" s="5134"/>
      <c r="Q61" s="5132"/>
    </row>
    <row r="62" spans="1:21" x14ac:dyDescent="0.25">
      <c r="A62" s="1015" t="s">
        <v>3822</v>
      </c>
      <c r="B62" s="5129">
        <f t="shared" si="10"/>
        <v>0</v>
      </c>
      <c r="C62" s="4994">
        <f t="shared" si="10"/>
        <v>0</v>
      </c>
      <c r="D62" s="5128">
        <f t="shared" si="10"/>
        <v>0</v>
      </c>
      <c r="E62" s="4994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34"/>
      <c r="O62" s="5132"/>
      <c r="P62" s="5134"/>
      <c r="Q62" s="5132"/>
    </row>
    <row r="63" spans="1:21" x14ac:dyDescent="0.25">
      <c r="A63" s="3515" t="s">
        <v>3823</v>
      </c>
      <c r="B63" s="3191">
        <f t="shared" si="10"/>
        <v>0</v>
      </c>
      <c r="C63" s="3195">
        <f t="shared" si="10"/>
        <v>0</v>
      </c>
      <c r="D63" s="5152">
        <f t="shared" si="10"/>
        <v>0</v>
      </c>
      <c r="E63" s="3195">
        <f t="shared" si="10"/>
        <v>0</v>
      </c>
      <c r="F63" s="1289"/>
      <c r="G63" s="1474"/>
      <c r="H63" s="5053"/>
      <c r="I63" s="1474"/>
      <c r="J63" s="5053"/>
      <c r="K63" s="1474"/>
      <c r="L63" s="1289"/>
      <c r="M63" s="1474"/>
      <c r="N63" s="5206"/>
      <c r="O63" s="5207"/>
      <c r="P63" s="5206"/>
      <c r="Q63" s="5207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8" t="s">
        <v>3825</v>
      </c>
      <c r="B65" s="7422" t="s">
        <v>4396</v>
      </c>
      <c r="C65" s="7422"/>
      <c r="D65" s="7422"/>
      <c r="E65" s="7422"/>
      <c r="F65" s="6580" t="s">
        <v>3826</v>
      </c>
      <c r="G65" s="7417" t="s">
        <v>3827</v>
      </c>
    </row>
    <row r="66" spans="1:9" x14ac:dyDescent="0.25">
      <c r="A66" s="7508"/>
      <c r="B66" s="7055" t="s">
        <v>3789</v>
      </c>
      <c r="C66" s="7453"/>
      <c r="D66" s="7055" t="s">
        <v>2391</v>
      </c>
      <c r="E66" s="7453"/>
      <c r="F66" s="5750"/>
      <c r="G66" s="5859"/>
    </row>
    <row r="67" spans="1:9" ht="22.5" customHeight="1" x14ac:dyDescent="0.25">
      <c r="A67" s="7508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08" t="s">
        <v>77</v>
      </c>
      <c r="B68" s="4987">
        <f t="shared" ref="B68:G68" si="11">SUM(B69:B72)</f>
        <v>0</v>
      </c>
      <c r="C68" s="1127">
        <f t="shared" si="11"/>
        <v>0</v>
      </c>
      <c r="D68" s="4987">
        <f t="shared" si="11"/>
        <v>0</v>
      </c>
      <c r="E68" s="1127">
        <f t="shared" si="11"/>
        <v>0</v>
      </c>
      <c r="F68" s="4987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32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8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8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9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9" t="s">
        <v>3831</v>
      </c>
      <c r="B74" s="7422" t="s">
        <v>3832</v>
      </c>
      <c r="C74" s="7422"/>
      <c r="D74" s="7422"/>
      <c r="E74" s="7422"/>
      <c r="F74" s="7422" t="s">
        <v>3833</v>
      </c>
      <c r="G74" s="7422"/>
      <c r="H74" s="7422"/>
      <c r="I74" s="7422"/>
    </row>
    <row r="75" spans="1:9" x14ac:dyDescent="0.25">
      <c r="A75" s="7510"/>
      <c r="B75" s="7055" t="s">
        <v>3789</v>
      </c>
      <c r="C75" s="7453"/>
      <c r="D75" s="7055" t="s">
        <v>2391</v>
      </c>
      <c r="E75" s="7453"/>
      <c r="F75" s="7055" t="s">
        <v>3789</v>
      </c>
      <c r="G75" s="7453"/>
      <c r="H75" s="7055" t="s">
        <v>2391</v>
      </c>
      <c r="I75" s="7453"/>
    </row>
    <row r="76" spans="1:9" x14ac:dyDescent="0.25">
      <c r="A76" s="7511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95" t="s">
        <v>77</v>
      </c>
      <c r="B77" s="1558">
        <f t="shared" ref="B77:I77" si="12">SUM(B78:B79)</f>
        <v>0</v>
      </c>
      <c r="C77" s="5203">
        <f t="shared" si="12"/>
        <v>0</v>
      </c>
      <c r="D77" s="1558">
        <f t="shared" si="12"/>
        <v>0</v>
      </c>
      <c r="E77" s="5203">
        <f t="shared" si="12"/>
        <v>0</v>
      </c>
      <c r="F77" s="5209">
        <f t="shared" si="12"/>
        <v>0</v>
      </c>
      <c r="G77" s="1268">
        <f t="shared" si="12"/>
        <v>0</v>
      </c>
      <c r="H77" s="5209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21"/>
      <c r="G78" s="5119"/>
      <c r="H78" s="5121"/>
      <c r="I78" s="5119"/>
    </row>
    <row r="79" spans="1:9" x14ac:dyDescent="0.25">
      <c r="A79" s="1028" t="s">
        <v>3835</v>
      </c>
      <c r="B79" s="1289"/>
      <c r="C79" s="311"/>
      <c r="D79" s="5053"/>
      <c r="E79" s="311"/>
      <c r="F79" s="5206"/>
      <c r="G79" s="5207"/>
      <c r="H79" s="5206"/>
      <c r="I79" s="5207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10"/>
      <c r="D81" s="5210"/>
      <c r="E81" s="5210"/>
      <c r="F81" s="5210"/>
      <c r="G81" s="8"/>
    </row>
    <row r="82" spans="1:7" ht="24.75" customHeight="1" x14ac:dyDescent="0.25">
      <c r="A82" s="7498" t="s">
        <v>3838</v>
      </c>
      <c r="B82" s="7479" t="s">
        <v>77</v>
      </c>
      <c r="C82" s="7431" t="s">
        <v>4397</v>
      </c>
      <c r="D82" s="7432"/>
      <c r="E82" s="6580"/>
    </row>
    <row r="83" spans="1:7" ht="11.25" customHeight="1" x14ac:dyDescent="0.25">
      <c r="A83" s="7499"/>
      <c r="B83" s="7479"/>
      <c r="C83" s="6446"/>
      <c r="D83" s="6447"/>
      <c r="E83" s="6698"/>
    </row>
    <row r="84" spans="1:7" ht="21" x14ac:dyDescent="0.25">
      <c r="A84" s="7500"/>
      <c r="B84" s="6580"/>
      <c r="C84" s="1313" t="s">
        <v>3789</v>
      </c>
      <c r="D84" s="5211" t="s">
        <v>2391</v>
      </c>
      <c r="E84" s="5212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32"/>
    </row>
    <row r="86" spans="1:7" x14ac:dyDescent="0.25">
      <c r="A86" s="400" t="s">
        <v>3840</v>
      </c>
      <c r="B86" s="3190">
        <f>SUM(C86:E86)</f>
        <v>0</v>
      </c>
      <c r="C86" s="5053"/>
      <c r="D86" s="311"/>
      <c r="E86" s="3450"/>
    </row>
    <row r="87" spans="1:7" s="6" customFormat="1" ht="17.100000000000001" customHeight="1" x14ac:dyDescent="0.2">
      <c r="A87" s="5213" t="s">
        <v>3841</v>
      </c>
      <c r="B87" s="5214"/>
      <c r="C87" s="5215"/>
      <c r="D87" s="5215"/>
      <c r="E87" s="5215"/>
      <c r="F87" s="5216"/>
    </row>
    <row r="88" spans="1:7" ht="24.75" customHeight="1" x14ac:dyDescent="0.25">
      <c r="A88" s="7498" t="s">
        <v>3842</v>
      </c>
      <c r="B88" s="7512" t="s">
        <v>77</v>
      </c>
      <c r="C88" s="6995" t="s">
        <v>4398</v>
      </c>
      <c r="D88" s="6997"/>
      <c r="E88" s="7432" t="s">
        <v>4399</v>
      </c>
      <c r="F88" s="6580"/>
    </row>
    <row r="89" spans="1:7" x14ac:dyDescent="0.25">
      <c r="A89" s="7499"/>
      <c r="B89" s="7513"/>
      <c r="C89" s="7055" t="s">
        <v>2391</v>
      </c>
      <c r="D89" s="7062"/>
      <c r="E89" s="6447"/>
      <c r="F89" s="6698"/>
    </row>
    <row r="90" spans="1:7" ht="21" x14ac:dyDescent="0.25">
      <c r="A90" s="7500"/>
      <c r="B90" s="7514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53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10"/>
      <c r="D93" s="5210"/>
      <c r="E93" s="5210"/>
      <c r="F93" s="5210"/>
      <c r="G93" s="8"/>
    </row>
    <row r="94" spans="1:7" ht="37.5" customHeight="1" x14ac:dyDescent="0.25">
      <c r="A94" s="7498" t="s">
        <v>3847</v>
      </c>
      <c r="B94" s="7417" t="s">
        <v>77</v>
      </c>
      <c r="C94" s="6995" t="s">
        <v>4400</v>
      </c>
      <c r="D94" s="7479"/>
    </row>
    <row r="95" spans="1:7" x14ac:dyDescent="0.25">
      <c r="A95" s="7499"/>
      <c r="B95" s="5859"/>
      <c r="C95" s="7055" t="s">
        <v>2391</v>
      </c>
      <c r="D95" s="7453"/>
    </row>
    <row r="96" spans="1:7" x14ac:dyDescent="0.25">
      <c r="A96" s="7500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10">
        <f>SUM(C97:D97)</f>
        <v>0</v>
      </c>
      <c r="C97" s="1108"/>
      <c r="D97" s="771"/>
    </row>
    <row r="98" spans="1:9" ht="14.25" customHeight="1" x14ac:dyDescent="0.25">
      <c r="A98" s="3717" t="s">
        <v>3849</v>
      </c>
      <c r="B98" s="3190">
        <f>SUM(C98:D98)</f>
        <v>0</v>
      </c>
      <c r="C98" s="5053"/>
      <c r="D98" s="311"/>
    </row>
    <row r="99" spans="1:9" s="6" customFormat="1" ht="17.100000000000001" customHeight="1" x14ac:dyDescent="0.2">
      <c r="A99" s="4093" t="s">
        <v>3850</v>
      </c>
      <c r="B99" s="5210"/>
      <c r="C99" s="5210"/>
      <c r="D99" s="5210"/>
      <c r="E99" s="5210"/>
      <c r="F99" s="8"/>
      <c r="G99" s="8"/>
      <c r="H99" s="8"/>
      <c r="I99" s="8"/>
    </row>
    <row r="100" spans="1:9" ht="21.75" customHeight="1" x14ac:dyDescent="0.25">
      <c r="A100" s="7498" t="s">
        <v>3851</v>
      </c>
      <c r="B100" s="7422" t="s">
        <v>3852</v>
      </c>
      <c r="C100" s="7422"/>
      <c r="D100" s="7422"/>
      <c r="E100" s="7422"/>
    </row>
    <row r="101" spans="1:9" x14ac:dyDescent="0.25">
      <c r="A101" s="7499"/>
      <c r="B101" s="7055" t="s">
        <v>3789</v>
      </c>
      <c r="C101" s="7453"/>
      <c r="D101" s="7055" t="s">
        <v>2391</v>
      </c>
      <c r="E101" s="7453"/>
    </row>
    <row r="102" spans="1:9" x14ac:dyDescent="0.25">
      <c r="A102" s="7500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95" t="s">
        <v>77</v>
      </c>
      <c r="B103" s="5036">
        <f>SUM(B104:B106)</f>
        <v>0</v>
      </c>
      <c r="C103" s="5185">
        <f>SUM(C104:C106)</f>
        <v>0</v>
      </c>
      <c r="D103" s="5036">
        <f>SUM(D104:D106)</f>
        <v>0</v>
      </c>
      <c r="E103" s="5185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210"/>
      <c r="C107" s="5210"/>
      <c r="D107" s="5210"/>
      <c r="E107" s="5210"/>
      <c r="F107" s="8"/>
      <c r="G107" s="8"/>
    </row>
    <row r="108" spans="1:9" x14ac:dyDescent="0.25">
      <c r="A108" s="7498" t="s">
        <v>3856</v>
      </c>
      <c r="B108" s="7403" t="s">
        <v>192</v>
      </c>
      <c r="C108" s="7479" t="s">
        <v>3857</v>
      </c>
      <c r="D108" s="7422"/>
      <c r="E108" s="7422"/>
      <c r="F108" s="7422"/>
      <c r="G108" s="7422"/>
    </row>
    <row r="109" spans="1:9" x14ac:dyDescent="0.25">
      <c r="A109" s="7499"/>
      <c r="B109" s="5866"/>
      <c r="C109" s="7055" t="s">
        <v>3789</v>
      </c>
      <c r="D109" s="7453"/>
      <c r="E109" s="7055" t="s">
        <v>2391</v>
      </c>
      <c r="F109" s="7453"/>
      <c r="G109" s="7417" t="s">
        <v>3858</v>
      </c>
    </row>
    <row r="110" spans="1:9" x14ac:dyDescent="0.25">
      <c r="A110" s="7500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10">
        <f>SUM(C111:G111)</f>
        <v>0</v>
      </c>
      <c r="C111" s="1106"/>
      <c r="D111" s="771"/>
      <c r="E111" s="1106"/>
      <c r="F111" s="771"/>
      <c r="G111" s="4432"/>
    </row>
    <row r="112" spans="1:9" x14ac:dyDescent="0.25">
      <c r="A112" s="1015" t="s">
        <v>3860</v>
      </c>
      <c r="B112" s="4762">
        <f>SUM(C112:G112)</f>
        <v>0</v>
      </c>
      <c r="C112" s="1114"/>
      <c r="D112" s="1118"/>
      <c r="E112" s="1114"/>
      <c r="F112" s="1118"/>
      <c r="G112" s="4598"/>
    </row>
    <row r="113" spans="1:12" x14ac:dyDescent="0.25">
      <c r="A113" s="1015" t="s">
        <v>3861</v>
      </c>
      <c r="B113" s="4762">
        <f>SUM(C113:G113)</f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217">
        <f>SUM(C114:G114)</f>
        <v>0</v>
      </c>
      <c r="C114" s="1139"/>
      <c r="D114" s="1140"/>
      <c r="E114" s="1139"/>
      <c r="F114" s="1140"/>
      <c r="G114" s="4599"/>
    </row>
    <row r="115" spans="1:12" x14ac:dyDescent="0.25">
      <c r="A115" s="4525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403" t="s">
        <v>3864</v>
      </c>
      <c r="B116" s="6995" t="s">
        <v>3865</v>
      </c>
      <c r="C116" s="7478"/>
      <c r="D116" s="7478"/>
      <c r="E116" s="7479"/>
      <c r="F116" s="6995" t="s">
        <v>3866</v>
      </c>
      <c r="G116" s="7478"/>
      <c r="H116" s="7478"/>
      <c r="I116" s="7479"/>
      <c r="K116" s="53"/>
      <c r="L116" s="167"/>
    </row>
    <row r="117" spans="1:12" x14ac:dyDescent="0.25">
      <c r="A117" s="5866"/>
      <c r="B117" s="7055" t="s">
        <v>3789</v>
      </c>
      <c r="C117" s="7453"/>
      <c r="D117" s="7055" t="s">
        <v>2391</v>
      </c>
      <c r="E117" s="7453"/>
      <c r="F117" s="7055" t="s">
        <v>3789</v>
      </c>
      <c r="G117" s="7453"/>
      <c r="H117" s="7055" t="s">
        <v>2391</v>
      </c>
      <c r="I117" s="7453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41"/>
      <c r="D119" s="1108"/>
      <c r="E119" s="771"/>
      <c r="F119" s="1336"/>
      <c r="G119" s="4841"/>
      <c r="H119" s="1108"/>
      <c r="I119" s="771"/>
    </row>
    <row r="120" spans="1:12" x14ac:dyDescent="0.25">
      <c r="A120" s="893" t="s">
        <v>3867</v>
      </c>
      <c r="B120" s="1289"/>
      <c r="C120" s="311"/>
      <c r="D120" s="5053"/>
      <c r="E120" s="311"/>
      <c r="F120" s="5218"/>
      <c r="G120" s="5219"/>
      <c r="H120" s="5220"/>
      <c r="I120" s="5219"/>
    </row>
    <row r="121" spans="1:12" s="6" customFormat="1" ht="17.100000000000001" customHeight="1" x14ac:dyDescent="0.2">
      <c r="A121" s="4525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403" t="s">
        <v>3869</v>
      </c>
      <c r="B122" s="7417" t="s">
        <v>3870</v>
      </c>
      <c r="C122" s="7422"/>
      <c r="D122" s="7422" t="s">
        <v>3871</v>
      </c>
      <c r="E122" s="7422"/>
      <c r="F122" s="7422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21"/>
      <c r="H124" s="9"/>
      <c r="I124" s="9"/>
    </row>
    <row r="125" spans="1:12" x14ac:dyDescent="0.25">
      <c r="A125" s="893" t="s">
        <v>3875</v>
      </c>
      <c r="B125" s="5053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 ()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 ()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 ()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8" t="s">
        <v>3878</v>
      </c>
      <c r="B9" s="7469"/>
      <c r="C9" s="7518" t="s">
        <v>77</v>
      </c>
      <c r="D9" s="7518"/>
      <c r="E9" s="7469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21" t="s">
        <v>3879</v>
      </c>
      <c r="AO9" s="7524" t="s">
        <v>597</v>
      </c>
      <c r="AP9" s="7524" t="s">
        <v>36</v>
      </c>
      <c r="AQ9" s="7524" t="s">
        <v>37</v>
      </c>
      <c r="AR9" s="7515" t="s">
        <v>34</v>
      </c>
      <c r="AS9" s="7521" t="s">
        <v>3880</v>
      </c>
      <c r="AT9" s="7515" t="s">
        <v>1265</v>
      </c>
      <c r="AU9" s="7521" t="s">
        <v>2937</v>
      </c>
      <c r="AV9" s="7524" t="s">
        <v>3881</v>
      </c>
      <c r="AW9" s="7527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9" t="s">
        <v>103</v>
      </c>
      <c r="G10" s="7530"/>
      <c r="H10" s="7520" t="s">
        <v>42</v>
      </c>
      <c r="I10" s="7530"/>
      <c r="J10" s="7520" t="s">
        <v>3883</v>
      </c>
      <c r="K10" s="7530"/>
      <c r="L10" s="7519" t="s">
        <v>44</v>
      </c>
      <c r="M10" s="7530"/>
      <c r="N10" s="7131" t="s">
        <v>45</v>
      </c>
      <c r="O10" s="7459"/>
      <c r="P10" s="7131" t="s">
        <v>46</v>
      </c>
      <c r="Q10" s="7459"/>
      <c r="R10" s="7131" t="s">
        <v>47</v>
      </c>
      <c r="S10" s="7459"/>
      <c r="T10" s="7131" t="s">
        <v>48</v>
      </c>
      <c r="U10" s="7459"/>
      <c r="V10" s="7131" t="s">
        <v>49</v>
      </c>
      <c r="W10" s="7459"/>
      <c r="X10" s="7131" t="s">
        <v>50</v>
      </c>
      <c r="Y10" s="7459"/>
      <c r="Z10" s="7131" t="s">
        <v>51</v>
      </c>
      <c r="AA10" s="7459"/>
      <c r="AB10" s="7131" t="s">
        <v>52</v>
      </c>
      <c r="AC10" s="7459"/>
      <c r="AD10" s="7131" t="s">
        <v>53</v>
      </c>
      <c r="AE10" s="7459"/>
      <c r="AF10" s="7131" t="s">
        <v>54</v>
      </c>
      <c r="AG10" s="7459"/>
      <c r="AH10" s="7131" t="s">
        <v>55</v>
      </c>
      <c r="AI10" s="7459"/>
      <c r="AJ10" s="7131" t="s">
        <v>56</v>
      </c>
      <c r="AK10" s="7459"/>
      <c r="AL10" s="7131" t="s">
        <v>476</v>
      </c>
      <c r="AM10" s="7458"/>
      <c r="AN10" s="7522"/>
      <c r="AO10" s="7525"/>
      <c r="AP10" s="7525"/>
      <c r="AQ10" s="7525"/>
      <c r="AR10" s="7516"/>
      <c r="AS10" s="7522"/>
      <c r="AT10" s="7516"/>
      <c r="AU10" s="7522"/>
      <c r="AV10" s="7525"/>
      <c r="AW10" s="752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25" t="s">
        <v>79</v>
      </c>
      <c r="D11" s="5226" t="s">
        <v>58</v>
      </c>
      <c r="E11" s="1816" t="s">
        <v>59</v>
      </c>
      <c r="F11" s="1316" t="s">
        <v>58</v>
      </c>
      <c r="G11" s="5223" t="s">
        <v>59</v>
      </c>
      <c r="H11" s="1234" t="s">
        <v>58</v>
      </c>
      <c r="I11" s="5223" t="s">
        <v>59</v>
      </c>
      <c r="J11" s="1234" t="s">
        <v>58</v>
      </c>
      <c r="K11" s="5223" t="s">
        <v>59</v>
      </c>
      <c r="L11" s="1316" t="s">
        <v>58</v>
      </c>
      <c r="M11" s="5223" t="s">
        <v>59</v>
      </c>
      <c r="N11" s="1316" t="s">
        <v>58</v>
      </c>
      <c r="O11" s="5223" t="s">
        <v>59</v>
      </c>
      <c r="P11" s="1316" t="s">
        <v>58</v>
      </c>
      <c r="Q11" s="5223" t="s">
        <v>59</v>
      </c>
      <c r="R11" s="1316" t="s">
        <v>58</v>
      </c>
      <c r="S11" s="5223" t="s">
        <v>59</v>
      </c>
      <c r="T11" s="1316" t="s">
        <v>58</v>
      </c>
      <c r="U11" s="5223" t="s">
        <v>59</v>
      </c>
      <c r="V11" s="1316" t="s">
        <v>58</v>
      </c>
      <c r="W11" s="5223" t="s">
        <v>59</v>
      </c>
      <c r="X11" s="1316" t="s">
        <v>58</v>
      </c>
      <c r="Y11" s="5223" t="s">
        <v>59</v>
      </c>
      <c r="Z11" s="1316" t="s">
        <v>58</v>
      </c>
      <c r="AA11" s="5223" t="s">
        <v>59</v>
      </c>
      <c r="AB11" s="1316" t="s">
        <v>58</v>
      </c>
      <c r="AC11" s="5223" t="s">
        <v>59</v>
      </c>
      <c r="AD11" s="1316" t="s">
        <v>58</v>
      </c>
      <c r="AE11" s="5223" t="s">
        <v>59</v>
      </c>
      <c r="AF11" s="1316" t="s">
        <v>58</v>
      </c>
      <c r="AG11" s="5223" t="s">
        <v>59</v>
      </c>
      <c r="AH11" s="1316" t="s">
        <v>58</v>
      </c>
      <c r="AI11" s="5223" t="s">
        <v>59</v>
      </c>
      <c r="AJ11" s="1316" t="s">
        <v>58</v>
      </c>
      <c r="AK11" s="5223" t="s">
        <v>59</v>
      </c>
      <c r="AL11" s="1316" t="s">
        <v>58</v>
      </c>
      <c r="AM11" s="1683" t="s">
        <v>59</v>
      </c>
      <c r="AN11" s="7523"/>
      <c r="AO11" s="7526"/>
      <c r="AP11" s="7526"/>
      <c r="AQ11" s="7526"/>
      <c r="AR11" s="7517"/>
      <c r="AS11" s="7523"/>
      <c r="AT11" s="7517"/>
      <c r="AU11" s="7523"/>
      <c r="AV11" s="7526"/>
      <c r="AW11" s="7529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1" t="s">
        <v>3884</v>
      </c>
      <c r="B12" s="5227" t="s">
        <v>3885</v>
      </c>
      <c r="C12" s="1185">
        <f>+D12+E12</f>
        <v>0</v>
      </c>
      <c r="D12" s="5116">
        <f>+F12+H12+J12+L12+N12+P12+R12+T12+V12+X12+Z12+AB12+AD12+AF12+AH12+AJ12+AL12</f>
        <v>0</v>
      </c>
      <c r="E12" s="4880">
        <f>+G12+I12+K12+M12+O12+Q12+S12+U12+W12+Y12+AA12+AC12+AE12+AG12+AI12+AK12+AM12</f>
        <v>0</v>
      </c>
      <c r="F12" s="47"/>
      <c r="G12" s="95"/>
      <c r="H12" s="4610"/>
      <c r="I12" s="95"/>
      <c r="J12" s="4610"/>
      <c r="K12" s="95"/>
      <c r="L12" s="4610"/>
      <c r="M12" s="95"/>
      <c r="N12" s="4610"/>
      <c r="O12" s="95"/>
      <c r="P12" s="4610"/>
      <c r="Q12" s="95"/>
      <c r="R12" s="4610"/>
      <c r="S12" s="95"/>
      <c r="T12" s="4610"/>
      <c r="U12" s="95"/>
      <c r="V12" s="4610"/>
      <c r="W12" s="95"/>
      <c r="X12" s="4610"/>
      <c r="Y12" s="95"/>
      <c r="Z12" s="4610"/>
      <c r="AA12" s="95"/>
      <c r="AB12" s="4610"/>
      <c r="AC12" s="95"/>
      <c r="AD12" s="4610"/>
      <c r="AE12" s="95"/>
      <c r="AF12" s="4610"/>
      <c r="AG12" s="95"/>
      <c r="AH12" s="4610"/>
      <c r="AI12" s="95"/>
      <c r="AJ12" s="4610"/>
      <c r="AK12" s="95"/>
      <c r="AL12" s="4610"/>
      <c r="AM12" s="3181"/>
      <c r="AN12" s="4678"/>
      <c r="AO12" s="3227"/>
      <c r="AP12" s="242"/>
      <c r="AQ12" s="242"/>
      <c r="AR12" s="5228"/>
      <c r="AS12" s="74"/>
      <c r="AT12" s="5228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2"/>
      <c r="B13" s="4804" t="s">
        <v>3886</v>
      </c>
      <c r="C13" s="5129">
        <f t="shared" ref="C13:C28" si="0">+D13+E13</f>
        <v>0</v>
      </c>
      <c r="D13" s="5128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43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05" t="s">
        <v>3887</v>
      </c>
      <c r="C14" s="5085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096" t="s">
        <v>3889</v>
      </c>
      <c r="C15" s="5229">
        <f t="shared" si="0"/>
        <v>0</v>
      </c>
      <c r="D15" s="5230">
        <f t="shared" si="1"/>
        <v>0</v>
      </c>
      <c r="E15" s="5231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72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32" t="s">
        <v>3890</v>
      </c>
      <c r="C16" s="5229">
        <f t="shared" si="0"/>
        <v>0</v>
      </c>
      <c r="D16" s="5230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72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32" t="s">
        <v>3891</v>
      </c>
      <c r="C17" s="5229">
        <f t="shared" si="0"/>
        <v>0</v>
      </c>
      <c r="D17" s="3584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72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32" t="s">
        <v>3892</v>
      </c>
      <c r="C18" s="5229">
        <f t="shared" si="0"/>
        <v>0</v>
      </c>
      <c r="D18" s="5230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72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32" t="s">
        <v>3893</v>
      </c>
      <c r="C19" s="5229">
        <f t="shared" si="0"/>
        <v>0</v>
      </c>
      <c r="D19" s="5230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72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32" t="s">
        <v>3894</v>
      </c>
      <c r="C20" s="5229">
        <f t="shared" si="0"/>
        <v>0</v>
      </c>
      <c r="D20" s="5230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72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32" t="s">
        <v>3895</v>
      </c>
      <c r="C21" s="5229">
        <f t="shared" si="0"/>
        <v>0</v>
      </c>
      <c r="D21" s="5230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72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32" t="s">
        <v>3896</v>
      </c>
      <c r="C22" s="5229">
        <f t="shared" si="0"/>
        <v>0</v>
      </c>
      <c r="D22" s="5230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72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32" t="s">
        <v>3897</v>
      </c>
      <c r="C23" s="5229">
        <f t="shared" si="0"/>
        <v>0</v>
      </c>
      <c r="D23" s="5233">
        <f t="shared" si="1"/>
        <v>0</v>
      </c>
      <c r="E23" s="5234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31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35" t="s">
        <v>3898</v>
      </c>
      <c r="C24" s="5229">
        <f t="shared" si="0"/>
        <v>0</v>
      </c>
      <c r="D24" s="5233">
        <f t="shared" si="1"/>
        <v>0</v>
      </c>
      <c r="E24" s="5234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04" t="s">
        <v>3899</v>
      </c>
      <c r="C25" s="5229">
        <f t="shared" si="0"/>
        <v>0</v>
      </c>
      <c r="D25" s="5233">
        <f t="shared" si="1"/>
        <v>0</v>
      </c>
      <c r="E25" s="5234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31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36" t="s">
        <v>3900</v>
      </c>
      <c r="C26" s="5229">
        <f t="shared" si="0"/>
        <v>0</v>
      </c>
      <c r="D26" s="5233">
        <f t="shared" si="1"/>
        <v>0</v>
      </c>
      <c r="E26" s="5234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3"/>
      <c r="B27" s="4804" t="s">
        <v>902</v>
      </c>
      <c r="C27" s="5237">
        <f t="shared" si="0"/>
        <v>0</v>
      </c>
      <c r="D27" s="5233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30"/>
      <c r="C28" s="5238">
        <f t="shared" si="0"/>
        <v>0</v>
      </c>
      <c r="D28" s="1127">
        <f>+F28+H28+J28+L28+N28+P28+R28+T28+V28+X28+Z28+AB28+AD28+AF28+AH28+AJ28+AL28</f>
        <v>0</v>
      </c>
      <c r="E28" s="5161">
        <f>+G28+I28+K28+M28+O28+Q28+S28+U28+W28+Y28+AA28+AC28+AE28+AG28+AI28+AK28+AM28</f>
        <v>0</v>
      </c>
      <c r="F28" s="4987">
        <f>SUM(F12:F27)</f>
        <v>0</v>
      </c>
      <c r="G28" s="1127">
        <f>SUM(G12:G27)</f>
        <v>0</v>
      </c>
      <c r="H28" s="4987">
        <f t="shared" ref="H28:AW28" si="11">SUM(H12:H27)</f>
        <v>0</v>
      </c>
      <c r="I28" s="1127">
        <f t="shared" si="11"/>
        <v>0</v>
      </c>
      <c r="J28" s="4987">
        <f t="shared" si="11"/>
        <v>0</v>
      </c>
      <c r="K28" s="1127">
        <f t="shared" si="11"/>
        <v>0</v>
      </c>
      <c r="L28" s="4987">
        <f t="shared" si="11"/>
        <v>0</v>
      </c>
      <c r="M28" s="1127">
        <f t="shared" si="11"/>
        <v>0</v>
      </c>
      <c r="N28" s="4987">
        <f t="shared" si="11"/>
        <v>0</v>
      </c>
      <c r="O28" s="1127">
        <f t="shared" si="11"/>
        <v>0</v>
      </c>
      <c r="P28" s="4987">
        <f t="shared" si="11"/>
        <v>0</v>
      </c>
      <c r="Q28" s="1127">
        <f t="shared" si="11"/>
        <v>0</v>
      </c>
      <c r="R28" s="4987">
        <f t="shared" si="11"/>
        <v>0</v>
      </c>
      <c r="S28" s="1127">
        <f t="shared" si="11"/>
        <v>0</v>
      </c>
      <c r="T28" s="4987">
        <f t="shared" si="11"/>
        <v>0</v>
      </c>
      <c r="U28" s="1127">
        <f t="shared" si="11"/>
        <v>0</v>
      </c>
      <c r="V28" s="4987">
        <f t="shared" si="11"/>
        <v>0</v>
      </c>
      <c r="W28" s="1127">
        <f t="shared" si="11"/>
        <v>0</v>
      </c>
      <c r="X28" s="4987">
        <f t="shared" si="11"/>
        <v>0</v>
      </c>
      <c r="Y28" s="1127">
        <f t="shared" si="11"/>
        <v>0</v>
      </c>
      <c r="Z28" s="4987">
        <f t="shared" si="11"/>
        <v>0</v>
      </c>
      <c r="AA28" s="1127">
        <f t="shared" si="11"/>
        <v>0</v>
      </c>
      <c r="AB28" s="4987">
        <f t="shared" si="11"/>
        <v>0</v>
      </c>
      <c r="AC28" s="1127">
        <f t="shared" si="11"/>
        <v>0</v>
      </c>
      <c r="AD28" s="4987">
        <f t="shared" si="11"/>
        <v>0</v>
      </c>
      <c r="AE28" s="1127">
        <f t="shared" si="11"/>
        <v>0</v>
      </c>
      <c r="AF28" s="4987">
        <f t="shared" si="11"/>
        <v>0</v>
      </c>
      <c r="AG28" s="1127">
        <f t="shared" si="11"/>
        <v>0</v>
      </c>
      <c r="AH28" s="4987">
        <f t="shared" si="11"/>
        <v>0</v>
      </c>
      <c r="AI28" s="1127">
        <f t="shared" si="11"/>
        <v>0</v>
      </c>
      <c r="AJ28" s="4987">
        <f t="shared" si="11"/>
        <v>0</v>
      </c>
      <c r="AK28" s="1127">
        <f t="shared" si="11"/>
        <v>0</v>
      </c>
      <c r="AL28" s="4987">
        <f>SUM(AL12:AL27)</f>
        <v>0</v>
      </c>
      <c r="AM28" s="1128">
        <f t="shared" si="11"/>
        <v>0</v>
      </c>
      <c r="AN28" s="4861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196">
        <f t="shared" si="11"/>
        <v>0</v>
      </c>
      <c r="AS28" s="4861">
        <f t="shared" si="11"/>
        <v>0</v>
      </c>
      <c r="AT28" s="5196">
        <f t="shared" si="11"/>
        <v>0</v>
      </c>
      <c r="AU28" s="4861">
        <f t="shared" si="11"/>
        <v>0</v>
      </c>
      <c r="AV28" s="1141">
        <f>SUM(AV12:AV27)</f>
        <v>0</v>
      </c>
      <c r="AW28" s="5161">
        <f t="shared" si="11"/>
        <v>0</v>
      </c>
    </row>
    <row r="29" spans="1:90" s="25" customFormat="1" ht="17.100000000000001" customHeight="1" x14ac:dyDescent="0.15">
      <c r="A29" s="7534" t="s">
        <v>3901</v>
      </c>
      <c r="B29" s="7534"/>
      <c r="C29" s="7534"/>
      <c r="D29" s="7534"/>
      <c r="E29" s="7534"/>
      <c r="F29" s="7534"/>
      <c r="G29" s="7534"/>
      <c r="H29" s="7534"/>
      <c r="I29" s="7534"/>
      <c r="J29" s="7534"/>
      <c r="K29" s="7534"/>
      <c r="L29" s="7534"/>
    </row>
    <row r="30" spans="1:90" s="19" customFormat="1" ht="15" customHeight="1" x14ac:dyDescent="0.15">
      <c r="A30" s="7419" t="s">
        <v>3902</v>
      </c>
      <c r="B30" s="7419" t="s">
        <v>77</v>
      </c>
      <c r="C30" s="7535" t="s">
        <v>3885</v>
      </c>
      <c r="D30" s="6606" t="s">
        <v>3886</v>
      </c>
      <c r="E30" s="7537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30"/>
    </row>
    <row r="31" spans="1:90" ht="42" x14ac:dyDescent="0.25">
      <c r="A31" s="6918"/>
      <c r="B31" s="6918"/>
      <c r="C31" s="7536"/>
      <c r="D31" s="6608"/>
      <c r="E31" s="6062"/>
      <c r="F31" s="5240" t="s">
        <v>3889</v>
      </c>
      <c r="G31" s="2964" t="s">
        <v>3904</v>
      </c>
      <c r="H31" s="2964" t="s">
        <v>3905</v>
      </c>
      <c r="I31" s="2964" t="s">
        <v>3906</v>
      </c>
      <c r="J31" s="5241" t="s">
        <v>3891</v>
      </c>
      <c r="K31" s="2964" t="s">
        <v>3907</v>
      </c>
      <c r="L31" s="4690" t="s">
        <v>3908</v>
      </c>
      <c r="M31" s="2964" t="s">
        <v>3909</v>
      </c>
      <c r="N31" s="2964" t="s">
        <v>3893</v>
      </c>
      <c r="O31" s="2964" t="s">
        <v>3894</v>
      </c>
      <c r="P31" s="4801" t="s">
        <v>3910</v>
      </c>
      <c r="Q31" s="5242" t="s">
        <v>3895</v>
      </c>
      <c r="R31" s="2964" t="s">
        <v>3896</v>
      </c>
      <c r="S31" s="4690" t="s">
        <v>3911</v>
      </c>
      <c r="T31" s="4801" t="s">
        <v>3898</v>
      </c>
      <c r="U31" s="1234" t="s">
        <v>3912</v>
      </c>
      <c r="V31" s="4801" t="s">
        <v>3913</v>
      </c>
      <c r="W31" s="4801" t="s">
        <v>3899</v>
      </c>
      <c r="X31" s="4690" t="s">
        <v>3900</v>
      </c>
      <c r="Y31" s="4801" t="s">
        <v>3914</v>
      </c>
      <c r="Z31" s="1234" t="s">
        <v>3915</v>
      </c>
      <c r="AA31" s="4801" t="s">
        <v>3916</v>
      </c>
      <c r="AB31" s="2964" t="s">
        <v>3917</v>
      </c>
      <c r="AC31" s="4801" t="s">
        <v>3918</v>
      </c>
      <c r="AD31" s="4801" t="s">
        <v>3919</v>
      </c>
      <c r="AE31" s="4801" t="s">
        <v>3920</v>
      </c>
      <c r="AF31" s="5223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96" t="s">
        <v>959</v>
      </c>
      <c r="B32" s="1184">
        <f>SUM(C32:AF32)</f>
        <v>0</v>
      </c>
      <c r="C32" s="4610"/>
      <c r="D32" s="4610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32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32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32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32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32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32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32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32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32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32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32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43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4987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61">
        <f>SUM(AF32:AF45)</f>
        <v>0</v>
      </c>
    </row>
    <row r="47" spans="1:32" s="25" customFormat="1" ht="17.100000000000001" customHeight="1" x14ac:dyDescent="0.15">
      <c r="A47" s="7534" t="s">
        <v>3929</v>
      </c>
      <c r="B47" s="7534"/>
      <c r="C47" s="7534"/>
      <c r="D47" s="7534"/>
      <c r="E47" s="7534"/>
      <c r="F47" s="7534"/>
      <c r="G47" s="7534"/>
      <c r="H47" s="7534"/>
      <c r="I47" s="7534"/>
      <c r="J47" s="7534"/>
      <c r="K47" s="7534"/>
      <c r="L47" s="7534"/>
      <c r="M47" s="7534"/>
    </row>
    <row r="48" spans="1:32" s="19" customFormat="1" ht="15" customHeight="1" x14ac:dyDescent="0.15">
      <c r="A48" s="7469" t="s">
        <v>3930</v>
      </c>
      <c r="B48" s="7419" t="s">
        <v>77</v>
      </c>
      <c r="C48" s="7535" t="s">
        <v>3885</v>
      </c>
      <c r="D48" s="6606" t="s">
        <v>3886</v>
      </c>
      <c r="E48" s="7537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30"/>
    </row>
    <row r="49" spans="1:32" s="19" customFormat="1" ht="42" customHeight="1" x14ac:dyDescent="0.15">
      <c r="A49" s="6840"/>
      <c r="B49" s="6918"/>
      <c r="C49" s="7536"/>
      <c r="D49" s="6608"/>
      <c r="E49" s="6062"/>
      <c r="F49" s="5240" t="s">
        <v>3889</v>
      </c>
      <c r="G49" s="2964" t="s">
        <v>3904</v>
      </c>
      <c r="H49" s="2964" t="s">
        <v>3905</v>
      </c>
      <c r="I49" s="2964" t="s">
        <v>3906</v>
      </c>
      <c r="J49" s="5241" t="s">
        <v>3891</v>
      </c>
      <c r="K49" s="2964" t="s">
        <v>3907</v>
      </c>
      <c r="L49" s="4690" t="s">
        <v>3908</v>
      </c>
      <c r="M49" s="2964" t="s">
        <v>3931</v>
      </c>
      <c r="N49" s="2964" t="s">
        <v>3893</v>
      </c>
      <c r="O49" s="2964" t="s">
        <v>3894</v>
      </c>
      <c r="P49" s="4801" t="s">
        <v>3910</v>
      </c>
      <c r="Q49" s="5242" t="s">
        <v>3895</v>
      </c>
      <c r="R49" s="2964" t="s">
        <v>3896</v>
      </c>
      <c r="S49" s="4690" t="s">
        <v>3911</v>
      </c>
      <c r="T49" s="4801" t="s">
        <v>3898</v>
      </c>
      <c r="U49" s="1234" t="s">
        <v>3912</v>
      </c>
      <c r="V49" s="4801" t="s">
        <v>3913</v>
      </c>
      <c r="W49" s="4801" t="s">
        <v>3899</v>
      </c>
      <c r="X49" s="4690" t="s">
        <v>3900</v>
      </c>
      <c r="Y49" s="4801" t="s">
        <v>3914</v>
      </c>
      <c r="Z49" s="1234" t="s">
        <v>3915</v>
      </c>
      <c r="AA49" s="4801" t="s">
        <v>3916</v>
      </c>
      <c r="AB49" s="2964" t="s">
        <v>3917</v>
      </c>
      <c r="AC49" s="4801" t="s">
        <v>3918</v>
      </c>
      <c r="AD49" s="4801" t="s">
        <v>3919</v>
      </c>
      <c r="AE49" s="4801" t="s">
        <v>3920</v>
      </c>
      <c r="AF49" s="5244" t="s">
        <v>3921</v>
      </c>
    </row>
    <row r="50" spans="1:32" s="19" customFormat="1" ht="15" customHeight="1" x14ac:dyDescent="0.15">
      <c r="A50" s="4414" t="s">
        <v>3932</v>
      </c>
      <c r="B50" s="1282">
        <f>SUM(C50:AF50)</f>
        <v>0</v>
      </c>
      <c r="C50" s="1114"/>
      <c r="D50" s="773"/>
      <c r="E50" s="1115"/>
      <c r="F50" s="4671"/>
      <c r="G50" s="3811"/>
      <c r="H50" s="3811"/>
      <c r="I50" s="3811"/>
      <c r="J50" s="5245"/>
      <c r="K50" s="3697"/>
      <c r="L50" s="3697"/>
      <c r="M50" s="3697"/>
      <c r="N50" s="4826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45"/>
      <c r="AA50" s="5245"/>
      <c r="AB50" s="5245"/>
      <c r="AC50" s="5245"/>
      <c r="AD50" s="3697"/>
      <c r="AE50" s="4825"/>
      <c r="AF50" s="5246"/>
    </row>
    <row r="51" spans="1:32" s="19" customFormat="1" ht="15" customHeight="1" x14ac:dyDescent="0.15">
      <c r="A51" s="5090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90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90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32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32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32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32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32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90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32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32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32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32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90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4987">
        <f>SUM(C50:C65)</f>
        <v>0</v>
      </c>
      <c r="D66" s="1141">
        <f>SUM(D50:D65)</f>
        <v>0</v>
      </c>
      <c r="E66" s="5161">
        <f t="shared" ref="E66:AE66" si="15">SUM(E50:E65)</f>
        <v>0</v>
      </c>
      <c r="F66" s="4987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4" t="s">
        <v>3948</v>
      </c>
      <c r="B67" s="7534"/>
      <c r="C67" s="7534"/>
      <c r="D67" s="7534"/>
      <c r="E67" s="7534"/>
      <c r="F67" s="7534"/>
      <c r="G67" s="7534"/>
      <c r="H67" s="7534"/>
      <c r="I67" s="7534"/>
      <c r="J67" s="7534"/>
      <c r="K67" s="7534"/>
      <c r="L67" s="7534"/>
      <c r="M67" s="7534"/>
    </row>
    <row r="68" spans="1:90" s="19" customFormat="1" ht="18.95" customHeight="1" x14ac:dyDescent="0.15">
      <c r="A68" s="7469" t="s">
        <v>3949</v>
      </c>
      <c r="B68" s="7538" t="s">
        <v>3950</v>
      </c>
      <c r="C68" s="7518" t="s">
        <v>3951</v>
      </c>
      <c r="D68" s="7518"/>
      <c r="E68" s="7469"/>
      <c r="F68" s="7519" t="s">
        <v>101</v>
      </c>
      <c r="G68" s="7520"/>
      <c r="H68" s="7520"/>
      <c r="I68" s="7520"/>
      <c r="J68" s="7520"/>
      <c r="K68" s="7520"/>
      <c r="L68" s="7520"/>
      <c r="M68" s="7541"/>
      <c r="N68" s="7542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9" t="s">
        <v>34</v>
      </c>
    </row>
    <row r="69" spans="1:90" s="19" customFormat="1" ht="15" customHeight="1" x14ac:dyDescent="0.15">
      <c r="A69" s="6135"/>
      <c r="B69" s="7539"/>
      <c r="C69" s="6139"/>
      <c r="D69" s="6139"/>
      <c r="E69" s="6135"/>
      <c r="F69" s="7519" t="s">
        <v>3953</v>
      </c>
      <c r="G69" s="7530"/>
      <c r="H69" s="7519" t="s">
        <v>1177</v>
      </c>
      <c r="I69" s="7530"/>
      <c r="J69" s="7519" t="s">
        <v>3954</v>
      </c>
      <c r="K69" s="7530"/>
      <c r="L69" s="7519" t="s">
        <v>664</v>
      </c>
      <c r="M69" s="7541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40"/>
      <c r="C70" s="1464" t="s">
        <v>79</v>
      </c>
      <c r="D70" s="1234" t="s">
        <v>58</v>
      </c>
      <c r="E70" s="5223" t="s">
        <v>59</v>
      </c>
      <c r="F70" s="1316" t="s">
        <v>58</v>
      </c>
      <c r="G70" s="5223" t="s">
        <v>59</v>
      </c>
      <c r="H70" s="1316" t="s">
        <v>58</v>
      </c>
      <c r="I70" s="5223" t="s">
        <v>59</v>
      </c>
      <c r="J70" s="1316" t="s">
        <v>58</v>
      </c>
      <c r="K70" s="5223" t="s">
        <v>59</v>
      </c>
      <c r="L70" s="1316" t="s">
        <v>58</v>
      </c>
      <c r="M70" s="5247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48" t="s">
        <v>3904</v>
      </c>
      <c r="B71" s="1286"/>
      <c r="C71" s="5249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50" t="s">
        <v>3906</v>
      </c>
      <c r="B72" s="371"/>
      <c r="C72" s="5249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50" t="s">
        <v>3955</v>
      </c>
      <c r="B73" s="371"/>
      <c r="C73" s="5249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50" t="s">
        <v>3956</v>
      </c>
      <c r="B74" s="371"/>
      <c r="C74" s="5249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50" t="s">
        <v>3912</v>
      </c>
      <c r="B75" s="371"/>
      <c r="C75" s="5249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50" t="s">
        <v>3957</v>
      </c>
      <c r="B76" s="371"/>
      <c r="C76" s="5251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52" t="s">
        <v>3914</v>
      </c>
      <c r="B77" s="371"/>
      <c r="C77" s="5249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52" t="s">
        <v>3958</v>
      </c>
      <c r="B78" s="371"/>
      <c r="C78" s="5249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52" t="s">
        <v>3959</v>
      </c>
      <c r="B79" s="371"/>
      <c r="C79" s="5251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50" t="s">
        <v>3907</v>
      </c>
      <c r="B80" s="371"/>
      <c r="C80" s="5249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50" t="s">
        <v>3918</v>
      </c>
      <c r="B81" s="371"/>
      <c r="C81" s="5249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52" t="s">
        <v>3917</v>
      </c>
      <c r="B82" s="371"/>
      <c r="C82" s="5253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52" t="s">
        <v>3919</v>
      </c>
      <c r="B83" s="371"/>
      <c r="C83" s="5251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54" t="s">
        <v>902</v>
      </c>
      <c r="B84" s="371"/>
      <c r="C84" s="5251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22" t="s">
        <v>77</v>
      </c>
      <c r="B85" s="5255">
        <f>SUM(B71:B84)</f>
        <v>0</v>
      </c>
      <c r="C85" s="4861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4987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61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61">
        <f>SUM(T71:T84)</f>
        <v>0</v>
      </c>
    </row>
    <row r="86" spans="1:90" s="25" customFormat="1" ht="17.100000000000001" customHeight="1" x14ac:dyDescent="0.15">
      <c r="A86" s="7534" t="s">
        <v>3960</v>
      </c>
      <c r="B86" s="7534"/>
      <c r="C86" s="7534"/>
      <c r="D86" s="7534"/>
      <c r="E86" s="7534"/>
      <c r="F86" s="7534"/>
    </row>
    <row r="87" spans="1:90" s="19" customFormat="1" ht="15" customHeight="1" x14ac:dyDescent="0.15">
      <c r="A87" s="7469" t="s">
        <v>3399</v>
      </c>
      <c r="B87" s="7543" t="s">
        <v>192</v>
      </c>
      <c r="C87" s="7055" t="s">
        <v>29</v>
      </c>
      <c r="D87" s="7484"/>
      <c r="E87" s="7484"/>
      <c r="F87" s="7484"/>
      <c r="G87" s="7484"/>
      <c r="H87" s="7484"/>
      <c r="I87" s="7484"/>
      <c r="J87" s="7484"/>
      <c r="K87" s="7484"/>
      <c r="L87" s="7484"/>
      <c r="M87" s="7484"/>
      <c r="N87" s="7484"/>
      <c r="O87" s="7484"/>
      <c r="P87" s="7484"/>
      <c r="Q87" s="7484"/>
      <c r="R87" s="7484"/>
      <c r="S87" s="7453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04" t="s">
        <v>2937</v>
      </c>
      <c r="B89" s="1187">
        <f>SUM(C89:S89)</f>
        <v>0</v>
      </c>
      <c r="C89" s="4674"/>
      <c r="D89" s="5256"/>
      <c r="E89" s="5256"/>
      <c r="F89" s="5256"/>
      <c r="G89" s="5256"/>
      <c r="H89" s="5256"/>
      <c r="I89" s="5256"/>
      <c r="J89" s="5256"/>
      <c r="K89" s="5256"/>
      <c r="L89" s="5256"/>
      <c r="M89" s="5256"/>
      <c r="N89" s="5256"/>
      <c r="O89" s="5256"/>
      <c r="P89" s="5256"/>
      <c r="Q89" s="5256"/>
      <c r="R89" s="5256"/>
      <c r="S89" s="4676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04" t="s">
        <v>3961</v>
      </c>
      <c r="B90" s="1187">
        <f>SUM(C90:S90)</f>
        <v>0</v>
      </c>
      <c r="C90" s="4674"/>
      <c r="D90" s="5256"/>
      <c r="E90" s="5256"/>
      <c r="F90" s="5256"/>
      <c r="G90" s="5256"/>
      <c r="H90" s="5256"/>
      <c r="I90" s="5256"/>
      <c r="J90" s="5256"/>
      <c r="K90" s="5256"/>
      <c r="L90" s="5256"/>
      <c r="M90" s="5256"/>
      <c r="N90" s="5256"/>
      <c r="O90" s="5256"/>
      <c r="P90" s="5256"/>
      <c r="Q90" s="5256"/>
      <c r="R90" s="5256"/>
      <c r="S90" s="4676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680"/>
      <c r="D91" s="5257"/>
      <c r="E91" s="5257"/>
      <c r="F91" s="5257"/>
      <c r="G91" s="5257"/>
      <c r="H91" s="5257"/>
      <c r="I91" s="5257"/>
      <c r="J91" s="5257"/>
      <c r="K91" s="5257"/>
      <c r="L91" s="5257"/>
      <c r="M91" s="5257"/>
      <c r="N91" s="5257"/>
      <c r="O91" s="5257"/>
      <c r="P91" s="5257"/>
      <c r="Q91" s="5257"/>
      <c r="R91" s="5257"/>
      <c r="S91" s="4683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80">
        <f>SUM(C12:C28,B32:B46,B50:B66,C71:C85,B89:B91)</f>
        <v>0</v>
      </c>
      <c r="B130" s="458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 ()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50" t="str">
        <f>CONCATENATE("MES: ",NOMBRE!B6, " (",NOMBRE!C6,NOMBRE!D6,")")</f>
        <v>MES:  ()</v>
      </c>
    </row>
    <row r="5" spans="1:94" x14ac:dyDescent="0.25">
      <c r="A5" s="4985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5" t="s">
        <v>3963</v>
      </c>
      <c r="B8" s="7546"/>
      <c r="C8" s="7546"/>
    </row>
    <row r="9" spans="1:94" s="161" customFormat="1" ht="15" customHeight="1" x14ac:dyDescent="0.25">
      <c r="A9" s="7547" t="s">
        <v>27</v>
      </c>
      <c r="B9" s="7548" t="s">
        <v>77</v>
      </c>
      <c r="C9" s="7550" t="s">
        <v>29</v>
      </c>
      <c r="D9" s="7551"/>
      <c r="E9" s="7551"/>
      <c r="F9" s="7551"/>
      <c r="G9" s="7551"/>
      <c r="H9" s="7551"/>
      <c r="I9" s="7551"/>
      <c r="J9" s="7551"/>
      <c r="K9" s="7551"/>
      <c r="L9" s="7551"/>
      <c r="M9" s="7551"/>
      <c r="N9" s="7551"/>
      <c r="O9" s="7551"/>
      <c r="P9" s="7551"/>
      <c r="Q9" s="7551"/>
      <c r="R9" s="7551"/>
      <c r="S9" s="7552"/>
      <c r="T9" s="7553" t="s">
        <v>3964</v>
      </c>
      <c r="U9" s="7554"/>
      <c r="V9" s="7469" t="s">
        <v>1575</v>
      </c>
      <c r="W9" s="7469" t="s">
        <v>1576</v>
      </c>
      <c r="X9" s="6580" t="s">
        <v>36</v>
      </c>
      <c r="Y9" s="7559" t="s">
        <v>37</v>
      </c>
      <c r="Z9" s="7559" t="s">
        <v>3965</v>
      </c>
    </row>
    <row r="10" spans="1:94" s="161" customFormat="1" ht="39" customHeight="1" x14ac:dyDescent="0.25">
      <c r="A10" s="7547"/>
      <c r="B10" s="754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5" t="s">
        <v>4401</v>
      </c>
      <c r="B17" s="7556"/>
      <c r="C17" s="7556"/>
      <c r="D17" s="7556"/>
      <c r="E17" s="5258"/>
      <c r="F17" s="5259"/>
      <c r="G17" s="5259"/>
      <c r="H17" s="5259"/>
      <c r="I17" s="5259"/>
      <c r="J17" s="5259"/>
      <c r="K17" s="5259"/>
      <c r="L17" s="5259"/>
    </row>
    <row r="18" spans="1:91" s="161" customFormat="1" ht="31.5" customHeight="1" x14ac:dyDescent="0.25">
      <c r="A18" s="5260" t="s">
        <v>1592</v>
      </c>
      <c r="B18" s="5261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62" t="s">
        <v>3967</v>
      </c>
      <c r="B19" s="5263">
        <f>SUM(C19:E19)</f>
        <v>0</v>
      </c>
      <c r="C19" s="5264"/>
      <c r="D19" s="5265"/>
      <c r="E19" s="5266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67">
        <f t="shared" ref="B20:B23" si="8">SUM(C20:E20)</f>
        <v>0</v>
      </c>
      <c r="C20" s="5268"/>
      <c r="D20" s="5269"/>
      <c r="E20" s="5270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67">
        <f t="shared" si="8"/>
        <v>0</v>
      </c>
      <c r="C21" s="5268"/>
      <c r="D21" s="5269"/>
      <c r="E21" s="5270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71" t="s">
        <v>3970</v>
      </c>
      <c r="B22" s="5267">
        <f t="shared" si="8"/>
        <v>0</v>
      </c>
      <c r="C22" s="5268"/>
      <c r="D22" s="5269"/>
      <c r="E22" s="5270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72" t="s">
        <v>3971</v>
      </c>
      <c r="B23" s="5273">
        <f t="shared" si="8"/>
        <v>0</v>
      </c>
      <c r="C23" s="5274"/>
      <c r="D23" s="5275"/>
      <c r="E23" s="5276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7" t="s">
        <v>77</v>
      </c>
      <c r="B24" s="5278">
        <f>SUM(B19:B23)</f>
        <v>0</v>
      </c>
      <c r="C24" s="5279">
        <f>SUM(C19:C23)</f>
        <v>0</v>
      </c>
      <c r="D24" s="5280">
        <f t="shared" ref="D24:E24" si="9">SUM(D19:D23)</f>
        <v>0</v>
      </c>
      <c r="E24" s="5281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5" t="s">
        <v>3972</v>
      </c>
      <c r="B25" s="7546"/>
      <c r="C25" s="7546"/>
      <c r="D25" s="7546"/>
      <c r="E25" s="7546"/>
      <c r="F25" s="7546"/>
      <c r="G25" s="7546"/>
      <c r="H25" s="7546"/>
      <c r="I25" s="7546"/>
      <c r="J25" s="7546"/>
      <c r="K25" s="7546"/>
      <c r="L25" s="7546"/>
    </row>
    <row r="26" spans="1:91" ht="25.5" customHeight="1" x14ac:dyDescent="0.25">
      <c r="A26" s="7548" t="s">
        <v>3973</v>
      </c>
      <c r="B26" s="7548" t="s">
        <v>77</v>
      </c>
      <c r="C26" s="7322" t="s">
        <v>29</v>
      </c>
      <c r="D26" s="7557"/>
      <c r="E26" s="7557"/>
      <c r="F26" s="7557"/>
      <c r="G26" s="7557"/>
      <c r="H26" s="7557"/>
      <c r="I26" s="7557"/>
      <c r="J26" s="7557"/>
      <c r="K26" s="7557"/>
      <c r="L26" s="7557"/>
      <c r="M26" s="7557"/>
      <c r="N26" s="7557"/>
      <c r="O26" s="7557"/>
      <c r="P26" s="7557"/>
      <c r="Q26" s="7557"/>
      <c r="R26" s="7557"/>
      <c r="S26" s="7558"/>
      <c r="T26" s="7553" t="s">
        <v>2409</v>
      </c>
      <c r="U26" s="7554"/>
      <c r="V26" s="7564" t="s">
        <v>36</v>
      </c>
      <c r="W26" s="7559" t="s">
        <v>37</v>
      </c>
      <c r="X26" s="6995" t="s">
        <v>3974</v>
      </c>
      <c r="Y26" s="747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9"/>
      <c r="B27" s="754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282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83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5" t="s">
        <v>3979</v>
      </c>
      <c r="B30" s="7565"/>
      <c r="C30" s="7565"/>
      <c r="D30" s="7565"/>
      <c r="E30" s="7565"/>
      <c r="F30" s="7565"/>
      <c r="G30" s="7565"/>
      <c r="H30" s="7565"/>
      <c r="I30" s="7565"/>
      <c r="J30" s="7565"/>
      <c r="K30" s="7565"/>
      <c r="L30" s="7565"/>
    </row>
    <row r="31" spans="1:91" s="160" customFormat="1" ht="17.100000000000001" customHeight="1" x14ac:dyDescent="0.25">
      <c r="A31" s="7546" t="s">
        <v>3980</v>
      </c>
      <c r="B31" s="7546"/>
      <c r="C31" s="7546"/>
      <c r="D31" s="7546"/>
      <c r="E31" s="7546"/>
      <c r="F31" s="7546"/>
      <c r="G31" s="7546"/>
      <c r="H31" s="7546"/>
      <c r="I31" s="7546"/>
      <c r="J31" s="7546"/>
      <c r="K31" s="7546"/>
      <c r="L31" s="7546"/>
    </row>
    <row r="32" spans="1:91" s="161" customFormat="1" ht="15" customHeight="1" x14ac:dyDescent="0.25">
      <c r="A32" s="7431" t="s">
        <v>3981</v>
      </c>
      <c r="B32" s="7548" t="s">
        <v>77</v>
      </c>
      <c r="C32" s="7572" t="s">
        <v>3982</v>
      </c>
      <c r="D32" s="7573"/>
      <c r="E32" s="7573"/>
      <c r="F32" s="7573"/>
      <c r="G32" s="7573"/>
      <c r="H32" s="7573"/>
      <c r="I32" s="7573"/>
      <c r="J32" s="7573"/>
      <c r="K32" s="7573"/>
      <c r="L32" s="7573"/>
      <c r="M32" s="7573"/>
      <c r="N32" s="7573"/>
      <c r="O32" s="7573"/>
      <c r="P32" s="7573"/>
      <c r="Q32" s="7573"/>
      <c r="R32" s="7573"/>
      <c r="S32" s="7573"/>
      <c r="T32" s="7573"/>
      <c r="U32" s="7574"/>
      <c r="V32" s="7560" t="s">
        <v>3983</v>
      </c>
      <c r="W32" s="7561"/>
      <c r="X32" s="7431" t="s">
        <v>3984</v>
      </c>
      <c r="Y32" s="6580"/>
      <c r="Z32" s="6995" t="s">
        <v>3985</v>
      </c>
      <c r="AA32" s="7478"/>
      <c r="AB32" s="7478"/>
      <c r="AC32" s="7478"/>
      <c r="AD32" s="7478"/>
      <c r="AE32" s="7478"/>
      <c r="AF32" s="7478"/>
      <c r="AG32" s="7478"/>
      <c r="AH32" s="7478"/>
      <c r="AI32" s="7479"/>
      <c r="AJ32" s="7476" t="s">
        <v>3986</v>
      </c>
      <c r="AK32" s="7432"/>
      <c r="AL32" s="6580"/>
      <c r="AM32" s="7559" t="s">
        <v>3987</v>
      </c>
      <c r="AN32" s="6580" t="s">
        <v>3988</v>
      </c>
      <c r="AO32" s="7559" t="s">
        <v>36</v>
      </c>
      <c r="AP32" s="6580" t="s">
        <v>37</v>
      </c>
      <c r="AQ32" s="6580" t="s">
        <v>3989</v>
      </c>
      <c r="AR32" s="7472" t="s">
        <v>1575</v>
      </c>
      <c r="AS32" s="7472" t="s">
        <v>1576</v>
      </c>
    </row>
    <row r="33" spans="1:95" s="161" customFormat="1" ht="15" customHeight="1" x14ac:dyDescent="0.25">
      <c r="A33" s="5906"/>
      <c r="B33" s="7571"/>
      <c r="C33" s="7322" t="s">
        <v>29</v>
      </c>
      <c r="D33" s="7557"/>
      <c r="E33" s="7557"/>
      <c r="F33" s="7557"/>
      <c r="G33" s="7557"/>
      <c r="H33" s="7557"/>
      <c r="I33" s="7557"/>
      <c r="J33" s="7557"/>
      <c r="K33" s="7557"/>
      <c r="L33" s="7557"/>
      <c r="M33" s="7557"/>
      <c r="N33" s="7557"/>
      <c r="O33" s="7557"/>
      <c r="P33" s="7557"/>
      <c r="Q33" s="7557"/>
      <c r="R33" s="7557"/>
      <c r="S33" s="7558"/>
      <c r="T33" s="7600" t="s">
        <v>2409</v>
      </c>
      <c r="U33" s="7601"/>
      <c r="V33" s="7562"/>
      <c r="W33" s="7563"/>
      <c r="X33" s="6446"/>
      <c r="Y33" s="6698"/>
      <c r="Z33" s="7055" t="s">
        <v>3534</v>
      </c>
      <c r="AA33" s="7484"/>
      <c r="AB33" s="7484"/>
      <c r="AC33" s="7484"/>
      <c r="AD33" s="7453"/>
      <c r="AE33" s="7055" t="s">
        <v>3990</v>
      </c>
      <c r="AF33" s="7484"/>
      <c r="AG33" s="7484"/>
      <c r="AH33" s="7484"/>
      <c r="AI33" s="7453"/>
      <c r="AJ33" s="7506"/>
      <c r="AK33" s="5749"/>
      <c r="AL33" s="5750"/>
      <c r="AM33" s="5859"/>
      <c r="AN33" s="5750"/>
      <c r="AO33" s="5859"/>
      <c r="AP33" s="5750"/>
      <c r="AQ33" s="5750"/>
      <c r="AR33" s="7472"/>
      <c r="AS33" s="7472"/>
    </row>
    <row r="34" spans="1:95" s="161" customFormat="1" ht="31.5" x14ac:dyDescent="0.25">
      <c r="A34" s="6446"/>
      <c r="B34" s="754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2"/>
      <c r="AS34" s="7472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27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27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27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6" t="s">
        <v>4003</v>
      </c>
      <c r="B91" s="7556"/>
      <c r="C91" s="7556"/>
      <c r="D91" s="7556"/>
      <c r="E91" s="7556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3" t="s">
        <v>27</v>
      </c>
      <c r="B92" s="7446"/>
      <c r="C92" s="7433" t="s">
        <v>192</v>
      </c>
      <c r="D92" s="7493"/>
      <c r="E92" s="7446"/>
      <c r="F92" s="7055" t="s">
        <v>101</v>
      </c>
      <c r="G92" s="7484"/>
      <c r="H92" s="7484"/>
      <c r="I92" s="7484"/>
      <c r="J92" s="7484"/>
      <c r="K92" s="7484"/>
      <c r="L92" s="7484"/>
      <c r="M92" s="7484"/>
      <c r="N92" s="7484"/>
      <c r="O92" s="7484"/>
      <c r="P92" s="7484"/>
      <c r="Q92" s="7484"/>
      <c r="R92" s="7484"/>
      <c r="S92" s="7484"/>
      <c r="T92" s="7484"/>
      <c r="U92" s="7484"/>
      <c r="V92" s="7484"/>
      <c r="W92" s="7484"/>
      <c r="X92" s="7484"/>
      <c r="Y92" s="7484"/>
      <c r="Z92" s="7484"/>
      <c r="AA92" s="7484"/>
      <c r="AB92" s="7484"/>
      <c r="AC92" s="7484"/>
      <c r="AD92" s="7484"/>
      <c r="AE92" s="7484"/>
      <c r="AF92" s="7484"/>
      <c r="AG92" s="7484"/>
      <c r="AH92" s="7484"/>
      <c r="AI92" s="7484"/>
      <c r="AJ92" s="7484"/>
      <c r="AK92" s="7484"/>
      <c r="AL92" s="7484"/>
      <c r="AM92" s="7062"/>
      <c r="AN92" s="7476" t="s">
        <v>4004</v>
      </c>
      <c r="AO92" s="7602"/>
      <c r="AP92" s="7603" t="s">
        <v>597</v>
      </c>
      <c r="AQ92" s="7496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9"/>
      <c r="H93" s="6995" t="s">
        <v>326</v>
      </c>
      <c r="I93" s="7479"/>
      <c r="J93" s="6995" t="s">
        <v>94</v>
      </c>
      <c r="K93" s="7479"/>
      <c r="L93" s="6995" t="s">
        <v>44</v>
      </c>
      <c r="M93" s="7479"/>
      <c r="N93" s="6995" t="s">
        <v>45</v>
      </c>
      <c r="O93" s="7479"/>
      <c r="P93" s="7055" t="s">
        <v>46</v>
      </c>
      <c r="Q93" s="7453"/>
      <c r="R93" s="7055" t="s">
        <v>47</v>
      </c>
      <c r="S93" s="7453"/>
      <c r="T93" s="7055" t="s">
        <v>48</v>
      </c>
      <c r="U93" s="7453"/>
      <c r="V93" s="7055" t="s">
        <v>49</v>
      </c>
      <c r="W93" s="7453"/>
      <c r="X93" s="7055" t="s">
        <v>50</v>
      </c>
      <c r="Y93" s="7453"/>
      <c r="Z93" s="7055" t="s">
        <v>51</v>
      </c>
      <c r="AA93" s="7453"/>
      <c r="AB93" s="7055" t="s">
        <v>52</v>
      </c>
      <c r="AC93" s="7453"/>
      <c r="AD93" s="7055" t="s">
        <v>53</v>
      </c>
      <c r="AE93" s="7453"/>
      <c r="AF93" s="7055" t="s">
        <v>54</v>
      </c>
      <c r="AG93" s="7453"/>
      <c r="AH93" s="7055" t="s">
        <v>55</v>
      </c>
      <c r="AI93" s="7453"/>
      <c r="AJ93" s="7055" t="s">
        <v>56</v>
      </c>
      <c r="AK93" s="7453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7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9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6" t="s">
        <v>4012</v>
      </c>
      <c r="B106" s="7546"/>
      <c r="C106" s="7546"/>
      <c r="D106" s="754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9" t="s">
        <v>4013</v>
      </c>
      <c r="B107" s="6995" t="s">
        <v>77</v>
      </c>
      <c r="C107" s="7478"/>
      <c r="D107" s="7479"/>
      <c r="E107" s="6995" t="s">
        <v>29</v>
      </c>
      <c r="F107" s="7478"/>
      <c r="G107" s="7478"/>
      <c r="H107" s="7478"/>
      <c r="I107" s="7478"/>
      <c r="J107" s="7478"/>
      <c r="K107" s="7478"/>
      <c r="L107" s="7478"/>
      <c r="M107" s="7478"/>
      <c r="N107" s="7478"/>
      <c r="O107" s="7478"/>
      <c r="P107" s="6997"/>
      <c r="Q107" s="7564" t="s">
        <v>598</v>
      </c>
      <c r="R107" s="6580" t="s">
        <v>4014</v>
      </c>
      <c r="S107" s="6580" t="s">
        <v>4015</v>
      </c>
      <c r="T107" s="7588" t="s">
        <v>1575</v>
      </c>
      <c r="U107" s="7469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4" t="s">
        <v>4031</v>
      </c>
      <c r="B113" s="7604"/>
      <c r="C113" s="7604"/>
      <c r="D113" s="7604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9" t="s">
        <v>4013</v>
      </c>
      <c r="B114" s="6995" t="s">
        <v>77</v>
      </c>
      <c r="C114" s="7478"/>
      <c r="D114" s="7479"/>
      <c r="E114" s="6995" t="s">
        <v>29</v>
      </c>
      <c r="F114" s="7478"/>
      <c r="G114" s="7478"/>
      <c r="H114" s="7478"/>
      <c r="I114" s="7478"/>
      <c r="J114" s="7478"/>
      <c r="K114" s="7478"/>
      <c r="L114" s="6997"/>
      <c r="M114" s="7564" t="s">
        <v>4032</v>
      </c>
      <c r="N114" s="6580" t="s">
        <v>598</v>
      </c>
      <c r="O114" s="6580" t="s">
        <v>597</v>
      </c>
      <c r="P114" s="6580" t="s">
        <v>1665</v>
      </c>
      <c r="Q114" s="7588" t="s">
        <v>1575</v>
      </c>
      <c r="R114" s="7469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7" t="s">
        <v>4040</v>
      </c>
      <c r="B119" s="7567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7" t="s">
        <v>4041</v>
      </c>
      <c r="B120" s="7567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8" t="s">
        <v>4042</v>
      </c>
      <c r="B121" s="7568" t="s">
        <v>4043</v>
      </c>
      <c r="C121" s="7055" t="s">
        <v>29</v>
      </c>
      <c r="D121" s="7484"/>
      <c r="E121" s="7484"/>
      <c r="F121" s="7484"/>
      <c r="G121" s="7484"/>
      <c r="H121" s="7484"/>
      <c r="I121" s="7484"/>
      <c r="J121" s="7484"/>
      <c r="K121" s="7484"/>
      <c r="L121" s="7484"/>
      <c r="M121" s="7484"/>
      <c r="N121" s="7484"/>
      <c r="O121" s="7484"/>
      <c r="P121" s="7484"/>
      <c r="Q121" s="7484"/>
      <c r="R121" s="7484"/>
      <c r="S121" s="7062"/>
      <c r="T121" s="7569" t="s">
        <v>2409</v>
      </c>
      <c r="U121" s="7570"/>
      <c r="V121" s="7469" t="s">
        <v>1575</v>
      </c>
      <c r="W121" s="7469" t="s">
        <v>1576</v>
      </c>
      <c r="X121" s="7559" t="s">
        <v>36</v>
      </c>
      <c r="Y121" s="7559" t="s">
        <v>37</v>
      </c>
      <c r="Z121" s="6580" t="s">
        <v>1030</v>
      </c>
      <c r="AA121" s="7566" t="s">
        <v>33</v>
      </c>
    </row>
    <row r="122" spans="1:96" s="161" customFormat="1" ht="36.75" customHeight="1" x14ac:dyDescent="0.25">
      <c r="A122" s="7568"/>
      <c r="B122" s="7568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7" t="s">
        <v>4047</v>
      </c>
      <c r="B126" s="7567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8" t="s">
        <v>1093</v>
      </c>
      <c r="B127" s="7448" t="s">
        <v>27</v>
      </c>
      <c r="C127" s="7431" t="s">
        <v>77</v>
      </c>
      <c r="D127" s="7432"/>
      <c r="E127" s="6580"/>
      <c r="F127" s="7055" t="s">
        <v>101</v>
      </c>
      <c r="G127" s="7484"/>
      <c r="H127" s="7484"/>
      <c r="I127" s="7484"/>
      <c r="J127" s="7484"/>
      <c r="K127" s="7484"/>
      <c r="L127" s="7484"/>
      <c r="M127" s="7484"/>
      <c r="N127" s="7484"/>
      <c r="O127" s="7484"/>
      <c r="P127" s="7484"/>
      <c r="Q127" s="7484"/>
      <c r="R127" s="7484"/>
      <c r="S127" s="7484"/>
      <c r="T127" s="7484"/>
      <c r="U127" s="7484"/>
      <c r="V127" s="7484"/>
      <c r="W127" s="7484"/>
      <c r="X127" s="7484"/>
      <c r="Y127" s="7484"/>
      <c r="Z127" s="7484"/>
      <c r="AA127" s="7484"/>
      <c r="AB127" s="7484"/>
      <c r="AC127" s="7484"/>
      <c r="AD127" s="7484"/>
      <c r="AE127" s="7484"/>
      <c r="AF127" s="7484"/>
      <c r="AG127" s="7484"/>
      <c r="AH127" s="7484"/>
      <c r="AI127" s="7484"/>
      <c r="AJ127" s="7484"/>
      <c r="AK127" s="7484"/>
      <c r="AL127" s="7484"/>
      <c r="AM127" s="7062"/>
      <c r="AN127" s="7575" t="s">
        <v>1575</v>
      </c>
      <c r="AO127" s="7530" t="s">
        <v>1576</v>
      </c>
      <c r="AP127" s="6584" t="s">
        <v>36</v>
      </c>
      <c r="AQ127" s="6584" t="s">
        <v>37</v>
      </c>
      <c r="AR127" s="6584" t="s">
        <v>1030</v>
      </c>
      <c r="AS127" s="7566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9"/>
      <c r="H128" s="6995" t="s">
        <v>326</v>
      </c>
      <c r="I128" s="7479"/>
      <c r="J128" s="6995" t="s">
        <v>94</v>
      </c>
      <c r="K128" s="7479"/>
      <c r="L128" s="6995" t="s">
        <v>44</v>
      </c>
      <c r="M128" s="7478"/>
      <c r="N128" s="6995" t="s">
        <v>45</v>
      </c>
      <c r="O128" s="7479"/>
      <c r="P128" s="7055" t="s">
        <v>46</v>
      </c>
      <c r="Q128" s="7453"/>
      <c r="R128" s="7055" t="s">
        <v>47</v>
      </c>
      <c r="S128" s="7453"/>
      <c r="T128" s="7055" t="s">
        <v>48</v>
      </c>
      <c r="U128" s="7453"/>
      <c r="V128" s="7055" t="s">
        <v>49</v>
      </c>
      <c r="W128" s="7453"/>
      <c r="X128" s="7055" t="s">
        <v>50</v>
      </c>
      <c r="Y128" s="7453"/>
      <c r="Z128" s="7055" t="s">
        <v>51</v>
      </c>
      <c r="AA128" s="7453"/>
      <c r="AB128" s="7055" t="s">
        <v>52</v>
      </c>
      <c r="AC128" s="7453"/>
      <c r="AD128" s="7055" t="s">
        <v>53</v>
      </c>
      <c r="AE128" s="7453"/>
      <c r="AF128" s="7055" t="s">
        <v>54</v>
      </c>
      <c r="AG128" s="7453"/>
      <c r="AH128" s="7055" t="s">
        <v>55</v>
      </c>
      <c r="AI128" s="7453"/>
      <c r="AJ128" s="7055" t="s">
        <v>56</v>
      </c>
      <c r="AK128" s="7453"/>
      <c r="AL128" s="7055" t="s">
        <v>57</v>
      </c>
      <c r="AM128" s="7062"/>
      <c r="AN128" s="7575"/>
      <c r="AO128" s="7530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5"/>
      <c r="AO129" s="7530"/>
      <c r="AP129" s="5741"/>
      <c r="AQ129" s="5741"/>
      <c r="AR129" s="5741"/>
      <c r="AS129" s="5763"/>
    </row>
    <row r="130" spans="1:95" s="161" customFormat="1" ht="15" customHeight="1" x14ac:dyDescent="0.25">
      <c r="A130" s="7578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8" t="s">
        <v>26</v>
      </c>
      <c r="B153" s="7448" t="s">
        <v>27</v>
      </c>
      <c r="C153" s="7431" t="s">
        <v>77</v>
      </c>
      <c r="D153" s="7432"/>
      <c r="E153" s="6580"/>
      <c r="F153" s="6995" t="s">
        <v>101</v>
      </c>
      <c r="G153" s="7478"/>
      <c r="H153" s="7478"/>
      <c r="I153" s="7478"/>
      <c r="J153" s="7478"/>
      <c r="K153" s="7478"/>
      <c r="L153" s="7478"/>
      <c r="M153" s="7478"/>
      <c r="N153" s="7478"/>
      <c r="O153" s="7478"/>
      <c r="P153" s="7478"/>
      <c r="Q153" s="7478"/>
      <c r="R153" s="7478"/>
      <c r="S153" s="7478"/>
      <c r="T153" s="7478"/>
      <c r="U153" s="7478"/>
      <c r="V153" s="7478"/>
      <c r="W153" s="7478"/>
      <c r="X153" s="7478"/>
      <c r="Y153" s="7478"/>
      <c r="Z153" s="7478"/>
      <c r="AA153" s="7478"/>
      <c r="AB153" s="7478"/>
      <c r="AC153" s="7478"/>
      <c r="AD153" s="7478"/>
      <c r="AE153" s="7478"/>
      <c r="AF153" s="7478"/>
      <c r="AG153" s="6997"/>
      <c r="AH153" s="7603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9"/>
      <c r="H154" s="6995" t="s">
        <v>45</v>
      </c>
      <c r="I154" s="7479"/>
      <c r="J154" s="7055" t="s">
        <v>46</v>
      </c>
      <c r="K154" s="7453"/>
      <c r="L154" s="7055" t="s">
        <v>47</v>
      </c>
      <c r="M154" s="7453"/>
      <c r="N154" s="7055" t="s">
        <v>48</v>
      </c>
      <c r="O154" s="7453"/>
      <c r="P154" s="7055" t="s">
        <v>49</v>
      </c>
      <c r="Q154" s="7453"/>
      <c r="R154" s="7055" t="s">
        <v>50</v>
      </c>
      <c r="S154" s="7453"/>
      <c r="T154" s="7055" t="s">
        <v>51</v>
      </c>
      <c r="U154" s="7453"/>
      <c r="V154" s="7055" t="s">
        <v>52</v>
      </c>
      <c r="W154" s="7453"/>
      <c r="X154" s="7055" t="s">
        <v>53</v>
      </c>
      <c r="Y154" s="7453"/>
      <c r="Z154" s="7055" t="s">
        <v>54</v>
      </c>
      <c r="AA154" s="7453"/>
      <c r="AB154" s="7055" t="s">
        <v>55</v>
      </c>
      <c r="AC154" s="7453"/>
      <c r="AD154" s="7055" t="s">
        <v>56</v>
      </c>
      <c r="AE154" s="7453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8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9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7" t="s">
        <v>1592</v>
      </c>
      <c r="B165" s="7431" t="s">
        <v>77</v>
      </c>
      <c r="C165" s="7432"/>
      <c r="D165" s="6580"/>
      <c r="E165" s="6576" t="s">
        <v>101</v>
      </c>
      <c r="F165" s="7586"/>
      <c r="G165" s="7586"/>
      <c r="H165" s="7586"/>
      <c r="I165" s="7586"/>
      <c r="J165" s="7586"/>
      <c r="K165" s="7586"/>
      <c r="L165" s="7586"/>
      <c r="M165" s="7586"/>
      <c r="N165" s="7586"/>
      <c r="O165" s="7586"/>
      <c r="P165" s="7586"/>
      <c r="Q165" s="7586"/>
      <c r="R165" s="7586"/>
      <c r="S165" s="7586"/>
      <c r="T165" s="7586"/>
      <c r="U165" s="7586"/>
      <c r="V165" s="7586"/>
      <c r="W165" s="7586"/>
      <c r="X165" s="7586"/>
      <c r="Y165" s="7586"/>
      <c r="Z165" s="7586"/>
      <c r="AA165" s="7586"/>
      <c r="AB165" s="7586"/>
      <c r="AC165" s="7586"/>
      <c r="AD165" s="7586"/>
      <c r="AE165" s="7586"/>
      <c r="AF165" s="6578"/>
      <c r="AG165" s="7580" t="s">
        <v>2168</v>
      </c>
      <c r="AH165" s="7581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82"/>
      <c r="G166" s="6576" t="s">
        <v>45</v>
      </c>
      <c r="H166" s="7582"/>
      <c r="I166" s="6575" t="s">
        <v>46</v>
      </c>
      <c r="J166" s="7576"/>
      <c r="K166" s="6575" t="s">
        <v>47</v>
      </c>
      <c r="L166" s="7576"/>
      <c r="M166" s="6575" t="s">
        <v>48</v>
      </c>
      <c r="N166" s="7576"/>
      <c r="O166" s="6575" t="s">
        <v>49</v>
      </c>
      <c r="P166" s="7576"/>
      <c r="Q166" s="6575" t="s">
        <v>50</v>
      </c>
      <c r="R166" s="7576"/>
      <c r="S166" s="6575" t="s">
        <v>51</v>
      </c>
      <c r="T166" s="7576"/>
      <c r="U166" s="6575" t="s">
        <v>52</v>
      </c>
      <c r="V166" s="7576"/>
      <c r="W166" s="6575" t="s">
        <v>53</v>
      </c>
      <c r="X166" s="7576"/>
      <c r="Y166" s="6575" t="s">
        <v>54</v>
      </c>
      <c r="Z166" s="7576"/>
      <c r="AA166" s="6575" t="s">
        <v>55</v>
      </c>
      <c r="AB166" s="7576"/>
      <c r="AC166" s="6575" t="s">
        <v>56</v>
      </c>
      <c r="AD166" s="7576"/>
      <c r="AE166" s="6575" t="s">
        <v>57</v>
      </c>
      <c r="AF166" s="7577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8" t="s">
        <v>2337</v>
      </c>
      <c r="B173" s="7588" t="s">
        <v>4043</v>
      </c>
      <c r="C173" s="7589" t="s">
        <v>4059</v>
      </c>
      <c r="D173" s="7458"/>
      <c r="E173" s="7588" t="s">
        <v>4060</v>
      </c>
      <c r="F173" s="7589" t="s">
        <v>29</v>
      </c>
      <c r="G173" s="7458"/>
      <c r="H173" s="7458"/>
      <c r="I173" s="7458"/>
      <c r="J173" s="7458"/>
      <c r="K173" s="7458"/>
      <c r="L173" s="7458"/>
      <c r="M173" s="7458"/>
      <c r="N173" s="7458"/>
      <c r="O173" s="7458"/>
      <c r="P173" s="7458"/>
      <c r="Q173" s="7458"/>
      <c r="R173" s="7458"/>
      <c r="S173" s="7458"/>
      <c r="T173" s="7590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7" t="s">
        <v>4069</v>
      </c>
      <c r="B180" s="7591" t="s">
        <v>4070</v>
      </c>
      <c r="C180" s="7520"/>
      <c r="D180" s="7592"/>
      <c r="E180" s="7591" t="s">
        <v>4071</v>
      </c>
      <c r="F180" s="7520"/>
      <c r="G180" s="7592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3" t="s">
        <v>219</v>
      </c>
      <c r="B185" s="7594" t="s">
        <v>4043</v>
      </c>
      <c r="C185" s="7596" t="s">
        <v>4075</v>
      </c>
      <c r="D185" s="6557"/>
      <c r="E185" s="7597"/>
      <c r="F185" s="7588" t="s">
        <v>4060</v>
      </c>
      <c r="G185" s="7598" t="s">
        <v>29</v>
      </c>
      <c r="H185" s="7599"/>
      <c r="I185" s="7599"/>
      <c r="J185" s="7599"/>
      <c r="K185" s="7599"/>
      <c r="L185" s="7593"/>
    </row>
    <row r="186" spans="1:20" ht="21" x14ac:dyDescent="0.25">
      <c r="A186" s="6865"/>
      <c r="B186" s="7595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3" t="s">
        <v>4086</v>
      </c>
      <c r="B190" s="7583"/>
      <c r="C190" s="7583"/>
    </row>
    <row r="191" spans="1:20" ht="15" customHeight="1" x14ac:dyDescent="0.25">
      <c r="A191" s="7433" t="s">
        <v>4087</v>
      </c>
      <c r="B191" s="7446"/>
      <c r="C191" s="7559" t="s">
        <v>4088</v>
      </c>
      <c r="D191" s="6230" t="s">
        <v>4089</v>
      </c>
      <c r="E191" s="7584"/>
      <c r="F191" s="7584"/>
      <c r="G191" s="7584"/>
      <c r="H191" s="7584"/>
      <c r="I191" s="7584"/>
      <c r="J191" s="7585"/>
      <c r="K191" s="7586" t="s">
        <v>4090</v>
      </c>
      <c r="L191" s="7586"/>
      <c r="M191" s="7586"/>
      <c r="N191" s="7582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8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11" t="s">
        <v>219</v>
      </c>
      <c r="B198" s="7611" t="s">
        <v>4105</v>
      </c>
      <c r="C198" s="7612" t="s">
        <v>4106</v>
      </c>
      <c r="D198" s="7605" t="s">
        <v>4090</v>
      </c>
      <c r="E198" s="7614"/>
      <c r="F198" s="7605" t="s">
        <v>4107</v>
      </c>
      <c r="G198" s="7606"/>
      <c r="H198" s="7606"/>
      <c r="I198" s="7606"/>
      <c r="J198" s="7606"/>
      <c r="K198" s="7606"/>
      <c r="L198" s="7606"/>
      <c r="M198" s="7606"/>
      <c r="N198" s="7606"/>
      <c r="O198" s="7606"/>
      <c r="P198" s="7606"/>
      <c r="Q198" s="7606"/>
      <c r="R198" s="7606"/>
      <c r="S198" s="7606"/>
      <c r="T198" s="7521" t="s">
        <v>453</v>
      </c>
      <c r="U198" s="7527" t="s">
        <v>67</v>
      </c>
    </row>
    <row r="199" spans="1:91" s="161" customFormat="1" ht="21" x14ac:dyDescent="0.25">
      <c r="A199" s="7611"/>
      <c r="B199" s="7611"/>
      <c r="C199" s="7613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3"/>
      <c r="U199" s="7529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5" t="s">
        <v>4111</v>
      </c>
      <c r="B203" s="7615"/>
      <c r="C203" s="7615"/>
      <c r="D203" s="7615"/>
      <c r="E203" s="7615"/>
      <c r="F203" s="7615"/>
      <c r="G203" s="7615"/>
      <c r="H203" s="7615"/>
      <c r="I203" s="7615"/>
      <c r="J203" s="7615"/>
      <c r="CK203" s="161"/>
      <c r="CL203" s="161"/>
      <c r="CM203" s="161"/>
    </row>
    <row r="204" spans="1:91" ht="15" customHeight="1" x14ac:dyDescent="0.25">
      <c r="A204" s="7607" t="s">
        <v>3226</v>
      </c>
      <c r="B204" s="7607" t="s">
        <v>4112</v>
      </c>
      <c r="C204" s="7591" t="s">
        <v>4090</v>
      </c>
      <c r="D204" s="7592"/>
      <c r="E204" s="7520" t="s">
        <v>4107</v>
      </c>
      <c r="F204" s="7520"/>
      <c r="G204" s="7520"/>
      <c r="H204" s="7520"/>
      <c r="I204" s="7520"/>
      <c r="J204" s="7608"/>
      <c r="K204" s="7609" t="s">
        <v>453</v>
      </c>
      <c r="L204" s="7588" t="s">
        <v>67</v>
      </c>
      <c r="CK204" s="161"/>
      <c r="CL204" s="161"/>
      <c r="CM204" s="161"/>
    </row>
    <row r="205" spans="1:91" ht="21" x14ac:dyDescent="0.25">
      <c r="A205" s="7607"/>
      <c r="B205" s="7607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10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5" t="s">
        <v>4115</v>
      </c>
      <c r="B208" s="7615"/>
      <c r="C208" s="7615"/>
      <c r="D208" s="7615"/>
      <c r="E208" s="7615"/>
      <c r="F208" s="7615"/>
      <c r="G208" s="7615"/>
    </row>
    <row r="209" spans="1:7" ht="15" customHeight="1" x14ac:dyDescent="0.25">
      <c r="A209" s="7543" t="s">
        <v>3121</v>
      </c>
      <c r="B209" s="7543" t="s">
        <v>4043</v>
      </c>
      <c r="C209" s="6575" t="s">
        <v>4107</v>
      </c>
      <c r="D209" s="7577"/>
      <c r="E209" s="7577"/>
      <c r="F209" s="7577"/>
      <c r="G209" s="7576"/>
    </row>
    <row r="210" spans="1:7" ht="15" customHeight="1" x14ac:dyDescent="0.25">
      <c r="A210" s="7544"/>
      <c r="B210" s="754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3" t="s">
        <v>4117</v>
      </c>
      <c r="B212" s="7583"/>
      <c r="C212" s="7583"/>
      <c r="D212" s="7583"/>
    </row>
    <row r="213" spans="1:7" x14ac:dyDescent="0.25">
      <c r="A213" s="7587" t="s">
        <v>4118</v>
      </c>
      <c r="B213" s="6575" t="s">
        <v>3556</v>
      </c>
      <c r="C213" s="7577"/>
      <c r="D213" s="7576"/>
    </row>
    <row r="214" spans="1:7" x14ac:dyDescent="0.25">
      <c r="A214" s="5866"/>
      <c r="B214" s="1133" t="s">
        <v>3559</v>
      </c>
      <c r="C214" s="6576" t="s">
        <v>1594</v>
      </c>
      <c r="D214" s="7582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 ()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50" t="str">
        <f>CONCATENATE("MES: ",NOMBRE!B6, " (",NOMBRE!C6,NOMBRE!D6,")")</f>
        <v>MES:  ()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8" t="s">
        <v>4120</v>
      </c>
      <c r="B8" s="7638"/>
      <c r="C8" s="7638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9" t="s">
        <v>4121</v>
      </c>
      <c r="B9" s="7640"/>
      <c r="C9" s="7641"/>
      <c r="D9" s="6540" t="s">
        <v>77</v>
      </c>
      <c r="E9" s="6541"/>
      <c r="F9" s="6536"/>
      <c r="G9" s="7645" t="s">
        <v>29</v>
      </c>
      <c r="H9" s="7484"/>
      <c r="I9" s="7484"/>
      <c r="J9" s="7484"/>
      <c r="K9" s="7484"/>
      <c r="L9" s="7484"/>
      <c r="M9" s="7484"/>
      <c r="N9" s="7484"/>
      <c r="O9" s="7484"/>
      <c r="P9" s="7484"/>
      <c r="Q9" s="7484"/>
      <c r="R9" s="7484"/>
      <c r="S9" s="7484"/>
      <c r="T9" s="7484"/>
      <c r="U9" s="7484"/>
      <c r="V9" s="7484"/>
      <c r="W9" s="7484"/>
      <c r="X9" s="7484"/>
      <c r="Y9" s="7484"/>
      <c r="Z9" s="7484"/>
      <c r="AA9" s="7484"/>
      <c r="AB9" s="7484"/>
      <c r="AC9" s="7484"/>
      <c r="AD9" s="7484"/>
      <c r="AE9" s="7484"/>
      <c r="AF9" s="7484"/>
      <c r="AG9" s="7484"/>
      <c r="AH9" s="7484"/>
      <c r="AI9" s="7484"/>
      <c r="AJ9" s="7484"/>
      <c r="AK9" s="7484"/>
      <c r="AL9" s="7484"/>
      <c r="AM9" s="7484"/>
      <c r="AN9" s="7646"/>
      <c r="AO9" s="7496" t="s">
        <v>322</v>
      </c>
      <c r="AP9" s="6580" t="s">
        <v>37</v>
      </c>
      <c r="AQ9" s="7496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8" t="s">
        <v>34</v>
      </c>
      <c r="CM9" s="7648" t="s">
        <v>35</v>
      </c>
    </row>
    <row r="10" spans="1:91" ht="15" customHeight="1" x14ac:dyDescent="0.25">
      <c r="A10" s="7642"/>
      <c r="B10" s="7643"/>
      <c r="C10" s="7644"/>
      <c r="D10" s="6539"/>
      <c r="E10" s="6542"/>
      <c r="F10" s="6507"/>
      <c r="G10" s="7647" t="s">
        <v>1334</v>
      </c>
      <c r="H10" s="7582"/>
      <c r="I10" s="6576" t="s">
        <v>1335</v>
      </c>
      <c r="J10" s="7582"/>
      <c r="K10" s="6576" t="s">
        <v>4123</v>
      </c>
      <c r="L10" s="7582"/>
      <c r="M10" s="6576" t="s">
        <v>44</v>
      </c>
      <c r="N10" s="7582"/>
      <c r="O10" s="6576" t="s">
        <v>45</v>
      </c>
      <c r="P10" s="7582"/>
      <c r="Q10" s="6576" t="s">
        <v>974</v>
      </c>
      <c r="R10" s="7582"/>
      <c r="S10" s="6576" t="s">
        <v>629</v>
      </c>
      <c r="T10" s="7582"/>
      <c r="U10" s="6576" t="s">
        <v>48</v>
      </c>
      <c r="V10" s="7582"/>
      <c r="W10" s="6576" t="s">
        <v>49</v>
      </c>
      <c r="X10" s="7582"/>
      <c r="Y10" s="6576" t="s">
        <v>975</v>
      </c>
      <c r="Z10" s="7582"/>
      <c r="AA10" s="6576" t="s">
        <v>51</v>
      </c>
      <c r="AB10" s="7582"/>
      <c r="AC10" s="6576" t="s">
        <v>52</v>
      </c>
      <c r="AD10" s="7582"/>
      <c r="AE10" s="6576" t="s">
        <v>53</v>
      </c>
      <c r="AF10" s="7582"/>
      <c r="AG10" s="6576" t="s">
        <v>54</v>
      </c>
      <c r="AH10" s="7582"/>
      <c r="AI10" s="6576" t="s">
        <v>55</v>
      </c>
      <c r="AJ10" s="7582"/>
      <c r="AK10" s="6576" t="s">
        <v>56</v>
      </c>
      <c r="AL10" s="7582"/>
      <c r="AM10" s="6575" t="s">
        <v>1403</v>
      </c>
      <c r="AN10" s="7646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8"/>
      <c r="CM10" s="7648"/>
    </row>
    <row r="11" spans="1:91" x14ac:dyDescent="0.25">
      <c r="A11" s="7642"/>
      <c r="B11" s="7643"/>
      <c r="C11" s="7644"/>
      <c r="D11" s="97" t="s">
        <v>79</v>
      </c>
      <c r="E11" s="5284" t="s">
        <v>58</v>
      </c>
      <c r="F11" s="21" t="s">
        <v>59</v>
      </c>
      <c r="G11" s="5285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86" t="s">
        <v>59</v>
      </c>
      <c r="AO11" s="7447"/>
      <c r="AP11" s="6698" t="s">
        <v>59</v>
      </c>
      <c r="AQ11" s="7447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8"/>
      <c r="CM11" s="7648"/>
    </row>
    <row r="12" spans="1:91" ht="15" customHeight="1" x14ac:dyDescent="0.25">
      <c r="A12" s="7630" t="s">
        <v>4124</v>
      </c>
      <c r="B12" s="7633" t="s">
        <v>4125</v>
      </c>
      <c r="C12" s="5287" t="s">
        <v>4126</v>
      </c>
      <c r="D12" s="5288">
        <f>SUM(E12:F12)</f>
        <v>0</v>
      </c>
      <c r="E12" s="5289">
        <f>+G12+I12+K12+M12+O12+Q12+S12+U12+W12++Y12+AA12+AC12+AE12+AG12+AI12+AK12+AM12</f>
        <v>0</v>
      </c>
      <c r="F12" s="5290">
        <f>+H12+J12+L12+N12+P12+R12+T12+V12+X12++Z12+AB12+AD12+AF12+AH12+AJ12+AL12+AN12</f>
        <v>0</v>
      </c>
      <c r="G12" s="3229"/>
      <c r="H12" s="5291"/>
      <c r="I12" s="3229"/>
      <c r="J12" s="5291"/>
      <c r="K12" s="3229"/>
      <c r="L12" s="5291"/>
      <c r="M12" s="3229"/>
      <c r="N12" s="5291"/>
      <c r="O12" s="5292"/>
      <c r="P12" s="5291"/>
      <c r="Q12" s="5293"/>
      <c r="R12" s="5291"/>
      <c r="S12" s="5293"/>
      <c r="T12" s="5291"/>
      <c r="U12" s="5293"/>
      <c r="V12" s="5291"/>
      <c r="W12" s="3229"/>
      <c r="X12" s="5291"/>
      <c r="Y12" s="3229"/>
      <c r="Z12" s="5291"/>
      <c r="AA12" s="3229"/>
      <c r="AB12" s="5291"/>
      <c r="AC12" s="3229"/>
      <c r="AD12" s="5291"/>
      <c r="AE12" s="3229"/>
      <c r="AF12" s="5291"/>
      <c r="AG12" s="3229"/>
      <c r="AH12" s="5291"/>
      <c r="AI12" s="3229"/>
      <c r="AJ12" s="5291"/>
      <c r="AK12" s="3229"/>
      <c r="AL12" s="5291"/>
      <c r="AM12" s="3229"/>
      <c r="AN12" s="5294"/>
      <c r="AO12" s="5295"/>
      <c r="AP12" s="5291"/>
      <c r="AQ12" s="5295"/>
      <c r="AR12" s="5291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1"/>
      <c r="B13" s="7634"/>
      <c r="C13" s="939" t="s">
        <v>4127</v>
      </c>
      <c r="D13" s="5296">
        <f t="shared" ref="D13:D23" si="2">SUM(E13:F13)</f>
        <v>0</v>
      </c>
      <c r="E13" s="5297">
        <f>+G13+I13+K13+M13+O13+Q13+S13+U13+W13++Y13+AA13+AC13+AE13+AG13+AI13+AK13+AM13</f>
        <v>0</v>
      </c>
      <c r="F13" s="5298">
        <f t="shared" ref="F13:F34" si="3">+H13+J13+L13+N13+P13+R13+T13+V13+X13++Z13+AB13+AD13+AF13+AH13+AJ13+AL13+AN13</f>
        <v>0</v>
      </c>
      <c r="G13" s="5299"/>
      <c r="H13" s="5300"/>
      <c r="I13" s="5299"/>
      <c r="J13" s="5300"/>
      <c r="K13" s="5299"/>
      <c r="L13" s="5300"/>
      <c r="M13" s="5299"/>
      <c r="N13" s="5300"/>
      <c r="O13" s="5301"/>
      <c r="P13" s="5300"/>
      <c r="Q13" s="5301"/>
      <c r="R13" s="5300"/>
      <c r="S13" s="5301"/>
      <c r="T13" s="5300"/>
      <c r="U13" s="5301"/>
      <c r="V13" s="5300"/>
      <c r="W13" s="5299"/>
      <c r="X13" s="5300"/>
      <c r="Y13" s="5299"/>
      <c r="Z13" s="5300"/>
      <c r="AA13" s="5299"/>
      <c r="AB13" s="5300"/>
      <c r="AC13" s="5299"/>
      <c r="AD13" s="5300"/>
      <c r="AE13" s="5299"/>
      <c r="AF13" s="5300"/>
      <c r="AG13" s="5299"/>
      <c r="AH13" s="5300"/>
      <c r="AI13" s="5299"/>
      <c r="AJ13" s="5300"/>
      <c r="AK13" s="5299"/>
      <c r="AL13" s="5300"/>
      <c r="AM13" s="5299"/>
      <c r="AN13" s="5302"/>
      <c r="AO13" s="5303"/>
      <c r="AP13" s="5300"/>
      <c r="AQ13" s="5303"/>
      <c r="AR13" s="5300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1"/>
      <c r="B14" s="7633" t="s">
        <v>4128</v>
      </c>
      <c r="C14" s="5304" t="s">
        <v>4129</v>
      </c>
      <c r="D14" s="5305">
        <f t="shared" si="2"/>
        <v>0</v>
      </c>
      <c r="E14" s="5305">
        <f t="shared" ref="E14:E34" si="12">+G14+I14+K14+M14+O14+Q14+S14+U14+W14++Y14+AA14+AC14+AE14+AG14+AI14+AK14+AM14</f>
        <v>0</v>
      </c>
      <c r="F14" s="5306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07"/>
      <c r="P14" s="3258"/>
      <c r="Q14" s="5307"/>
      <c r="R14" s="3258"/>
      <c r="S14" s="5307"/>
      <c r="T14" s="3258"/>
      <c r="U14" s="5307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08"/>
      <c r="AP14" s="3258"/>
      <c r="AQ14" s="5308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1"/>
      <c r="B15" s="7635"/>
      <c r="C15" s="4790" t="s">
        <v>4130</v>
      </c>
      <c r="D15" s="5288">
        <f t="shared" si="2"/>
        <v>0</v>
      </c>
      <c r="E15" s="5288">
        <f t="shared" si="12"/>
        <v>0</v>
      </c>
      <c r="F15" s="5290">
        <f t="shared" si="3"/>
        <v>0</v>
      </c>
      <c r="G15" s="5309"/>
      <c r="H15" s="5291"/>
      <c r="I15" s="5309"/>
      <c r="J15" s="5291"/>
      <c r="K15" s="5309"/>
      <c r="L15" s="5291"/>
      <c r="M15" s="5309"/>
      <c r="N15" s="5291"/>
      <c r="O15" s="5293"/>
      <c r="P15" s="5291"/>
      <c r="Q15" s="5293"/>
      <c r="R15" s="5291"/>
      <c r="S15" s="5293"/>
      <c r="T15" s="5291"/>
      <c r="U15" s="5293"/>
      <c r="V15" s="5291"/>
      <c r="W15" s="5309"/>
      <c r="X15" s="5291"/>
      <c r="Y15" s="5309"/>
      <c r="Z15" s="5291"/>
      <c r="AA15" s="5309"/>
      <c r="AB15" s="5291"/>
      <c r="AC15" s="5309"/>
      <c r="AD15" s="5291"/>
      <c r="AE15" s="5309"/>
      <c r="AF15" s="5291"/>
      <c r="AG15" s="5309"/>
      <c r="AH15" s="5291"/>
      <c r="AI15" s="5309"/>
      <c r="AJ15" s="5291"/>
      <c r="AK15" s="5309"/>
      <c r="AL15" s="5291"/>
      <c r="AM15" s="5309"/>
      <c r="AN15" s="5294"/>
      <c r="AO15" s="5295"/>
      <c r="AP15" s="5291"/>
      <c r="AQ15" s="5295"/>
      <c r="AR15" s="5291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1"/>
      <c r="B16" s="7635"/>
      <c r="C16" s="4790" t="s">
        <v>4131</v>
      </c>
      <c r="D16" s="5288">
        <f t="shared" si="2"/>
        <v>0</v>
      </c>
      <c r="E16" s="5288">
        <f t="shared" si="12"/>
        <v>0</v>
      </c>
      <c r="F16" s="5290">
        <f t="shared" si="3"/>
        <v>0</v>
      </c>
      <c r="G16" s="5309"/>
      <c r="H16" s="5291"/>
      <c r="I16" s="5309"/>
      <c r="J16" s="5291"/>
      <c r="K16" s="5309"/>
      <c r="L16" s="5291"/>
      <c r="M16" s="5309"/>
      <c r="N16" s="5291"/>
      <c r="O16" s="5293"/>
      <c r="P16" s="5291"/>
      <c r="Q16" s="5293"/>
      <c r="R16" s="5291"/>
      <c r="S16" s="5293"/>
      <c r="T16" s="5291"/>
      <c r="U16" s="5293"/>
      <c r="V16" s="5291"/>
      <c r="W16" s="5309"/>
      <c r="X16" s="5291"/>
      <c r="Y16" s="5309"/>
      <c r="Z16" s="5291"/>
      <c r="AA16" s="5309"/>
      <c r="AB16" s="5291"/>
      <c r="AC16" s="5309"/>
      <c r="AD16" s="5291"/>
      <c r="AE16" s="5309"/>
      <c r="AF16" s="5291"/>
      <c r="AG16" s="5309"/>
      <c r="AH16" s="5291"/>
      <c r="AI16" s="5309"/>
      <c r="AJ16" s="5291"/>
      <c r="AK16" s="5309"/>
      <c r="AL16" s="5291"/>
      <c r="AM16" s="5309"/>
      <c r="AN16" s="5294"/>
      <c r="AO16" s="5295"/>
      <c r="AP16" s="5291"/>
      <c r="AQ16" s="5295"/>
      <c r="AR16" s="5291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1"/>
      <c r="B17" s="7635"/>
      <c r="C17" s="4790" t="s">
        <v>4132</v>
      </c>
      <c r="D17" s="5288">
        <f t="shared" si="2"/>
        <v>0</v>
      </c>
      <c r="E17" s="5288">
        <f t="shared" si="12"/>
        <v>0</v>
      </c>
      <c r="F17" s="5290">
        <f t="shared" si="3"/>
        <v>0</v>
      </c>
      <c r="G17" s="5309"/>
      <c r="H17" s="5291"/>
      <c r="I17" s="5309"/>
      <c r="J17" s="5291"/>
      <c r="K17" s="5309"/>
      <c r="L17" s="5291"/>
      <c r="M17" s="5309"/>
      <c r="N17" s="5291"/>
      <c r="O17" s="5293"/>
      <c r="P17" s="5291"/>
      <c r="Q17" s="5293"/>
      <c r="R17" s="5291"/>
      <c r="S17" s="5293"/>
      <c r="T17" s="5291"/>
      <c r="U17" s="5293"/>
      <c r="V17" s="5291"/>
      <c r="W17" s="5309"/>
      <c r="X17" s="5291"/>
      <c r="Y17" s="5309"/>
      <c r="Z17" s="5291"/>
      <c r="AA17" s="5309"/>
      <c r="AB17" s="5291"/>
      <c r="AC17" s="5309"/>
      <c r="AD17" s="5291"/>
      <c r="AE17" s="5309"/>
      <c r="AF17" s="5291"/>
      <c r="AG17" s="5309"/>
      <c r="AH17" s="5291"/>
      <c r="AI17" s="5309"/>
      <c r="AJ17" s="5291"/>
      <c r="AK17" s="5309"/>
      <c r="AL17" s="5291"/>
      <c r="AM17" s="5309"/>
      <c r="AN17" s="5294"/>
      <c r="AO17" s="5295"/>
      <c r="AP17" s="5291"/>
      <c r="AQ17" s="5295"/>
      <c r="AR17" s="5291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1"/>
      <c r="B18" s="7635"/>
      <c r="C18" s="4790" t="s">
        <v>4133</v>
      </c>
      <c r="D18" s="5288">
        <f t="shared" si="2"/>
        <v>0</v>
      </c>
      <c r="E18" s="5288">
        <f t="shared" si="12"/>
        <v>0</v>
      </c>
      <c r="F18" s="5290">
        <f t="shared" si="3"/>
        <v>0</v>
      </c>
      <c r="G18" s="5309"/>
      <c r="H18" s="5291"/>
      <c r="I18" s="5309"/>
      <c r="J18" s="5291"/>
      <c r="K18" s="5309"/>
      <c r="L18" s="5291"/>
      <c r="M18" s="5309"/>
      <c r="N18" s="5291"/>
      <c r="O18" s="5293"/>
      <c r="P18" s="5291"/>
      <c r="Q18" s="5293"/>
      <c r="R18" s="5291"/>
      <c r="S18" s="5293"/>
      <c r="T18" s="5291"/>
      <c r="U18" s="5293"/>
      <c r="V18" s="5291"/>
      <c r="W18" s="5309"/>
      <c r="X18" s="5291"/>
      <c r="Y18" s="5309"/>
      <c r="Z18" s="5291"/>
      <c r="AA18" s="5309"/>
      <c r="AB18" s="5291"/>
      <c r="AC18" s="5309"/>
      <c r="AD18" s="5291"/>
      <c r="AE18" s="5309"/>
      <c r="AF18" s="5291"/>
      <c r="AG18" s="5309"/>
      <c r="AH18" s="5291"/>
      <c r="AI18" s="5309"/>
      <c r="AJ18" s="5291"/>
      <c r="AK18" s="5309"/>
      <c r="AL18" s="5291"/>
      <c r="AM18" s="5309"/>
      <c r="AN18" s="5294"/>
      <c r="AO18" s="5295"/>
      <c r="AP18" s="5291"/>
      <c r="AQ18" s="5295"/>
      <c r="AR18" s="5291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1"/>
      <c r="B19" s="7635"/>
      <c r="C19" s="4790" t="s">
        <v>4134</v>
      </c>
      <c r="D19" s="5288">
        <f t="shared" si="2"/>
        <v>0</v>
      </c>
      <c r="E19" s="5288">
        <f t="shared" si="12"/>
        <v>0</v>
      </c>
      <c r="F19" s="5290">
        <f t="shared" si="3"/>
        <v>0</v>
      </c>
      <c r="G19" s="5309"/>
      <c r="H19" s="5291"/>
      <c r="I19" s="5309"/>
      <c r="J19" s="5291"/>
      <c r="K19" s="5309"/>
      <c r="L19" s="5291"/>
      <c r="M19" s="5309"/>
      <c r="N19" s="5291"/>
      <c r="O19" s="5293"/>
      <c r="P19" s="5291"/>
      <c r="Q19" s="5293"/>
      <c r="R19" s="5291"/>
      <c r="S19" s="5293"/>
      <c r="T19" s="5291"/>
      <c r="U19" s="5293"/>
      <c r="V19" s="5291"/>
      <c r="W19" s="5309"/>
      <c r="X19" s="5291"/>
      <c r="Y19" s="5309"/>
      <c r="Z19" s="5291"/>
      <c r="AA19" s="5309"/>
      <c r="AB19" s="5291"/>
      <c r="AC19" s="5309"/>
      <c r="AD19" s="5291"/>
      <c r="AE19" s="5309"/>
      <c r="AF19" s="5291"/>
      <c r="AG19" s="5309"/>
      <c r="AH19" s="5291"/>
      <c r="AI19" s="5309"/>
      <c r="AJ19" s="5291"/>
      <c r="AK19" s="5309"/>
      <c r="AL19" s="5291"/>
      <c r="AM19" s="5309"/>
      <c r="AN19" s="5294"/>
      <c r="AO19" s="5295"/>
      <c r="AP19" s="5291"/>
      <c r="AQ19" s="5295"/>
      <c r="AR19" s="5291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1"/>
      <c r="B20" s="7635"/>
      <c r="C20" s="5310" t="s">
        <v>4135</v>
      </c>
      <c r="D20" s="5288">
        <f t="shared" si="2"/>
        <v>0</v>
      </c>
      <c r="E20" s="5288">
        <f t="shared" si="12"/>
        <v>0</v>
      </c>
      <c r="F20" s="5290">
        <f t="shared" si="3"/>
        <v>0</v>
      </c>
      <c r="G20" s="5309"/>
      <c r="H20" s="5291"/>
      <c r="I20" s="5309"/>
      <c r="J20" s="5291"/>
      <c r="K20" s="5309"/>
      <c r="L20" s="5291"/>
      <c r="M20" s="5309"/>
      <c r="N20" s="5291"/>
      <c r="O20" s="5293"/>
      <c r="P20" s="5291"/>
      <c r="Q20" s="5293"/>
      <c r="R20" s="5291"/>
      <c r="S20" s="5293"/>
      <c r="T20" s="5291"/>
      <c r="U20" s="5293"/>
      <c r="V20" s="5291"/>
      <c r="W20" s="5309"/>
      <c r="X20" s="5291"/>
      <c r="Y20" s="5309"/>
      <c r="Z20" s="5291"/>
      <c r="AA20" s="5309"/>
      <c r="AB20" s="5291"/>
      <c r="AC20" s="5309"/>
      <c r="AD20" s="5291"/>
      <c r="AE20" s="5309"/>
      <c r="AF20" s="5291"/>
      <c r="AG20" s="5309"/>
      <c r="AH20" s="5291"/>
      <c r="AI20" s="5309"/>
      <c r="AJ20" s="5291"/>
      <c r="AK20" s="5309"/>
      <c r="AL20" s="5291"/>
      <c r="AM20" s="5309"/>
      <c r="AN20" s="5294"/>
      <c r="AO20" s="5295"/>
      <c r="AP20" s="5291"/>
      <c r="AQ20" s="5295"/>
      <c r="AR20" s="5291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1"/>
      <c r="B21" s="7635"/>
      <c r="C21" s="5310" t="s">
        <v>4136</v>
      </c>
      <c r="D21" s="5288">
        <f t="shared" si="2"/>
        <v>0</v>
      </c>
      <c r="E21" s="5288">
        <f t="shared" si="12"/>
        <v>0</v>
      </c>
      <c r="F21" s="5290">
        <f t="shared" si="3"/>
        <v>0</v>
      </c>
      <c r="G21" s="5309"/>
      <c r="H21" s="5291"/>
      <c r="I21" s="5309"/>
      <c r="J21" s="5291"/>
      <c r="K21" s="5309"/>
      <c r="L21" s="5291"/>
      <c r="M21" s="5309"/>
      <c r="N21" s="5291"/>
      <c r="O21" s="5293"/>
      <c r="P21" s="5291"/>
      <c r="Q21" s="5293"/>
      <c r="R21" s="5291"/>
      <c r="S21" s="5293"/>
      <c r="T21" s="5291"/>
      <c r="U21" s="5293"/>
      <c r="V21" s="5291"/>
      <c r="W21" s="5309"/>
      <c r="X21" s="5291"/>
      <c r="Y21" s="5309"/>
      <c r="Z21" s="5291"/>
      <c r="AA21" s="5309"/>
      <c r="AB21" s="5291"/>
      <c r="AC21" s="5309"/>
      <c r="AD21" s="5291"/>
      <c r="AE21" s="5309"/>
      <c r="AF21" s="5291"/>
      <c r="AG21" s="5309"/>
      <c r="AH21" s="5291"/>
      <c r="AI21" s="5309"/>
      <c r="AJ21" s="5291"/>
      <c r="AK21" s="5309"/>
      <c r="AL21" s="5291"/>
      <c r="AM21" s="5309"/>
      <c r="AN21" s="5294"/>
      <c r="AO21" s="5295"/>
      <c r="AP21" s="5291"/>
      <c r="AQ21" s="5295"/>
      <c r="AR21" s="5291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1"/>
      <c r="B22" s="7635"/>
      <c r="C22" s="4790" t="s">
        <v>4137</v>
      </c>
      <c r="D22" s="5288">
        <f t="shared" si="2"/>
        <v>0</v>
      </c>
      <c r="E22" s="5288">
        <f t="shared" si="12"/>
        <v>0</v>
      </c>
      <c r="F22" s="5290">
        <f t="shared" si="3"/>
        <v>0</v>
      </c>
      <c r="G22" s="5309"/>
      <c r="H22" s="5291"/>
      <c r="I22" s="5309"/>
      <c r="J22" s="5291"/>
      <c r="K22" s="5309"/>
      <c r="L22" s="5291"/>
      <c r="M22" s="5309"/>
      <c r="N22" s="5291"/>
      <c r="O22" s="5293"/>
      <c r="P22" s="5291"/>
      <c r="Q22" s="5293"/>
      <c r="R22" s="5291"/>
      <c r="S22" s="5293"/>
      <c r="T22" s="5291"/>
      <c r="U22" s="5293"/>
      <c r="V22" s="5291"/>
      <c r="W22" s="5309"/>
      <c r="X22" s="5291"/>
      <c r="Y22" s="5309"/>
      <c r="Z22" s="5291"/>
      <c r="AA22" s="5309"/>
      <c r="AB22" s="5291"/>
      <c r="AC22" s="5309"/>
      <c r="AD22" s="5291"/>
      <c r="AE22" s="5309"/>
      <c r="AF22" s="5291"/>
      <c r="AG22" s="5309"/>
      <c r="AH22" s="5291"/>
      <c r="AI22" s="5309"/>
      <c r="AJ22" s="5291"/>
      <c r="AK22" s="5309"/>
      <c r="AL22" s="5291"/>
      <c r="AM22" s="5309"/>
      <c r="AN22" s="5294"/>
      <c r="AO22" s="5295"/>
      <c r="AP22" s="5291"/>
      <c r="AQ22" s="5295"/>
      <c r="AR22" s="5291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2"/>
      <c r="B23" s="7634"/>
      <c r="C23" s="5311" t="s">
        <v>4138</v>
      </c>
      <c r="D23" s="5296">
        <f t="shared" si="2"/>
        <v>0</v>
      </c>
      <c r="E23" s="5297">
        <f t="shared" si="12"/>
        <v>0</v>
      </c>
      <c r="F23" s="5298">
        <f t="shared" si="3"/>
        <v>0</v>
      </c>
      <c r="G23" s="5299"/>
      <c r="H23" s="5300"/>
      <c r="I23" s="5299"/>
      <c r="J23" s="5300"/>
      <c r="K23" s="5299"/>
      <c r="L23" s="5300"/>
      <c r="M23" s="5299"/>
      <c r="N23" s="5300"/>
      <c r="O23" s="5301"/>
      <c r="P23" s="5300"/>
      <c r="Q23" s="5301"/>
      <c r="R23" s="5300"/>
      <c r="S23" s="5301"/>
      <c r="T23" s="5300"/>
      <c r="U23" s="5301"/>
      <c r="V23" s="5300"/>
      <c r="W23" s="5299"/>
      <c r="X23" s="5300"/>
      <c r="Y23" s="5299"/>
      <c r="Z23" s="5300"/>
      <c r="AA23" s="5299"/>
      <c r="AB23" s="5300"/>
      <c r="AC23" s="5299"/>
      <c r="AD23" s="5300"/>
      <c r="AE23" s="5299"/>
      <c r="AF23" s="5300"/>
      <c r="AG23" s="5299"/>
      <c r="AH23" s="5300"/>
      <c r="AI23" s="5299"/>
      <c r="AJ23" s="5300"/>
      <c r="AK23" s="5299"/>
      <c r="AL23" s="5300"/>
      <c r="AM23" s="5299"/>
      <c r="AN23" s="5302"/>
      <c r="AO23" s="5303"/>
      <c r="AP23" s="5300"/>
      <c r="AQ23" s="5303"/>
      <c r="AR23" s="5300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6" t="s">
        <v>770</v>
      </c>
      <c r="B24" s="7636" t="s">
        <v>4125</v>
      </c>
      <c r="C24" s="5287" t="s">
        <v>4139</v>
      </c>
      <c r="D24" s="5305">
        <f t="shared" ref="D24:D34" si="13">SUM(E24:F24)</f>
        <v>0</v>
      </c>
      <c r="E24" s="5305">
        <f t="shared" si="12"/>
        <v>0</v>
      </c>
      <c r="F24" s="5306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07"/>
      <c r="P24" s="3258"/>
      <c r="Q24" s="5307"/>
      <c r="R24" s="3258"/>
      <c r="S24" s="5307"/>
      <c r="T24" s="3258"/>
      <c r="U24" s="5307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08"/>
      <c r="AP24" s="3258"/>
      <c r="AQ24" s="5308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7"/>
      <c r="B25" s="7637"/>
      <c r="C25" s="5090" t="s">
        <v>4140</v>
      </c>
      <c r="D25" s="5288">
        <f t="shared" si="13"/>
        <v>0</v>
      </c>
      <c r="E25" s="5288">
        <f t="shared" si="12"/>
        <v>0</v>
      </c>
      <c r="F25" s="5290">
        <f t="shared" si="3"/>
        <v>0</v>
      </c>
      <c r="G25" s="5309"/>
      <c r="H25" s="5291"/>
      <c r="I25" s="5309"/>
      <c r="J25" s="5291"/>
      <c r="K25" s="5309"/>
      <c r="L25" s="5291"/>
      <c r="M25" s="5309"/>
      <c r="N25" s="5291"/>
      <c r="O25" s="5293"/>
      <c r="P25" s="5291"/>
      <c r="Q25" s="5293"/>
      <c r="R25" s="5291"/>
      <c r="S25" s="5293"/>
      <c r="T25" s="5291"/>
      <c r="U25" s="5293"/>
      <c r="V25" s="5291"/>
      <c r="W25" s="5309"/>
      <c r="X25" s="5291"/>
      <c r="Y25" s="5309"/>
      <c r="Z25" s="5291"/>
      <c r="AA25" s="5309"/>
      <c r="AB25" s="5291"/>
      <c r="AC25" s="5309"/>
      <c r="AD25" s="5291"/>
      <c r="AE25" s="5309"/>
      <c r="AF25" s="5291"/>
      <c r="AG25" s="5309"/>
      <c r="AH25" s="5291"/>
      <c r="AI25" s="5309"/>
      <c r="AJ25" s="5291"/>
      <c r="AK25" s="5309"/>
      <c r="AL25" s="5291"/>
      <c r="AM25" s="5309"/>
      <c r="AN25" s="5294"/>
      <c r="AO25" s="5295"/>
      <c r="AP25" s="5291"/>
      <c r="AQ25" s="5295"/>
      <c r="AR25" s="5291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7"/>
      <c r="B26" s="7637"/>
      <c r="C26" s="5090" t="s">
        <v>4141</v>
      </c>
      <c r="D26" s="5288">
        <f t="shared" si="13"/>
        <v>0</v>
      </c>
      <c r="E26" s="5288">
        <f t="shared" si="12"/>
        <v>0</v>
      </c>
      <c r="F26" s="5290">
        <f t="shared" si="3"/>
        <v>0</v>
      </c>
      <c r="G26" s="5309"/>
      <c r="H26" s="5291"/>
      <c r="I26" s="5309"/>
      <c r="J26" s="5291"/>
      <c r="K26" s="5309"/>
      <c r="L26" s="5291"/>
      <c r="M26" s="5309"/>
      <c r="N26" s="5291"/>
      <c r="O26" s="5293"/>
      <c r="P26" s="5291"/>
      <c r="Q26" s="5293"/>
      <c r="R26" s="5291"/>
      <c r="S26" s="5293"/>
      <c r="T26" s="5291"/>
      <c r="U26" s="5293"/>
      <c r="V26" s="5291"/>
      <c r="W26" s="5309"/>
      <c r="X26" s="5291"/>
      <c r="Y26" s="5309"/>
      <c r="Z26" s="5291"/>
      <c r="AA26" s="5309"/>
      <c r="AB26" s="5291"/>
      <c r="AC26" s="5309"/>
      <c r="AD26" s="5291"/>
      <c r="AE26" s="5309"/>
      <c r="AF26" s="5291"/>
      <c r="AG26" s="5309"/>
      <c r="AH26" s="5291"/>
      <c r="AI26" s="5309"/>
      <c r="AJ26" s="5291"/>
      <c r="AK26" s="5309"/>
      <c r="AL26" s="5291"/>
      <c r="AM26" s="5309"/>
      <c r="AN26" s="5294"/>
      <c r="AO26" s="5295"/>
      <c r="AP26" s="5291"/>
      <c r="AQ26" s="5295"/>
      <c r="AR26" s="5291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7"/>
      <c r="B27" s="7637"/>
      <c r="C27" s="5090" t="s">
        <v>4142</v>
      </c>
      <c r="D27" s="5288">
        <f t="shared" si="13"/>
        <v>0</v>
      </c>
      <c r="E27" s="5288">
        <f t="shared" si="12"/>
        <v>0</v>
      </c>
      <c r="F27" s="5290">
        <f t="shared" si="3"/>
        <v>0</v>
      </c>
      <c r="G27" s="5309"/>
      <c r="H27" s="5291"/>
      <c r="I27" s="5309"/>
      <c r="J27" s="5291"/>
      <c r="K27" s="5309"/>
      <c r="L27" s="5291"/>
      <c r="M27" s="5309"/>
      <c r="N27" s="5291"/>
      <c r="O27" s="5293"/>
      <c r="P27" s="5291"/>
      <c r="Q27" s="5293"/>
      <c r="R27" s="5291"/>
      <c r="S27" s="5293"/>
      <c r="T27" s="5291"/>
      <c r="U27" s="5293"/>
      <c r="V27" s="5291"/>
      <c r="W27" s="5309"/>
      <c r="X27" s="5291"/>
      <c r="Y27" s="5309"/>
      <c r="Z27" s="5291"/>
      <c r="AA27" s="5309"/>
      <c r="AB27" s="5291"/>
      <c r="AC27" s="5309"/>
      <c r="AD27" s="5291"/>
      <c r="AE27" s="5309"/>
      <c r="AF27" s="5291"/>
      <c r="AG27" s="5309"/>
      <c r="AH27" s="5291"/>
      <c r="AI27" s="5309"/>
      <c r="AJ27" s="5291"/>
      <c r="AK27" s="5309"/>
      <c r="AL27" s="5291"/>
      <c r="AM27" s="5309"/>
      <c r="AN27" s="5294"/>
      <c r="AO27" s="5295"/>
      <c r="AP27" s="5291"/>
      <c r="AQ27" s="5295"/>
      <c r="AR27" s="5291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7"/>
      <c r="B28" s="7637"/>
      <c r="C28" s="5090" t="s">
        <v>4143</v>
      </c>
      <c r="D28" s="5288">
        <f t="shared" si="13"/>
        <v>0</v>
      </c>
      <c r="E28" s="5288">
        <f t="shared" si="12"/>
        <v>0</v>
      </c>
      <c r="F28" s="5290">
        <f t="shared" si="3"/>
        <v>0</v>
      </c>
      <c r="G28" s="5309"/>
      <c r="H28" s="5291"/>
      <c r="I28" s="5309"/>
      <c r="J28" s="5291"/>
      <c r="K28" s="5309"/>
      <c r="L28" s="5291"/>
      <c r="M28" s="5309"/>
      <c r="N28" s="5291"/>
      <c r="O28" s="5293"/>
      <c r="P28" s="5291"/>
      <c r="Q28" s="5293"/>
      <c r="R28" s="5291"/>
      <c r="S28" s="5293"/>
      <c r="T28" s="5291"/>
      <c r="U28" s="5293"/>
      <c r="V28" s="5291"/>
      <c r="W28" s="5309"/>
      <c r="X28" s="5291"/>
      <c r="Y28" s="5309"/>
      <c r="Z28" s="5291"/>
      <c r="AA28" s="5309"/>
      <c r="AB28" s="5291"/>
      <c r="AC28" s="5309"/>
      <c r="AD28" s="5291"/>
      <c r="AE28" s="5309"/>
      <c r="AF28" s="5291"/>
      <c r="AG28" s="5309"/>
      <c r="AH28" s="5291"/>
      <c r="AI28" s="5309"/>
      <c r="AJ28" s="5291"/>
      <c r="AK28" s="5309"/>
      <c r="AL28" s="5291"/>
      <c r="AM28" s="5309"/>
      <c r="AN28" s="5294"/>
      <c r="AO28" s="5295"/>
      <c r="AP28" s="5291"/>
      <c r="AQ28" s="5295"/>
      <c r="AR28" s="5291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7"/>
      <c r="B29" s="6848"/>
      <c r="C29" s="939" t="s">
        <v>4144</v>
      </c>
      <c r="D29" s="5296">
        <f t="shared" si="13"/>
        <v>0</v>
      </c>
      <c r="E29" s="5297">
        <f t="shared" si="12"/>
        <v>0</v>
      </c>
      <c r="F29" s="5298">
        <f t="shared" si="3"/>
        <v>0</v>
      </c>
      <c r="G29" s="5299"/>
      <c r="H29" s="5300"/>
      <c r="I29" s="5299"/>
      <c r="J29" s="5300"/>
      <c r="K29" s="5299"/>
      <c r="L29" s="5300"/>
      <c r="M29" s="5299"/>
      <c r="N29" s="5300"/>
      <c r="O29" s="5301"/>
      <c r="P29" s="5300"/>
      <c r="Q29" s="5301"/>
      <c r="R29" s="5300"/>
      <c r="S29" s="5301"/>
      <c r="T29" s="5300"/>
      <c r="U29" s="5301"/>
      <c r="V29" s="5300"/>
      <c r="W29" s="5299"/>
      <c r="X29" s="5300"/>
      <c r="Y29" s="5299"/>
      <c r="Z29" s="5300"/>
      <c r="AA29" s="5299"/>
      <c r="AB29" s="5300"/>
      <c r="AC29" s="5299"/>
      <c r="AD29" s="5300"/>
      <c r="AE29" s="5299"/>
      <c r="AF29" s="5300"/>
      <c r="AG29" s="5299"/>
      <c r="AH29" s="5300"/>
      <c r="AI29" s="5299"/>
      <c r="AJ29" s="5300"/>
      <c r="AK29" s="5299"/>
      <c r="AL29" s="5300"/>
      <c r="AM29" s="5299"/>
      <c r="AN29" s="5302"/>
      <c r="AO29" s="5303"/>
      <c r="AP29" s="5300"/>
      <c r="AQ29" s="5303"/>
      <c r="AR29" s="5300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7"/>
      <c r="B30" s="7636" t="s">
        <v>4128</v>
      </c>
      <c r="C30" s="5287" t="s">
        <v>4139</v>
      </c>
      <c r="D30" s="5305">
        <f t="shared" si="13"/>
        <v>0</v>
      </c>
      <c r="E30" s="5305">
        <f t="shared" si="12"/>
        <v>0</v>
      </c>
      <c r="F30" s="5306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07"/>
      <c r="P30" s="3258"/>
      <c r="Q30" s="5307"/>
      <c r="R30" s="3258"/>
      <c r="S30" s="5307"/>
      <c r="T30" s="3258"/>
      <c r="U30" s="5307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08"/>
      <c r="AP30" s="3258"/>
      <c r="AQ30" s="5308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7"/>
      <c r="B31" s="7637"/>
      <c r="C31" s="5090" t="s">
        <v>4140</v>
      </c>
      <c r="D31" s="5288">
        <f t="shared" si="13"/>
        <v>0</v>
      </c>
      <c r="E31" s="5288">
        <f t="shared" si="12"/>
        <v>0</v>
      </c>
      <c r="F31" s="5290">
        <f t="shared" si="3"/>
        <v>0</v>
      </c>
      <c r="G31" s="5309"/>
      <c r="H31" s="5291"/>
      <c r="I31" s="5309"/>
      <c r="J31" s="5291"/>
      <c r="K31" s="5309"/>
      <c r="L31" s="5291"/>
      <c r="M31" s="5309"/>
      <c r="N31" s="5291"/>
      <c r="O31" s="5293"/>
      <c r="P31" s="5291"/>
      <c r="Q31" s="5293"/>
      <c r="R31" s="5291"/>
      <c r="S31" s="5293"/>
      <c r="T31" s="5291"/>
      <c r="U31" s="5293"/>
      <c r="V31" s="5291"/>
      <c r="W31" s="5309"/>
      <c r="X31" s="5291"/>
      <c r="Y31" s="5309"/>
      <c r="Z31" s="5291"/>
      <c r="AA31" s="5309"/>
      <c r="AB31" s="5291"/>
      <c r="AC31" s="5309"/>
      <c r="AD31" s="5291"/>
      <c r="AE31" s="5309"/>
      <c r="AF31" s="5291"/>
      <c r="AG31" s="5309"/>
      <c r="AH31" s="5291"/>
      <c r="AI31" s="5309"/>
      <c r="AJ31" s="5291"/>
      <c r="AK31" s="5309"/>
      <c r="AL31" s="5291"/>
      <c r="AM31" s="5309"/>
      <c r="AN31" s="5294"/>
      <c r="AO31" s="5295"/>
      <c r="AP31" s="5291"/>
      <c r="AQ31" s="5295"/>
      <c r="AR31" s="5291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7"/>
      <c r="B32" s="7637"/>
      <c r="C32" s="5090" t="s">
        <v>4141</v>
      </c>
      <c r="D32" s="5288">
        <f t="shared" si="13"/>
        <v>0</v>
      </c>
      <c r="E32" s="5288">
        <f t="shared" si="12"/>
        <v>0</v>
      </c>
      <c r="F32" s="5290">
        <f t="shared" si="3"/>
        <v>0</v>
      </c>
      <c r="G32" s="5309"/>
      <c r="H32" s="5291"/>
      <c r="I32" s="5309"/>
      <c r="J32" s="5291"/>
      <c r="K32" s="5309"/>
      <c r="L32" s="5291"/>
      <c r="M32" s="5309"/>
      <c r="N32" s="5291"/>
      <c r="O32" s="5293"/>
      <c r="P32" s="5291"/>
      <c r="Q32" s="5293"/>
      <c r="R32" s="5291"/>
      <c r="S32" s="5293"/>
      <c r="T32" s="5291"/>
      <c r="U32" s="5293"/>
      <c r="V32" s="5291"/>
      <c r="W32" s="5309"/>
      <c r="X32" s="5291"/>
      <c r="Y32" s="5309"/>
      <c r="Z32" s="5291"/>
      <c r="AA32" s="5309"/>
      <c r="AB32" s="5291"/>
      <c r="AC32" s="5309"/>
      <c r="AD32" s="5291"/>
      <c r="AE32" s="5309"/>
      <c r="AF32" s="5291"/>
      <c r="AG32" s="5309"/>
      <c r="AH32" s="5291"/>
      <c r="AI32" s="5309"/>
      <c r="AJ32" s="5291"/>
      <c r="AK32" s="5309"/>
      <c r="AL32" s="5291"/>
      <c r="AM32" s="5309"/>
      <c r="AN32" s="5294"/>
      <c r="AO32" s="5295"/>
      <c r="AP32" s="5291"/>
      <c r="AQ32" s="5295"/>
      <c r="AR32" s="5291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7"/>
      <c r="B33" s="7637"/>
      <c r="C33" s="5090" t="s">
        <v>4143</v>
      </c>
      <c r="D33" s="5288">
        <f t="shared" si="13"/>
        <v>0</v>
      </c>
      <c r="E33" s="5288">
        <f t="shared" si="12"/>
        <v>0</v>
      </c>
      <c r="F33" s="5290">
        <f t="shared" si="3"/>
        <v>0</v>
      </c>
      <c r="G33" s="5309"/>
      <c r="H33" s="5291"/>
      <c r="I33" s="5309"/>
      <c r="J33" s="5291"/>
      <c r="K33" s="5309"/>
      <c r="L33" s="5291"/>
      <c r="M33" s="5309"/>
      <c r="N33" s="5291"/>
      <c r="O33" s="5293"/>
      <c r="P33" s="5291"/>
      <c r="Q33" s="5293"/>
      <c r="R33" s="5291"/>
      <c r="S33" s="5293"/>
      <c r="T33" s="5291"/>
      <c r="U33" s="5293"/>
      <c r="V33" s="5291"/>
      <c r="W33" s="5309"/>
      <c r="X33" s="5291"/>
      <c r="Y33" s="5309"/>
      <c r="Z33" s="5291"/>
      <c r="AA33" s="5309"/>
      <c r="AB33" s="5291"/>
      <c r="AC33" s="5309"/>
      <c r="AD33" s="5291"/>
      <c r="AE33" s="5309"/>
      <c r="AF33" s="5291"/>
      <c r="AG33" s="5309"/>
      <c r="AH33" s="5291"/>
      <c r="AI33" s="5309"/>
      <c r="AJ33" s="5291"/>
      <c r="AK33" s="5309"/>
      <c r="AL33" s="5291"/>
      <c r="AM33" s="5309"/>
      <c r="AN33" s="5294"/>
      <c r="AO33" s="5295"/>
      <c r="AP33" s="5291"/>
      <c r="AQ33" s="5295"/>
      <c r="AR33" s="5291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296">
        <f t="shared" si="13"/>
        <v>0</v>
      </c>
      <c r="E34" s="5297">
        <f t="shared" si="12"/>
        <v>0</v>
      </c>
      <c r="F34" s="5298">
        <f t="shared" si="3"/>
        <v>0</v>
      </c>
      <c r="G34" s="5299"/>
      <c r="H34" s="5300"/>
      <c r="I34" s="5299"/>
      <c r="J34" s="5300"/>
      <c r="K34" s="5299"/>
      <c r="L34" s="5300"/>
      <c r="M34" s="5299"/>
      <c r="N34" s="5300"/>
      <c r="O34" s="5301"/>
      <c r="P34" s="5300"/>
      <c r="Q34" s="5301"/>
      <c r="R34" s="5300"/>
      <c r="S34" s="5301"/>
      <c r="T34" s="5300"/>
      <c r="U34" s="5301"/>
      <c r="V34" s="5300"/>
      <c r="W34" s="5299"/>
      <c r="X34" s="5300"/>
      <c r="Y34" s="5299"/>
      <c r="Z34" s="5300"/>
      <c r="AA34" s="5299"/>
      <c r="AB34" s="5300"/>
      <c r="AC34" s="5299"/>
      <c r="AD34" s="5300"/>
      <c r="AE34" s="5299"/>
      <c r="AF34" s="5300"/>
      <c r="AG34" s="5299"/>
      <c r="AH34" s="5300"/>
      <c r="AI34" s="5299"/>
      <c r="AJ34" s="5300"/>
      <c r="AK34" s="5299"/>
      <c r="AL34" s="5300"/>
      <c r="AM34" s="5299"/>
      <c r="AN34" s="5302"/>
      <c r="AO34" s="5303"/>
      <c r="AP34" s="5300"/>
      <c r="AQ34" s="5303"/>
      <c r="AR34" s="5300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592" t="s">
        <v>4145</v>
      </c>
    </row>
    <row r="36" spans="1:92" ht="15" customHeight="1" x14ac:dyDescent="0.25">
      <c r="A36" s="7650" t="s">
        <v>1362</v>
      </c>
      <c r="B36" s="7651" t="s">
        <v>1093</v>
      </c>
      <c r="C36" s="6540" t="s">
        <v>77</v>
      </c>
      <c r="D36" s="5892"/>
      <c r="E36" s="7382"/>
      <c r="F36" s="7645" t="s">
        <v>101</v>
      </c>
      <c r="G36" s="7484"/>
      <c r="H36" s="7484"/>
      <c r="I36" s="7484"/>
      <c r="J36" s="7484"/>
      <c r="K36" s="7484"/>
      <c r="L36" s="7484"/>
      <c r="M36" s="7484"/>
      <c r="N36" s="7484"/>
      <c r="O36" s="7484"/>
      <c r="P36" s="7484"/>
      <c r="Q36" s="7484"/>
      <c r="R36" s="7484"/>
      <c r="S36" s="7484"/>
      <c r="T36" s="7484"/>
      <c r="U36" s="7484"/>
      <c r="V36" s="7484"/>
      <c r="W36" s="7484"/>
      <c r="X36" s="7484"/>
      <c r="Y36" s="7484"/>
      <c r="Z36" s="7484"/>
      <c r="AA36" s="7484"/>
      <c r="AB36" s="7484"/>
      <c r="AC36" s="7484"/>
      <c r="AD36" s="7484"/>
      <c r="AE36" s="7484"/>
      <c r="AF36" s="7484"/>
      <c r="AG36" s="7484"/>
      <c r="AH36" s="7484"/>
      <c r="AI36" s="7484"/>
      <c r="AJ36" s="7598" t="s">
        <v>4146</v>
      </c>
      <c r="AK36" s="7599"/>
      <c r="AL36" s="7599"/>
      <c r="AM36" s="7599"/>
      <c r="AN36" s="7599"/>
      <c r="AO36" s="7599"/>
      <c r="AP36" s="7599"/>
      <c r="AQ36" s="7599"/>
      <c r="AR36" s="7599"/>
      <c r="AS36" s="7593"/>
      <c r="AT36" s="7655" t="s">
        <v>4147</v>
      </c>
      <c r="AU36" s="7656"/>
      <c r="AV36" s="7607" t="s">
        <v>4148</v>
      </c>
      <c r="AW36" s="7607"/>
    </row>
    <row r="37" spans="1:92" x14ac:dyDescent="0.25">
      <c r="A37" s="7650"/>
      <c r="B37" s="7652"/>
      <c r="C37" s="6506"/>
      <c r="D37" s="7654"/>
      <c r="E37" s="7383"/>
      <c r="F37" s="7647" t="s">
        <v>1334</v>
      </c>
      <c r="G37" s="7582"/>
      <c r="H37" s="6576" t="s">
        <v>1335</v>
      </c>
      <c r="I37" s="7582"/>
      <c r="J37" s="6576" t="s">
        <v>94</v>
      </c>
      <c r="K37" s="7582"/>
      <c r="L37" s="6576" t="s">
        <v>4149</v>
      </c>
      <c r="M37" s="7582"/>
      <c r="N37" s="6576" t="s">
        <v>4150</v>
      </c>
      <c r="O37" s="7582"/>
      <c r="P37" s="6576" t="s">
        <v>974</v>
      </c>
      <c r="Q37" s="7582"/>
      <c r="R37" s="6576" t="s">
        <v>629</v>
      </c>
      <c r="S37" s="7582"/>
      <c r="T37" s="6576" t="s">
        <v>48</v>
      </c>
      <c r="U37" s="7582"/>
      <c r="V37" s="6576" t="s">
        <v>4151</v>
      </c>
      <c r="W37" s="7582"/>
      <c r="X37" s="6576" t="s">
        <v>975</v>
      </c>
      <c r="Y37" s="7582"/>
      <c r="Z37" s="6576" t="s">
        <v>51</v>
      </c>
      <c r="AA37" s="7582"/>
      <c r="AB37" s="6576" t="s">
        <v>52</v>
      </c>
      <c r="AC37" s="7582"/>
      <c r="AD37" s="6576" t="s">
        <v>53</v>
      </c>
      <c r="AE37" s="7582"/>
      <c r="AF37" s="6576" t="s">
        <v>54</v>
      </c>
      <c r="AG37" s="7582"/>
      <c r="AH37" s="6576" t="s">
        <v>4152</v>
      </c>
      <c r="AI37" s="7478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7"/>
      <c r="AU37" s="7658"/>
      <c r="AV37" s="7607"/>
      <c r="AW37" s="7607"/>
      <c r="CC37" s="5312"/>
    </row>
    <row r="38" spans="1:92" ht="33.75" customHeight="1" x14ac:dyDescent="0.25">
      <c r="A38" s="7650"/>
      <c r="B38" s="7653"/>
      <c r="C38" s="97" t="s">
        <v>79</v>
      </c>
      <c r="D38" s="5284" t="s">
        <v>58</v>
      </c>
      <c r="E38" s="21" t="s">
        <v>59</v>
      </c>
      <c r="F38" s="5285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13" t="s">
        <v>64</v>
      </c>
      <c r="AK38" s="5314" t="s">
        <v>98</v>
      </c>
      <c r="AL38" s="5314" t="s">
        <v>1406</v>
      </c>
      <c r="AM38" s="5315" t="s">
        <v>99</v>
      </c>
      <c r="AN38" s="5314" t="s">
        <v>1034</v>
      </c>
      <c r="AO38" s="5314" t="s">
        <v>4153</v>
      </c>
      <c r="AP38" s="5314" t="s">
        <v>105</v>
      </c>
      <c r="AQ38" s="5314" t="s">
        <v>504</v>
      </c>
      <c r="AR38" s="5315" t="s">
        <v>1037</v>
      </c>
      <c r="AS38" s="5315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12"/>
      <c r="BW38" s="5312"/>
      <c r="BX38" s="5316"/>
      <c r="BY38" s="5316"/>
      <c r="BZ38" s="7649" t="s">
        <v>4156</v>
      </c>
      <c r="CA38" s="7649"/>
      <c r="CB38" s="5316" t="s">
        <v>4157</v>
      </c>
      <c r="CC38" s="5316" t="s">
        <v>4158</v>
      </c>
      <c r="CD38" s="5316" t="s">
        <v>4159</v>
      </c>
    </row>
    <row r="39" spans="1:92" ht="15" customHeight="1" x14ac:dyDescent="0.25">
      <c r="A39" s="7650" t="s">
        <v>4160</v>
      </c>
      <c r="B39" s="5317" t="s">
        <v>4161</v>
      </c>
      <c r="C39" s="5318">
        <f>SUM(D39:E39)</f>
        <v>0</v>
      </c>
      <c r="D39" s="5289">
        <f t="shared" ref="D39:D51" si="14">+F39+H39+J39+L39+N39+P39+R39+T39+V39+X39+Z39+AB39+AD39+AF39+AH39</f>
        <v>0</v>
      </c>
      <c r="E39" s="5290">
        <f t="shared" ref="E39:E51" si="15">+G39+I39+K39+M39+O39+Q39+S39+U39+W39+Y39+AA39+AC39+AE39+AG39+AI39</f>
        <v>0</v>
      </c>
      <c r="F39" s="3229"/>
      <c r="G39" s="5291"/>
      <c r="H39" s="3229"/>
      <c r="I39" s="5291"/>
      <c r="J39" s="3229"/>
      <c r="K39" s="5291"/>
      <c r="L39" s="3229"/>
      <c r="M39" s="5291"/>
      <c r="N39" s="3229"/>
      <c r="O39" s="5291"/>
      <c r="P39" s="3229"/>
      <c r="Q39" s="5291"/>
      <c r="R39" s="3229"/>
      <c r="S39" s="5291"/>
      <c r="T39" s="3229"/>
      <c r="U39" s="5291"/>
      <c r="V39" s="3229"/>
      <c r="W39" s="5291"/>
      <c r="X39" s="3229"/>
      <c r="Y39" s="5291"/>
      <c r="Z39" s="3229"/>
      <c r="AA39" s="5291"/>
      <c r="AB39" s="3229"/>
      <c r="AC39" s="5291"/>
      <c r="AD39" s="3229"/>
      <c r="AE39" s="5291"/>
      <c r="AF39" s="3229"/>
      <c r="AG39" s="5291"/>
      <c r="AH39" s="3229"/>
      <c r="AI39" s="5291"/>
      <c r="AJ39" s="5295"/>
      <c r="AK39" s="5295"/>
      <c r="AL39" s="5295"/>
      <c r="AM39" s="5295"/>
      <c r="AN39" s="5295"/>
      <c r="AO39" s="5295"/>
      <c r="AP39" s="5295"/>
      <c r="AQ39" s="5295"/>
      <c r="AR39" s="5295"/>
      <c r="AS39" s="5295"/>
      <c r="AT39" s="5319"/>
      <c r="AU39" s="5320"/>
      <c r="AV39" s="5321"/>
      <c r="AW39" s="5322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05">
        <f>IF((AJ39+AK39+AL39+AM39+AN39+AO39+AP39+AQ39+AR39+AS39)&lt;$C39,1,0)</f>
        <v>0</v>
      </c>
      <c r="CK39" s="4005">
        <f>IF(AND($C39&lt;&gt;0,AT39=""),1,IF(AT39&gt;C39,1,0))</f>
        <v>0</v>
      </c>
      <c r="CL39" s="4005">
        <f>IF(AND($C39&lt;&gt;0,AU39=""),1,IF(AU39&gt;C39,1,0))</f>
        <v>0</v>
      </c>
      <c r="CM39" s="4005">
        <f>IF(AND($C39&lt;&gt;0,AV39=""),1,IF(AV39&gt;C39,1,0))</f>
        <v>0</v>
      </c>
      <c r="CN39" s="4005">
        <f>IF(AND($C39&lt;&gt;0,AW39=""),1,IF(AW39&gt;C39,1,0))</f>
        <v>0</v>
      </c>
    </row>
    <row r="40" spans="1:92" ht="15" customHeight="1" x14ac:dyDescent="0.25">
      <c r="A40" s="7650"/>
      <c r="B40" s="5323" t="s">
        <v>4162</v>
      </c>
      <c r="C40" s="5318">
        <f t="shared" ref="C40:C51" si="16">SUM(D40:E40)</f>
        <v>0</v>
      </c>
      <c r="D40" s="5288">
        <f t="shared" si="14"/>
        <v>0</v>
      </c>
      <c r="E40" s="5290">
        <f t="shared" si="15"/>
        <v>0</v>
      </c>
      <c r="F40" s="5309"/>
      <c r="G40" s="5291"/>
      <c r="H40" s="5309"/>
      <c r="I40" s="5291"/>
      <c r="J40" s="5309"/>
      <c r="K40" s="5291"/>
      <c r="L40" s="5309"/>
      <c r="M40" s="5291"/>
      <c r="N40" s="5309"/>
      <c r="O40" s="5291"/>
      <c r="P40" s="5309"/>
      <c r="Q40" s="5291"/>
      <c r="R40" s="5309"/>
      <c r="S40" s="5291"/>
      <c r="T40" s="5309"/>
      <c r="U40" s="5291"/>
      <c r="V40" s="5309"/>
      <c r="W40" s="5291"/>
      <c r="X40" s="5309"/>
      <c r="Y40" s="5291"/>
      <c r="Z40" s="5309"/>
      <c r="AA40" s="5291"/>
      <c r="AB40" s="5309"/>
      <c r="AC40" s="5291"/>
      <c r="AD40" s="5309"/>
      <c r="AE40" s="5291"/>
      <c r="AF40" s="5309"/>
      <c r="AG40" s="5291"/>
      <c r="AH40" s="5309"/>
      <c r="AI40" s="5291"/>
      <c r="AJ40" s="5295"/>
      <c r="AK40" s="5295"/>
      <c r="AL40" s="5295"/>
      <c r="AM40" s="5295"/>
      <c r="AN40" s="5295"/>
      <c r="AO40" s="5295"/>
      <c r="AP40" s="5295"/>
      <c r="AQ40" s="5295"/>
      <c r="AR40" s="5295"/>
      <c r="AS40" s="5295"/>
      <c r="AT40" s="5319"/>
      <c r="AU40" s="5320"/>
      <c r="AV40" s="5319"/>
      <c r="AW40" s="532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05">
        <f>IF((AJ40+AK40+AL40+AM40+AN40+AO40+AP40+AQ40+AR40+AS40)&lt;$C40,1,0)</f>
        <v>0</v>
      </c>
      <c r="CK40" s="4005">
        <f t="shared" ref="CK40:CK41" si="23">IF(AND($C40&lt;&gt;0,AT40=""),1,IF(AT40&gt;C40,1,0))</f>
        <v>0</v>
      </c>
      <c r="CL40" s="4005">
        <f t="shared" ref="CL40:CL41" si="24">IF(AND($C40&lt;&gt;0,AU40=""),1,IF(AU40&gt;C40,1,0))</f>
        <v>0</v>
      </c>
      <c r="CM40" s="4005">
        <f t="shared" ref="CM40:CM41" si="25">IF(AND($C40&lt;&gt;0,AV40=""),1,IF(AV40&gt;C40,1,0))</f>
        <v>0</v>
      </c>
      <c r="CN40" s="4005">
        <f t="shared" ref="CN40:CN41" si="26">IF(AND($C40&lt;&gt;0,AW40=""),1,IF(AW40&gt;C40,1,0))</f>
        <v>0</v>
      </c>
    </row>
    <row r="41" spans="1:92" ht="15" customHeight="1" x14ac:dyDescent="0.25">
      <c r="A41" s="7650"/>
      <c r="B41" s="5325" t="s">
        <v>4163</v>
      </c>
      <c r="C41" s="5326">
        <f>SUM(D41:E41)</f>
        <v>0</v>
      </c>
      <c r="D41" s="5327">
        <f>+F41+H41+J41+L41+N41+P41+R41+T41+V41+X41+Z41+AB41+AD41+AF41+AH41</f>
        <v>0</v>
      </c>
      <c r="E41" s="5328">
        <f>+G41+I41+K41+M41+O41+Q41+S41+U41+W41+Y41+AA41+AC41+AE41+AG41+AI41</f>
        <v>0</v>
      </c>
      <c r="F41" s="3245"/>
      <c r="G41" s="5329"/>
      <c r="H41" s="3245"/>
      <c r="I41" s="5329"/>
      <c r="J41" s="3245"/>
      <c r="K41" s="5329"/>
      <c r="L41" s="3245"/>
      <c r="M41" s="5329"/>
      <c r="N41" s="3245"/>
      <c r="O41" s="5329"/>
      <c r="P41" s="3245"/>
      <c r="Q41" s="5329"/>
      <c r="R41" s="3245"/>
      <c r="S41" s="5329"/>
      <c r="T41" s="3245"/>
      <c r="U41" s="5329"/>
      <c r="V41" s="3245"/>
      <c r="W41" s="5329"/>
      <c r="X41" s="3245"/>
      <c r="Y41" s="5329"/>
      <c r="Z41" s="3245"/>
      <c r="AA41" s="5329"/>
      <c r="AB41" s="3245"/>
      <c r="AC41" s="5329"/>
      <c r="AD41" s="3245"/>
      <c r="AE41" s="5329"/>
      <c r="AF41" s="3245"/>
      <c r="AG41" s="5329"/>
      <c r="AH41" s="3245"/>
      <c r="AI41" s="5329"/>
      <c r="AJ41" s="5330"/>
      <c r="AK41" s="5330"/>
      <c r="AL41" s="5330"/>
      <c r="AM41" s="5330"/>
      <c r="AN41" s="5330"/>
      <c r="AO41" s="5330"/>
      <c r="AP41" s="5330"/>
      <c r="AQ41" s="5330"/>
      <c r="AR41" s="5330"/>
      <c r="AS41" s="5330"/>
      <c r="AT41" s="5331"/>
      <c r="AU41" s="5332"/>
      <c r="AV41" s="5331"/>
      <c r="AW41" s="5333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05">
        <f>IF((AJ41+AK41+AL41+AM41+AN41+AO41+AP41+AQ41+AR41+AS41)&lt;$C41,1,0)</f>
        <v>0</v>
      </c>
      <c r="CK41" s="4005">
        <f t="shared" si="23"/>
        <v>0</v>
      </c>
      <c r="CL41" s="4005">
        <f t="shared" si="24"/>
        <v>0</v>
      </c>
      <c r="CM41" s="4005">
        <f t="shared" si="25"/>
        <v>0</v>
      </c>
      <c r="CN41" s="4005">
        <f t="shared" si="26"/>
        <v>0</v>
      </c>
    </row>
    <row r="42" spans="1:92" ht="15" customHeight="1" x14ac:dyDescent="0.25">
      <c r="A42" s="7650" t="s">
        <v>4164</v>
      </c>
      <c r="B42" s="5334" t="s">
        <v>4165</v>
      </c>
      <c r="C42" s="5335">
        <f t="shared" si="16"/>
        <v>0</v>
      </c>
      <c r="D42" s="5305">
        <f t="shared" si="14"/>
        <v>0</v>
      </c>
      <c r="E42" s="5306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08"/>
      <c r="AK42" s="5308"/>
      <c r="AL42" s="5308"/>
      <c r="AM42" s="5308"/>
      <c r="AN42" s="5308"/>
      <c r="AO42" s="5308"/>
      <c r="AP42" s="5308"/>
      <c r="AQ42" s="5308"/>
      <c r="AR42" s="5308"/>
      <c r="AS42" s="5308"/>
      <c r="AT42" s="5336"/>
      <c r="AU42" s="5337"/>
      <c r="AV42" s="5338"/>
      <c r="AW42" s="5339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40"/>
      <c r="CC42" s="5340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05">
        <f>IF((AJ42+AK42+AL42+AM42+AN42+AO42+AP42+AQ42+AR42+AS42)&lt;$C42,1,0)</f>
        <v>0</v>
      </c>
      <c r="CK42" s="5341"/>
      <c r="CL42" s="5341"/>
      <c r="CM42" s="4005">
        <f t="shared" ref="CM42:CM51" si="27">IF(AND($C42&lt;&gt;0,AV42=""),1,IF(AV42&gt;C42,1,0))</f>
        <v>0</v>
      </c>
      <c r="CN42" s="4005">
        <f t="shared" ref="CN42:CN51" si="28">IF(AND($C42&lt;&gt;0,AW42=""),1,IF(AW42&gt;C42,1,0))</f>
        <v>0</v>
      </c>
    </row>
    <row r="43" spans="1:92" ht="15" customHeight="1" x14ac:dyDescent="0.25">
      <c r="A43" s="7650"/>
      <c r="B43" s="4111" t="s">
        <v>4166</v>
      </c>
      <c r="C43" s="5342">
        <f t="shared" si="16"/>
        <v>0</v>
      </c>
      <c r="D43" s="5297">
        <f t="shared" si="14"/>
        <v>0</v>
      </c>
      <c r="E43" s="5298">
        <f t="shared" si="15"/>
        <v>0</v>
      </c>
      <c r="F43" s="5299"/>
      <c r="G43" s="5300"/>
      <c r="H43" s="5299"/>
      <c r="I43" s="5300"/>
      <c r="J43" s="5299"/>
      <c r="K43" s="5300"/>
      <c r="L43" s="5299"/>
      <c r="M43" s="5300"/>
      <c r="N43" s="5299"/>
      <c r="O43" s="5300"/>
      <c r="P43" s="5299"/>
      <c r="Q43" s="5300"/>
      <c r="R43" s="5299"/>
      <c r="S43" s="5300"/>
      <c r="T43" s="5299"/>
      <c r="U43" s="5300"/>
      <c r="V43" s="5299"/>
      <c r="W43" s="5300"/>
      <c r="X43" s="5299"/>
      <c r="Y43" s="5300"/>
      <c r="Z43" s="5299"/>
      <c r="AA43" s="5300"/>
      <c r="AB43" s="5299"/>
      <c r="AC43" s="5300"/>
      <c r="AD43" s="5299"/>
      <c r="AE43" s="5300"/>
      <c r="AF43" s="5299"/>
      <c r="AG43" s="5300"/>
      <c r="AH43" s="5299"/>
      <c r="AI43" s="5300"/>
      <c r="AJ43" s="5303"/>
      <c r="AK43" s="5303"/>
      <c r="AL43" s="5303"/>
      <c r="AM43" s="5303"/>
      <c r="AN43" s="5303"/>
      <c r="AO43" s="5303"/>
      <c r="AP43" s="5303"/>
      <c r="AQ43" s="5303"/>
      <c r="AR43" s="5303"/>
      <c r="AS43" s="5303"/>
      <c r="AT43" s="5343"/>
      <c r="AU43" s="5344"/>
      <c r="AV43" s="5345"/>
      <c r="AW43" s="5346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40"/>
      <c r="CC43" s="5340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05">
        <f>IF((AJ43+AK43+AL43+AM43+AN43+AO43+AP43+AQ43+AR43+AS43)&lt;$C43,1,0)</f>
        <v>0</v>
      </c>
      <c r="CK43" s="5341"/>
      <c r="CL43" s="5341"/>
      <c r="CM43" s="4005">
        <f t="shared" si="27"/>
        <v>0</v>
      </c>
      <c r="CN43" s="4005">
        <f t="shared" si="28"/>
        <v>0</v>
      </c>
    </row>
    <row r="44" spans="1:92" ht="15" customHeight="1" x14ac:dyDescent="0.25">
      <c r="A44" s="7616" t="s">
        <v>4167</v>
      </c>
      <c r="B44" s="5593" t="s">
        <v>4408</v>
      </c>
      <c r="C44" s="5335">
        <f>SUM(D44:E44)</f>
        <v>0</v>
      </c>
      <c r="D44" s="5305">
        <f>+F44+H44+J44+L44+N44+P44+R44+T44+V44+X44+Z44+AB44+AD44+AF44+AH44</f>
        <v>0</v>
      </c>
      <c r="E44" s="5306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295"/>
      <c r="AK44" s="5308"/>
      <c r="AL44" s="5348"/>
      <c r="AM44" s="5308"/>
      <c r="AN44" s="5308"/>
      <c r="AO44" s="5308"/>
      <c r="AP44" s="5308"/>
      <c r="AQ44" s="5308"/>
      <c r="AR44" s="5308"/>
      <c r="AS44" s="5348"/>
      <c r="AT44" s="5336"/>
      <c r="AU44" s="5337"/>
      <c r="AV44" s="5349"/>
      <c r="AW44" s="5350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40"/>
      <c r="CC44" s="5340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05">
        <f t="shared" ref="CJ44:CJ45" si="30">IF((AJ44+AK44+AL44+AM44+AN44+AO44+AP44+AQ44+AR44+AS44)&lt;$C44,1,0)</f>
        <v>0</v>
      </c>
      <c r="CK44" s="5341"/>
      <c r="CL44" s="5341"/>
      <c r="CM44" s="4005">
        <f t="shared" si="27"/>
        <v>0</v>
      </c>
      <c r="CN44" s="4005">
        <f t="shared" si="28"/>
        <v>0</v>
      </c>
    </row>
    <row r="45" spans="1:92" ht="15" customHeight="1" x14ac:dyDescent="0.25">
      <c r="A45" s="7617"/>
      <c r="B45" s="5594" t="s">
        <v>4168</v>
      </c>
      <c r="C45" s="5318">
        <f t="shared" si="16"/>
        <v>0</v>
      </c>
      <c r="D45" s="5288">
        <f t="shared" si="14"/>
        <v>0</v>
      </c>
      <c r="E45" s="5290">
        <f t="shared" si="15"/>
        <v>0</v>
      </c>
      <c r="F45" s="5309"/>
      <c r="G45" s="5291"/>
      <c r="H45" s="5309"/>
      <c r="I45" s="5291"/>
      <c r="J45" s="5309"/>
      <c r="K45" s="5291"/>
      <c r="L45" s="5309"/>
      <c r="M45" s="5291"/>
      <c r="N45" s="5309"/>
      <c r="O45" s="5291"/>
      <c r="P45" s="5309"/>
      <c r="Q45" s="5291"/>
      <c r="R45" s="5309"/>
      <c r="S45" s="5291"/>
      <c r="T45" s="5309"/>
      <c r="U45" s="5291"/>
      <c r="V45" s="5309"/>
      <c r="W45" s="5291"/>
      <c r="X45" s="5309"/>
      <c r="Y45" s="5291"/>
      <c r="Z45" s="5309"/>
      <c r="AA45" s="5291"/>
      <c r="AB45" s="5309"/>
      <c r="AC45" s="5291"/>
      <c r="AD45" s="5309"/>
      <c r="AE45" s="5291"/>
      <c r="AF45" s="5309"/>
      <c r="AG45" s="5291"/>
      <c r="AH45" s="5309"/>
      <c r="AI45" s="5291"/>
      <c r="AJ45" s="5295"/>
      <c r="AK45" s="5295"/>
      <c r="AL45" s="5351"/>
      <c r="AM45" s="5295"/>
      <c r="AN45" s="5308"/>
      <c r="AO45" s="5308"/>
      <c r="AP45" s="5308"/>
      <c r="AQ45" s="5308"/>
      <c r="AR45" s="5308"/>
      <c r="AS45" s="5351"/>
      <c r="AT45" s="5352"/>
      <c r="AU45" s="5353"/>
      <c r="AV45" s="5354"/>
      <c r="AW45" s="5355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40"/>
      <c r="CC45" s="5340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05">
        <f t="shared" si="30"/>
        <v>0</v>
      </c>
      <c r="CK45" s="5341"/>
      <c r="CL45" s="5341"/>
      <c r="CM45" s="4005">
        <f t="shared" si="27"/>
        <v>0</v>
      </c>
      <c r="CN45" s="4005">
        <f t="shared" si="28"/>
        <v>0</v>
      </c>
    </row>
    <row r="46" spans="1:92" ht="15" customHeight="1" x14ac:dyDescent="0.25">
      <c r="A46" s="7617"/>
      <c r="B46" s="5594" t="s">
        <v>4169</v>
      </c>
      <c r="C46" s="5318">
        <f t="shared" si="16"/>
        <v>0</v>
      </c>
      <c r="D46" s="5288">
        <f t="shared" si="14"/>
        <v>0</v>
      </c>
      <c r="E46" s="5290">
        <f t="shared" si="15"/>
        <v>0</v>
      </c>
      <c r="F46" s="5309"/>
      <c r="G46" s="5291"/>
      <c r="H46" s="5309"/>
      <c r="I46" s="5291"/>
      <c r="J46" s="5309"/>
      <c r="K46" s="5291"/>
      <c r="L46" s="5309"/>
      <c r="M46" s="5291"/>
      <c r="N46" s="5309"/>
      <c r="O46" s="5291"/>
      <c r="P46" s="5309"/>
      <c r="Q46" s="5291"/>
      <c r="R46" s="5309"/>
      <c r="S46" s="5291"/>
      <c r="T46" s="5309"/>
      <c r="U46" s="5291"/>
      <c r="V46" s="5309"/>
      <c r="W46" s="5291"/>
      <c r="X46" s="5309"/>
      <c r="Y46" s="5291"/>
      <c r="Z46" s="5309"/>
      <c r="AA46" s="5291"/>
      <c r="AB46" s="5309"/>
      <c r="AC46" s="5291"/>
      <c r="AD46" s="5309"/>
      <c r="AE46" s="5291"/>
      <c r="AF46" s="5309"/>
      <c r="AG46" s="5291"/>
      <c r="AH46" s="5309"/>
      <c r="AI46" s="5291"/>
      <c r="AJ46" s="5295"/>
      <c r="AK46" s="5295"/>
      <c r="AL46" s="5295"/>
      <c r="AM46" s="5295"/>
      <c r="AN46" s="5295"/>
      <c r="AO46" s="5295"/>
      <c r="AP46" s="5295"/>
      <c r="AQ46" s="5295"/>
      <c r="AR46" s="5295"/>
      <c r="AS46" s="5295"/>
      <c r="AT46" s="5352"/>
      <c r="AU46" s="5353"/>
      <c r="AV46" s="5354"/>
      <c r="AW46" s="5355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40"/>
      <c r="CC46" s="5340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05">
        <f t="shared" ref="CJ46:CJ51" si="31">IF((AJ46+AK46+AL46+AM46+AN46+AO46+AP46+AQ46+AR46+AS46)&lt;$C46,1,0)</f>
        <v>0</v>
      </c>
      <c r="CK46" s="5341"/>
      <c r="CL46" s="5341"/>
      <c r="CM46" s="4005">
        <f t="shared" si="27"/>
        <v>0</v>
      </c>
      <c r="CN46" s="4005">
        <f t="shared" si="28"/>
        <v>0</v>
      </c>
    </row>
    <row r="47" spans="1:92" ht="15" customHeight="1" x14ac:dyDescent="0.25">
      <c r="A47" s="7618"/>
      <c r="B47" s="5595" t="s">
        <v>622</v>
      </c>
      <c r="C47" s="5342">
        <f>SUM(D47:E47)</f>
        <v>0</v>
      </c>
      <c r="D47" s="5297">
        <f>+F47+H47+J47+L47+N47+P47+R47+T47+V47+X47+Z47+AB47+AD47+AF47+AH47</f>
        <v>0</v>
      </c>
      <c r="E47" s="5298">
        <f>+G47+I47+K47+M47+O47+Q47+S47+U47+W47+Y47+AA47+AC47+AE47+AG47+AI47</f>
        <v>0</v>
      </c>
      <c r="F47" s="5299"/>
      <c r="G47" s="5300"/>
      <c r="H47" s="5299"/>
      <c r="I47" s="5300"/>
      <c r="J47" s="5299"/>
      <c r="K47" s="5300"/>
      <c r="L47" s="5299"/>
      <c r="M47" s="5300"/>
      <c r="N47" s="5299"/>
      <c r="O47" s="5300"/>
      <c r="P47" s="5299"/>
      <c r="Q47" s="5300"/>
      <c r="R47" s="5299"/>
      <c r="S47" s="5300"/>
      <c r="T47" s="5299"/>
      <c r="U47" s="5300"/>
      <c r="V47" s="5299"/>
      <c r="W47" s="5300"/>
      <c r="X47" s="5299"/>
      <c r="Y47" s="5300"/>
      <c r="Z47" s="5299"/>
      <c r="AA47" s="5300"/>
      <c r="AB47" s="5299"/>
      <c r="AC47" s="5300"/>
      <c r="AD47" s="5299"/>
      <c r="AE47" s="5300"/>
      <c r="AF47" s="5299"/>
      <c r="AG47" s="5300"/>
      <c r="AH47" s="5299"/>
      <c r="AI47" s="5300"/>
      <c r="AJ47" s="5303"/>
      <c r="AK47" s="5303"/>
      <c r="AL47" s="5303"/>
      <c r="AM47" s="5303"/>
      <c r="AN47" s="5303"/>
      <c r="AO47" s="5303"/>
      <c r="AP47" s="5303"/>
      <c r="AQ47" s="5303"/>
      <c r="AR47" s="5303"/>
      <c r="AS47" s="5303"/>
      <c r="AT47" s="5343"/>
      <c r="AU47" s="5344"/>
      <c r="AV47" s="5345"/>
      <c r="AW47" s="5346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40"/>
      <c r="CC47" s="5340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05">
        <f t="shared" si="31"/>
        <v>0</v>
      </c>
      <c r="CK47" s="5341"/>
      <c r="CL47" s="5341"/>
      <c r="CM47" s="4005">
        <f t="shared" si="27"/>
        <v>0</v>
      </c>
      <c r="CN47" s="4005">
        <f t="shared" si="28"/>
        <v>0</v>
      </c>
    </row>
    <row r="48" spans="1:92" ht="15" customHeight="1" x14ac:dyDescent="0.25">
      <c r="A48" s="7650" t="s">
        <v>4170</v>
      </c>
      <c r="B48" s="5347" t="s">
        <v>4171</v>
      </c>
      <c r="C48" s="5335">
        <f t="shared" si="16"/>
        <v>0</v>
      </c>
      <c r="D48" s="5305">
        <f t="shared" si="14"/>
        <v>0</v>
      </c>
      <c r="E48" s="5306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08"/>
      <c r="AK48" s="5308"/>
      <c r="AL48" s="5308"/>
      <c r="AM48" s="5308"/>
      <c r="AN48" s="5308"/>
      <c r="AO48" s="5308"/>
      <c r="AP48" s="5308"/>
      <c r="AQ48" s="5308"/>
      <c r="AR48" s="5308"/>
      <c r="AS48" s="5308"/>
      <c r="AT48" s="5336"/>
      <c r="AU48" s="5337"/>
      <c r="AV48" s="5590"/>
      <c r="AW48" s="5591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40"/>
      <c r="CC48" s="5340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05">
        <f t="shared" si="31"/>
        <v>0</v>
      </c>
      <c r="CK48" s="5341"/>
      <c r="CL48" s="5341"/>
      <c r="CM48" s="4005">
        <f t="shared" si="27"/>
        <v>0</v>
      </c>
      <c r="CN48" s="4005">
        <f t="shared" si="28"/>
        <v>0</v>
      </c>
    </row>
    <row r="49" spans="1:92" ht="15" customHeight="1" x14ac:dyDescent="0.25">
      <c r="A49" s="7636"/>
      <c r="B49" s="5356" t="s">
        <v>4168</v>
      </c>
      <c r="C49" s="5342">
        <f t="shared" si="16"/>
        <v>0</v>
      </c>
      <c r="D49" s="5297">
        <f t="shared" si="14"/>
        <v>0</v>
      </c>
      <c r="E49" s="5298">
        <f t="shared" si="15"/>
        <v>0</v>
      </c>
      <c r="F49" s="5299"/>
      <c r="G49" s="5300"/>
      <c r="H49" s="5299"/>
      <c r="I49" s="5300"/>
      <c r="J49" s="5299"/>
      <c r="K49" s="5300"/>
      <c r="L49" s="5299"/>
      <c r="M49" s="5300"/>
      <c r="N49" s="5299"/>
      <c r="O49" s="5300"/>
      <c r="P49" s="5299"/>
      <c r="Q49" s="5300"/>
      <c r="R49" s="5299"/>
      <c r="S49" s="5300"/>
      <c r="T49" s="5299"/>
      <c r="U49" s="5300"/>
      <c r="V49" s="5299"/>
      <c r="W49" s="5300"/>
      <c r="X49" s="5299"/>
      <c r="Y49" s="5300"/>
      <c r="Z49" s="5299"/>
      <c r="AA49" s="5300"/>
      <c r="AB49" s="5299"/>
      <c r="AC49" s="5300"/>
      <c r="AD49" s="5299"/>
      <c r="AE49" s="5300"/>
      <c r="AF49" s="5299"/>
      <c r="AG49" s="5300"/>
      <c r="AH49" s="5299"/>
      <c r="AI49" s="5300"/>
      <c r="AJ49" s="5303"/>
      <c r="AK49" s="5303"/>
      <c r="AL49" s="5303"/>
      <c r="AM49" s="5303"/>
      <c r="AN49" s="5303"/>
      <c r="AO49" s="5303"/>
      <c r="AP49" s="5303"/>
      <c r="AQ49" s="5303"/>
      <c r="AR49" s="5303"/>
      <c r="AS49" s="5303"/>
      <c r="AT49" s="5343"/>
      <c r="AU49" s="5344"/>
      <c r="AV49" s="5345"/>
      <c r="AW49" s="5346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40"/>
      <c r="CC49" s="5340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05">
        <f t="shared" si="31"/>
        <v>0</v>
      </c>
      <c r="CK49" s="5341"/>
      <c r="CL49" s="5341"/>
      <c r="CM49" s="4005">
        <f t="shared" si="27"/>
        <v>0</v>
      </c>
      <c r="CN49" s="4005">
        <f t="shared" si="28"/>
        <v>0</v>
      </c>
    </row>
    <row r="50" spans="1:92" ht="15" customHeight="1" x14ac:dyDescent="0.25">
      <c r="A50" s="7650" t="s">
        <v>580</v>
      </c>
      <c r="B50" s="5357" t="s">
        <v>4172</v>
      </c>
      <c r="C50" s="5335">
        <f t="shared" si="16"/>
        <v>0</v>
      </c>
      <c r="D50" s="5305">
        <f t="shared" si="14"/>
        <v>0</v>
      </c>
      <c r="E50" s="5306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08"/>
      <c r="AK50" s="5308"/>
      <c r="AL50" s="5308"/>
      <c r="AM50" s="5308"/>
      <c r="AN50" s="5308"/>
      <c r="AO50" s="5308"/>
      <c r="AP50" s="5308"/>
      <c r="AQ50" s="5308"/>
      <c r="AR50" s="5308"/>
      <c r="AS50" s="5308"/>
      <c r="AT50" s="5336"/>
      <c r="AU50" s="5337"/>
      <c r="AV50" s="5349"/>
      <c r="AW50" s="5350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40"/>
      <c r="CC50" s="5340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05">
        <f t="shared" si="31"/>
        <v>0</v>
      </c>
      <c r="CK50" s="5341"/>
      <c r="CL50" s="5341"/>
      <c r="CM50" s="4005">
        <f t="shared" si="27"/>
        <v>0</v>
      </c>
      <c r="CN50" s="4005">
        <f t="shared" si="28"/>
        <v>0</v>
      </c>
    </row>
    <row r="51" spans="1:92" ht="15" customHeight="1" x14ac:dyDescent="0.25">
      <c r="A51" s="7650"/>
      <c r="B51" s="4111" t="s">
        <v>4173</v>
      </c>
      <c r="C51" s="5358">
        <f t="shared" si="16"/>
        <v>0</v>
      </c>
      <c r="D51" s="5359">
        <f t="shared" si="14"/>
        <v>0</v>
      </c>
      <c r="E51" s="5360">
        <f t="shared" si="15"/>
        <v>0</v>
      </c>
      <c r="F51" s="3245"/>
      <c r="G51" s="5329"/>
      <c r="H51" s="3245"/>
      <c r="I51" s="5329"/>
      <c r="J51" s="3245"/>
      <c r="K51" s="5329"/>
      <c r="L51" s="3245"/>
      <c r="M51" s="5329"/>
      <c r="N51" s="3245"/>
      <c r="O51" s="5329"/>
      <c r="P51" s="3245"/>
      <c r="Q51" s="5329"/>
      <c r="R51" s="3245"/>
      <c r="S51" s="5329"/>
      <c r="T51" s="3245"/>
      <c r="U51" s="5329"/>
      <c r="V51" s="3245"/>
      <c r="W51" s="5329"/>
      <c r="X51" s="3245"/>
      <c r="Y51" s="5329"/>
      <c r="Z51" s="3245"/>
      <c r="AA51" s="5329"/>
      <c r="AB51" s="3245"/>
      <c r="AC51" s="5329"/>
      <c r="AD51" s="3245"/>
      <c r="AE51" s="5329"/>
      <c r="AF51" s="3245"/>
      <c r="AG51" s="5329"/>
      <c r="AH51" s="3245"/>
      <c r="AI51" s="5329"/>
      <c r="AJ51" s="5330"/>
      <c r="AK51" s="5330"/>
      <c r="AL51" s="5330"/>
      <c r="AM51" s="5330"/>
      <c r="AN51" s="5330"/>
      <c r="AO51" s="5330"/>
      <c r="AP51" s="5330"/>
      <c r="AQ51" s="5330"/>
      <c r="AR51" s="5330"/>
      <c r="AS51" s="5330"/>
      <c r="AT51" s="5361"/>
      <c r="AU51" s="5362"/>
      <c r="AV51" s="5331"/>
      <c r="AW51" s="5333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40"/>
      <c r="CC51" s="5340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05">
        <f t="shared" si="31"/>
        <v>0</v>
      </c>
      <c r="CK51" s="5341"/>
      <c r="CL51" s="5341"/>
      <c r="CM51" s="4005">
        <f t="shared" si="27"/>
        <v>0</v>
      </c>
      <c r="CN51" s="4005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7" t="s">
        <v>4175</v>
      </c>
      <c r="B53" s="1834" t="s">
        <v>3533</v>
      </c>
      <c r="C53" s="5363" t="s">
        <v>3215</v>
      </c>
      <c r="D53" s="1835" t="s">
        <v>4176</v>
      </c>
      <c r="K53" s="187"/>
    </row>
    <row r="54" spans="1:92" ht="15" customHeight="1" x14ac:dyDescent="0.25">
      <c r="A54" s="7607"/>
      <c r="B54" s="5364" t="s">
        <v>4177</v>
      </c>
      <c r="C54" s="5365"/>
      <c r="D54" s="5366"/>
      <c r="J54" s="187"/>
    </row>
    <row r="55" spans="1:92" ht="15" customHeight="1" x14ac:dyDescent="0.25">
      <c r="A55" s="7607"/>
      <c r="B55" s="5367" t="s">
        <v>4178</v>
      </c>
      <c r="C55" s="5368"/>
      <c r="D55" s="5369"/>
      <c r="J55" s="187"/>
    </row>
    <row r="56" spans="1:92" ht="15" customHeight="1" x14ac:dyDescent="0.25">
      <c r="A56" s="7607"/>
      <c r="B56" s="5370" t="s">
        <v>919</v>
      </c>
      <c r="C56" s="5371">
        <f>SUM(C54:C55)</f>
        <v>0</v>
      </c>
      <c r="D56" s="5372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73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9" t="s">
        <v>4180</v>
      </c>
      <c r="B58" s="7650" t="s">
        <v>4181</v>
      </c>
      <c r="C58" s="7650"/>
      <c r="D58" s="7650"/>
      <c r="E58" s="7589" t="s">
        <v>4182</v>
      </c>
      <c r="F58" s="7590"/>
    </row>
    <row r="59" spans="1:92" s="189" customFormat="1" ht="27" customHeight="1" x14ac:dyDescent="0.25">
      <c r="A59" s="7621"/>
      <c r="B59" s="5374" t="s">
        <v>3533</v>
      </c>
      <c r="C59" s="5375" t="s">
        <v>4183</v>
      </c>
      <c r="D59" s="5375" t="s">
        <v>4184</v>
      </c>
      <c r="E59" s="5376" t="s">
        <v>4183</v>
      </c>
      <c r="F59" s="5377" t="s">
        <v>2521</v>
      </c>
    </row>
    <row r="60" spans="1:92" s="189" customFormat="1" x14ac:dyDescent="0.25">
      <c r="A60" s="7598" t="s">
        <v>4185</v>
      </c>
      <c r="B60" s="5364" t="s">
        <v>4186</v>
      </c>
      <c r="C60" s="5378"/>
      <c r="D60" s="5378"/>
      <c r="E60" s="5365"/>
      <c r="F60" s="5366"/>
    </row>
    <row r="61" spans="1:92" s="189" customFormat="1" x14ac:dyDescent="0.25">
      <c r="A61" s="6517"/>
      <c r="B61" s="5367" t="s">
        <v>4187</v>
      </c>
      <c r="C61" s="5379"/>
      <c r="D61" s="5379"/>
      <c r="E61" s="5380"/>
      <c r="F61" s="5369"/>
    </row>
    <row r="62" spans="1:92" s="189" customFormat="1" x14ac:dyDescent="0.25">
      <c r="A62" s="7598" t="s">
        <v>4188</v>
      </c>
      <c r="B62" s="5304" t="s">
        <v>4186</v>
      </c>
      <c r="C62" s="5378"/>
      <c r="D62" s="5378"/>
      <c r="E62" s="5381"/>
      <c r="F62" s="5382"/>
    </row>
    <row r="63" spans="1:92" s="189" customFormat="1" x14ac:dyDescent="0.25">
      <c r="A63" s="6517"/>
      <c r="B63" s="5367" t="s">
        <v>4187</v>
      </c>
      <c r="C63" s="5379"/>
      <c r="D63" s="5379"/>
      <c r="E63" s="5383"/>
      <c r="F63" s="5384"/>
    </row>
    <row r="64" spans="1:92" s="189" customFormat="1" x14ac:dyDescent="0.25">
      <c r="A64" s="7598" t="s">
        <v>4189</v>
      </c>
      <c r="B64" s="5364" t="s">
        <v>4186</v>
      </c>
      <c r="C64" s="5378"/>
      <c r="D64" s="5378"/>
      <c r="E64" s="5365"/>
      <c r="F64" s="5366"/>
      <c r="BD64" s="19"/>
      <c r="BE64" s="19"/>
    </row>
    <row r="65" spans="1:57" s="19" customFormat="1" x14ac:dyDescent="0.25">
      <c r="A65" s="6517"/>
      <c r="B65" s="5370" t="s">
        <v>4187</v>
      </c>
      <c r="C65" s="5379"/>
      <c r="D65" s="5379"/>
      <c r="E65" s="5368"/>
      <c r="F65" s="536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8" t="s">
        <v>4190</v>
      </c>
      <c r="B66" s="5364" t="s">
        <v>4186</v>
      </c>
      <c r="C66" s="5378"/>
      <c r="D66" s="5378"/>
      <c r="E66" s="5365"/>
      <c r="F66" s="5366"/>
    </row>
    <row r="67" spans="1:57" s="189" customFormat="1" x14ac:dyDescent="0.25">
      <c r="A67" s="6517"/>
      <c r="B67" s="5367" t="s">
        <v>4187</v>
      </c>
      <c r="C67" s="5379"/>
      <c r="D67" s="5379"/>
      <c r="E67" s="5368"/>
      <c r="F67" s="5369"/>
    </row>
    <row r="68" spans="1:57" s="189" customFormat="1" ht="17.100000000000001" customHeight="1" x14ac:dyDescent="0.25">
      <c r="A68" s="2508" t="s">
        <v>4191</v>
      </c>
      <c r="C68" s="5373"/>
      <c r="D68" s="5373"/>
      <c r="E68" s="5373"/>
      <c r="F68" s="5373"/>
      <c r="G68" s="5373"/>
      <c r="I68" s="5373"/>
    </row>
    <row r="69" spans="1:57" s="189" customFormat="1" x14ac:dyDescent="0.25">
      <c r="A69" s="7619" t="s">
        <v>4192</v>
      </c>
      <c r="B69" s="7622" t="s">
        <v>4193</v>
      </c>
      <c r="C69" s="7623"/>
      <c r="D69" s="7623"/>
      <c r="E69" s="7623"/>
      <c r="F69" s="7623"/>
      <c r="G69" s="7624"/>
      <c r="H69" s="7589" t="s">
        <v>1048</v>
      </c>
      <c r="I69" s="7458"/>
      <c r="J69" s="7458"/>
      <c r="K69" s="7590"/>
      <c r="L69" s="1753"/>
      <c r="M69" s="1753"/>
    </row>
    <row r="70" spans="1:57" s="189" customFormat="1" ht="26.25" customHeight="1" x14ac:dyDescent="0.25">
      <c r="A70" s="7620"/>
      <c r="B70" s="7619" t="s">
        <v>4194</v>
      </c>
      <c r="C70" s="7625"/>
      <c r="D70" s="7626" t="s">
        <v>4195</v>
      </c>
      <c r="E70" s="7627"/>
      <c r="F70" s="7626" t="s">
        <v>4196</v>
      </c>
      <c r="G70" s="7627"/>
      <c r="H70" s="7628" t="s">
        <v>58</v>
      </c>
      <c r="I70" s="7629"/>
      <c r="J70" s="7628" t="s">
        <v>59</v>
      </c>
      <c r="K70" s="7629"/>
      <c r="L70" s="19"/>
      <c r="M70" s="19"/>
    </row>
    <row r="71" spans="1:57" s="189" customFormat="1" ht="24.75" customHeight="1" x14ac:dyDescent="0.25">
      <c r="A71" s="7621"/>
      <c r="B71" s="5385" t="s">
        <v>4186</v>
      </c>
      <c r="C71" s="5386" t="s">
        <v>4187</v>
      </c>
      <c r="D71" s="5387" t="s">
        <v>4186</v>
      </c>
      <c r="E71" s="5388" t="s">
        <v>4187</v>
      </c>
      <c r="F71" s="5387" t="s">
        <v>4186</v>
      </c>
      <c r="G71" s="5388" t="s">
        <v>4187</v>
      </c>
      <c r="H71" s="5389" t="s">
        <v>4197</v>
      </c>
      <c r="I71" s="2971" t="s">
        <v>706</v>
      </c>
      <c r="J71" s="5389" t="s">
        <v>4197</v>
      </c>
      <c r="K71" s="2971" t="s">
        <v>706</v>
      </c>
      <c r="L71" s="19"/>
      <c r="M71" s="19"/>
    </row>
    <row r="72" spans="1:57" s="189" customFormat="1" x14ac:dyDescent="0.25">
      <c r="A72" s="5304" t="s">
        <v>4198</v>
      </c>
      <c r="B72" s="2992"/>
      <c r="C72" s="5390"/>
      <c r="D72" s="5391"/>
      <c r="E72" s="5382"/>
      <c r="F72" s="5392"/>
      <c r="G72" s="5393"/>
      <c r="H72" s="5392"/>
      <c r="I72" s="5393"/>
      <c r="J72" s="3005"/>
      <c r="K72" s="2992"/>
      <c r="L72" s="19"/>
      <c r="M72" s="19"/>
    </row>
    <row r="73" spans="1:57" s="189" customFormat="1" x14ac:dyDescent="0.25">
      <c r="A73" s="5370" t="s">
        <v>4199</v>
      </c>
      <c r="B73" s="5394"/>
      <c r="C73" s="5395"/>
      <c r="D73" s="5396"/>
      <c r="E73" s="5394"/>
      <c r="F73" s="5396"/>
      <c r="G73" s="5394"/>
      <c r="H73" s="5396"/>
      <c r="I73" s="5394"/>
      <c r="J73" s="5397"/>
      <c r="K73" s="5394"/>
      <c r="L73" s="19"/>
      <c r="M73" s="19"/>
    </row>
    <row r="74" spans="1:57" s="189" customFormat="1" x14ac:dyDescent="0.25">
      <c r="A74" s="5398" t="s">
        <v>4200</v>
      </c>
      <c r="B74" s="5399">
        <f>SUM(B72:B73)</f>
        <v>0</v>
      </c>
      <c r="C74" s="5399">
        <f t="shared" ref="C74:K74" si="33">SUM(C72:C73)</f>
        <v>0</v>
      </c>
      <c r="D74" s="5400">
        <f t="shared" si="33"/>
        <v>0</v>
      </c>
      <c r="E74" s="5401">
        <f t="shared" si="33"/>
        <v>0</v>
      </c>
      <c r="F74" s="5400">
        <f t="shared" si="33"/>
        <v>0</v>
      </c>
      <c r="G74" s="5401">
        <f t="shared" si="33"/>
        <v>0</v>
      </c>
      <c r="H74" s="5400">
        <f>SUM(H72:H73)</f>
        <v>0</v>
      </c>
      <c r="I74" s="5401">
        <f t="shared" si="33"/>
        <v>0</v>
      </c>
      <c r="J74" s="5402">
        <f t="shared" si="33"/>
        <v>0</v>
      </c>
      <c r="K74" s="5401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9"/>
    </row>
    <row r="2" spans="1:90" s="3293" customFormat="1" x14ac:dyDescent="0.25">
      <c r="A2" s="50" t="str">
        <f>CONCATENATE("COMUNA: ",NOMBRE!B2, " (",NOMBRE!C2,NOMBRE!D2,NOMBRE!E2,NOMBRE!F2,NOMBRE!G2,")")</f>
        <v>COMUNA:  ()</v>
      </c>
      <c r="B2" s="4659"/>
    </row>
    <row r="3" spans="1:90" s="3293" customFormat="1" x14ac:dyDescent="0.25">
      <c r="A3" s="50" t="str">
        <f>CONCATENATE("ESTABLECIMIENTO/ESTRATEGIA: ", NOMBRE!B3, " (",NOMBRE!C3,NOMBRE!D3,NOMBRE!E3,NOMBRE!F3,NOMBRE!G3,NOMBRE!H3,")")</f>
        <v>ESTABLECIMIENTO/ESTRATEGIA:  ()</v>
      </c>
      <c r="B3" s="4659"/>
    </row>
    <row r="4" spans="1:90" s="3293" customFormat="1" x14ac:dyDescent="0.25">
      <c r="A4" s="50" t="str">
        <f>CONCATENATE("MES: ",NOMBRE!B6, " (",NOMBRE!C6,NOMBRE!D6,")")</f>
        <v>MES:  ()</v>
      </c>
      <c r="B4" s="4659"/>
    </row>
    <row r="5" spans="1:90" s="3293" customFormat="1" x14ac:dyDescent="0.25">
      <c r="A5" s="4659" t="str">
        <f>CONCATENATE("AÑO: ",NOMBRE!B7)</f>
        <v>AÑO: 2025</v>
      </c>
      <c r="B5" s="4659"/>
    </row>
    <row r="6" spans="1:90" s="3293" customFormat="1" x14ac:dyDescent="0.25">
      <c r="A6" s="7727" t="s">
        <v>4201</v>
      </c>
      <c r="B6" s="7727"/>
      <c r="C6" s="7727"/>
      <c r="D6" s="7727"/>
      <c r="E6" s="7727"/>
      <c r="F6" s="7727"/>
      <c r="G6" s="7727"/>
      <c r="H6" s="7727"/>
      <c r="I6" s="7727"/>
      <c r="J6" s="7727"/>
      <c r="K6" s="7727"/>
      <c r="L6" s="7727"/>
      <c r="M6" s="7727"/>
      <c r="N6" s="7727"/>
      <c r="O6" s="7727"/>
      <c r="P6" s="7727"/>
      <c r="Q6" s="7727"/>
      <c r="R6" s="7727"/>
      <c r="S6" s="7727"/>
      <c r="T6" s="7727"/>
      <c r="U6" s="7727"/>
      <c r="V6" s="7727"/>
      <c r="W6" s="7727"/>
    </row>
    <row r="7" spans="1:90" s="3293" customFormat="1" x14ac:dyDescent="0.25"/>
    <row r="8" spans="1:90" s="3293" customFormat="1" ht="17.100000000000001" customHeight="1" x14ac:dyDescent="0.25">
      <c r="A8" s="5403" t="s">
        <v>4202</v>
      </c>
      <c r="B8" s="5403"/>
      <c r="C8" s="5404"/>
      <c r="D8" s="5404"/>
      <c r="E8" s="5404"/>
      <c r="F8" s="5404"/>
      <c r="G8" s="5404"/>
      <c r="H8" s="5404"/>
      <c r="I8" s="5404"/>
      <c r="J8" s="5404"/>
      <c r="K8" s="5404"/>
      <c r="L8" s="5404"/>
      <c r="M8" s="5404"/>
      <c r="N8" s="5404"/>
      <c r="O8" s="5404"/>
      <c r="P8" s="5404"/>
      <c r="Q8" s="5404"/>
      <c r="R8" s="5404"/>
      <c r="S8" s="5404"/>
      <c r="T8" s="5404"/>
      <c r="U8" s="5404"/>
      <c r="V8" s="5404"/>
      <c r="W8" s="5404"/>
      <c r="X8" s="5404"/>
      <c r="Y8" s="5404"/>
      <c r="Z8" s="5404"/>
      <c r="AA8" s="5404"/>
      <c r="AB8" s="5404"/>
      <c r="AC8" s="5404"/>
      <c r="AD8" s="5404"/>
      <c r="AE8" s="5404"/>
      <c r="AF8" s="5404"/>
      <c r="AG8" s="5404"/>
      <c r="AH8" s="5404"/>
      <c r="AI8" s="5404"/>
      <c r="AJ8" s="5404"/>
      <c r="AK8" s="5404"/>
      <c r="AL8" s="5404"/>
      <c r="AM8" s="5404"/>
      <c r="AO8" s="5405"/>
      <c r="AP8" s="5405"/>
      <c r="AQ8" s="5405"/>
      <c r="AR8" s="5405"/>
      <c r="AS8" s="5405"/>
      <c r="AT8" s="5405"/>
      <c r="AU8" s="5405"/>
      <c r="AV8" s="5405"/>
      <c r="AW8" s="5405"/>
      <c r="AX8" s="5405"/>
      <c r="AY8" s="5405"/>
      <c r="AZ8" s="5405"/>
      <c r="BA8" s="5405"/>
      <c r="BB8" s="5405"/>
      <c r="BC8" s="5405"/>
      <c r="BD8" s="5405"/>
      <c r="BE8" s="5405"/>
      <c r="BF8" s="5405"/>
      <c r="BG8" s="5405"/>
      <c r="BH8" s="5405"/>
      <c r="BI8" s="5405"/>
      <c r="BJ8" s="5405"/>
      <c r="BK8" s="5405"/>
      <c r="BL8" s="5405"/>
      <c r="BM8" s="5405"/>
      <c r="BN8" s="5405"/>
      <c r="BO8" s="5405"/>
      <c r="BP8" s="5405"/>
      <c r="BQ8" s="5405"/>
      <c r="BR8" s="5405"/>
      <c r="BS8" s="5405"/>
      <c r="BT8" s="5405"/>
      <c r="BU8" s="5405"/>
      <c r="BV8" s="5405"/>
      <c r="BW8" s="5405"/>
      <c r="BX8" s="5405"/>
      <c r="BY8" s="5405"/>
      <c r="BZ8" s="5405"/>
      <c r="CA8" s="5405"/>
      <c r="CB8" s="5405"/>
      <c r="CC8" s="5405"/>
      <c r="CD8" s="5405"/>
      <c r="CE8" s="5405"/>
      <c r="CF8" s="5405"/>
      <c r="CG8" s="5405"/>
      <c r="CH8" s="5405"/>
      <c r="CI8" s="5405"/>
      <c r="CJ8" s="5405"/>
      <c r="CK8" s="5405"/>
      <c r="CL8" s="5405"/>
    </row>
    <row r="9" spans="1:90" s="3293" customFormat="1" ht="17.100000000000001" customHeight="1" x14ac:dyDescent="0.25">
      <c r="A9" s="5403" t="s">
        <v>4203</v>
      </c>
      <c r="B9" s="5403"/>
      <c r="C9" s="5405"/>
      <c r="D9" s="5405"/>
      <c r="E9" s="5405"/>
      <c r="F9" s="5405"/>
      <c r="G9" s="5405"/>
      <c r="H9" s="5405"/>
      <c r="I9" s="5405"/>
      <c r="J9" s="5405"/>
      <c r="K9" s="5405"/>
      <c r="L9" s="5405"/>
      <c r="M9" s="5405"/>
      <c r="N9" s="5405"/>
      <c r="O9" s="5405"/>
      <c r="P9" s="5405"/>
      <c r="Q9" s="5405"/>
      <c r="R9" s="5405"/>
      <c r="S9" s="5405"/>
      <c r="T9" s="5405"/>
      <c r="U9" s="5405"/>
      <c r="V9" s="5405"/>
      <c r="W9" s="5405"/>
      <c r="X9" s="5405"/>
      <c r="Y9" s="5405"/>
      <c r="Z9" s="5405"/>
      <c r="AA9" s="5405"/>
      <c r="AB9" s="5405"/>
      <c r="AC9" s="5405"/>
      <c r="AD9" s="5405"/>
      <c r="AE9" s="5405"/>
      <c r="AF9" s="5405"/>
      <c r="AG9" s="5405"/>
      <c r="AH9" s="5405"/>
      <c r="AI9" s="5405"/>
      <c r="AJ9" s="5405"/>
      <c r="AK9" s="5405"/>
      <c r="AL9" s="5405"/>
      <c r="AM9" s="5405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728" t="s">
        <v>219</v>
      </c>
      <c r="B10" s="7728" t="s">
        <v>27</v>
      </c>
      <c r="C10" s="7698" t="s">
        <v>452</v>
      </c>
      <c r="D10" s="7698"/>
      <c r="E10" s="7698"/>
      <c r="F10" s="7729" t="s">
        <v>101</v>
      </c>
      <c r="G10" s="7729"/>
      <c r="H10" s="7729"/>
      <c r="I10" s="7729"/>
      <c r="J10" s="7729"/>
      <c r="K10" s="7729"/>
      <c r="L10" s="7729"/>
      <c r="M10" s="7729"/>
      <c r="N10" s="7729"/>
      <c r="O10" s="7729"/>
      <c r="P10" s="7729"/>
      <c r="Q10" s="7729"/>
      <c r="R10" s="7729"/>
      <c r="S10" s="7729"/>
      <c r="T10" s="7729"/>
      <c r="U10" s="7729"/>
      <c r="V10" s="7729"/>
      <c r="W10" s="7729"/>
      <c r="X10" s="7729"/>
      <c r="Y10" s="7729"/>
      <c r="Z10" s="7729"/>
      <c r="AA10" s="7729"/>
      <c r="AB10" s="7729"/>
      <c r="AC10" s="7729"/>
      <c r="AD10" s="7729"/>
      <c r="AE10" s="7729"/>
      <c r="AF10" s="7729"/>
      <c r="AG10" s="7729"/>
      <c r="AH10" s="7729"/>
      <c r="AI10" s="7729"/>
      <c r="AJ10" s="7729"/>
      <c r="AK10" s="7729"/>
      <c r="AL10" s="7729"/>
      <c r="AM10" s="7725"/>
      <c r="AN10" s="7585" t="s">
        <v>36</v>
      </c>
    </row>
    <row r="11" spans="1:90" s="3293" customFormat="1" ht="14.25" customHeight="1" x14ac:dyDescent="0.25">
      <c r="A11" s="7728"/>
      <c r="B11" s="7728"/>
      <c r="C11" s="7698"/>
      <c r="D11" s="7698"/>
      <c r="E11" s="7698"/>
      <c r="F11" s="7724" t="s">
        <v>343</v>
      </c>
      <c r="G11" s="7724"/>
      <c r="H11" s="7724" t="s">
        <v>326</v>
      </c>
      <c r="I11" s="7724"/>
      <c r="J11" s="7724" t="s">
        <v>94</v>
      </c>
      <c r="K11" s="7724"/>
      <c r="L11" s="7724" t="s">
        <v>44</v>
      </c>
      <c r="M11" s="7724"/>
      <c r="N11" s="7724" t="s">
        <v>45</v>
      </c>
      <c r="O11" s="7724"/>
      <c r="P11" s="7724" t="s">
        <v>46</v>
      </c>
      <c r="Q11" s="7724"/>
      <c r="R11" s="7724" t="s">
        <v>47</v>
      </c>
      <c r="S11" s="7724"/>
      <c r="T11" s="7724" t="s">
        <v>48</v>
      </c>
      <c r="U11" s="7724"/>
      <c r="V11" s="7724" t="s">
        <v>49</v>
      </c>
      <c r="W11" s="7724"/>
      <c r="X11" s="7724" t="s">
        <v>50</v>
      </c>
      <c r="Y11" s="7724"/>
      <c r="Z11" s="7724" t="s">
        <v>51</v>
      </c>
      <c r="AA11" s="7724"/>
      <c r="AB11" s="7724" t="s">
        <v>52</v>
      </c>
      <c r="AC11" s="7724"/>
      <c r="AD11" s="7724" t="s">
        <v>53</v>
      </c>
      <c r="AE11" s="7724"/>
      <c r="AF11" s="7724" t="s">
        <v>54</v>
      </c>
      <c r="AG11" s="7724"/>
      <c r="AH11" s="7724" t="s">
        <v>55</v>
      </c>
      <c r="AI11" s="7724"/>
      <c r="AJ11" s="7724" t="s">
        <v>56</v>
      </c>
      <c r="AK11" s="7724"/>
      <c r="AL11" s="7724" t="s">
        <v>57</v>
      </c>
      <c r="AM11" s="7725"/>
      <c r="AN11" s="7585"/>
    </row>
    <row r="12" spans="1:90" s="3293" customFormat="1" x14ac:dyDescent="0.25">
      <c r="A12" s="7728"/>
      <c r="B12" s="7728"/>
      <c r="C12" s="5406" t="s">
        <v>79</v>
      </c>
      <c r="D12" s="5407" t="s">
        <v>58</v>
      </c>
      <c r="E12" s="5408" t="s">
        <v>59</v>
      </c>
      <c r="F12" s="5409" t="s">
        <v>58</v>
      </c>
      <c r="G12" s="5224" t="s">
        <v>59</v>
      </c>
      <c r="H12" s="5409" t="s">
        <v>58</v>
      </c>
      <c r="I12" s="5224" t="s">
        <v>59</v>
      </c>
      <c r="J12" s="5409" t="s">
        <v>58</v>
      </c>
      <c r="K12" s="5224" t="s">
        <v>59</v>
      </c>
      <c r="L12" s="5409" t="s">
        <v>58</v>
      </c>
      <c r="M12" s="5224" t="s">
        <v>59</v>
      </c>
      <c r="N12" s="5409" t="s">
        <v>58</v>
      </c>
      <c r="O12" s="5224" t="s">
        <v>59</v>
      </c>
      <c r="P12" s="5409" t="s">
        <v>58</v>
      </c>
      <c r="Q12" s="5224" t="s">
        <v>59</v>
      </c>
      <c r="R12" s="5409" t="s">
        <v>58</v>
      </c>
      <c r="S12" s="5224" t="s">
        <v>59</v>
      </c>
      <c r="T12" s="5409" t="s">
        <v>58</v>
      </c>
      <c r="U12" s="5224" t="s">
        <v>59</v>
      </c>
      <c r="V12" s="5409" t="s">
        <v>58</v>
      </c>
      <c r="W12" s="5224" t="s">
        <v>59</v>
      </c>
      <c r="X12" s="5409" t="s">
        <v>58</v>
      </c>
      <c r="Y12" s="5224" t="s">
        <v>59</v>
      </c>
      <c r="Z12" s="5409" t="s">
        <v>58</v>
      </c>
      <c r="AA12" s="5224" t="s">
        <v>59</v>
      </c>
      <c r="AB12" s="5409" t="s">
        <v>58</v>
      </c>
      <c r="AC12" s="5224" t="s">
        <v>59</v>
      </c>
      <c r="AD12" s="5409" t="s">
        <v>58</v>
      </c>
      <c r="AE12" s="5224" t="s">
        <v>59</v>
      </c>
      <c r="AF12" s="5409" t="s">
        <v>58</v>
      </c>
      <c r="AG12" s="5224" t="s">
        <v>59</v>
      </c>
      <c r="AH12" s="5409" t="s">
        <v>58</v>
      </c>
      <c r="AI12" s="5224" t="s">
        <v>59</v>
      </c>
      <c r="AJ12" s="5409" t="s">
        <v>58</v>
      </c>
      <c r="AK12" s="5224" t="s">
        <v>59</v>
      </c>
      <c r="AL12" s="5409" t="s">
        <v>58</v>
      </c>
      <c r="AM12" s="5410" t="s">
        <v>59</v>
      </c>
      <c r="AN12" s="7585"/>
    </row>
    <row r="13" spans="1:90" x14ac:dyDescent="0.25">
      <c r="A13" s="7726" t="s">
        <v>4204</v>
      </c>
      <c r="B13" s="5411" t="s">
        <v>1035</v>
      </c>
      <c r="C13" s="5412">
        <f>SUM(D13,E13)</f>
        <v>0</v>
      </c>
      <c r="D13" s="5413">
        <f t="shared" ref="D13:E16" si="0">SUM(F13,H13,J13,L13,N13,P13,R13,T13,V13,X13,Z13,AB13,AD13,AF13,AH13,AJ13,AL13)</f>
        <v>0</v>
      </c>
      <c r="E13" s="5414">
        <f t="shared" si="0"/>
        <v>0</v>
      </c>
      <c r="F13" s="2705"/>
      <c r="G13" s="5415"/>
      <c r="H13" s="2705"/>
      <c r="I13" s="5415"/>
      <c r="J13" s="2705"/>
      <c r="K13" s="5415"/>
      <c r="L13" s="2705"/>
      <c r="M13" s="5415"/>
      <c r="N13" s="2705"/>
      <c r="O13" s="5415"/>
      <c r="P13" s="2705"/>
      <c r="Q13" s="5415"/>
      <c r="R13" s="2705"/>
      <c r="S13" s="5415"/>
      <c r="T13" s="2705"/>
      <c r="U13" s="5415"/>
      <c r="V13" s="2705"/>
      <c r="W13" s="5415"/>
      <c r="X13" s="2705"/>
      <c r="Y13" s="5415"/>
      <c r="Z13" s="2705"/>
      <c r="AA13" s="5415"/>
      <c r="AB13" s="2705"/>
      <c r="AC13" s="5415"/>
      <c r="AD13" s="2705"/>
      <c r="AE13" s="5415"/>
      <c r="AF13" s="2705"/>
      <c r="AG13" s="5415"/>
      <c r="AH13" s="2705"/>
      <c r="AI13" s="5415"/>
      <c r="AJ13" s="2705"/>
      <c r="AK13" s="5415"/>
      <c r="AL13" s="2704"/>
      <c r="AM13" s="5416"/>
      <c r="AN13" s="5417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8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6"/>
      <c r="B14" s="5418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19"/>
      <c r="AN14" s="2702"/>
      <c r="AO14" s="2227" t="str">
        <f t="shared" ref="AO14:AO15" si="1">$CA14</f>
        <v/>
      </c>
      <c r="AP14" s="5420"/>
      <c r="AQ14" s="5420"/>
      <c r="AR14" s="5420"/>
      <c r="AS14" s="5420"/>
      <c r="AT14" s="5420"/>
      <c r="AU14" s="5420"/>
      <c r="AV14" s="5420"/>
      <c r="AW14" s="5420"/>
      <c r="AX14" s="5420"/>
      <c r="AY14" s="5420"/>
      <c r="AZ14" s="5420"/>
      <c r="BA14" s="5420"/>
      <c r="BB14" s="5420"/>
      <c r="BC14" s="5420"/>
      <c r="BD14" s="5420"/>
      <c r="BE14" s="5420"/>
      <c r="BF14" s="5420"/>
      <c r="BG14" s="5420"/>
      <c r="BH14" s="5420"/>
      <c r="BI14" s="5420"/>
      <c r="BJ14" s="5420"/>
      <c r="BK14" s="5420"/>
      <c r="BL14" s="5420"/>
      <c r="BM14" s="5420"/>
      <c r="BN14" s="5420"/>
      <c r="BO14" s="5420"/>
      <c r="BP14" s="5420"/>
      <c r="BQ14" s="5420"/>
      <c r="BR14" s="5420"/>
      <c r="BS14" s="5420"/>
      <c r="BT14" s="25"/>
      <c r="BU14" s="25"/>
      <c r="BV14" s="6"/>
      <c r="BW14" s="6"/>
      <c r="BX14" s="6"/>
      <c r="BY14" s="6"/>
      <c r="BZ14" s="6"/>
      <c r="CA14" s="425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6"/>
      <c r="B15" s="5421" t="s">
        <v>4206</v>
      </c>
      <c r="C15" s="5009">
        <f>SUM(D15,E15)</f>
        <v>0</v>
      </c>
      <c r="D15" s="5422">
        <f t="shared" si="0"/>
        <v>0</v>
      </c>
      <c r="E15" s="5423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24"/>
      <c r="AN15" s="2702"/>
      <c r="AO15" s="2227" t="str">
        <f t="shared" si="1"/>
        <v/>
      </c>
      <c r="AP15" s="5420"/>
      <c r="AQ15" s="5420"/>
      <c r="AR15" s="5420"/>
      <c r="AS15" s="5420"/>
      <c r="AT15" s="5420"/>
      <c r="AU15" s="5420"/>
      <c r="AV15" s="5420"/>
      <c r="AW15" s="5420"/>
      <c r="AX15" s="5420"/>
      <c r="AY15" s="5420"/>
      <c r="AZ15" s="5420"/>
      <c r="BA15" s="5420"/>
      <c r="BB15" s="5420"/>
      <c r="BC15" s="5420"/>
      <c r="BD15" s="5420"/>
      <c r="BE15" s="5420"/>
      <c r="BF15" s="5420"/>
      <c r="BG15" s="5420"/>
      <c r="BH15" s="5420"/>
      <c r="BI15" s="5420"/>
      <c r="BJ15" s="5420"/>
      <c r="BK15" s="5420"/>
      <c r="BL15" s="5420"/>
      <c r="BM15" s="5420"/>
      <c r="BN15" s="5420"/>
      <c r="BO15" s="5420"/>
      <c r="BP15" s="5420"/>
      <c r="BQ15" s="5420"/>
      <c r="BR15" s="5420"/>
      <c r="BS15" s="5420"/>
      <c r="BT15" s="25"/>
      <c r="BU15" s="25"/>
      <c r="BV15" s="6"/>
      <c r="BW15" s="6"/>
      <c r="BX15" s="6"/>
      <c r="BY15" s="6"/>
      <c r="BZ15" s="6"/>
      <c r="CA15" s="4258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9" t="s">
        <v>77</v>
      </c>
      <c r="B16" s="7589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36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20"/>
      <c r="R17" s="5420"/>
      <c r="S17" s="5420"/>
      <c r="T17" s="5420"/>
      <c r="U17" s="5420"/>
      <c r="V17" s="5420"/>
      <c r="W17" s="5420"/>
      <c r="X17" s="5420"/>
      <c r="Y17" s="5420"/>
      <c r="Z17" s="5420"/>
      <c r="AA17" s="5420"/>
      <c r="AB17" s="5420"/>
      <c r="AC17" s="5420"/>
      <c r="AD17" s="5420"/>
      <c r="AE17" s="5420"/>
      <c r="AF17" s="5420"/>
      <c r="AG17" s="5420"/>
      <c r="AH17" s="5420"/>
      <c r="AI17" s="5420"/>
      <c r="AJ17" s="5420"/>
      <c r="AK17" s="5420"/>
      <c r="AL17" s="5420"/>
      <c r="AM17" s="5420"/>
      <c r="AO17" s="5420"/>
      <c r="AP17" s="5420"/>
      <c r="AQ17" s="5420"/>
      <c r="AR17" s="5420"/>
      <c r="AS17" s="5420"/>
      <c r="AT17" s="5420"/>
      <c r="AU17" s="5420"/>
      <c r="AV17" s="5420"/>
      <c r="AW17" s="5420"/>
      <c r="AX17" s="5420"/>
      <c r="AY17" s="5420"/>
      <c r="AZ17" s="5420"/>
      <c r="BA17" s="5420"/>
      <c r="BB17" s="5420"/>
      <c r="BC17" s="5420"/>
      <c r="BD17" s="5420"/>
      <c r="BE17" s="5420"/>
      <c r="BF17" s="5420"/>
      <c r="BG17" s="5420"/>
      <c r="BH17" s="5420"/>
      <c r="BI17" s="5420"/>
      <c r="BJ17" s="5420"/>
      <c r="BK17" s="5420"/>
      <c r="BL17" s="5420"/>
      <c r="BM17" s="5420"/>
      <c r="BN17" s="5420"/>
      <c r="BO17" s="5420"/>
      <c r="BP17" s="5420"/>
      <c r="BQ17" s="5420"/>
      <c r="BR17" s="5420"/>
      <c r="BS17" s="5420"/>
      <c r="BT17" s="5420"/>
      <c r="BU17" s="5420"/>
      <c r="BV17" s="5420"/>
      <c r="BW17" s="5420"/>
      <c r="BX17" s="5420"/>
      <c r="BY17" s="5420"/>
      <c r="BZ17" s="5420"/>
      <c r="CA17" s="5405"/>
      <c r="CB17" s="5420"/>
      <c r="CC17" s="5420"/>
      <c r="CD17" s="5420"/>
      <c r="CE17" s="5420"/>
      <c r="CF17" s="5420"/>
      <c r="CG17" s="5420"/>
      <c r="CH17" s="5420"/>
      <c r="CI17" s="5420"/>
      <c r="CJ17" s="5420"/>
      <c r="CK17" s="5420"/>
      <c r="CL17" s="5420"/>
    </row>
    <row r="18" spans="1:90" ht="15" customHeight="1" x14ac:dyDescent="0.25">
      <c r="A18" s="7588" t="s">
        <v>4208</v>
      </c>
      <c r="B18" s="7636" t="s">
        <v>1363</v>
      </c>
      <c r="C18" s="6576" t="s">
        <v>4209</v>
      </c>
      <c r="D18" s="7478"/>
      <c r="E18" s="7478"/>
      <c r="F18" s="7582"/>
      <c r="G18" s="7716" t="s">
        <v>4210</v>
      </c>
      <c r="H18" s="7716"/>
      <c r="I18" s="7716"/>
      <c r="J18" s="7716"/>
      <c r="K18" s="7716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36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588"/>
      <c r="B19" s="7636"/>
      <c r="C19" s="7722" t="s">
        <v>4211</v>
      </c>
      <c r="D19" s="7723" t="s">
        <v>4212</v>
      </c>
      <c r="E19" s="7723" t="s">
        <v>4213</v>
      </c>
      <c r="F19" s="7582" t="s">
        <v>4214</v>
      </c>
      <c r="G19" s="7722" t="s">
        <v>4215</v>
      </c>
      <c r="H19" s="7723" t="s">
        <v>4216</v>
      </c>
      <c r="I19" s="7723" t="s">
        <v>4217</v>
      </c>
      <c r="J19" s="7723" t="s">
        <v>4218</v>
      </c>
      <c r="K19" s="7582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36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588"/>
      <c r="B20" s="7636"/>
      <c r="C20" s="7722"/>
      <c r="D20" s="7723"/>
      <c r="E20" s="7723"/>
      <c r="F20" s="7582"/>
      <c r="G20" s="7722"/>
      <c r="H20" s="7723"/>
      <c r="I20" s="7723"/>
      <c r="J20" s="7723"/>
      <c r="K20" s="7582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36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38" t="s">
        <v>4220</v>
      </c>
      <c r="B21" s="5439">
        <f>SUM(D21:K21)</f>
        <v>0</v>
      </c>
      <c r="C21" s="5440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36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32" t="s">
        <v>4221</v>
      </c>
      <c r="B22" s="5441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36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42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36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f>SUM(B21:B23)</f>
        <v>0</v>
      </c>
      <c r="C24" s="5428">
        <f>SUM(C22:C23)</f>
        <v>0</v>
      </c>
      <c r="D24" s="5443">
        <f t="shared" ref="D24:K24" si="5">SUM(D21:D23)</f>
        <v>0</v>
      </c>
      <c r="E24" s="5443">
        <f t="shared" si="5"/>
        <v>0</v>
      </c>
      <c r="F24" s="5429">
        <f t="shared" si="5"/>
        <v>0</v>
      </c>
      <c r="G24" s="5428">
        <f t="shared" si="5"/>
        <v>0</v>
      </c>
      <c r="H24" s="5443">
        <f t="shared" si="5"/>
        <v>0</v>
      </c>
      <c r="I24" s="5443">
        <f t="shared" si="5"/>
        <v>0</v>
      </c>
      <c r="J24" s="5443">
        <f t="shared" si="5"/>
        <v>0</v>
      </c>
      <c r="K24" s="5429">
        <f t="shared" si="5"/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36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405"/>
      <c r="E25" s="5405"/>
      <c r="F25" s="5405"/>
      <c r="G25" s="5405"/>
      <c r="H25" s="5405"/>
      <c r="I25" s="5405"/>
      <c r="J25" s="5405"/>
      <c r="K25" s="5405"/>
      <c r="L25" s="5405"/>
      <c r="M25" s="5405"/>
      <c r="N25" s="5405"/>
      <c r="O25" s="5405"/>
      <c r="P25" s="5405"/>
      <c r="Q25" s="5405"/>
      <c r="R25" s="5405"/>
      <c r="S25" s="5405"/>
      <c r="T25" s="5405"/>
      <c r="U25" s="5405"/>
      <c r="V25" s="5405"/>
      <c r="W25" s="5405"/>
      <c r="X25" s="5405"/>
      <c r="Y25" s="5405"/>
      <c r="Z25" s="5405"/>
      <c r="AA25" s="5405"/>
      <c r="AB25" s="5405"/>
      <c r="AC25" s="5405"/>
      <c r="AD25" s="5405"/>
      <c r="AE25" s="5405"/>
      <c r="AF25" s="5405"/>
      <c r="AG25" s="5405"/>
      <c r="AH25" s="5405"/>
      <c r="AI25" s="5405"/>
      <c r="AJ25" s="5405"/>
      <c r="AK25" s="5405"/>
      <c r="AL25" s="5405"/>
      <c r="AM25" s="5405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36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446" t="s">
        <v>219</v>
      </c>
      <c r="B26" s="7448" t="s">
        <v>27</v>
      </c>
      <c r="C26" s="7713" t="s">
        <v>77</v>
      </c>
      <c r="D26" s="7713"/>
      <c r="E26" s="7713"/>
      <c r="F26" s="7717" t="s">
        <v>101</v>
      </c>
      <c r="G26" s="7718"/>
      <c r="H26" s="7718"/>
      <c r="I26" s="7718"/>
      <c r="J26" s="7718"/>
      <c r="K26" s="7718"/>
      <c r="L26" s="7718"/>
      <c r="M26" s="7718"/>
      <c r="N26" s="7718"/>
      <c r="O26" s="7718"/>
      <c r="P26" s="7718"/>
      <c r="Q26" s="7718"/>
      <c r="R26" s="7718"/>
      <c r="S26" s="7718"/>
      <c r="T26" s="7718"/>
      <c r="U26" s="7719"/>
      <c r="V26" s="7662" t="s">
        <v>4224</v>
      </c>
      <c r="W26" s="7720"/>
      <c r="X26" s="7720"/>
      <c r="Y26" s="7720"/>
      <c r="Z26" s="7720"/>
      <c r="AA26" s="7720"/>
      <c r="AB26" s="7720"/>
      <c r="AC26" s="7720"/>
      <c r="AD26" s="7720"/>
      <c r="AE26" s="7720"/>
      <c r="AF26" s="7720"/>
      <c r="AG26" s="7720"/>
      <c r="AH26" s="7720"/>
      <c r="AI26" s="7721"/>
      <c r="AJ26" s="7597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36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446"/>
      <c r="B27" s="7448"/>
      <c r="C27" s="7713"/>
      <c r="D27" s="7713"/>
      <c r="E27" s="7713"/>
      <c r="F27" s="6136" t="s">
        <v>3789</v>
      </c>
      <c r="G27" s="7706"/>
      <c r="H27" s="6136" t="s">
        <v>4225</v>
      </c>
      <c r="I27" s="7707"/>
      <c r="J27" s="7706" t="s">
        <v>1459</v>
      </c>
      <c r="K27" s="7707"/>
      <c r="L27" s="6136" t="s">
        <v>1460</v>
      </c>
      <c r="M27" s="7707"/>
      <c r="N27" s="6136" t="s">
        <v>1461</v>
      </c>
      <c r="O27" s="7707"/>
      <c r="P27" s="6136" t="s">
        <v>1462</v>
      </c>
      <c r="Q27" s="7707"/>
      <c r="R27" s="6136" t="s">
        <v>1463</v>
      </c>
      <c r="S27" s="7707"/>
      <c r="T27" s="7710" t="s">
        <v>938</v>
      </c>
      <c r="U27" s="7711"/>
      <c r="V27" s="7582" t="s">
        <v>4211</v>
      </c>
      <c r="W27" s="7691"/>
      <c r="X27" s="7607" t="s">
        <v>4212</v>
      </c>
      <c r="Y27" s="7607"/>
      <c r="Z27" s="7607"/>
      <c r="AA27" s="7714" t="s">
        <v>4216</v>
      </c>
      <c r="AB27" s="7714"/>
      <c r="AC27" s="7714"/>
      <c r="AD27" s="7714" t="s">
        <v>4219</v>
      </c>
      <c r="AE27" s="7714"/>
      <c r="AF27" s="7714"/>
      <c r="AG27" s="7724" t="s">
        <v>4226</v>
      </c>
      <c r="AH27" s="7724"/>
      <c r="AI27" s="7725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36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446"/>
      <c r="B28" s="7448"/>
      <c r="C28" s="5444" t="s">
        <v>79</v>
      </c>
      <c r="D28" s="5445" t="s">
        <v>58</v>
      </c>
      <c r="E28" s="1823" t="s">
        <v>59</v>
      </c>
      <c r="F28" s="5444" t="s">
        <v>58</v>
      </c>
      <c r="G28" s="1823" t="s">
        <v>59</v>
      </c>
      <c r="H28" s="5444" t="s">
        <v>58</v>
      </c>
      <c r="I28" s="1823" t="s">
        <v>59</v>
      </c>
      <c r="J28" s="5445" t="s">
        <v>58</v>
      </c>
      <c r="K28" s="1822" t="s">
        <v>59</v>
      </c>
      <c r="L28" s="5444" t="s">
        <v>58</v>
      </c>
      <c r="M28" s="1823" t="s">
        <v>59</v>
      </c>
      <c r="N28" s="5444" t="s">
        <v>58</v>
      </c>
      <c r="O28" s="1823" t="s">
        <v>59</v>
      </c>
      <c r="P28" s="5444" t="s">
        <v>58</v>
      </c>
      <c r="Q28" s="1823" t="s">
        <v>59</v>
      </c>
      <c r="R28" s="5444" t="s">
        <v>58</v>
      </c>
      <c r="S28" s="1823" t="s">
        <v>59</v>
      </c>
      <c r="T28" s="5444" t="s">
        <v>58</v>
      </c>
      <c r="U28" s="3131" t="s">
        <v>59</v>
      </c>
      <c r="V28" s="5446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47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36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715" t="s">
        <v>4227</v>
      </c>
      <c r="B29" s="5448" t="s">
        <v>4228</v>
      </c>
      <c r="C29" s="5449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50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8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5"/>
      <c r="B30" s="5451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5"/>
      <c r="B31" s="5451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8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5"/>
      <c r="B32" s="5452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8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5"/>
      <c r="B33" s="5453" t="s">
        <v>4231</v>
      </c>
      <c r="C33" s="995">
        <f>SUM(D33,E33)</f>
        <v>0</v>
      </c>
      <c r="D33" s="5013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54"/>
      <c r="W33" s="5455"/>
      <c r="X33" s="5456"/>
      <c r="Y33" s="5457"/>
      <c r="Z33" s="5457"/>
      <c r="AA33" s="5456"/>
      <c r="AB33" s="5457"/>
      <c r="AC33" s="5455"/>
      <c r="AD33" s="5458"/>
      <c r="AE33" s="5457"/>
      <c r="AF33" s="5455"/>
      <c r="AG33" s="5458"/>
      <c r="AH33" s="5457"/>
      <c r="AI33" s="5459"/>
      <c r="AJ33" s="5460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8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61">
        <f>SUM(C29:C33)</f>
        <v>0</v>
      </c>
      <c r="D34" s="5462">
        <f>SUM(F34,H34,J34,L34,N34,P34,R34,T34)</f>
        <v>0</v>
      </c>
      <c r="E34" s="5463">
        <f>SUM(G34,I34,K34,M34,O34,Q34,S34,U34)</f>
        <v>0</v>
      </c>
      <c r="F34" s="5464">
        <f>SUM(F29:F33)</f>
        <v>0</v>
      </c>
      <c r="G34" s="5465">
        <f t="shared" ref="G34:U34" si="10">SUM(G29:G33)</f>
        <v>0</v>
      </c>
      <c r="H34" s="5464">
        <f t="shared" si="10"/>
        <v>0</v>
      </c>
      <c r="I34" s="5466">
        <f t="shared" si="10"/>
        <v>0</v>
      </c>
      <c r="J34" s="5465">
        <f t="shared" si="10"/>
        <v>0</v>
      </c>
      <c r="K34" s="5465">
        <f t="shared" si="10"/>
        <v>0</v>
      </c>
      <c r="L34" s="5464">
        <f t="shared" si="10"/>
        <v>0</v>
      </c>
      <c r="M34" s="5465">
        <f t="shared" si="10"/>
        <v>0</v>
      </c>
      <c r="N34" s="5464">
        <f t="shared" si="10"/>
        <v>0</v>
      </c>
      <c r="O34" s="5465">
        <f t="shared" si="10"/>
        <v>0</v>
      </c>
      <c r="P34" s="5464">
        <f t="shared" si="10"/>
        <v>0</v>
      </c>
      <c r="Q34" s="5465">
        <f t="shared" si="10"/>
        <v>0</v>
      </c>
      <c r="R34" s="5464">
        <f t="shared" si="10"/>
        <v>0</v>
      </c>
      <c r="S34" s="5465">
        <f t="shared" si="10"/>
        <v>0</v>
      </c>
      <c r="T34" s="5464">
        <f t="shared" si="10"/>
        <v>0</v>
      </c>
      <c r="U34" s="5467">
        <f t="shared" si="10"/>
        <v>0</v>
      </c>
      <c r="V34" s="5468"/>
      <c r="W34" s="5469"/>
      <c r="X34" s="5468"/>
      <c r="Y34" s="5469"/>
      <c r="Z34" s="5470"/>
      <c r="AA34" s="5469"/>
      <c r="AB34" s="5469"/>
      <c r="AC34" s="5470"/>
      <c r="AD34" s="5469"/>
      <c r="AE34" s="5469"/>
      <c r="AF34" s="5470"/>
      <c r="AG34" s="5469"/>
      <c r="AH34" s="5469"/>
      <c r="AI34" s="5471"/>
      <c r="AJ34" s="5472">
        <f>SUM(AJ29:AJ33)</f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36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716" t="s">
        <v>4232</v>
      </c>
      <c r="B35" s="5411" t="s">
        <v>4229</v>
      </c>
      <c r="C35" s="5449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73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74"/>
      <c r="AH35" s="960"/>
      <c r="AI35" s="892"/>
      <c r="AJ35" s="5450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6"/>
      <c r="B36" s="5418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73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8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6"/>
      <c r="B37" s="5418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73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8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6"/>
      <c r="B38" s="5418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73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8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6"/>
      <c r="B39" s="5418" t="s">
        <v>1034</v>
      </c>
      <c r="C39" s="1045">
        <f t="shared" si="11"/>
        <v>0</v>
      </c>
      <c r="D39" s="5013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8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61">
        <f>SUM(C35:C39)</f>
        <v>0</v>
      </c>
      <c r="D40" s="5462">
        <f t="shared" si="6"/>
        <v>0</v>
      </c>
      <c r="E40" s="5463">
        <f t="shared" si="6"/>
        <v>0</v>
      </c>
      <c r="F40" s="5464">
        <f t="shared" ref="F40:U40" si="15">SUM(F35:F39)</f>
        <v>0</v>
      </c>
      <c r="G40" s="5465">
        <f t="shared" si="15"/>
        <v>0</v>
      </c>
      <c r="H40" s="5464">
        <f t="shared" si="15"/>
        <v>0</v>
      </c>
      <c r="I40" s="5466">
        <f t="shared" si="15"/>
        <v>0</v>
      </c>
      <c r="J40" s="5465">
        <f t="shared" si="15"/>
        <v>0</v>
      </c>
      <c r="K40" s="5465">
        <f t="shared" si="15"/>
        <v>0</v>
      </c>
      <c r="L40" s="5464">
        <f t="shared" si="15"/>
        <v>0</v>
      </c>
      <c r="M40" s="5465">
        <f t="shared" si="15"/>
        <v>0</v>
      </c>
      <c r="N40" s="5464">
        <f t="shared" si="15"/>
        <v>0</v>
      </c>
      <c r="O40" s="5465">
        <f t="shared" si="15"/>
        <v>0</v>
      </c>
      <c r="P40" s="5464">
        <f t="shared" si="15"/>
        <v>0</v>
      </c>
      <c r="Q40" s="5465">
        <f>SUM(Q35:Q39)</f>
        <v>0</v>
      </c>
      <c r="R40" s="5464">
        <f>SUM(R35:R39)</f>
        <v>0</v>
      </c>
      <c r="S40" s="5465">
        <f t="shared" si="15"/>
        <v>0</v>
      </c>
      <c r="T40" s="5464">
        <f t="shared" si="15"/>
        <v>0</v>
      </c>
      <c r="U40" s="5467">
        <f t="shared" si="15"/>
        <v>0</v>
      </c>
      <c r="V40" s="5469"/>
      <c r="W40" s="5469"/>
      <c r="X40" s="5468"/>
      <c r="Y40" s="5469"/>
      <c r="Z40" s="5470"/>
      <c r="AA40" s="5469"/>
      <c r="AB40" s="5469"/>
      <c r="AC40" s="5470"/>
      <c r="AD40" s="5469"/>
      <c r="AE40" s="5469"/>
      <c r="AF40" s="5470"/>
      <c r="AG40" s="5469"/>
      <c r="AH40" s="5469"/>
      <c r="AI40" s="5470"/>
      <c r="AJ40" s="5472">
        <f>SUM(AJ35:AJ39)</f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36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691" t="s">
        <v>4235</v>
      </c>
      <c r="B41" s="5411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74"/>
      <c r="AE41" s="960"/>
      <c r="AF41" s="890"/>
      <c r="AG41" s="5474"/>
      <c r="AH41" s="960"/>
      <c r="AI41" s="892"/>
      <c r="AJ41" s="5450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91"/>
      <c r="B42" s="5418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73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8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91"/>
      <c r="B43" s="5418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73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8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91"/>
      <c r="B44" s="5418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73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8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91"/>
      <c r="B45" s="5418" t="s">
        <v>1034</v>
      </c>
      <c r="C45" s="5475">
        <f t="shared" si="16"/>
        <v>0</v>
      </c>
      <c r="D45" s="5013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73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8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61">
        <f t="shared" si="16"/>
        <v>0</v>
      </c>
      <c r="D46" s="5462">
        <f t="shared" si="6"/>
        <v>0</v>
      </c>
      <c r="E46" s="5463">
        <f t="shared" si="6"/>
        <v>0</v>
      </c>
      <c r="F46" s="5464">
        <f t="shared" ref="F46:S46" si="20">SUM(F41:F45)</f>
        <v>0</v>
      </c>
      <c r="G46" s="5465">
        <f t="shared" si="20"/>
        <v>0</v>
      </c>
      <c r="H46" s="5464">
        <f t="shared" si="20"/>
        <v>0</v>
      </c>
      <c r="I46" s="5466">
        <f t="shared" si="20"/>
        <v>0</v>
      </c>
      <c r="J46" s="5465">
        <f t="shared" si="20"/>
        <v>0</v>
      </c>
      <c r="K46" s="5465">
        <f t="shared" si="20"/>
        <v>0</v>
      </c>
      <c r="L46" s="5464">
        <f t="shared" si="20"/>
        <v>0</v>
      </c>
      <c r="M46" s="5465">
        <f t="shared" si="20"/>
        <v>0</v>
      </c>
      <c r="N46" s="5464">
        <f t="shared" si="20"/>
        <v>0</v>
      </c>
      <c r="O46" s="5465">
        <f t="shared" si="20"/>
        <v>0</v>
      </c>
      <c r="P46" s="5464">
        <f t="shared" si="20"/>
        <v>0</v>
      </c>
      <c r="Q46" s="5465">
        <f t="shared" si="20"/>
        <v>0</v>
      </c>
      <c r="R46" s="5464">
        <f t="shared" si="20"/>
        <v>0</v>
      </c>
      <c r="S46" s="5465">
        <f t="shared" si="20"/>
        <v>0</v>
      </c>
      <c r="T46" s="5464">
        <f t="shared" ref="T46:U46" si="21">SUM(T41:T45)</f>
        <v>0</v>
      </c>
      <c r="U46" s="5476">
        <f t="shared" si="21"/>
        <v>0</v>
      </c>
      <c r="V46" s="5468"/>
      <c r="W46" s="5469"/>
      <c r="X46" s="5469"/>
      <c r="Y46" s="5469"/>
      <c r="Z46" s="5470"/>
      <c r="AA46" s="5469"/>
      <c r="AB46" s="5469"/>
      <c r="AC46" s="5470"/>
      <c r="AD46" s="5469"/>
      <c r="AE46" s="5469"/>
      <c r="AF46" s="5470"/>
      <c r="AG46" s="5469"/>
      <c r="AH46" s="5469"/>
      <c r="AI46" s="5470"/>
      <c r="AJ46" s="5472">
        <f>SUM(AJ41:AJ45)</f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36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691" t="s">
        <v>4236</v>
      </c>
      <c r="B47" s="5411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73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50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91"/>
      <c r="B48" s="5418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73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8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91"/>
      <c r="B49" s="5418" t="s">
        <v>4234</v>
      </c>
      <c r="C49" s="962">
        <f t="shared" si="16"/>
        <v>0</v>
      </c>
      <c r="D49" s="5013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73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8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61">
        <f t="shared" ref="C50:U50" si="25">SUM(C47:C49)</f>
        <v>0</v>
      </c>
      <c r="D50" s="5462">
        <f t="shared" si="6"/>
        <v>0</v>
      </c>
      <c r="E50" s="5463">
        <f t="shared" si="6"/>
        <v>0</v>
      </c>
      <c r="F50" s="5464">
        <f>SUM(F47:F49)</f>
        <v>0</v>
      </c>
      <c r="G50" s="5465">
        <f>SUM(G47:G49)</f>
        <v>0</v>
      </c>
      <c r="H50" s="5464">
        <f>SUM(H47:H49)</f>
        <v>0</v>
      </c>
      <c r="I50" s="5466">
        <f>SUM(I47:I49)</f>
        <v>0</v>
      </c>
      <c r="J50" s="5465">
        <f t="shared" si="25"/>
        <v>0</v>
      </c>
      <c r="K50" s="5465">
        <f t="shared" si="25"/>
        <v>0</v>
      </c>
      <c r="L50" s="5464">
        <f t="shared" si="25"/>
        <v>0</v>
      </c>
      <c r="M50" s="5465">
        <f t="shared" si="25"/>
        <v>0</v>
      </c>
      <c r="N50" s="5464">
        <f t="shared" si="25"/>
        <v>0</v>
      </c>
      <c r="O50" s="5465">
        <f t="shared" si="25"/>
        <v>0</v>
      </c>
      <c r="P50" s="5464">
        <f t="shared" si="25"/>
        <v>0</v>
      </c>
      <c r="Q50" s="5465">
        <f t="shared" si="25"/>
        <v>0</v>
      </c>
      <c r="R50" s="5464">
        <f t="shared" si="25"/>
        <v>0</v>
      </c>
      <c r="S50" s="5465">
        <f t="shared" si="25"/>
        <v>0</v>
      </c>
      <c r="T50" s="5464">
        <f t="shared" si="25"/>
        <v>0</v>
      </c>
      <c r="U50" s="5476">
        <f t="shared" si="25"/>
        <v>0</v>
      </c>
      <c r="V50" s="5468"/>
      <c r="W50" s="5469"/>
      <c r="X50" s="5468"/>
      <c r="Y50" s="5469"/>
      <c r="Z50" s="5470"/>
      <c r="AA50" s="5469"/>
      <c r="AB50" s="5469"/>
      <c r="AC50" s="5470"/>
      <c r="AD50" s="5469"/>
      <c r="AE50" s="5469"/>
      <c r="AF50" s="5470"/>
      <c r="AG50" s="5469"/>
      <c r="AH50" s="5469"/>
      <c r="AI50" s="5471"/>
      <c r="AJ50" s="5477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405"/>
      <c r="D51" s="5405"/>
      <c r="E51" s="5405"/>
      <c r="F51" s="5405"/>
      <c r="G51" s="5405"/>
      <c r="H51" s="5405"/>
      <c r="I51" s="5405"/>
      <c r="J51" s="5405"/>
      <c r="K51" s="5405"/>
      <c r="L51" s="5405"/>
      <c r="M51" s="5405"/>
      <c r="N51" s="5405"/>
      <c r="O51" s="5405"/>
      <c r="P51" s="5405"/>
      <c r="Q51" s="5405"/>
      <c r="R51" s="5405"/>
      <c r="S51" s="5405"/>
      <c r="T51" s="5405"/>
      <c r="U51" s="5405"/>
      <c r="V51" s="5405"/>
      <c r="W51" s="5405"/>
      <c r="X51" s="5405"/>
      <c r="Y51" s="5405"/>
      <c r="Z51" s="5405"/>
      <c r="AA51" s="5405"/>
      <c r="AB51" s="5405"/>
      <c r="AC51" s="5405"/>
      <c r="AD51" s="5405"/>
      <c r="AE51" s="5405"/>
      <c r="AF51" s="5405"/>
      <c r="AG51" s="5405"/>
      <c r="AH51" s="5405"/>
      <c r="AI51" s="5405"/>
      <c r="AJ51" s="5405"/>
      <c r="AK51" s="5405"/>
      <c r="AL51" s="5405"/>
      <c r="AM51" s="5405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8" t="s">
        <v>277</v>
      </c>
      <c r="B52" s="7713" t="s">
        <v>77</v>
      </c>
      <c r="C52" s="7713"/>
      <c r="D52" s="7713"/>
      <c r="E52" s="7079" t="s">
        <v>101</v>
      </c>
      <c r="F52" s="7673"/>
      <c r="G52" s="7673"/>
      <c r="H52" s="7673"/>
      <c r="I52" s="7673"/>
      <c r="J52" s="7673"/>
      <c r="K52" s="7673"/>
      <c r="L52" s="7673"/>
      <c r="M52" s="7673"/>
      <c r="N52" s="7673"/>
      <c r="O52" s="7673"/>
      <c r="P52" s="7673"/>
      <c r="Q52" s="7673"/>
      <c r="R52" s="7673"/>
      <c r="S52" s="7673"/>
      <c r="T52" s="7674"/>
      <c r="U52" s="7432" t="s">
        <v>4211</v>
      </c>
      <c r="V52" s="6580"/>
      <c r="W52" s="7708" t="s">
        <v>4212</v>
      </c>
      <c r="X52" s="7518"/>
      <c r="Y52" s="7469"/>
      <c r="Z52" s="7692" t="s">
        <v>4216</v>
      </c>
      <c r="AA52" s="7693"/>
      <c r="AB52" s="7694"/>
      <c r="AC52" s="7692" t="s">
        <v>4219</v>
      </c>
      <c r="AD52" s="7693"/>
      <c r="AE52" s="7694"/>
      <c r="AF52" s="7698" t="s">
        <v>4226</v>
      </c>
      <c r="AG52" s="7699"/>
      <c r="AH52" s="7700"/>
      <c r="AI52" s="7597" t="s">
        <v>36</v>
      </c>
      <c r="AJ52" s="7712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8"/>
      <c r="B53" s="7713"/>
      <c r="C53" s="7713"/>
      <c r="D53" s="7713"/>
      <c r="E53" s="6136" t="s">
        <v>3789</v>
      </c>
      <c r="F53" s="7706"/>
      <c r="G53" s="6136" t="s">
        <v>4225</v>
      </c>
      <c r="H53" s="7707"/>
      <c r="I53" s="7706" t="s">
        <v>1459</v>
      </c>
      <c r="J53" s="7707"/>
      <c r="K53" s="6136" t="s">
        <v>1460</v>
      </c>
      <c r="L53" s="7707"/>
      <c r="M53" s="6136" t="s">
        <v>1461</v>
      </c>
      <c r="N53" s="7707"/>
      <c r="O53" s="6136" t="s">
        <v>1462</v>
      </c>
      <c r="P53" s="7707"/>
      <c r="Q53" s="6136" t="s">
        <v>1463</v>
      </c>
      <c r="R53" s="7707"/>
      <c r="S53" s="7710" t="s">
        <v>938</v>
      </c>
      <c r="T53" s="7711"/>
      <c r="U53" s="6447"/>
      <c r="V53" s="6698"/>
      <c r="W53" s="7709"/>
      <c r="X53" s="7178"/>
      <c r="Y53" s="6840"/>
      <c r="Z53" s="7695"/>
      <c r="AA53" s="7696"/>
      <c r="AB53" s="7697"/>
      <c r="AC53" s="7695"/>
      <c r="AD53" s="7696"/>
      <c r="AE53" s="7697"/>
      <c r="AF53" s="7701"/>
      <c r="AG53" s="7702"/>
      <c r="AH53" s="7703"/>
      <c r="AI53" s="5835"/>
      <c r="AJ53" s="7712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8"/>
      <c r="B54" s="5444" t="s">
        <v>79</v>
      </c>
      <c r="C54" s="3135" t="s">
        <v>58</v>
      </c>
      <c r="D54" s="1823" t="s">
        <v>59</v>
      </c>
      <c r="E54" s="5444" t="s">
        <v>58</v>
      </c>
      <c r="F54" s="1823" t="s">
        <v>59</v>
      </c>
      <c r="G54" s="5444" t="s">
        <v>58</v>
      </c>
      <c r="H54" s="1823" t="s">
        <v>59</v>
      </c>
      <c r="I54" s="5444" t="s">
        <v>58</v>
      </c>
      <c r="J54" s="1823" t="s">
        <v>59</v>
      </c>
      <c r="K54" s="5444" t="s">
        <v>58</v>
      </c>
      <c r="L54" s="1823" t="s">
        <v>59</v>
      </c>
      <c r="M54" s="5444" t="s">
        <v>58</v>
      </c>
      <c r="N54" s="1823" t="s">
        <v>59</v>
      </c>
      <c r="O54" s="5444" t="s">
        <v>58</v>
      </c>
      <c r="P54" s="1823" t="s">
        <v>59</v>
      </c>
      <c r="Q54" s="5444" t="s">
        <v>58</v>
      </c>
      <c r="R54" s="1823" t="s">
        <v>59</v>
      </c>
      <c r="S54" s="5444" t="s">
        <v>58</v>
      </c>
      <c r="T54" s="3131" t="s">
        <v>59</v>
      </c>
      <c r="U54" s="5446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47" t="s">
        <v>4222</v>
      </c>
      <c r="AI54" s="5835"/>
      <c r="AJ54" s="7712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8" t="s">
        <v>4238</v>
      </c>
      <c r="B55" s="5449">
        <f>SUM(C55,D55)</f>
        <v>0</v>
      </c>
      <c r="C55" s="5479">
        <f t="shared" ref="C55:D57" si="26">SUM(E55,G55,I55,K55,M55,O55,Q55,S55)</f>
        <v>0</v>
      </c>
      <c r="D55" s="5480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73"/>
      <c r="U55" s="5474"/>
      <c r="V55" s="5481"/>
      <c r="W55" s="5474"/>
      <c r="X55" s="960"/>
      <c r="Y55" s="5481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81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8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73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73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23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8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61">
        <f>SUM(C58,D58)</f>
        <v>0</v>
      </c>
      <c r="C58" s="5462">
        <f t="shared" ref="C58:T58" si="30">SUM(C55:C57)</f>
        <v>0</v>
      </c>
      <c r="D58" s="5462">
        <f t="shared" si="30"/>
        <v>0</v>
      </c>
      <c r="E58" s="5464">
        <f t="shared" si="30"/>
        <v>0</v>
      </c>
      <c r="F58" s="5465">
        <f t="shared" si="30"/>
        <v>0</v>
      </c>
      <c r="G58" s="5464">
        <f t="shared" si="30"/>
        <v>0</v>
      </c>
      <c r="H58" s="5465">
        <f t="shared" si="30"/>
        <v>0</v>
      </c>
      <c r="I58" s="5464">
        <f t="shared" si="30"/>
        <v>0</v>
      </c>
      <c r="J58" s="5465">
        <f t="shared" si="30"/>
        <v>0</v>
      </c>
      <c r="K58" s="5464">
        <f t="shared" si="30"/>
        <v>0</v>
      </c>
      <c r="L58" s="5482">
        <f t="shared" si="30"/>
        <v>0</v>
      </c>
      <c r="M58" s="5464">
        <f t="shared" si="30"/>
        <v>0</v>
      </c>
      <c r="N58" s="5466">
        <f t="shared" si="30"/>
        <v>0</v>
      </c>
      <c r="O58" s="5464">
        <f t="shared" si="30"/>
        <v>0</v>
      </c>
      <c r="P58" s="5466">
        <f t="shared" si="30"/>
        <v>0</v>
      </c>
      <c r="Q58" s="5464">
        <f t="shared" si="30"/>
        <v>0</v>
      </c>
      <c r="R58" s="5466">
        <f t="shared" si="30"/>
        <v>0</v>
      </c>
      <c r="S58" s="1598">
        <f t="shared" si="30"/>
        <v>0</v>
      </c>
      <c r="T58" s="5476">
        <f t="shared" si="30"/>
        <v>0</v>
      </c>
      <c r="U58" s="5469"/>
      <c r="V58" s="5469"/>
      <c r="W58" s="5469"/>
      <c r="X58" s="5469"/>
      <c r="Y58" s="5470"/>
      <c r="Z58" s="5468"/>
      <c r="AA58" s="5469"/>
      <c r="AB58" s="5470"/>
      <c r="AC58" s="5468"/>
      <c r="AD58" s="5469"/>
      <c r="AE58" s="5470"/>
      <c r="AF58" s="5468"/>
      <c r="AG58" s="5469"/>
      <c r="AH58" s="5471"/>
      <c r="AI58" s="5477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405"/>
      <c r="D59" s="5405"/>
      <c r="E59" s="5405"/>
      <c r="F59" s="5405"/>
      <c r="G59" s="5405" t="s">
        <v>10</v>
      </c>
      <c r="H59" s="5405"/>
      <c r="I59" s="5405"/>
      <c r="J59" s="5405"/>
      <c r="K59" s="5405"/>
      <c r="L59" s="5405"/>
      <c r="M59" s="5405"/>
      <c r="N59" s="5405"/>
      <c r="O59" s="5405"/>
      <c r="P59" s="5405"/>
      <c r="Q59" s="5405"/>
      <c r="R59" s="5405"/>
      <c r="S59" s="5405"/>
      <c r="T59" s="5405"/>
      <c r="U59" s="5405"/>
      <c r="V59" s="5405"/>
      <c r="W59" s="5405"/>
      <c r="X59" s="5405"/>
      <c r="Y59" s="5405"/>
      <c r="Z59" s="5405"/>
      <c r="AA59" s="5405"/>
      <c r="AB59" s="5405"/>
      <c r="AC59" s="5405"/>
      <c r="AD59" s="5405"/>
      <c r="AE59" s="5405"/>
      <c r="AF59" s="5405"/>
      <c r="AG59" s="5405"/>
      <c r="AH59" s="5405"/>
      <c r="AI59" s="5405"/>
      <c r="AJ59" s="5405"/>
      <c r="AK59" s="5405"/>
      <c r="AL59" s="5405"/>
      <c r="AM59" s="5405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405"/>
      <c r="D60" s="5405"/>
      <c r="E60" s="5405"/>
      <c r="F60" s="5405"/>
      <c r="G60" s="5405"/>
      <c r="H60" s="5405"/>
      <c r="I60" s="5405"/>
      <c r="J60" s="5405"/>
      <c r="K60" s="5405"/>
      <c r="L60" s="5405"/>
      <c r="M60" s="5405"/>
      <c r="N60" s="5405"/>
      <c r="O60" s="5405"/>
      <c r="P60" s="5405"/>
      <c r="Q60" s="5405"/>
      <c r="R60" s="5405"/>
      <c r="S60" s="5405"/>
      <c r="T60" s="5405"/>
      <c r="U60" s="5405"/>
      <c r="V60" s="5405"/>
      <c r="W60" s="5405"/>
      <c r="X60" s="5405"/>
      <c r="Y60" s="5405"/>
      <c r="Z60" s="5405"/>
      <c r="AA60" s="5405"/>
      <c r="AB60" s="5405"/>
      <c r="AC60" s="5405"/>
      <c r="AD60" s="5405"/>
      <c r="AE60" s="5405"/>
      <c r="AF60" s="5405"/>
      <c r="AG60" s="5405"/>
      <c r="AH60" s="5405"/>
      <c r="AI60" s="5405"/>
      <c r="AJ60" s="5405"/>
      <c r="AK60" s="5405"/>
      <c r="AL60" s="5405"/>
      <c r="AM60" s="5405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105" t="s">
        <v>3234</v>
      </c>
      <c r="B61" s="7446" t="s">
        <v>27</v>
      </c>
      <c r="C61" s="7433" t="s">
        <v>77</v>
      </c>
      <c r="D61" s="7433"/>
      <c r="E61" s="7433"/>
      <c r="F61" s="7079" t="s">
        <v>101</v>
      </c>
      <c r="G61" s="7673"/>
      <c r="H61" s="7673"/>
      <c r="I61" s="7673"/>
      <c r="J61" s="7673"/>
      <c r="K61" s="7673"/>
      <c r="L61" s="7673"/>
      <c r="M61" s="7673"/>
      <c r="N61" s="7673"/>
      <c r="O61" s="7673"/>
      <c r="P61" s="7673"/>
      <c r="Q61" s="7673"/>
      <c r="R61" s="7673"/>
      <c r="S61" s="7673"/>
      <c r="T61" s="7673"/>
      <c r="U61" s="7674"/>
      <c r="V61" s="7432" t="s">
        <v>4211</v>
      </c>
      <c r="W61" s="6580"/>
      <c r="X61" s="7708" t="s">
        <v>4212</v>
      </c>
      <c r="Y61" s="7518"/>
      <c r="Z61" s="7469"/>
      <c r="AA61" s="7692" t="s">
        <v>4216</v>
      </c>
      <c r="AB61" s="7693"/>
      <c r="AC61" s="7694"/>
      <c r="AD61" s="7692" t="s">
        <v>4219</v>
      </c>
      <c r="AE61" s="7693"/>
      <c r="AF61" s="7694"/>
      <c r="AG61" s="7698" t="s">
        <v>4226</v>
      </c>
      <c r="AH61" s="7699"/>
      <c r="AI61" s="7700"/>
      <c r="AJ61" s="7597" t="s">
        <v>36</v>
      </c>
      <c r="AK61" s="5483"/>
      <c r="AL61" s="5484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746"/>
      <c r="B62" s="7446"/>
      <c r="C62" s="7433"/>
      <c r="D62" s="7433"/>
      <c r="E62" s="7433"/>
      <c r="F62" s="6136" t="s">
        <v>3789</v>
      </c>
      <c r="G62" s="7706"/>
      <c r="H62" s="6136" t="s">
        <v>4225</v>
      </c>
      <c r="I62" s="7707"/>
      <c r="J62" s="7706" t="s">
        <v>1459</v>
      </c>
      <c r="K62" s="7707"/>
      <c r="L62" s="6136" t="s">
        <v>1460</v>
      </c>
      <c r="M62" s="7707"/>
      <c r="N62" s="6136" t="s">
        <v>1461</v>
      </c>
      <c r="O62" s="7707"/>
      <c r="P62" s="6136" t="s">
        <v>1462</v>
      </c>
      <c r="Q62" s="7707"/>
      <c r="R62" s="6136" t="s">
        <v>1463</v>
      </c>
      <c r="S62" s="7707"/>
      <c r="T62" s="7710" t="s">
        <v>938</v>
      </c>
      <c r="U62" s="7711"/>
      <c r="V62" s="6447"/>
      <c r="W62" s="6698"/>
      <c r="X62" s="7709"/>
      <c r="Y62" s="7178"/>
      <c r="Z62" s="6840"/>
      <c r="AA62" s="7695"/>
      <c r="AB62" s="7696"/>
      <c r="AC62" s="7697"/>
      <c r="AD62" s="7695"/>
      <c r="AE62" s="7696"/>
      <c r="AF62" s="7697"/>
      <c r="AG62" s="7701"/>
      <c r="AH62" s="7702"/>
      <c r="AI62" s="7703"/>
      <c r="AJ62" s="7597"/>
      <c r="AK62" s="5485"/>
      <c r="AL62" s="5484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106"/>
      <c r="B63" s="7446"/>
      <c r="C63" s="5444" t="s">
        <v>79</v>
      </c>
      <c r="D63" s="5445" t="s">
        <v>58</v>
      </c>
      <c r="E63" s="1352" t="s">
        <v>59</v>
      </c>
      <c r="F63" s="5200" t="s">
        <v>58</v>
      </c>
      <c r="G63" s="1352" t="s">
        <v>59</v>
      </c>
      <c r="H63" s="5143" t="s">
        <v>58</v>
      </c>
      <c r="I63" s="1830" t="s">
        <v>59</v>
      </c>
      <c r="J63" s="5200" t="s">
        <v>58</v>
      </c>
      <c r="K63" s="1352" t="s">
        <v>59</v>
      </c>
      <c r="L63" s="5143" t="s">
        <v>58</v>
      </c>
      <c r="M63" s="1830" t="s">
        <v>59</v>
      </c>
      <c r="N63" s="5200" t="s">
        <v>58</v>
      </c>
      <c r="O63" s="1352" t="s">
        <v>59</v>
      </c>
      <c r="P63" s="5143" t="s">
        <v>58</v>
      </c>
      <c r="Q63" s="1830" t="s">
        <v>59</v>
      </c>
      <c r="R63" s="5200" t="s">
        <v>58</v>
      </c>
      <c r="S63" s="1352" t="s">
        <v>59</v>
      </c>
      <c r="T63" s="5143" t="s">
        <v>58</v>
      </c>
      <c r="U63" s="5144" t="s">
        <v>59</v>
      </c>
      <c r="V63" s="5446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47" t="s">
        <v>4222</v>
      </c>
      <c r="AJ63" s="7597"/>
      <c r="AK63" s="5485"/>
      <c r="AL63" s="5484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636" t="s">
        <v>4242</v>
      </c>
      <c r="B64" s="5486" t="s">
        <v>4228</v>
      </c>
      <c r="C64" s="5487">
        <f t="shared" ref="C64:C71" si="31">SUM(D64:E64)</f>
        <v>0</v>
      </c>
      <c r="D64" s="5488">
        <f t="shared" ref="D64:E71" si="32">SUM(F64,H64,J64,L64,N64,P64,R64,T64)</f>
        <v>0</v>
      </c>
      <c r="E64" s="5489">
        <f t="shared" si="32"/>
        <v>0</v>
      </c>
      <c r="F64" s="5490"/>
      <c r="G64" s="3080"/>
      <c r="H64" s="5490"/>
      <c r="I64" s="4869"/>
      <c r="J64" s="1760"/>
      <c r="K64" s="771"/>
      <c r="L64" s="5490"/>
      <c r="M64" s="4869"/>
      <c r="N64" s="1760"/>
      <c r="O64" s="771"/>
      <c r="P64" s="5490"/>
      <c r="Q64" s="4869"/>
      <c r="R64" s="1760"/>
      <c r="S64" s="771"/>
      <c r="T64" s="5490"/>
      <c r="U64" s="759"/>
      <c r="V64" s="5490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50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8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198" t="s">
        <v>4230</v>
      </c>
      <c r="C65" s="303">
        <f t="shared" si="31"/>
        <v>0</v>
      </c>
      <c r="D65" s="210">
        <f t="shared" si="32"/>
        <v>0</v>
      </c>
      <c r="E65" s="3429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6" t="s">
        <v>4243</v>
      </c>
      <c r="B66" s="4875" t="s">
        <v>4228</v>
      </c>
      <c r="C66" s="5487">
        <f t="shared" si="31"/>
        <v>0</v>
      </c>
      <c r="D66" s="5488">
        <f t="shared" si="32"/>
        <v>0</v>
      </c>
      <c r="E66" s="5489">
        <f t="shared" si="32"/>
        <v>0</v>
      </c>
      <c r="F66" s="4610"/>
      <c r="G66" s="42"/>
      <c r="H66" s="4610"/>
      <c r="I66" s="3181"/>
      <c r="J66" s="47"/>
      <c r="K66" s="95"/>
      <c r="L66" s="4610"/>
      <c r="M66" s="3181"/>
      <c r="N66" s="47"/>
      <c r="O66" s="95"/>
      <c r="P66" s="4610"/>
      <c r="Q66" s="3181"/>
      <c r="R66" s="47"/>
      <c r="S66" s="95"/>
      <c r="T66" s="4610"/>
      <c r="U66" s="4612"/>
      <c r="V66" s="4610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12"/>
      <c r="AJ66" s="5491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8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7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6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8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492">
        <f t="shared" si="32"/>
        <v>0</v>
      </c>
      <c r="E68" s="3429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8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9" t="s">
        <v>4244</v>
      </c>
      <c r="B69" s="4875" t="s">
        <v>4228</v>
      </c>
      <c r="C69" s="5493">
        <f t="shared" si="31"/>
        <v>0</v>
      </c>
      <c r="D69" s="5494">
        <f>SUM(F69,H69,J69,L69,N69,P69,R69,T69)</f>
        <v>0</v>
      </c>
      <c r="E69" s="5489">
        <f t="shared" si="32"/>
        <v>0</v>
      </c>
      <c r="F69" s="5474"/>
      <c r="G69" s="905"/>
      <c r="H69" s="5474"/>
      <c r="I69" s="905"/>
      <c r="J69" s="5474"/>
      <c r="K69" s="905"/>
      <c r="L69" s="5474"/>
      <c r="M69" s="905"/>
      <c r="N69" s="5474"/>
      <c r="O69" s="905"/>
      <c r="P69" s="5474"/>
      <c r="Q69" s="905"/>
      <c r="R69" s="5474"/>
      <c r="S69" s="905"/>
      <c r="T69" s="5474"/>
      <c r="U69" s="1026"/>
      <c r="V69" s="4610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12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8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9"/>
      <c r="B70" s="1187" t="s">
        <v>1035</v>
      </c>
      <c r="C70" s="5007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8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91"/>
      <c r="B71" s="5495" t="s">
        <v>4229</v>
      </c>
      <c r="C71" s="1225">
        <f t="shared" si="31"/>
        <v>0</v>
      </c>
      <c r="D71" s="1211">
        <f>SUM(F71,H71,J71,L71,N71,P71,R71,T71,)</f>
        <v>0</v>
      </c>
      <c r="E71" s="3429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8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05"/>
      <c r="D72" s="5405"/>
      <c r="E72" s="5405"/>
      <c r="F72" s="5405"/>
      <c r="G72" s="5405"/>
      <c r="H72" s="5405"/>
      <c r="I72" s="5405"/>
      <c r="J72" s="5405"/>
      <c r="K72" s="5405"/>
      <c r="L72" s="5405"/>
      <c r="M72" s="5405"/>
      <c r="N72" s="5405"/>
      <c r="O72" s="5405"/>
      <c r="P72" s="5405"/>
      <c r="Q72" s="5405"/>
      <c r="R72" s="5405"/>
      <c r="S72" s="5405"/>
      <c r="T72" s="5405"/>
      <c r="U72" s="5405"/>
      <c r="V72" s="5405"/>
      <c r="W72" s="5405"/>
      <c r="X72" s="5405"/>
      <c r="Y72" s="5405"/>
      <c r="Z72" s="5405"/>
      <c r="AA72" s="5405"/>
      <c r="AB72" s="5405"/>
      <c r="AC72" s="5405"/>
      <c r="AD72" s="5405"/>
      <c r="AE72" s="5405"/>
      <c r="AF72" s="5405"/>
      <c r="AG72" s="5405"/>
      <c r="AH72" s="5405"/>
      <c r="AI72" s="5405"/>
      <c r="AJ72" s="5405"/>
      <c r="AK72" s="5405"/>
      <c r="AL72" s="5405"/>
      <c r="AM72" s="5405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682" t="s">
        <v>4246</v>
      </c>
      <c r="B73" s="7682" t="s">
        <v>1159</v>
      </c>
      <c r="C73" s="7682" t="s">
        <v>2520</v>
      </c>
      <c r="D73" s="7704" t="s">
        <v>2521</v>
      </c>
      <c r="E73" s="7661" t="s">
        <v>4224</v>
      </c>
      <c r="F73" s="7661"/>
      <c r="G73" s="7661"/>
      <c r="H73" s="7661"/>
      <c r="I73" s="7662"/>
      <c r="J73" s="5405"/>
      <c r="K73" s="5405"/>
      <c r="L73" s="5405"/>
      <c r="M73" s="5405"/>
      <c r="N73" s="5405"/>
      <c r="O73" s="5405"/>
      <c r="P73" s="5405"/>
      <c r="Q73" s="5405"/>
      <c r="R73" s="5405"/>
      <c r="S73" s="5405"/>
      <c r="T73" s="5405"/>
      <c r="U73" s="5405"/>
      <c r="V73" s="5405"/>
      <c r="W73" s="5405"/>
      <c r="X73" s="5405"/>
      <c r="Y73" s="5405"/>
      <c r="Z73" s="5405"/>
      <c r="AA73" s="5405"/>
      <c r="AB73" s="5405"/>
      <c r="AC73" s="5405"/>
      <c r="AD73" s="5405"/>
      <c r="AE73" s="5405"/>
      <c r="AF73" s="5405"/>
      <c r="AG73" s="5405"/>
      <c r="AH73" s="5405"/>
      <c r="AI73" s="5405"/>
      <c r="AJ73" s="5405"/>
      <c r="AK73" s="5405"/>
      <c r="AL73" s="5405"/>
      <c r="AM73" s="5405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645"/>
      <c r="B74" s="6645"/>
      <c r="C74" s="6645"/>
      <c r="D74" s="7705"/>
      <c r="E74" s="5496" t="s">
        <v>4211</v>
      </c>
      <c r="F74" s="5497" t="s">
        <v>4212</v>
      </c>
      <c r="G74" s="5497" t="s">
        <v>4216</v>
      </c>
      <c r="H74" s="5497" t="s">
        <v>4219</v>
      </c>
      <c r="I74" s="5498" t="s">
        <v>4226</v>
      </c>
      <c r="J74" s="3293"/>
      <c r="K74" s="164"/>
      <c r="L74" s="164"/>
      <c r="M74" s="3293"/>
      <c r="N74" s="164"/>
      <c r="O74" s="164"/>
      <c r="P74" s="3293"/>
      <c r="Q74" s="5499"/>
      <c r="R74" s="5499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682" t="s">
        <v>1068</v>
      </c>
      <c r="B75" s="5486" t="s">
        <v>4228</v>
      </c>
      <c r="C75" s="5500"/>
      <c r="D75" s="5501"/>
      <c r="E75" s="5502"/>
      <c r="F75" s="960"/>
      <c r="G75" s="960"/>
      <c r="H75" s="960"/>
      <c r="I75" s="5481"/>
      <c r="J75" s="164"/>
      <c r="K75" s="164"/>
      <c r="L75" s="164"/>
      <c r="M75" s="164"/>
      <c r="N75" s="164"/>
      <c r="O75" s="164"/>
      <c r="P75" s="5499"/>
      <c r="Q75" s="5499"/>
      <c r="R75" s="5499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682"/>
      <c r="B76" s="4198" t="s">
        <v>4230</v>
      </c>
      <c r="C76" s="4192"/>
      <c r="D76" s="4230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682" t="s">
        <v>1067</v>
      </c>
      <c r="B77" s="5486" t="s">
        <v>4228</v>
      </c>
      <c r="C77" s="5500"/>
      <c r="D77" s="5501"/>
      <c r="E77" s="5502"/>
      <c r="F77" s="960"/>
      <c r="G77" s="960"/>
      <c r="H77" s="960"/>
      <c r="I77" s="548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684"/>
      <c r="B78" s="1138" t="s">
        <v>4230</v>
      </c>
      <c r="C78" s="1295"/>
      <c r="D78" s="5503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687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688"/>
      <c r="B80" s="5504" t="s">
        <v>4228</v>
      </c>
      <c r="C80" s="1292"/>
      <c r="D80" s="5505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688"/>
      <c r="B81" s="5506" t="s">
        <v>4229</v>
      </c>
      <c r="C81" s="1295"/>
      <c r="D81" s="5503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405"/>
      <c r="F82" s="5405"/>
      <c r="G82" s="5405"/>
      <c r="H82" s="5405"/>
      <c r="I82" s="5405"/>
      <c r="J82" s="5405"/>
      <c r="K82" s="5405"/>
      <c r="L82" s="5405"/>
      <c r="M82" s="5405"/>
      <c r="N82" s="5405"/>
      <c r="O82" s="5405"/>
      <c r="P82" s="5405"/>
      <c r="Q82" s="5405"/>
      <c r="R82" s="5405"/>
      <c r="S82" s="5405"/>
      <c r="T82" s="5405"/>
      <c r="U82" s="5405"/>
      <c r="V82" s="5405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5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665" t="s">
        <v>4248</v>
      </c>
      <c r="B83" s="7682" t="s">
        <v>27</v>
      </c>
      <c r="C83" s="7689" t="s">
        <v>77</v>
      </c>
      <c r="D83" s="7689"/>
      <c r="E83" s="7689"/>
      <c r="F83" s="7079" t="s">
        <v>101</v>
      </c>
      <c r="G83" s="7673"/>
      <c r="H83" s="7673"/>
      <c r="I83" s="7673"/>
      <c r="J83" s="7673"/>
      <c r="K83" s="7673"/>
      <c r="L83" s="7673"/>
      <c r="M83" s="7673"/>
      <c r="N83" s="7673"/>
      <c r="O83" s="7673"/>
      <c r="P83" s="7673"/>
      <c r="Q83" s="7673"/>
      <c r="R83" s="7673"/>
      <c r="S83" s="7673"/>
      <c r="T83" s="7673"/>
      <c r="U83" s="7674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5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665"/>
      <c r="B84" s="6644"/>
      <c r="C84" s="7689"/>
      <c r="D84" s="7689"/>
      <c r="E84" s="7689"/>
      <c r="F84" s="7431" t="s">
        <v>3789</v>
      </c>
      <c r="G84" s="7431"/>
      <c r="H84" s="6575" t="s">
        <v>4225</v>
      </c>
      <c r="I84" s="6575"/>
      <c r="J84" s="6576" t="s">
        <v>1459</v>
      </c>
      <c r="K84" s="6576"/>
      <c r="L84" s="7431" t="s">
        <v>1460</v>
      </c>
      <c r="M84" s="7431"/>
      <c r="N84" s="7431" t="s">
        <v>1461</v>
      </c>
      <c r="O84" s="7431"/>
      <c r="P84" s="6575" t="s">
        <v>1462</v>
      </c>
      <c r="Q84" s="6575"/>
      <c r="R84" s="7433" t="s">
        <v>1463</v>
      </c>
      <c r="S84" s="7433"/>
      <c r="T84" s="6575" t="s">
        <v>938</v>
      </c>
      <c r="U84" s="7690"/>
      <c r="V84" s="5750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665"/>
      <c r="B85" s="6645"/>
      <c r="C85" s="5507" t="s">
        <v>79</v>
      </c>
      <c r="D85" s="5508" t="s">
        <v>58</v>
      </c>
      <c r="E85" s="5509" t="s">
        <v>59</v>
      </c>
      <c r="F85" s="5444" t="s">
        <v>58</v>
      </c>
      <c r="G85" s="5510" t="s">
        <v>59</v>
      </c>
      <c r="H85" s="5445" t="s">
        <v>58</v>
      </c>
      <c r="I85" s="5510" t="s">
        <v>59</v>
      </c>
      <c r="J85" s="5445" t="s">
        <v>58</v>
      </c>
      <c r="K85" s="5510" t="s">
        <v>59</v>
      </c>
      <c r="L85" s="5445" t="s">
        <v>58</v>
      </c>
      <c r="M85" s="5510" t="s">
        <v>59</v>
      </c>
      <c r="N85" s="5445" t="s">
        <v>58</v>
      </c>
      <c r="O85" s="5510" t="s">
        <v>59</v>
      </c>
      <c r="P85" s="5445" t="s">
        <v>58</v>
      </c>
      <c r="Q85" s="5510" t="s">
        <v>59</v>
      </c>
      <c r="R85" s="5445" t="s">
        <v>58</v>
      </c>
      <c r="S85" s="5510" t="s">
        <v>59</v>
      </c>
      <c r="T85" s="5445" t="s">
        <v>58</v>
      </c>
      <c r="U85" s="5511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82" t="s">
        <v>4249</v>
      </c>
      <c r="B86" s="4867" t="s">
        <v>4228</v>
      </c>
      <c r="C86" s="5512">
        <f t="shared" ref="C86:C94" si="36">SUM(D86:E86)</f>
        <v>0</v>
      </c>
      <c r="D86" s="5494">
        <f>SUM(F86,H86,J86,L86,N86,P86,R86,T86,)</f>
        <v>0</v>
      </c>
      <c r="E86" s="5414">
        <f t="shared" ref="E86:E94" si="37">SUM(G86,I86,K86,M86,O86,Q86,S86,U86)</f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8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3"/>
      <c r="B87" s="3779" t="s">
        <v>1035</v>
      </c>
      <c r="C87" s="5517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4"/>
      <c r="B88" s="5518" t="s">
        <v>4229</v>
      </c>
      <c r="C88" s="5519">
        <f t="shared" si="36"/>
        <v>0</v>
      </c>
      <c r="D88" s="1211">
        <f t="shared" si="38"/>
        <v>0</v>
      </c>
      <c r="E88" s="4138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8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82" t="s">
        <v>4250</v>
      </c>
      <c r="B89" s="4867" t="s">
        <v>4228</v>
      </c>
      <c r="C89" s="5512">
        <f t="shared" si="36"/>
        <v>0</v>
      </c>
      <c r="D89" s="5494">
        <f t="shared" si="38"/>
        <v>0</v>
      </c>
      <c r="E89" s="5414">
        <f t="shared" si="37"/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8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3"/>
      <c r="B90" s="4992" t="s">
        <v>1035</v>
      </c>
      <c r="C90" s="5517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8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4"/>
      <c r="B91" s="1164" t="s">
        <v>4229</v>
      </c>
      <c r="C91" s="5519">
        <f t="shared" si="36"/>
        <v>0</v>
      </c>
      <c r="D91" s="1211">
        <f t="shared" si="38"/>
        <v>0</v>
      </c>
      <c r="E91" s="4138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8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20" t="s">
        <v>4228</v>
      </c>
      <c r="C92" s="3609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21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8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4992" t="s">
        <v>1035</v>
      </c>
      <c r="C93" s="5517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8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18" t="s">
        <v>4229</v>
      </c>
      <c r="C94" s="5519">
        <f t="shared" si="36"/>
        <v>0</v>
      </c>
      <c r="D94" s="1211">
        <f t="shared" si="38"/>
        <v>0</v>
      </c>
      <c r="E94" s="4138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8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5" t="s">
        <v>4252</v>
      </c>
      <c r="B95" s="7686"/>
      <c r="C95" s="7686"/>
      <c r="D95" s="7686"/>
      <c r="E95" s="7686"/>
      <c r="F95" s="7686"/>
      <c r="G95" s="7686"/>
      <c r="H95" s="7686"/>
      <c r="I95" s="5522"/>
      <c r="J95" s="5522"/>
      <c r="K95" s="5522"/>
      <c r="L95" s="5522"/>
      <c r="M95" s="5522"/>
      <c r="N95" s="5522"/>
      <c r="O95" s="5522"/>
      <c r="P95" s="5522"/>
      <c r="Q95" s="5522"/>
      <c r="R95" s="5522"/>
      <c r="S95" s="187"/>
      <c r="T95" s="187"/>
      <c r="U95" s="187"/>
      <c r="V95" s="187"/>
      <c r="W95" s="5522"/>
      <c r="X95" s="5522"/>
      <c r="Y95" s="5522"/>
      <c r="Z95" s="5522"/>
      <c r="AA95" s="5522"/>
      <c r="AB95" s="5522"/>
      <c r="AC95" s="5522"/>
      <c r="AD95" s="5522"/>
      <c r="AE95" s="5522"/>
      <c r="AF95" s="5522"/>
      <c r="AG95" s="5522"/>
      <c r="AH95" s="5522"/>
      <c r="AI95" s="5522"/>
      <c r="AJ95" s="5522"/>
      <c r="AK95" s="5522"/>
      <c r="AL95" s="5522"/>
      <c r="AM95" s="5522"/>
      <c r="AO95" s="5522"/>
      <c r="AP95" s="5522"/>
      <c r="AQ95" s="5522"/>
      <c r="AR95" s="5522"/>
      <c r="AS95" s="5522"/>
      <c r="AT95" s="5522"/>
      <c r="AU95" s="5522"/>
      <c r="AV95" s="5522"/>
      <c r="AW95" s="5522"/>
      <c r="AX95" s="5522"/>
      <c r="AY95" s="5522"/>
      <c r="AZ95" s="5522"/>
      <c r="BA95" s="5522"/>
      <c r="BB95" s="5522"/>
      <c r="BC95" s="5522"/>
      <c r="BD95" s="5522"/>
      <c r="BE95" s="5522"/>
      <c r="BF95" s="5522"/>
      <c r="BG95" s="5522"/>
      <c r="BH95" s="5522"/>
      <c r="BI95" s="5522"/>
      <c r="BJ95" s="5522"/>
      <c r="BK95" s="5522"/>
      <c r="BL95" s="5522"/>
      <c r="BM95" s="5522"/>
      <c r="BN95" s="5522"/>
      <c r="BO95" s="5522"/>
      <c r="BP95" s="5522"/>
      <c r="BQ95" s="5522"/>
      <c r="BR95" s="5522"/>
      <c r="BS95" s="5522"/>
      <c r="BT95" s="5522"/>
      <c r="BU95" s="5522"/>
      <c r="BV95" s="5522"/>
      <c r="BW95" s="5522"/>
      <c r="BX95" s="5522"/>
      <c r="BY95" s="5522"/>
      <c r="BZ95" s="5522"/>
      <c r="CA95" s="5522"/>
      <c r="CB95" s="5522"/>
      <c r="CC95" s="5522"/>
      <c r="CD95" s="5522"/>
      <c r="CE95" s="5522"/>
      <c r="CF95" s="5522"/>
      <c r="CG95" s="5522"/>
      <c r="CH95" s="5522"/>
      <c r="CI95" s="5522"/>
      <c r="CJ95" s="5522"/>
      <c r="CK95" s="5522"/>
      <c r="CL95" s="5522"/>
    </row>
    <row r="96" spans="1:90" ht="25.5" customHeight="1" x14ac:dyDescent="0.25">
      <c r="A96" s="5523" t="s">
        <v>4248</v>
      </c>
      <c r="B96" s="1826" t="s">
        <v>1613</v>
      </c>
      <c r="C96" s="5524" t="s">
        <v>4229</v>
      </c>
      <c r="D96" s="5525" t="s">
        <v>4233</v>
      </c>
      <c r="E96" s="5497" t="s">
        <v>4228</v>
      </c>
      <c r="F96" s="5498" t="s">
        <v>1035</v>
      </c>
      <c r="G96" s="5499"/>
      <c r="H96" s="5522"/>
      <c r="I96" s="5522"/>
      <c r="J96" s="5522"/>
      <c r="K96" s="5522"/>
      <c r="L96" s="5522"/>
      <c r="M96" s="5522"/>
      <c r="N96" s="5522"/>
      <c r="O96" s="5522"/>
      <c r="P96" s="5522"/>
      <c r="Q96" s="5522"/>
      <c r="R96" s="5522"/>
      <c r="S96" s="5522"/>
      <c r="T96" s="5522"/>
      <c r="U96" s="5522"/>
      <c r="V96" s="5522"/>
      <c r="W96" s="5522"/>
      <c r="X96" s="5522"/>
      <c r="Y96" s="5522"/>
      <c r="Z96" s="5522"/>
      <c r="AA96" s="5522"/>
      <c r="AB96" s="5522"/>
      <c r="AC96" s="5522"/>
      <c r="AD96" s="5522"/>
      <c r="AE96" s="5522"/>
      <c r="AF96" s="5522"/>
      <c r="AG96" s="5522"/>
      <c r="AH96" s="5522"/>
      <c r="AI96" s="5522"/>
      <c r="AJ96" s="5522"/>
      <c r="AK96" s="5522"/>
      <c r="AL96" s="5522"/>
      <c r="AN96" s="5522"/>
      <c r="AO96" s="5522"/>
      <c r="AP96" s="5522"/>
      <c r="AQ96" s="5522"/>
      <c r="AR96" s="5522"/>
      <c r="AS96" s="5522"/>
      <c r="AT96" s="5522"/>
      <c r="AU96" s="5522"/>
      <c r="AV96" s="5522"/>
      <c r="AW96" s="5522"/>
      <c r="AX96" s="5522"/>
      <c r="AY96" s="5522"/>
      <c r="AZ96" s="5522"/>
      <c r="BA96" s="5522"/>
      <c r="BB96" s="5522"/>
      <c r="BC96" s="5522"/>
      <c r="BD96" s="5522"/>
      <c r="BE96" s="5522"/>
      <c r="BF96" s="5522"/>
      <c r="BG96" s="5522"/>
      <c r="BH96" s="5522"/>
      <c r="BI96" s="5522"/>
      <c r="BJ96" s="5522"/>
      <c r="BK96" s="5522"/>
      <c r="BL96" s="5522"/>
      <c r="BM96" s="5522"/>
      <c r="BN96" s="5522"/>
      <c r="BO96" s="5522"/>
      <c r="BP96" s="5522"/>
      <c r="BQ96" s="5522"/>
      <c r="BR96" s="5522"/>
      <c r="BS96" s="5522"/>
      <c r="BT96" s="5522"/>
      <c r="BU96" s="5522"/>
      <c r="BV96" s="5522"/>
      <c r="BW96" s="5522"/>
      <c r="BX96" s="5522"/>
      <c r="BY96" s="5522"/>
      <c r="BZ96" s="5522"/>
      <c r="CA96" s="5522"/>
      <c r="CB96" s="5522"/>
      <c r="CC96" s="5522"/>
      <c r="CD96" s="5522"/>
      <c r="CE96" s="5522"/>
      <c r="CF96" s="5522"/>
      <c r="CG96" s="5522"/>
      <c r="CH96" s="5522"/>
      <c r="CI96" s="5522"/>
      <c r="CJ96" s="5522"/>
      <c r="CK96" s="5522"/>
      <c r="CL96" s="5522"/>
    </row>
    <row r="97" spans="1:90" ht="15" customHeight="1" x14ac:dyDescent="0.25">
      <c r="A97" s="5526" t="s">
        <v>4253</v>
      </c>
      <c r="B97" s="4082">
        <f>SUM(C97:F97)</f>
        <v>0</v>
      </c>
      <c r="C97" s="5527"/>
      <c r="D97" s="5528"/>
      <c r="E97" s="5529"/>
      <c r="F97" s="5530"/>
      <c r="M97" s="5522"/>
      <c r="N97" s="5522"/>
      <c r="O97" s="5522"/>
      <c r="P97" s="5522"/>
      <c r="Q97" s="5522"/>
      <c r="R97" s="5522"/>
      <c r="S97" s="5522"/>
      <c r="T97" s="5522"/>
      <c r="U97" s="5522"/>
      <c r="V97" s="5522"/>
      <c r="W97" s="5522"/>
      <c r="X97" s="5522"/>
      <c r="Y97" s="5522"/>
      <c r="Z97" s="5522"/>
      <c r="AA97" s="5522"/>
      <c r="AB97" s="5522"/>
      <c r="AC97" s="5522"/>
      <c r="AD97" s="5522"/>
      <c r="AE97" s="5522"/>
      <c r="AF97" s="5522"/>
      <c r="AG97" s="5522"/>
      <c r="AH97" s="5522"/>
      <c r="AI97" s="5522"/>
      <c r="AJ97" s="5522"/>
      <c r="AK97" s="5522"/>
      <c r="AL97" s="5522"/>
      <c r="AN97" s="5522"/>
      <c r="AO97" s="5522"/>
      <c r="AP97" s="5522"/>
      <c r="AQ97" s="5522"/>
      <c r="AR97" s="5522"/>
      <c r="AS97" s="5522"/>
      <c r="AT97" s="5522"/>
      <c r="AU97" s="5522"/>
      <c r="AV97" s="5522"/>
      <c r="AW97" s="5522"/>
      <c r="AX97" s="5522"/>
      <c r="AY97" s="5522"/>
      <c r="AZ97" s="5522"/>
      <c r="BA97" s="5522"/>
      <c r="BB97" s="5522"/>
      <c r="BC97" s="5522"/>
      <c r="BD97" s="5522"/>
      <c r="BE97" s="5522"/>
      <c r="BF97" s="5522"/>
      <c r="BG97" s="5522"/>
      <c r="BH97" s="5522"/>
      <c r="BI97" s="5522"/>
      <c r="BJ97" s="5522"/>
      <c r="BK97" s="5522"/>
      <c r="BL97" s="5522"/>
      <c r="BM97" s="5522"/>
      <c r="BN97" s="5522"/>
      <c r="BO97" s="5522"/>
      <c r="BP97" s="5522"/>
      <c r="BQ97" s="5522"/>
      <c r="BR97" s="5522"/>
      <c r="BS97" s="5522"/>
      <c r="BT97" s="5522"/>
      <c r="BU97" s="5522"/>
      <c r="BV97" s="5522"/>
      <c r="BW97" s="5522"/>
      <c r="BX97" s="5522"/>
      <c r="BY97" s="5522"/>
      <c r="BZ97" s="5522"/>
      <c r="CA97" s="5522"/>
      <c r="CB97" s="5522"/>
      <c r="CC97" s="5522"/>
      <c r="CD97" s="5522"/>
      <c r="CE97" s="5522"/>
      <c r="CF97" s="5522"/>
      <c r="CG97" s="5522"/>
      <c r="CH97" s="5522"/>
      <c r="CI97" s="5522"/>
      <c r="CJ97" s="5522"/>
      <c r="CK97" s="5522"/>
      <c r="CL97" s="5522"/>
    </row>
    <row r="98" spans="1:90" ht="15" customHeight="1" x14ac:dyDescent="0.25">
      <c r="A98" s="5232" t="s">
        <v>4254</v>
      </c>
      <c r="B98" s="5531">
        <f>SUM(C98:F98)</f>
        <v>0</v>
      </c>
      <c r="C98" s="5527"/>
      <c r="D98" s="5528"/>
      <c r="E98" s="5528"/>
      <c r="F98" s="5532"/>
      <c r="M98" s="5522"/>
      <c r="N98" s="5522"/>
      <c r="O98" s="5522"/>
      <c r="P98" s="5522"/>
      <c r="Q98" s="5522"/>
      <c r="R98" s="5522"/>
      <c r="S98" s="5522"/>
      <c r="T98" s="5522"/>
      <c r="U98" s="5522"/>
      <c r="V98" s="5522"/>
      <c r="W98" s="5522"/>
      <c r="X98" s="5522"/>
      <c r="Y98" s="5522"/>
      <c r="Z98" s="5522"/>
      <c r="AA98" s="5522"/>
      <c r="AB98" s="5522"/>
      <c r="AC98" s="5522"/>
      <c r="AD98" s="5522"/>
      <c r="AE98" s="5522"/>
      <c r="AF98" s="5522"/>
      <c r="AG98" s="5522"/>
      <c r="AH98" s="5522"/>
      <c r="AI98" s="5522"/>
      <c r="AJ98" s="5522"/>
      <c r="AK98" s="5522"/>
      <c r="AL98" s="5522"/>
      <c r="AN98" s="5522"/>
      <c r="AO98" s="5522"/>
      <c r="AP98" s="5522"/>
      <c r="AQ98" s="5522"/>
      <c r="AR98" s="5522"/>
      <c r="AS98" s="5522"/>
      <c r="AT98" s="5522"/>
      <c r="AU98" s="5522"/>
      <c r="AV98" s="5522"/>
      <c r="AW98" s="5522"/>
      <c r="AX98" s="5522"/>
      <c r="AY98" s="5522"/>
      <c r="AZ98" s="5522"/>
      <c r="BA98" s="5522"/>
      <c r="BB98" s="5522"/>
      <c r="BC98" s="5522"/>
      <c r="BD98" s="5522"/>
      <c r="BE98" s="5522"/>
      <c r="BF98" s="5522"/>
      <c r="BG98" s="5522"/>
      <c r="BH98" s="5522"/>
      <c r="BI98" s="5522"/>
      <c r="BJ98" s="5522"/>
      <c r="BK98" s="5522"/>
      <c r="BL98" s="5522"/>
      <c r="BM98" s="5522"/>
      <c r="BN98" s="5522"/>
      <c r="BO98" s="5522"/>
      <c r="BP98" s="5522"/>
      <c r="BQ98" s="5522"/>
      <c r="BR98" s="5522"/>
      <c r="BS98" s="5522"/>
      <c r="BT98" s="5522"/>
      <c r="BU98" s="5522"/>
      <c r="BV98" s="5522"/>
      <c r="BW98" s="5522"/>
      <c r="BX98" s="5522"/>
      <c r="BY98" s="5522"/>
      <c r="BZ98" s="5522"/>
      <c r="CA98" s="5522"/>
      <c r="CB98" s="5522"/>
      <c r="CC98" s="5522"/>
      <c r="CD98" s="5522"/>
      <c r="CE98" s="5522"/>
      <c r="CF98" s="5522"/>
      <c r="CG98" s="5522"/>
      <c r="CH98" s="5522"/>
      <c r="CI98" s="5522"/>
      <c r="CJ98" s="5522"/>
      <c r="CK98" s="5522"/>
      <c r="CL98" s="5522"/>
    </row>
    <row r="99" spans="1:90" ht="15" customHeight="1" x14ac:dyDescent="0.25">
      <c r="A99" s="5533" t="s">
        <v>4255</v>
      </c>
      <c r="B99" s="5534">
        <f>SUM(C99:F99)</f>
        <v>0</v>
      </c>
      <c r="C99" s="5535"/>
      <c r="D99" s="5536"/>
      <c r="E99" s="5536"/>
      <c r="F99" s="5537"/>
      <c r="M99" s="5522"/>
      <c r="N99" s="5522"/>
      <c r="O99" s="5522"/>
      <c r="P99" s="5522"/>
      <c r="Q99" s="5522"/>
      <c r="R99" s="5522"/>
      <c r="S99" s="5522"/>
      <c r="T99" s="5522"/>
      <c r="U99" s="5522"/>
      <c r="V99" s="5522"/>
      <c r="W99" s="5522"/>
      <c r="X99" s="5522"/>
      <c r="Y99" s="5522"/>
      <c r="Z99" s="5522"/>
      <c r="AA99" s="5522"/>
      <c r="AB99" s="5522"/>
      <c r="AC99" s="5522"/>
      <c r="AD99" s="5522"/>
      <c r="AE99" s="5522"/>
      <c r="AF99" s="5522"/>
      <c r="AG99" s="5522"/>
      <c r="AH99" s="5522"/>
      <c r="AI99" s="5522"/>
      <c r="AJ99" s="5522"/>
      <c r="AK99" s="5522"/>
      <c r="AM99" s="5522"/>
      <c r="AN99" s="5522"/>
      <c r="AO99" s="5522"/>
      <c r="AP99" s="5522"/>
      <c r="AQ99" s="5522"/>
      <c r="AR99" s="5522"/>
      <c r="AS99" s="5522"/>
      <c r="AT99" s="5522"/>
      <c r="AU99" s="5522"/>
      <c r="AV99" s="5522"/>
      <c r="AW99" s="5522"/>
      <c r="AX99" s="5522"/>
      <c r="AY99" s="5522"/>
      <c r="AZ99" s="5522"/>
      <c r="BA99" s="5522"/>
      <c r="BB99" s="5522"/>
      <c r="BC99" s="5522"/>
      <c r="BD99" s="5522"/>
      <c r="BE99" s="5522"/>
      <c r="BF99" s="5522"/>
      <c r="BG99" s="5522"/>
      <c r="BH99" s="5522"/>
      <c r="BI99" s="5522"/>
      <c r="BJ99" s="5522"/>
      <c r="BK99" s="5522"/>
      <c r="BL99" s="5522"/>
      <c r="BM99" s="5522"/>
      <c r="BN99" s="5522"/>
      <c r="BO99" s="5522"/>
      <c r="BP99" s="5522"/>
      <c r="BQ99" s="5522"/>
      <c r="BR99" s="5522"/>
      <c r="BS99" s="5522"/>
      <c r="BT99" s="5522"/>
      <c r="BU99" s="5522"/>
      <c r="BV99" s="5522"/>
      <c r="BW99" s="5522"/>
      <c r="BX99" s="5522"/>
      <c r="BY99" s="5522"/>
      <c r="BZ99" s="5522"/>
      <c r="CA99" s="5522"/>
      <c r="CB99" s="5522"/>
      <c r="CC99" s="5522"/>
      <c r="CD99" s="5522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669" t="s">
        <v>4256</v>
      </c>
      <c r="B100" s="7670"/>
      <c r="C100" s="7670"/>
      <c r="D100" s="7669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405"/>
      <c r="T100" s="5405"/>
      <c r="U100" s="5405"/>
      <c r="V100" s="5405"/>
      <c r="W100" s="5405"/>
      <c r="X100" s="5405"/>
      <c r="Y100" s="5405"/>
      <c r="Z100" s="5405"/>
      <c r="AA100" s="5405"/>
      <c r="AB100" s="5405"/>
      <c r="AC100" s="5405"/>
      <c r="AD100" s="5405"/>
      <c r="AE100" s="5405"/>
      <c r="AF100" s="5405"/>
      <c r="AG100" s="5405"/>
      <c r="AH100" s="5405"/>
      <c r="AI100" s="5405"/>
      <c r="AJ100" s="5405"/>
      <c r="AK100" s="5405"/>
      <c r="AL100" s="5405"/>
      <c r="AM100" s="5405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671" t="s">
        <v>1093</v>
      </c>
      <c r="B101" s="7672" t="s">
        <v>2520</v>
      </c>
      <c r="C101" s="7672" t="s">
        <v>2521</v>
      </c>
      <c r="D101" s="7079" t="s">
        <v>101</v>
      </c>
      <c r="E101" s="7673"/>
      <c r="F101" s="7673"/>
      <c r="G101" s="7673"/>
      <c r="H101" s="7673"/>
      <c r="I101" s="7673"/>
      <c r="J101" s="7673"/>
      <c r="K101" s="7673"/>
      <c r="L101" s="7673"/>
      <c r="M101" s="7673"/>
      <c r="N101" s="7673"/>
      <c r="O101" s="7673"/>
      <c r="P101" s="7673"/>
      <c r="Q101" s="7673"/>
      <c r="R101" s="7673"/>
      <c r="S101" s="7674"/>
      <c r="T101" s="7675" t="s">
        <v>4257</v>
      </c>
      <c r="U101" s="7676"/>
      <c r="V101" s="7676"/>
      <c r="W101" s="7676"/>
      <c r="X101" s="7677"/>
      <c r="Y101" s="6580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761"/>
      <c r="B102" s="6644"/>
      <c r="C102" s="6644"/>
      <c r="D102" s="7591" t="s">
        <v>3789</v>
      </c>
      <c r="E102" s="7520"/>
      <c r="F102" s="7591" t="s">
        <v>4225</v>
      </c>
      <c r="G102" s="7592"/>
      <c r="H102" s="7520" t="s">
        <v>1459</v>
      </c>
      <c r="I102" s="7592"/>
      <c r="J102" s="7591" t="s">
        <v>1460</v>
      </c>
      <c r="K102" s="7592"/>
      <c r="L102" s="7591" t="s">
        <v>1461</v>
      </c>
      <c r="M102" s="7592"/>
      <c r="N102" s="7591" t="s">
        <v>1462</v>
      </c>
      <c r="O102" s="7592"/>
      <c r="P102" s="7591" t="s">
        <v>1463</v>
      </c>
      <c r="Q102" s="7592"/>
      <c r="R102" s="7607" t="s">
        <v>938</v>
      </c>
      <c r="S102" s="7666"/>
      <c r="T102" s="7667" t="s">
        <v>4211</v>
      </c>
      <c r="U102" s="7678" t="s">
        <v>4212</v>
      </c>
      <c r="V102" s="7678" t="s">
        <v>4216</v>
      </c>
      <c r="W102" s="7678" t="s">
        <v>4219</v>
      </c>
      <c r="X102" s="7680" t="s">
        <v>4226</v>
      </c>
      <c r="Y102" s="6580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679"/>
      <c r="B103" s="6645"/>
      <c r="C103" s="6645"/>
      <c r="D103" s="5200" t="s">
        <v>58</v>
      </c>
      <c r="E103" s="1352" t="s">
        <v>59</v>
      </c>
      <c r="F103" s="5143" t="s">
        <v>58</v>
      </c>
      <c r="G103" s="1830" t="s">
        <v>59</v>
      </c>
      <c r="H103" s="5200" t="s">
        <v>58</v>
      </c>
      <c r="I103" s="1352" t="s">
        <v>59</v>
      </c>
      <c r="J103" s="5143" t="s">
        <v>58</v>
      </c>
      <c r="K103" s="1830" t="s">
        <v>59</v>
      </c>
      <c r="L103" s="5200" t="s">
        <v>58</v>
      </c>
      <c r="M103" s="1352" t="s">
        <v>59</v>
      </c>
      <c r="N103" s="5143" t="s">
        <v>58</v>
      </c>
      <c r="O103" s="1830" t="s">
        <v>59</v>
      </c>
      <c r="P103" s="5200" t="s">
        <v>58</v>
      </c>
      <c r="Q103" s="1352" t="s">
        <v>59</v>
      </c>
      <c r="R103" s="5143" t="s">
        <v>58</v>
      </c>
      <c r="S103" s="3131" t="s">
        <v>59</v>
      </c>
      <c r="T103" s="7668"/>
      <c r="U103" s="7679"/>
      <c r="V103" s="7679"/>
      <c r="W103" s="7679"/>
      <c r="X103" s="7681"/>
      <c r="Y103" s="6580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38" t="s">
        <v>4258</v>
      </c>
      <c r="B104" s="5539"/>
      <c r="C104" s="5500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02"/>
      <c r="U104" s="960"/>
      <c r="V104" s="960"/>
      <c r="W104" s="960"/>
      <c r="X104" s="5540"/>
      <c r="Y104" s="5481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f>IF(AND($C104&lt;&gt;0,Y104=""),1,IF(Y104&gt;$C104,1,0))</f>
        <v>0</v>
      </c>
    </row>
    <row r="105" spans="1:90" ht="15" customHeight="1" x14ac:dyDescent="0.25">
      <c r="A105" s="5541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f>IF(AND($C105&lt;&gt;0,Y105=""),1,IF(Y105&gt;$C105,1,0))</f>
        <v>0</v>
      </c>
    </row>
    <row r="106" spans="1:90" ht="17.100000000000001" customHeight="1" x14ac:dyDescent="0.25">
      <c r="A106" s="7659" t="s">
        <v>4260</v>
      </c>
      <c r="B106" s="7659"/>
      <c r="C106" s="7659"/>
      <c r="D106" s="7659"/>
      <c r="E106" s="5542"/>
      <c r="F106" s="5542"/>
      <c r="G106" s="5542"/>
      <c r="H106" s="5542"/>
      <c r="I106" s="5542"/>
      <c r="J106" s="5542"/>
      <c r="K106" s="5542"/>
      <c r="L106" s="5542"/>
      <c r="M106" s="5542"/>
      <c r="N106" s="5542"/>
      <c r="O106" s="5542"/>
      <c r="P106" s="5542"/>
      <c r="Q106" s="5542"/>
      <c r="R106" s="5542"/>
      <c r="S106" s="5542"/>
      <c r="T106" s="5542"/>
      <c r="U106" s="5542"/>
      <c r="V106" s="5542"/>
      <c r="W106" s="5542"/>
      <c r="X106" s="5542"/>
      <c r="Y106" s="5542"/>
      <c r="Z106" s="5542"/>
      <c r="AA106" s="5542"/>
      <c r="AB106" s="5542"/>
      <c r="AC106" s="5542"/>
      <c r="AD106" s="5542"/>
      <c r="AE106" s="5542"/>
      <c r="AF106" s="5542"/>
      <c r="AG106" s="5542"/>
      <c r="AH106" s="5542"/>
      <c r="AI106" s="5542"/>
      <c r="AJ106" s="5542"/>
      <c r="AK106" s="5542"/>
      <c r="AL106" s="5542"/>
      <c r="AM106" s="5542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22"/>
      <c r="CF106" s="5522"/>
      <c r="CG106" s="5522"/>
      <c r="CH106" s="5522"/>
      <c r="CI106" s="5522"/>
      <c r="CJ106" s="5522"/>
      <c r="CK106" s="5522"/>
      <c r="CL106" s="5522"/>
    </row>
    <row r="107" spans="1:90" ht="31.5" x14ac:dyDescent="0.25">
      <c r="A107" s="5602" t="s">
        <v>1093</v>
      </c>
      <c r="B107" s="5543" t="s">
        <v>1094</v>
      </c>
      <c r="C107" s="5239" t="s">
        <v>4261</v>
      </c>
      <c r="D107" s="1816" t="s">
        <v>4262</v>
      </c>
      <c r="E107" s="5522"/>
      <c r="F107" s="5522"/>
      <c r="G107" s="5522"/>
      <c r="H107" s="5522"/>
      <c r="I107" s="5522"/>
      <c r="J107" s="5522"/>
      <c r="K107" s="5522"/>
      <c r="L107" s="5522"/>
      <c r="M107" s="5522"/>
      <c r="N107" s="5522"/>
      <c r="O107" s="5522"/>
      <c r="P107" s="5522"/>
      <c r="Q107" s="5522"/>
      <c r="R107" s="5522"/>
      <c r="S107" s="5522"/>
      <c r="T107" s="5522"/>
      <c r="U107" s="5522"/>
      <c r="V107" s="5522"/>
      <c r="W107" s="5522"/>
      <c r="X107" s="5522"/>
      <c r="Y107" s="5522"/>
      <c r="Z107" s="5522"/>
      <c r="AA107" s="5522"/>
      <c r="AB107" s="5522"/>
      <c r="AC107" s="5522"/>
      <c r="AD107" s="5522"/>
      <c r="AE107" s="5522"/>
      <c r="AF107" s="5522"/>
      <c r="AG107" s="5522"/>
      <c r="AH107" s="5522"/>
      <c r="AI107" s="5522"/>
      <c r="AJ107" s="5522"/>
      <c r="AK107" s="5522"/>
      <c r="AL107" s="5522"/>
      <c r="AM107" s="5522"/>
      <c r="AO107" s="151"/>
      <c r="AP107" s="151"/>
      <c r="AQ107" s="151"/>
      <c r="AR107" s="151"/>
      <c r="AS107" s="151"/>
      <c r="AT107" s="151"/>
      <c r="AU107" s="5522"/>
      <c r="AV107" s="5522"/>
      <c r="AW107" s="5522"/>
      <c r="AX107" s="5522"/>
      <c r="AY107" s="5522"/>
      <c r="AZ107" s="5522"/>
      <c r="BA107" s="5522"/>
      <c r="BB107" s="151"/>
      <c r="BC107" s="5522"/>
      <c r="BD107" s="5522"/>
      <c r="BE107" s="5522"/>
      <c r="BF107" s="5522"/>
      <c r="BG107" s="5522"/>
      <c r="BH107" s="5522"/>
      <c r="BI107" s="5522"/>
      <c r="BJ107" s="5522"/>
      <c r="BK107" s="5522"/>
      <c r="BL107" s="5522"/>
      <c r="BM107" s="5522"/>
      <c r="BN107" s="5522"/>
      <c r="BO107" s="5522"/>
      <c r="BP107" s="5522"/>
      <c r="BQ107" s="5522"/>
      <c r="BR107" s="5522"/>
      <c r="BS107" s="5522"/>
      <c r="BT107" s="5522"/>
      <c r="BU107" s="5522"/>
      <c r="BV107" s="5522"/>
      <c r="BW107" s="5522"/>
      <c r="BX107" s="5522"/>
      <c r="BY107" s="5522"/>
      <c r="BZ107" s="5522"/>
      <c r="CA107" s="5522"/>
      <c r="CB107" s="5522"/>
      <c r="CC107" s="5522"/>
      <c r="CD107" s="5522"/>
      <c r="CE107" s="5522"/>
      <c r="CF107" s="5522"/>
      <c r="CG107" s="5522"/>
      <c r="CH107" s="5522"/>
      <c r="CI107" s="5522"/>
      <c r="CJ107" s="5522"/>
      <c r="CK107" s="5522"/>
      <c r="CL107" s="5522"/>
    </row>
    <row r="108" spans="1:90" ht="15" customHeight="1" x14ac:dyDescent="0.25">
      <c r="A108" s="5544" t="s">
        <v>1097</v>
      </c>
      <c r="B108" s="5545"/>
      <c r="C108" s="5546"/>
      <c r="D108" s="5417"/>
      <c r="H108" s="5522"/>
      <c r="I108" s="5522"/>
      <c r="J108" s="5522"/>
      <c r="K108" s="5522"/>
      <c r="L108" s="5522"/>
      <c r="M108" s="5522"/>
      <c r="N108" s="5522"/>
      <c r="O108" s="5522"/>
      <c r="P108" s="5522"/>
      <c r="Q108" s="5522"/>
      <c r="R108" s="5522"/>
      <c r="S108" s="5522"/>
      <c r="T108" s="5522"/>
      <c r="U108" s="5522"/>
      <c r="V108" s="5522"/>
      <c r="W108" s="5522"/>
      <c r="X108" s="5522"/>
      <c r="Y108" s="5522"/>
      <c r="Z108" s="5522"/>
      <c r="AA108" s="5522"/>
      <c r="AB108" s="5522"/>
      <c r="AC108" s="5522"/>
      <c r="AD108" s="5522"/>
      <c r="AE108" s="5522"/>
      <c r="AF108" s="5522"/>
      <c r="AG108" s="5522"/>
      <c r="AH108" s="5522"/>
      <c r="AI108" s="5522"/>
      <c r="AJ108" s="5522"/>
      <c r="AK108" s="5522"/>
      <c r="AL108" s="5522"/>
      <c r="AM108" s="5522"/>
      <c r="AO108" s="151"/>
      <c r="AP108" s="151"/>
      <c r="AQ108" s="151"/>
      <c r="AR108" s="151"/>
      <c r="AS108" s="151"/>
      <c r="AT108" s="151"/>
      <c r="AU108" s="5522"/>
      <c r="AV108" s="5522"/>
      <c r="AW108" s="5522"/>
      <c r="AX108" s="5522"/>
      <c r="AY108" s="5522"/>
      <c r="AZ108" s="5522"/>
      <c r="BA108" s="5522"/>
      <c r="BB108" s="151"/>
      <c r="BC108" s="5522"/>
      <c r="BD108" s="5522"/>
      <c r="BE108" s="5522"/>
      <c r="BF108" s="5522"/>
      <c r="BG108" s="5522"/>
      <c r="BH108" s="5522"/>
      <c r="BI108" s="5522"/>
      <c r="BJ108" s="5522"/>
      <c r="BK108" s="5522"/>
      <c r="BL108" s="5522"/>
      <c r="BM108" s="5522"/>
      <c r="BN108" s="5522"/>
      <c r="BO108" s="5522"/>
      <c r="BP108" s="5522"/>
      <c r="BQ108" s="5522"/>
      <c r="BR108" s="5522"/>
      <c r="BS108" s="5522"/>
      <c r="BT108" s="5522"/>
      <c r="BU108" s="5522"/>
      <c r="BV108" s="5522"/>
      <c r="BW108" s="5522"/>
      <c r="BX108" s="5522"/>
      <c r="BY108" s="5522"/>
      <c r="BZ108" s="5522"/>
      <c r="CA108" s="5522"/>
      <c r="CB108" s="5522"/>
      <c r="CC108" s="5522"/>
      <c r="CD108" s="5522"/>
      <c r="CE108" s="5522"/>
      <c r="CF108" s="5522"/>
      <c r="CG108" s="5522"/>
      <c r="CH108" s="5522"/>
      <c r="CI108" s="5522"/>
      <c r="CJ108" s="5522"/>
      <c r="CK108" s="5522"/>
      <c r="CL108" s="5522"/>
    </row>
    <row r="109" spans="1:90" ht="23.1" customHeight="1" x14ac:dyDescent="0.25">
      <c r="A109" s="5090" t="s">
        <v>1098</v>
      </c>
      <c r="B109" s="5547"/>
      <c r="C109" s="2704"/>
      <c r="D109" s="5548"/>
      <c r="H109" s="5522"/>
      <c r="I109" s="5522"/>
      <c r="J109" s="5522"/>
      <c r="K109" s="5522"/>
      <c r="L109" s="5522"/>
      <c r="M109" s="5522"/>
      <c r="N109" s="5522"/>
      <c r="O109" s="5522"/>
      <c r="P109" s="5522"/>
      <c r="Q109" s="5522"/>
      <c r="R109" s="5522"/>
      <c r="S109" s="5522"/>
      <c r="T109" s="5522"/>
      <c r="U109" s="5522"/>
      <c r="V109" s="5522"/>
      <c r="W109" s="5522"/>
      <c r="X109" s="5522"/>
      <c r="Y109" s="5522"/>
      <c r="Z109" s="5522"/>
      <c r="AA109" s="5522"/>
      <c r="AB109" s="5522"/>
      <c r="AC109" s="5522"/>
      <c r="AD109" s="5522"/>
      <c r="AE109" s="5522"/>
      <c r="AF109" s="5522"/>
      <c r="AG109" s="5522"/>
      <c r="AH109" s="5522"/>
      <c r="AI109" s="5522"/>
      <c r="AJ109" s="5522"/>
      <c r="AK109" s="5522"/>
      <c r="AL109" s="5522"/>
      <c r="AM109" s="5522"/>
      <c r="AO109" s="151"/>
      <c r="AP109" s="151"/>
      <c r="AQ109" s="151"/>
      <c r="AR109" s="151"/>
      <c r="AS109" s="151"/>
      <c r="AT109" s="151"/>
      <c r="AU109" s="5522"/>
      <c r="AV109" s="5522"/>
      <c r="AW109" s="5522"/>
      <c r="AX109" s="5522"/>
      <c r="AY109" s="5522"/>
      <c r="AZ109" s="5522"/>
      <c r="BA109" s="5522"/>
      <c r="BB109" s="151"/>
      <c r="BC109" s="5522"/>
      <c r="BD109" s="5522"/>
      <c r="BE109" s="5522"/>
      <c r="BF109" s="5522"/>
      <c r="BG109" s="5522"/>
      <c r="BH109" s="5522"/>
      <c r="BI109" s="5522"/>
      <c r="BJ109" s="5522"/>
      <c r="BK109" s="5522"/>
      <c r="BL109" s="5522"/>
      <c r="BM109" s="5522"/>
      <c r="BN109" s="5522"/>
      <c r="BO109" s="5522"/>
      <c r="BP109" s="5522"/>
      <c r="BQ109" s="5522"/>
      <c r="BR109" s="5522"/>
      <c r="BS109" s="5522"/>
      <c r="BT109" s="5522"/>
      <c r="BU109" s="5522"/>
      <c r="BV109" s="5522"/>
      <c r="BW109" s="5522"/>
      <c r="BX109" s="5522"/>
      <c r="BY109" s="5522"/>
      <c r="BZ109" s="5522"/>
      <c r="CA109" s="5522"/>
      <c r="CB109" s="5522"/>
      <c r="CC109" s="5522"/>
      <c r="CD109" s="5522"/>
      <c r="CE109" s="5522"/>
      <c r="CF109" s="5522"/>
      <c r="CG109" s="5522"/>
      <c r="CH109" s="5522"/>
      <c r="CI109" s="5522"/>
      <c r="CJ109" s="5522"/>
      <c r="CK109" s="5522"/>
      <c r="CL109" s="5522"/>
    </row>
    <row r="110" spans="1:90" ht="23.1" customHeight="1" x14ac:dyDescent="0.25">
      <c r="A110" s="5090" t="s">
        <v>1099</v>
      </c>
      <c r="B110" s="5547"/>
      <c r="C110" s="2704"/>
      <c r="D110" s="2702"/>
      <c r="H110" s="5522"/>
      <c r="I110" s="5522"/>
      <c r="J110" s="5522"/>
      <c r="K110" s="5522"/>
      <c r="L110" s="5522"/>
      <c r="M110" s="5522"/>
      <c r="N110" s="5522"/>
      <c r="O110" s="5522"/>
      <c r="P110" s="5522"/>
      <c r="Q110" s="5522"/>
      <c r="R110" s="5522"/>
      <c r="S110" s="5522"/>
      <c r="T110" s="5522"/>
      <c r="U110" s="5522"/>
      <c r="V110" s="5522"/>
      <c r="W110" s="5522"/>
      <c r="X110" s="5522"/>
      <c r="Y110" s="5522"/>
      <c r="Z110" s="5522"/>
      <c r="AA110" s="5522"/>
      <c r="AB110" s="5522"/>
      <c r="AC110" s="5522"/>
      <c r="AD110" s="5522"/>
      <c r="AE110" s="5522"/>
      <c r="AF110" s="5522"/>
      <c r="AG110" s="5522"/>
      <c r="AH110" s="5522"/>
      <c r="AI110" s="5522"/>
      <c r="AJ110" s="5522"/>
      <c r="AK110" s="5522"/>
      <c r="AL110" s="5522"/>
      <c r="AM110" s="5522"/>
      <c r="AO110" s="151"/>
      <c r="AP110" s="151"/>
      <c r="AQ110" s="151"/>
      <c r="AR110" s="151"/>
      <c r="AS110" s="151"/>
      <c r="AT110" s="151"/>
      <c r="AU110" s="5522"/>
      <c r="AV110" s="5522"/>
      <c r="AW110" s="5522"/>
      <c r="AX110" s="5522"/>
      <c r="AY110" s="5522"/>
      <c r="AZ110" s="5522"/>
      <c r="BA110" s="5522"/>
      <c r="BB110" s="151"/>
      <c r="BC110" s="5522"/>
      <c r="BD110" s="5522"/>
      <c r="BE110" s="5522"/>
      <c r="BF110" s="5522"/>
      <c r="BG110" s="5522"/>
      <c r="BH110" s="5522"/>
      <c r="BI110" s="5522"/>
      <c r="BJ110" s="5522"/>
      <c r="BK110" s="5522"/>
      <c r="BL110" s="5522"/>
      <c r="BM110" s="5522"/>
      <c r="BN110" s="5522"/>
      <c r="BO110" s="5522"/>
      <c r="BP110" s="5522"/>
      <c r="BQ110" s="5522"/>
      <c r="BR110" s="5522"/>
      <c r="BS110" s="5522"/>
      <c r="BT110" s="5522"/>
      <c r="BU110" s="5522"/>
      <c r="BV110" s="5522"/>
      <c r="BW110" s="5522"/>
      <c r="BX110" s="5522"/>
      <c r="BY110" s="5522"/>
      <c r="BZ110" s="5522"/>
      <c r="CA110" s="5522"/>
      <c r="CB110" s="5522"/>
      <c r="CC110" s="5522"/>
      <c r="CD110" s="5522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49" t="s">
        <v>4263</v>
      </c>
      <c r="B111" s="5547"/>
      <c r="C111" s="2704"/>
      <c r="D111" s="2702"/>
      <c r="H111" s="5522"/>
      <c r="I111" s="5522"/>
      <c r="J111" s="5522"/>
      <c r="K111" s="5522"/>
      <c r="L111" s="5522"/>
      <c r="M111" s="5522"/>
      <c r="N111" s="5522"/>
      <c r="O111" s="5522"/>
      <c r="P111" s="5522"/>
      <c r="Q111" s="5522"/>
      <c r="R111" s="5522"/>
      <c r="S111" s="5522"/>
      <c r="T111" s="5522"/>
      <c r="U111" s="5522"/>
      <c r="V111" s="5522"/>
      <c r="W111" s="5522"/>
      <c r="X111" s="5522"/>
      <c r="Y111" s="5522"/>
      <c r="Z111" s="5522"/>
      <c r="AA111" s="5522"/>
      <c r="AB111" s="5522"/>
      <c r="AC111" s="5522"/>
      <c r="AD111" s="5522"/>
      <c r="AE111" s="5522"/>
      <c r="AF111" s="5522"/>
      <c r="AG111" s="5522"/>
      <c r="AH111" s="5522"/>
      <c r="AI111" s="5522"/>
      <c r="AJ111" s="5522"/>
      <c r="AK111" s="5522"/>
      <c r="AL111" s="5522"/>
      <c r="AM111" s="5522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22"/>
      <c r="CF111" s="5522"/>
      <c r="CG111" s="5522"/>
      <c r="CH111" s="5522"/>
      <c r="CI111" s="5522"/>
      <c r="CJ111" s="5522"/>
      <c r="CK111" s="5522"/>
      <c r="CL111" s="5522"/>
    </row>
    <row r="112" spans="1:90" ht="23.1" customHeight="1" x14ac:dyDescent="0.25">
      <c r="A112" s="5550" t="s">
        <v>4264</v>
      </c>
      <c r="B112" s="5551"/>
      <c r="C112" s="5552"/>
      <c r="D112" s="5553"/>
      <c r="H112" s="5522"/>
      <c r="I112" s="5522"/>
      <c r="J112" s="5522"/>
      <c r="K112" s="5522"/>
      <c r="L112" s="5522"/>
      <c r="M112" s="5522"/>
      <c r="N112" s="5522"/>
      <c r="O112" s="5522"/>
      <c r="P112" s="5522"/>
      <c r="Q112" s="5522"/>
      <c r="R112" s="5522"/>
      <c r="S112" s="5522"/>
      <c r="T112" s="5522"/>
      <c r="U112" s="5522"/>
      <c r="V112" s="5522"/>
      <c r="W112" s="5522"/>
      <c r="X112" s="5522"/>
      <c r="Y112" s="5522"/>
      <c r="Z112" s="5522"/>
      <c r="AA112" s="5522"/>
      <c r="AB112" s="5522"/>
      <c r="AC112" s="5522"/>
      <c r="AD112" s="5522"/>
      <c r="AE112" s="5522"/>
      <c r="AF112" s="5522"/>
      <c r="AG112" s="5522"/>
      <c r="AH112" s="5522"/>
      <c r="AI112" s="5522"/>
      <c r="AJ112" s="5522"/>
      <c r="AK112" s="5522"/>
      <c r="AL112" s="5522"/>
      <c r="AM112" s="5522"/>
      <c r="AO112" s="5522"/>
      <c r="AP112" s="5522"/>
      <c r="AQ112" s="5522"/>
      <c r="AR112" s="5522"/>
      <c r="AS112" s="5522"/>
      <c r="AT112" s="5522"/>
      <c r="AU112" s="5522"/>
      <c r="AV112" s="5522"/>
      <c r="AW112" s="5522"/>
      <c r="AX112" s="5522"/>
      <c r="AY112" s="5522"/>
      <c r="AZ112" s="5522"/>
      <c r="BA112" s="5522"/>
      <c r="BB112" s="5522"/>
      <c r="BC112" s="5522"/>
      <c r="BD112" s="5522"/>
      <c r="BE112" s="5522"/>
      <c r="BF112" s="5522"/>
      <c r="BG112" s="5522"/>
      <c r="BH112" s="5522"/>
      <c r="BI112" s="5522"/>
      <c r="BJ112" s="5522"/>
      <c r="BK112" s="5522"/>
      <c r="BL112" s="5522"/>
      <c r="BM112" s="5522"/>
      <c r="BN112" s="5522"/>
      <c r="BO112" s="5522"/>
      <c r="BP112" s="5522"/>
      <c r="BQ112" s="5522"/>
      <c r="BR112" s="5522"/>
      <c r="BS112" s="5522"/>
      <c r="BT112" s="5522"/>
      <c r="BU112" s="5522"/>
      <c r="BV112" s="5522"/>
      <c r="BW112" s="5522"/>
      <c r="BX112" s="5522"/>
      <c r="BY112" s="5522"/>
      <c r="BZ112" s="5522"/>
      <c r="CA112" s="5522"/>
      <c r="CB112" s="5522"/>
      <c r="CC112" s="5522"/>
      <c r="CD112" s="5522"/>
      <c r="CE112" s="5405"/>
      <c r="CF112" s="5405"/>
      <c r="CG112" s="5405"/>
      <c r="CH112" s="5405"/>
      <c r="CI112" s="5405"/>
      <c r="CJ112" s="5405"/>
      <c r="CK112" s="5405"/>
      <c r="CL112" s="3293"/>
    </row>
    <row r="113" spans="1:41" ht="17.100000000000001" customHeight="1" x14ac:dyDescent="0.25">
      <c r="A113" s="2508" t="s">
        <v>4265</v>
      </c>
      <c r="B113" s="5405"/>
      <c r="C113" s="5405"/>
      <c r="D113" s="5405"/>
      <c r="E113" s="5405"/>
      <c r="F113" s="5405"/>
      <c r="G113" s="5405"/>
      <c r="H113" s="5405"/>
      <c r="I113" s="5405"/>
      <c r="J113" s="5405"/>
      <c r="K113" s="5405"/>
      <c r="L113" s="5405"/>
      <c r="M113" s="5405"/>
      <c r="N113" s="5405"/>
      <c r="O113" s="5405"/>
      <c r="P113" s="5405"/>
      <c r="Q113" s="5405"/>
      <c r="R113" s="5405"/>
      <c r="S113" s="5405"/>
      <c r="T113" s="5405"/>
      <c r="U113" s="5405"/>
      <c r="V113" s="5405"/>
      <c r="W113" s="5405"/>
      <c r="X113" s="5405"/>
      <c r="Y113" s="5405"/>
      <c r="Z113" s="5405"/>
      <c r="AA113" s="5405"/>
      <c r="AB113" s="5405"/>
      <c r="AC113" s="5405"/>
      <c r="AD113" s="5405"/>
      <c r="AE113" s="5405"/>
      <c r="AF113" s="5405"/>
      <c r="AG113" s="5405"/>
      <c r="AH113" s="5405"/>
      <c r="AI113" s="5405"/>
      <c r="AJ113" s="5405"/>
      <c r="AK113" s="5405"/>
      <c r="AL113" s="5405"/>
      <c r="AM113" s="5405"/>
      <c r="AO113" s="5405"/>
    </row>
    <row r="114" spans="1:41" ht="15" customHeight="1" x14ac:dyDescent="0.25">
      <c r="A114" s="7636" t="s">
        <v>29</v>
      </c>
      <c r="B114" s="7660" t="s">
        <v>4266</v>
      </c>
      <c r="C114" s="7661" t="s">
        <v>4267</v>
      </c>
      <c r="D114" s="7661"/>
      <c r="E114" s="7661"/>
      <c r="F114" s="7661"/>
      <c r="G114" s="7662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7"/>
      <c r="B115" s="7539"/>
      <c r="C115" s="7663" t="s">
        <v>4268</v>
      </c>
      <c r="D115" s="7664" t="s">
        <v>4269</v>
      </c>
      <c r="E115" s="7664" t="s">
        <v>4216</v>
      </c>
      <c r="F115" s="7664" t="s">
        <v>4219</v>
      </c>
      <c r="G115" s="7665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40"/>
      <c r="C116" s="6769"/>
      <c r="D116" s="5760"/>
      <c r="E116" s="5760"/>
      <c r="F116" s="5760"/>
      <c r="G116" s="6719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34" t="s">
        <v>3789</v>
      </c>
      <c r="B117" s="5554"/>
      <c r="C117" s="5555"/>
      <c r="D117" s="5556"/>
      <c r="E117" s="5556"/>
      <c r="F117" s="5556"/>
      <c r="G117" s="5417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7" t="s">
        <v>4225</v>
      </c>
      <c r="B118" s="5558"/>
      <c r="C118" s="5559"/>
      <c r="D118" s="5560"/>
      <c r="E118" s="2965"/>
      <c r="F118" s="5560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61" t="s">
        <v>1459</v>
      </c>
      <c r="B119" s="5558"/>
      <c r="C119" s="5559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7" t="s">
        <v>1460</v>
      </c>
      <c r="B120" s="5558"/>
      <c r="C120" s="5559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7" t="s">
        <v>1461</v>
      </c>
      <c r="B121" s="5558"/>
      <c r="C121" s="5559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7" t="s">
        <v>1462</v>
      </c>
      <c r="B122" s="5558"/>
      <c r="C122" s="5562"/>
      <c r="D122" s="5560"/>
      <c r="E122" s="5560"/>
      <c r="F122" s="5560"/>
      <c r="G122" s="5548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7" t="s">
        <v>1463</v>
      </c>
      <c r="B123" s="5558"/>
      <c r="C123" s="5559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63" t="s">
        <v>938</v>
      </c>
      <c r="B124" s="5564"/>
      <c r="C124" s="5565"/>
      <c r="D124" s="5566"/>
      <c r="E124" s="2966"/>
      <c r="F124" s="5566"/>
      <c r="G124" s="5553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37" t="s">
        <v>77</v>
      </c>
      <c r="B125" s="5567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27">
        <f t="shared" si="42"/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0" t="s">
        <v>4270</v>
      </c>
      <c r="D1" s="7731"/>
      <c r="E1" s="7732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3</v>
      </c>
      <c r="E4" s="1751"/>
    </row>
    <row r="5" spans="3:5" ht="22.5" customHeight="1" x14ac:dyDescent="0.2">
      <c r="C5" s="1733" t="s">
        <v>4275</v>
      </c>
      <c r="D5" s="1735">
        <f>'A01'!B258</f>
        <v>8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>SIN DATOS</v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>SIN DATOS</v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11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3" t="s">
        <v>4301</v>
      </c>
      <c r="B1" s="7734"/>
      <c r="C1" s="7734"/>
      <c r="D1" s="7734"/>
      <c r="E1" s="7734"/>
      <c r="F1" s="7735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6" t="str">
        <f>IF(Control!D32&gt;0,"ANTES DE EJECUTAR LA MACRO REVISE LA HOJA CONTROL, EXISTEN ERRORES","")</f>
        <v>ANTES DE EJECUTAR LA MACRO REVISE LA HOJA CONTROL, EXISTEN ERRORES</v>
      </c>
      <c r="C7" s="7737"/>
      <c r="D7" s="7737"/>
      <c r="E7" s="7738"/>
    </row>
    <row r="8" spans="1:6" x14ac:dyDescent="0.25">
      <c r="B8" s="7739"/>
      <c r="C8" s="7740"/>
      <c r="D8" s="7740"/>
      <c r="E8" s="7741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Rodrigo Garces</cp:lastModifiedBy>
  <cp:revision/>
  <cp:lastPrinted>2025-01-14T17:19:16Z</cp:lastPrinted>
  <dcterms:created xsi:type="dcterms:W3CDTF">2023-04-14T14:34:58Z</dcterms:created>
  <dcterms:modified xsi:type="dcterms:W3CDTF">2025-10-25T17:15:57Z</dcterms:modified>
  <cp:category/>
  <cp:contentStatus/>
</cp:coreProperties>
</file>