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516" yWindow="240" windowWidth="11760" windowHeight="9012"/>
  </bookViews>
  <sheets>
    <sheet name="Schedule" sheetId="1" r:id="rId1"/>
    <sheet name=" Blender" sheetId="2" r:id="rId2"/>
    <sheet name="Drygel" sheetId="4" r:id="rId3"/>
    <sheet name="Bucket Test " sheetId="7" state="hidden" r:id="rId4"/>
    <sheet name="SS Calc." sheetId="6" state="hidden" r:id="rId5"/>
    <sheet name="Database" sheetId="5" r:id="rId6"/>
    <sheet name="Chems" sheetId="8" state="hidden" r:id="rId7"/>
    <sheet name="Sheet1" sheetId="9" state="hidden" r:id="rId8"/>
  </sheets>
  <externalReferences>
    <externalReference r:id="rId9"/>
  </externalReferences>
  <definedNames>
    <definedName name="_xlnm._FilterDatabase" localSheetId="5" hidden="1">Database!$E$2:$E$4</definedName>
    <definedName name="AFCR4">Database!$F$2:$G$2</definedName>
    <definedName name="AFPR4">Database!#REF!</definedName>
    <definedName name="AFPR6">Database!#REF!</definedName>
    <definedName name="AFPRB">Database!$O$2:$P$2</definedName>
    <definedName name="AFSBC">Database!#REF!</definedName>
    <definedName name="AFSBU">Database!$R$2:$S$2</definedName>
    <definedName name="AFSBU6">Database!#REF!</definedName>
    <definedName name="AFSBU6W">Database!#REF!</definedName>
    <definedName name="Arizona">Database!#REF!</definedName>
    <definedName name="Badger">Database!#REF!</definedName>
    <definedName name="Brady">Database!#REF!</definedName>
    <definedName name="CarboLite">Database!#REF!</definedName>
    <definedName name="CarboProp">Database!#REF!</definedName>
    <definedName name="CEP">Database!#REF!</definedName>
    <definedName name="CHSP">Database!#REF!</definedName>
    <definedName name="CleanRate">Schedule!$G$9:$G$43</definedName>
    <definedName name="Colorado">Database!$F$125:$G$131</definedName>
    <definedName name="EF">Database!$F$132:$G$145</definedName>
    <definedName name="EP">Database!#REF!</definedName>
    <definedName name="Hickory">Database!$S$239:$T$252</definedName>
    <definedName name="InterProp">Database!$V$239:$W$252</definedName>
    <definedName name="Jordan">Database!#REF!</definedName>
    <definedName name="KCL">Database!$W$3:$W$11</definedName>
    <definedName name="LWPPLus">Database!#REF!</definedName>
    <definedName name="Mesh100">Database!#REF!</definedName>
    <definedName name="Meshes">Database!$C$12:$C$27</definedName>
    <definedName name="NapLite">Database!#REF!</definedName>
    <definedName name="Ottawa">Database!#REF!</definedName>
    <definedName name="_xlnm.Print_Area" localSheetId="1">' Blender'!$A$1:$U$236</definedName>
    <definedName name="_xlnm.Print_Area" localSheetId="2">Drygel!$A$1:$U$159</definedName>
    <definedName name="_xlnm.Print_Area" localSheetId="0">Schedule!$A$1:$M$159</definedName>
    <definedName name="PropConc">Schedule!$E$87:$E$102</definedName>
    <definedName name="ProppantNames">Database!$A$1:$A$46</definedName>
    <definedName name="ProppantsList">AFCR4,AFPR4,AFPR6,AFPRB,AFSBC,AFSBU6,AFSBU6W,AFSBU,Arizona,Badger,Brady,CEP,CHSP,CarboProp,CarboLite,Colorado,EF,EP,Hickory,InterProp,Jordan,LWPPLus,NapLite,Mesh100,Ottawa,SBUCE,SBUCI,SBUCP,SB,SintB,SDC,SHS,SLC,SP,STF,TDC,THS,TLC,TTF,Ultra,Value,Versa</definedName>
    <definedName name="SB">Database!$S$64:$T$77</definedName>
    <definedName name="SBUCE">Database!$J$64:$K$77</definedName>
    <definedName name="SBUCI">Database!$M$64:$N$77</definedName>
    <definedName name="SBUCP">Database!$P$64:$Q$77</definedName>
    <definedName name="SDC">Database!$J$78:$K$91</definedName>
    <definedName name="SHS">Database!$M$78:$N$91</definedName>
    <definedName name="SintB">Database!$V$64:$W$77</definedName>
    <definedName name="SLC">Database!$P$78:$Q$91</definedName>
    <definedName name="SP">Database!$S$78:$T$91</definedName>
    <definedName name="STF">Database!$V$78:$W$91</definedName>
    <definedName name="TDC">Database!$J$92:$K$105</definedName>
    <definedName name="THS">Database!$M$92:$N$105</definedName>
    <definedName name="TLC">Database!$P$92:$Q$105</definedName>
    <definedName name="TTF">Database!$S$92:$T$105</definedName>
    <definedName name="Ultra">Database!$V$92:$W$105</definedName>
    <definedName name="Value">Database!$J$106:$K$119</definedName>
    <definedName name="Versa">Database!$M$106:$N$119</definedName>
  </definedNames>
  <calcPr calcId="145621"/>
</workbook>
</file>

<file path=xl/calcChain.xml><?xml version="1.0" encoding="utf-8"?>
<calcChain xmlns="http://schemas.openxmlformats.org/spreadsheetml/2006/main">
  <c r="F5" i="5" l="1"/>
  <c r="F6" i="5"/>
  <c r="F7" i="5"/>
  <c r="F8" i="5"/>
  <c r="L87" i="1" s="1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" i="5"/>
  <c r="L89" i="1"/>
  <c r="L88" i="1" l="1"/>
  <c r="D31" i="1"/>
  <c r="D32" i="1" s="1"/>
  <c r="E31" i="1"/>
  <c r="E32" i="1" s="1"/>
  <c r="E33" i="1" s="1"/>
  <c r="F33" i="1" s="1"/>
  <c r="F31" i="1"/>
  <c r="G31" i="1"/>
  <c r="H31" i="1"/>
  <c r="I31" i="1"/>
  <c r="G32" i="1"/>
  <c r="H32" i="1"/>
  <c r="I32" i="1"/>
  <c r="D33" i="1"/>
  <c r="G33" i="1"/>
  <c r="H33" i="1"/>
  <c r="I33" i="1"/>
  <c r="D34" i="1"/>
  <c r="D35" i="1" s="1"/>
  <c r="D36" i="1" s="1"/>
  <c r="E34" i="1"/>
  <c r="F34" i="1" s="1"/>
  <c r="G34" i="1"/>
  <c r="H34" i="1"/>
  <c r="I34" i="1"/>
  <c r="E35" i="1"/>
  <c r="E36" i="1" s="1"/>
  <c r="E37" i="1" s="1"/>
  <c r="F37" i="1" s="1"/>
  <c r="F35" i="1"/>
  <c r="G35" i="1"/>
  <c r="H35" i="1"/>
  <c r="I35" i="1"/>
  <c r="G36" i="1"/>
  <c r="H36" i="1"/>
  <c r="I36" i="1"/>
  <c r="D37" i="1"/>
  <c r="G37" i="1"/>
  <c r="H37" i="1"/>
  <c r="I37" i="1"/>
  <c r="D38" i="1"/>
  <c r="D39" i="1" s="1"/>
  <c r="D40" i="1" s="1"/>
  <c r="E38" i="1"/>
  <c r="F38" i="1" s="1"/>
  <c r="G38" i="1"/>
  <c r="H38" i="1"/>
  <c r="I38" i="1"/>
  <c r="E39" i="1"/>
  <c r="E40" i="1" s="1"/>
  <c r="E41" i="1" s="1"/>
  <c r="F41" i="1" s="1"/>
  <c r="F39" i="1"/>
  <c r="G39" i="1"/>
  <c r="H39" i="1"/>
  <c r="I39" i="1"/>
  <c r="G40" i="1"/>
  <c r="H40" i="1"/>
  <c r="I40" i="1"/>
  <c r="D41" i="1"/>
  <c r="G41" i="1"/>
  <c r="H41" i="1"/>
  <c r="I41" i="1"/>
  <c r="D42" i="1"/>
  <c r="D43" i="1" s="1"/>
  <c r="D44" i="1" s="1"/>
  <c r="E42" i="1"/>
  <c r="F42" i="1" s="1"/>
  <c r="G42" i="1"/>
  <c r="H42" i="1"/>
  <c r="I42" i="1"/>
  <c r="E43" i="1"/>
  <c r="E44" i="1" s="1"/>
  <c r="E45" i="1" s="1"/>
  <c r="F45" i="1" s="1"/>
  <c r="F43" i="1"/>
  <c r="G43" i="1"/>
  <c r="H43" i="1"/>
  <c r="I43" i="1"/>
  <c r="G44" i="1"/>
  <c r="H44" i="1"/>
  <c r="I44" i="1"/>
  <c r="D45" i="1"/>
  <c r="G45" i="1"/>
  <c r="H45" i="1"/>
  <c r="I45" i="1"/>
  <c r="D46" i="1"/>
  <c r="D47" i="1" s="1"/>
  <c r="D48" i="1" s="1"/>
  <c r="E46" i="1"/>
  <c r="F46" i="1" s="1"/>
  <c r="G46" i="1"/>
  <c r="H46" i="1"/>
  <c r="I46" i="1"/>
  <c r="E47" i="1"/>
  <c r="E48" i="1" s="1"/>
  <c r="E49" i="1" s="1"/>
  <c r="F49" i="1" s="1"/>
  <c r="F47" i="1"/>
  <c r="G47" i="1"/>
  <c r="H47" i="1"/>
  <c r="I47" i="1"/>
  <c r="G48" i="1"/>
  <c r="H48" i="1"/>
  <c r="I48" i="1"/>
  <c r="D49" i="1"/>
  <c r="G49" i="1"/>
  <c r="H49" i="1"/>
  <c r="I49" i="1"/>
  <c r="D50" i="1"/>
  <c r="D51" i="1" s="1"/>
  <c r="D52" i="1" s="1"/>
  <c r="E50" i="1"/>
  <c r="F50" i="1" s="1"/>
  <c r="G50" i="1"/>
  <c r="H50" i="1"/>
  <c r="I50" i="1"/>
  <c r="E51" i="1"/>
  <c r="E52" i="1" s="1"/>
  <c r="E53" i="1" s="1"/>
  <c r="F53" i="1" s="1"/>
  <c r="F51" i="1"/>
  <c r="G51" i="1"/>
  <c r="H51" i="1"/>
  <c r="I51" i="1"/>
  <c r="G52" i="1"/>
  <c r="H52" i="1"/>
  <c r="I52" i="1"/>
  <c r="D53" i="1"/>
  <c r="G53" i="1"/>
  <c r="H53" i="1"/>
  <c r="I53" i="1"/>
  <c r="D54" i="1"/>
  <c r="D55" i="1" s="1"/>
  <c r="D56" i="1" s="1"/>
  <c r="E54" i="1"/>
  <c r="F54" i="1" s="1"/>
  <c r="G54" i="1"/>
  <c r="H54" i="1"/>
  <c r="I54" i="1"/>
  <c r="E55" i="1"/>
  <c r="E56" i="1" s="1"/>
  <c r="E57" i="1" s="1"/>
  <c r="F57" i="1" s="1"/>
  <c r="F55" i="1"/>
  <c r="G55" i="1"/>
  <c r="H55" i="1"/>
  <c r="I55" i="1"/>
  <c r="G56" i="1"/>
  <c r="H56" i="1"/>
  <c r="I56" i="1"/>
  <c r="D57" i="1"/>
  <c r="G57" i="1"/>
  <c r="H57" i="1"/>
  <c r="I57" i="1"/>
  <c r="D58" i="1"/>
  <c r="D59" i="1" s="1"/>
  <c r="D60" i="1" s="1"/>
  <c r="E58" i="1"/>
  <c r="F58" i="1" s="1"/>
  <c r="G58" i="1"/>
  <c r="H58" i="1"/>
  <c r="I58" i="1"/>
  <c r="E59" i="1"/>
  <c r="E60" i="1" s="1"/>
  <c r="E61" i="1" s="1"/>
  <c r="F61" i="1" s="1"/>
  <c r="F59" i="1"/>
  <c r="G59" i="1"/>
  <c r="H59" i="1"/>
  <c r="I59" i="1"/>
  <c r="G60" i="1"/>
  <c r="H60" i="1"/>
  <c r="I60" i="1"/>
  <c r="D61" i="1"/>
  <c r="G61" i="1"/>
  <c r="H61" i="1"/>
  <c r="I61" i="1"/>
  <c r="D62" i="1"/>
  <c r="D63" i="1" s="1"/>
  <c r="D64" i="1" s="1"/>
  <c r="E62" i="1"/>
  <c r="F62" i="1" s="1"/>
  <c r="G62" i="1"/>
  <c r="H62" i="1"/>
  <c r="I62" i="1"/>
  <c r="E63" i="1"/>
  <c r="E64" i="1" s="1"/>
  <c r="E65" i="1" s="1"/>
  <c r="F65" i="1" s="1"/>
  <c r="F63" i="1"/>
  <c r="G63" i="1"/>
  <c r="H63" i="1"/>
  <c r="I63" i="1"/>
  <c r="G64" i="1"/>
  <c r="H64" i="1"/>
  <c r="I64" i="1"/>
  <c r="D65" i="1"/>
  <c r="G65" i="1"/>
  <c r="H65" i="1"/>
  <c r="I65" i="1"/>
  <c r="D66" i="1"/>
  <c r="D67" i="1" s="1"/>
  <c r="D68" i="1" s="1"/>
  <c r="E66" i="1"/>
  <c r="F66" i="1" s="1"/>
  <c r="G66" i="1"/>
  <c r="H66" i="1"/>
  <c r="I66" i="1"/>
  <c r="E67" i="1"/>
  <c r="E68" i="1" s="1"/>
  <c r="F67" i="1"/>
  <c r="G67" i="1"/>
  <c r="H67" i="1"/>
  <c r="I67" i="1"/>
  <c r="G68" i="1"/>
  <c r="H68" i="1"/>
  <c r="I68" i="1"/>
  <c r="D69" i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E69" i="1" l="1"/>
  <c r="F68" i="1"/>
  <c r="F64" i="1"/>
  <c r="F60" i="1"/>
  <c r="F56" i="1"/>
  <c r="F52" i="1"/>
  <c r="F48" i="1"/>
  <c r="F44" i="1"/>
  <c r="F40" i="1"/>
  <c r="F36" i="1"/>
  <c r="F32" i="1"/>
  <c r="A122" i="4"/>
  <c r="B122" i="4"/>
  <c r="D122" i="4"/>
  <c r="E122" i="4"/>
  <c r="F122" i="4"/>
  <c r="J122" i="4"/>
  <c r="K122" i="4"/>
  <c r="L122" i="4"/>
  <c r="P122" i="4"/>
  <c r="Q122" i="4" s="1"/>
  <c r="A123" i="4"/>
  <c r="B123" i="4"/>
  <c r="D123" i="4"/>
  <c r="E123" i="4"/>
  <c r="J123" i="4"/>
  <c r="P123" i="4"/>
  <c r="Q123" i="4"/>
  <c r="R123" i="4"/>
  <c r="A124" i="4"/>
  <c r="B124" i="4"/>
  <c r="D124" i="4"/>
  <c r="E124" i="4"/>
  <c r="F124" i="4"/>
  <c r="J124" i="4"/>
  <c r="K124" i="4"/>
  <c r="L124" i="4"/>
  <c r="P124" i="4"/>
  <c r="Q124" i="4"/>
  <c r="A125" i="4"/>
  <c r="B125" i="4"/>
  <c r="D125" i="4"/>
  <c r="J125" i="4"/>
  <c r="P125" i="4"/>
  <c r="Q125" i="4"/>
  <c r="R125" i="4"/>
  <c r="A126" i="4"/>
  <c r="B126" i="4"/>
  <c r="D126" i="4"/>
  <c r="E126" i="4"/>
  <c r="F126" i="4"/>
  <c r="J126" i="4"/>
  <c r="K126" i="4"/>
  <c r="L126" i="4"/>
  <c r="P126" i="4"/>
  <c r="Q126" i="4" s="1"/>
  <c r="A127" i="4"/>
  <c r="B127" i="4"/>
  <c r="D127" i="4"/>
  <c r="E127" i="4"/>
  <c r="J127" i="4"/>
  <c r="P127" i="4"/>
  <c r="Q127" i="4"/>
  <c r="R127" i="4"/>
  <c r="A128" i="4"/>
  <c r="B128" i="4"/>
  <c r="D128" i="4"/>
  <c r="E128" i="4"/>
  <c r="F128" i="4"/>
  <c r="J128" i="4"/>
  <c r="K128" i="4"/>
  <c r="L128" i="4"/>
  <c r="P128" i="4"/>
  <c r="Q128" i="4"/>
  <c r="A129" i="4"/>
  <c r="B129" i="4"/>
  <c r="D129" i="4"/>
  <c r="E129" i="4" s="1"/>
  <c r="J129" i="4"/>
  <c r="P129" i="4"/>
  <c r="Q129" i="4"/>
  <c r="R129" i="4"/>
  <c r="A130" i="4"/>
  <c r="B130" i="4"/>
  <c r="D130" i="4"/>
  <c r="E130" i="4"/>
  <c r="F130" i="4"/>
  <c r="J130" i="4"/>
  <c r="K130" i="4"/>
  <c r="L130" i="4"/>
  <c r="P130" i="4"/>
  <c r="Q130" i="4" s="1"/>
  <c r="A131" i="4"/>
  <c r="B131" i="4"/>
  <c r="D131" i="4"/>
  <c r="E131" i="4"/>
  <c r="J131" i="4"/>
  <c r="P131" i="4"/>
  <c r="Q131" i="4"/>
  <c r="R131" i="4"/>
  <c r="A132" i="4"/>
  <c r="B132" i="4"/>
  <c r="D132" i="4"/>
  <c r="E132" i="4"/>
  <c r="F132" i="4"/>
  <c r="J132" i="4"/>
  <c r="K132" i="4"/>
  <c r="L132" i="4"/>
  <c r="P132" i="4"/>
  <c r="Q132" i="4"/>
  <c r="A133" i="4"/>
  <c r="B133" i="4"/>
  <c r="D133" i="4"/>
  <c r="E133" i="4" s="1"/>
  <c r="J133" i="4"/>
  <c r="P133" i="4"/>
  <c r="Q133" i="4"/>
  <c r="R133" i="4"/>
  <c r="A134" i="4"/>
  <c r="B134" i="4"/>
  <c r="D134" i="4"/>
  <c r="E134" i="4"/>
  <c r="F134" i="4"/>
  <c r="J134" i="4"/>
  <c r="K134" i="4"/>
  <c r="L134" i="4"/>
  <c r="P134" i="4"/>
  <c r="A135" i="4"/>
  <c r="B135" i="4"/>
  <c r="D135" i="4"/>
  <c r="E135" i="4"/>
  <c r="J135" i="4"/>
  <c r="P135" i="4"/>
  <c r="Q135" i="4"/>
  <c r="R135" i="4"/>
  <c r="A136" i="4"/>
  <c r="B136" i="4"/>
  <c r="D136" i="4"/>
  <c r="E136" i="4"/>
  <c r="F136" i="4"/>
  <c r="J136" i="4"/>
  <c r="K136" i="4"/>
  <c r="L136" i="4"/>
  <c r="P136" i="4"/>
  <c r="Q136" i="4"/>
  <c r="A137" i="4"/>
  <c r="B137" i="4"/>
  <c r="D137" i="4"/>
  <c r="J137" i="4"/>
  <c r="P137" i="4"/>
  <c r="Q137" i="4"/>
  <c r="R137" i="4"/>
  <c r="A138" i="4"/>
  <c r="B138" i="4"/>
  <c r="D138" i="4"/>
  <c r="E138" i="4"/>
  <c r="F138" i="4"/>
  <c r="J138" i="4"/>
  <c r="K138" i="4"/>
  <c r="L138" i="4"/>
  <c r="P138" i="4"/>
  <c r="Q138" i="4" s="1"/>
  <c r="A139" i="4"/>
  <c r="B139" i="4"/>
  <c r="D139" i="4"/>
  <c r="E139" i="4"/>
  <c r="J139" i="4"/>
  <c r="P139" i="4"/>
  <c r="Q139" i="4"/>
  <c r="R139" i="4"/>
  <c r="A140" i="4"/>
  <c r="B140" i="4"/>
  <c r="D140" i="4"/>
  <c r="E140" i="4"/>
  <c r="F140" i="4"/>
  <c r="J140" i="4"/>
  <c r="K140" i="4"/>
  <c r="L140" i="4"/>
  <c r="P140" i="4"/>
  <c r="Q140" i="4"/>
  <c r="A141" i="4"/>
  <c r="B141" i="4"/>
  <c r="D141" i="4"/>
  <c r="E141" i="4" s="1"/>
  <c r="J141" i="4"/>
  <c r="P141" i="4"/>
  <c r="Q141" i="4"/>
  <c r="R141" i="4"/>
  <c r="A142" i="4"/>
  <c r="B142" i="4"/>
  <c r="D142" i="4"/>
  <c r="E142" i="4"/>
  <c r="F142" i="4"/>
  <c r="J142" i="4"/>
  <c r="K142" i="4"/>
  <c r="L142" i="4"/>
  <c r="P142" i="4"/>
  <c r="A143" i="4"/>
  <c r="B143" i="4"/>
  <c r="D143" i="4"/>
  <c r="E143" i="4"/>
  <c r="J143" i="4"/>
  <c r="P143" i="4"/>
  <c r="Q143" i="4"/>
  <c r="R143" i="4"/>
  <c r="A144" i="4"/>
  <c r="B144" i="4"/>
  <c r="D144" i="4"/>
  <c r="E144" i="4"/>
  <c r="F144" i="4"/>
  <c r="J144" i="4"/>
  <c r="K144" i="4"/>
  <c r="L144" i="4"/>
  <c r="P144" i="4"/>
  <c r="Q144" i="4"/>
  <c r="A145" i="4"/>
  <c r="B145" i="4"/>
  <c r="D145" i="4"/>
  <c r="J145" i="4"/>
  <c r="P145" i="4"/>
  <c r="Q145" i="4"/>
  <c r="R145" i="4"/>
  <c r="A146" i="4"/>
  <c r="B146" i="4"/>
  <c r="D146" i="4"/>
  <c r="E146" i="4"/>
  <c r="F146" i="4"/>
  <c r="J146" i="4"/>
  <c r="K146" i="4"/>
  <c r="L146" i="4"/>
  <c r="P146" i="4"/>
  <c r="A147" i="4"/>
  <c r="B147" i="4"/>
  <c r="D147" i="4"/>
  <c r="E147" i="4"/>
  <c r="J147" i="4"/>
  <c r="P147" i="4"/>
  <c r="Q147" i="4"/>
  <c r="R147" i="4"/>
  <c r="A148" i="4"/>
  <c r="B148" i="4"/>
  <c r="D148" i="4"/>
  <c r="E148" i="4"/>
  <c r="F148" i="4"/>
  <c r="J148" i="4"/>
  <c r="K148" i="4"/>
  <c r="L148" i="4"/>
  <c r="P148" i="4"/>
  <c r="Q148" i="4"/>
  <c r="A149" i="4"/>
  <c r="B149" i="4"/>
  <c r="D149" i="4"/>
  <c r="J149" i="4"/>
  <c r="P149" i="4"/>
  <c r="Q149" i="4"/>
  <c r="R149" i="4"/>
  <c r="A150" i="4"/>
  <c r="B150" i="4"/>
  <c r="D150" i="4"/>
  <c r="E150" i="4"/>
  <c r="F150" i="4"/>
  <c r="J150" i="4"/>
  <c r="K150" i="4"/>
  <c r="L150" i="4"/>
  <c r="P150" i="4"/>
  <c r="Q150" i="4"/>
  <c r="R150" i="4"/>
  <c r="A151" i="4"/>
  <c r="D151" i="4"/>
  <c r="E151" i="4"/>
  <c r="F151" i="4"/>
  <c r="J151" i="4"/>
  <c r="K151" i="4"/>
  <c r="P151" i="4"/>
  <c r="A152" i="4"/>
  <c r="D152" i="4"/>
  <c r="J152" i="4"/>
  <c r="K152" i="4"/>
  <c r="L152" i="4"/>
  <c r="P152" i="4"/>
  <c r="Q152" i="4"/>
  <c r="R152" i="4"/>
  <c r="A153" i="4"/>
  <c r="D153" i="4"/>
  <c r="E153" i="4"/>
  <c r="F153" i="4"/>
  <c r="J153" i="4"/>
  <c r="K153" i="4"/>
  <c r="P153" i="4"/>
  <c r="A154" i="4"/>
  <c r="B154" i="4"/>
  <c r="D154" i="4"/>
  <c r="J154" i="4"/>
  <c r="K154" i="4"/>
  <c r="L154" i="4"/>
  <c r="P154" i="4"/>
  <c r="Q154" i="4"/>
  <c r="R154" i="4"/>
  <c r="A155" i="4"/>
  <c r="B155" i="4"/>
  <c r="D155" i="4"/>
  <c r="E155" i="4"/>
  <c r="F155" i="4"/>
  <c r="J155" i="4"/>
  <c r="K155" i="4"/>
  <c r="P155" i="4"/>
  <c r="A156" i="4"/>
  <c r="B156" i="4"/>
  <c r="D156" i="4"/>
  <c r="J156" i="4"/>
  <c r="K156" i="4"/>
  <c r="L156" i="4"/>
  <c r="P156" i="4"/>
  <c r="Q156" i="4"/>
  <c r="R156" i="4"/>
  <c r="A157" i="4"/>
  <c r="B157" i="4"/>
  <c r="D157" i="4"/>
  <c r="E157" i="4"/>
  <c r="F157" i="4"/>
  <c r="J157" i="4"/>
  <c r="K157" i="4"/>
  <c r="P157" i="4"/>
  <c r="A158" i="4"/>
  <c r="B158" i="4"/>
  <c r="D158" i="4"/>
  <c r="J158" i="4"/>
  <c r="K158" i="4"/>
  <c r="L158" i="4"/>
  <c r="P158" i="4"/>
  <c r="Q158" i="4"/>
  <c r="R158" i="4"/>
  <c r="B116" i="4"/>
  <c r="A121" i="4"/>
  <c r="A81" i="4"/>
  <c r="B81" i="4"/>
  <c r="A33" i="4"/>
  <c r="A110" i="4" s="1"/>
  <c r="B33" i="4"/>
  <c r="B110" i="4" s="1"/>
  <c r="A34" i="4"/>
  <c r="A111" i="4" s="1"/>
  <c r="B34" i="4"/>
  <c r="B111" i="4" s="1"/>
  <c r="A35" i="4"/>
  <c r="A112" i="4" s="1"/>
  <c r="B35" i="4"/>
  <c r="B112" i="4" s="1"/>
  <c r="A36" i="4"/>
  <c r="A113" i="4" s="1"/>
  <c r="B36" i="4"/>
  <c r="B113" i="4" s="1"/>
  <c r="A37" i="4"/>
  <c r="A114" i="4" s="1"/>
  <c r="B37" i="4"/>
  <c r="B114" i="4" s="1"/>
  <c r="A38" i="4"/>
  <c r="A115" i="4" s="1"/>
  <c r="B38" i="4"/>
  <c r="B115" i="4" s="1"/>
  <c r="A39" i="4"/>
  <c r="A116" i="4" s="1"/>
  <c r="B39" i="4"/>
  <c r="A40" i="4"/>
  <c r="A117" i="4" s="1"/>
  <c r="B40" i="4"/>
  <c r="B117" i="4" s="1"/>
  <c r="A41" i="4"/>
  <c r="A118" i="4" s="1"/>
  <c r="B41" i="4"/>
  <c r="B118" i="4" s="1"/>
  <c r="A42" i="4"/>
  <c r="A119" i="4" s="1"/>
  <c r="B42" i="4"/>
  <c r="B119" i="4" s="1"/>
  <c r="A43" i="4"/>
  <c r="A120" i="4" s="1"/>
  <c r="B43" i="4"/>
  <c r="B120" i="4" s="1"/>
  <c r="A44" i="4"/>
  <c r="B44" i="4"/>
  <c r="B121" i="4" s="1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A75" i="4"/>
  <c r="A76" i="4"/>
  <c r="A77" i="4"/>
  <c r="B77" i="4"/>
  <c r="A78" i="4"/>
  <c r="B78" i="4"/>
  <c r="A79" i="4"/>
  <c r="B79" i="4"/>
  <c r="A80" i="4"/>
  <c r="B80" i="4"/>
  <c r="A197" i="2"/>
  <c r="B197" i="2"/>
  <c r="D197" i="2"/>
  <c r="E197" i="2" s="1"/>
  <c r="F197" i="2"/>
  <c r="G197" i="2"/>
  <c r="J197" i="2"/>
  <c r="K197" i="2"/>
  <c r="L197" i="2"/>
  <c r="P197" i="2"/>
  <c r="Q197" i="2" s="1"/>
  <c r="A198" i="2"/>
  <c r="B198" i="2"/>
  <c r="D198" i="2"/>
  <c r="E198" i="2"/>
  <c r="J198" i="2"/>
  <c r="P198" i="2"/>
  <c r="Q198" i="2" s="1"/>
  <c r="R198" i="2"/>
  <c r="A199" i="2"/>
  <c r="B199" i="2"/>
  <c r="D199" i="2"/>
  <c r="E199" i="2" s="1"/>
  <c r="F199" i="2"/>
  <c r="G199" i="2"/>
  <c r="J199" i="2"/>
  <c r="K199" i="2"/>
  <c r="L199" i="2"/>
  <c r="P199" i="2"/>
  <c r="Q199" i="2" s="1"/>
  <c r="A200" i="2"/>
  <c r="B200" i="2"/>
  <c r="D200" i="2"/>
  <c r="E200" i="2"/>
  <c r="J200" i="2"/>
  <c r="P200" i="2"/>
  <c r="Q200" i="2" s="1"/>
  <c r="R200" i="2"/>
  <c r="A201" i="2"/>
  <c r="B201" i="2"/>
  <c r="D201" i="2"/>
  <c r="E201" i="2" s="1"/>
  <c r="F201" i="2"/>
  <c r="G201" i="2"/>
  <c r="J201" i="2"/>
  <c r="K201" i="2"/>
  <c r="L201" i="2"/>
  <c r="P201" i="2"/>
  <c r="A202" i="2"/>
  <c r="B202" i="2"/>
  <c r="D202" i="2"/>
  <c r="E202" i="2"/>
  <c r="J202" i="2"/>
  <c r="P202" i="2"/>
  <c r="Q202" i="2" s="1"/>
  <c r="R202" i="2"/>
  <c r="A203" i="2"/>
  <c r="B203" i="2"/>
  <c r="D203" i="2"/>
  <c r="E203" i="2" s="1"/>
  <c r="F203" i="2"/>
  <c r="G203" i="2"/>
  <c r="J203" i="2"/>
  <c r="K203" i="2"/>
  <c r="L203" i="2"/>
  <c r="P203" i="2"/>
  <c r="A204" i="2"/>
  <c r="B204" i="2"/>
  <c r="D204" i="2"/>
  <c r="E204" i="2"/>
  <c r="J204" i="2"/>
  <c r="P204" i="2"/>
  <c r="Q204" i="2" s="1"/>
  <c r="R204" i="2"/>
  <c r="A205" i="2"/>
  <c r="B205" i="2"/>
  <c r="D205" i="2"/>
  <c r="E205" i="2" s="1"/>
  <c r="F205" i="2"/>
  <c r="G205" i="2"/>
  <c r="J205" i="2"/>
  <c r="K205" i="2"/>
  <c r="L205" i="2"/>
  <c r="P205" i="2"/>
  <c r="Q205" i="2" s="1"/>
  <c r="A206" i="2"/>
  <c r="B206" i="2"/>
  <c r="D206" i="2"/>
  <c r="E206" i="2"/>
  <c r="J206" i="2"/>
  <c r="P206" i="2"/>
  <c r="Q206" i="2" s="1"/>
  <c r="R206" i="2"/>
  <c r="A207" i="2"/>
  <c r="B207" i="2"/>
  <c r="D207" i="2"/>
  <c r="E207" i="2" s="1"/>
  <c r="F207" i="2"/>
  <c r="G207" i="2"/>
  <c r="J207" i="2"/>
  <c r="K207" i="2"/>
  <c r="L207" i="2"/>
  <c r="P207" i="2"/>
  <c r="Q207" i="2" s="1"/>
  <c r="A208" i="2"/>
  <c r="B208" i="2"/>
  <c r="D208" i="2"/>
  <c r="E208" i="2"/>
  <c r="J208" i="2"/>
  <c r="P208" i="2"/>
  <c r="Q208" i="2" s="1"/>
  <c r="R208" i="2"/>
  <c r="A209" i="2"/>
  <c r="B209" i="2"/>
  <c r="D209" i="2"/>
  <c r="E209" i="2" s="1"/>
  <c r="F209" i="2"/>
  <c r="G209" i="2"/>
  <c r="J209" i="2"/>
  <c r="K209" i="2"/>
  <c r="L209" i="2"/>
  <c r="P209" i="2"/>
  <c r="Q209" i="2" s="1"/>
  <c r="A210" i="2"/>
  <c r="B210" i="2"/>
  <c r="D210" i="2"/>
  <c r="E210" i="2"/>
  <c r="J210" i="2"/>
  <c r="P210" i="2"/>
  <c r="Q210" i="2" s="1"/>
  <c r="R210" i="2"/>
  <c r="A211" i="2"/>
  <c r="B211" i="2"/>
  <c r="D211" i="2"/>
  <c r="E211" i="2" s="1"/>
  <c r="F211" i="2"/>
  <c r="G211" i="2"/>
  <c r="J211" i="2"/>
  <c r="K211" i="2"/>
  <c r="L211" i="2"/>
  <c r="P211" i="2"/>
  <c r="A212" i="2"/>
  <c r="B212" i="2"/>
  <c r="D212" i="2"/>
  <c r="E212" i="2"/>
  <c r="J212" i="2"/>
  <c r="P212" i="2"/>
  <c r="Q212" i="2" s="1"/>
  <c r="R212" i="2"/>
  <c r="A213" i="2"/>
  <c r="B213" i="2"/>
  <c r="D213" i="2"/>
  <c r="E213" i="2" s="1"/>
  <c r="F213" i="2"/>
  <c r="G213" i="2"/>
  <c r="J213" i="2"/>
  <c r="K213" i="2"/>
  <c r="L213" i="2"/>
  <c r="P213" i="2"/>
  <c r="Q213" i="2" s="1"/>
  <c r="A214" i="2"/>
  <c r="B214" i="2"/>
  <c r="D214" i="2"/>
  <c r="E214" i="2"/>
  <c r="J214" i="2"/>
  <c r="P214" i="2"/>
  <c r="Q214" i="2" s="1"/>
  <c r="R214" i="2"/>
  <c r="A215" i="2"/>
  <c r="B215" i="2"/>
  <c r="D215" i="2"/>
  <c r="E215" i="2" s="1"/>
  <c r="F215" i="2"/>
  <c r="G215" i="2"/>
  <c r="J215" i="2"/>
  <c r="K215" i="2"/>
  <c r="L215" i="2"/>
  <c r="P215" i="2"/>
  <c r="Q215" i="2" s="1"/>
  <c r="A216" i="2"/>
  <c r="B216" i="2"/>
  <c r="D216" i="2"/>
  <c r="E216" i="2"/>
  <c r="J216" i="2"/>
  <c r="P216" i="2"/>
  <c r="Q216" i="2" s="1"/>
  <c r="R216" i="2"/>
  <c r="A217" i="2"/>
  <c r="B217" i="2"/>
  <c r="D217" i="2"/>
  <c r="E217" i="2" s="1"/>
  <c r="F217" i="2"/>
  <c r="G217" i="2"/>
  <c r="J217" i="2"/>
  <c r="K217" i="2"/>
  <c r="L217" i="2"/>
  <c r="P217" i="2"/>
  <c r="A218" i="2"/>
  <c r="B218" i="2"/>
  <c r="D218" i="2"/>
  <c r="E218" i="2"/>
  <c r="J218" i="2"/>
  <c r="P218" i="2"/>
  <c r="Q218" i="2" s="1"/>
  <c r="R218" i="2"/>
  <c r="A219" i="2"/>
  <c r="B219" i="2"/>
  <c r="D219" i="2"/>
  <c r="E219" i="2" s="1"/>
  <c r="F219" i="2"/>
  <c r="G219" i="2"/>
  <c r="J219" i="2"/>
  <c r="K219" i="2"/>
  <c r="L219" i="2"/>
  <c r="P219" i="2"/>
  <c r="A220" i="2"/>
  <c r="B220" i="2"/>
  <c r="D220" i="2"/>
  <c r="E220" i="2"/>
  <c r="J220" i="2"/>
  <c r="P220" i="2"/>
  <c r="Q220" i="2" s="1"/>
  <c r="R220" i="2"/>
  <c r="A221" i="2"/>
  <c r="B221" i="2"/>
  <c r="D221" i="2"/>
  <c r="E221" i="2" s="1"/>
  <c r="F221" i="2"/>
  <c r="G221" i="2"/>
  <c r="J221" i="2"/>
  <c r="K221" i="2"/>
  <c r="L221" i="2"/>
  <c r="P221" i="2"/>
  <c r="Q221" i="2"/>
  <c r="R221" i="2"/>
  <c r="A222" i="2"/>
  <c r="B222" i="2"/>
  <c r="D222" i="2"/>
  <c r="G222" i="2" s="1"/>
  <c r="J222" i="2"/>
  <c r="L222" i="2" s="1"/>
  <c r="P222" i="2"/>
  <c r="Q222" i="2" s="1"/>
  <c r="A223" i="2"/>
  <c r="B223" i="2"/>
  <c r="D223" i="2"/>
  <c r="E223" i="2" s="1"/>
  <c r="F223" i="2"/>
  <c r="J223" i="2"/>
  <c r="K223" i="2"/>
  <c r="L223" i="2"/>
  <c r="P223" i="2"/>
  <c r="R223" i="2" s="1"/>
  <c r="Q223" i="2"/>
  <c r="A224" i="2"/>
  <c r="B224" i="2"/>
  <c r="D224" i="2"/>
  <c r="G224" i="2" s="1"/>
  <c r="E224" i="2"/>
  <c r="F224" i="2"/>
  <c r="J224" i="2"/>
  <c r="L224" i="2" s="1"/>
  <c r="K224" i="2"/>
  <c r="P224" i="2"/>
  <c r="Q224" i="2" s="1"/>
  <c r="R224" i="2"/>
  <c r="A225" i="2"/>
  <c r="B225" i="2"/>
  <c r="D225" i="2"/>
  <c r="E225" i="2" s="1"/>
  <c r="F225" i="2"/>
  <c r="G225" i="2"/>
  <c r="J225" i="2"/>
  <c r="K225" i="2"/>
  <c r="L225" i="2"/>
  <c r="P225" i="2"/>
  <c r="Q225" i="2"/>
  <c r="R225" i="2"/>
  <c r="A226" i="2"/>
  <c r="B226" i="2"/>
  <c r="D226" i="2"/>
  <c r="G226" i="2" s="1"/>
  <c r="E226" i="2"/>
  <c r="F226" i="2"/>
  <c r="J226" i="2"/>
  <c r="K226" i="2"/>
  <c r="P226" i="2"/>
  <c r="R226" i="2" s="1"/>
  <c r="A227" i="2"/>
  <c r="B227" i="2"/>
  <c r="D227" i="2"/>
  <c r="J227" i="2"/>
  <c r="K227" i="2"/>
  <c r="L227" i="2"/>
  <c r="P227" i="2"/>
  <c r="Q227" i="2"/>
  <c r="R227" i="2"/>
  <c r="A228" i="2"/>
  <c r="D228" i="2"/>
  <c r="G228" i="2" s="1"/>
  <c r="E228" i="2"/>
  <c r="F228" i="2"/>
  <c r="J228" i="2"/>
  <c r="K228" i="2"/>
  <c r="P228" i="2"/>
  <c r="A229" i="2"/>
  <c r="D229" i="2"/>
  <c r="J229" i="2"/>
  <c r="K229" i="2"/>
  <c r="L229" i="2"/>
  <c r="P229" i="2"/>
  <c r="Q229" i="2"/>
  <c r="R229" i="2"/>
  <c r="A230" i="2"/>
  <c r="D230" i="2"/>
  <c r="G230" i="2" s="1"/>
  <c r="E230" i="2"/>
  <c r="F230" i="2"/>
  <c r="J230" i="2"/>
  <c r="K230" i="2"/>
  <c r="P230" i="2"/>
  <c r="A231" i="2"/>
  <c r="B231" i="2"/>
  <c r="D231" i="2"/>
  <c r="J231" i="2"/>
  <c r="K231" i="2"/>
  <c r="L231" i="2"/>
  <c r="P231" i="2"/>
  <c r="Q231" i="2"/>
  <c r="R231" i="2"/>
  <c r="A232" i="2"/>
  <c r="B232" i="2"/>
  <c r="D232" i="2"/>
  <c r="G232" i="2" s="1"/>
  <c r="E232" i="2"/>
  <c r="F232" i="2"/>
  <c r="J232" i="2"/>
  <c r="K232" i="2"/>
  <c r="P232" i="2"/>
  <c r="A233" i="2"/>
  <c r="B233" i="2"/>
  <c r="D233" i="2"/>
  <c r="J233" i="2"/>
  <c r="K233" i="2"/>
  <c r="L233" i="2"/>
  <c r="P233" i="2"/>
  <c r="Q233" i="2"/>
  <c r="R233" i="2"/>
  <c r="A234" i="2"/>
  <c r="B234" i="2"/>
  <c r="D234" i="2"/>
  <c r="G234" i="2" s="1"/>
  <c r="E234" i="2"/>
  <c r="F234" i="2"/>
  <c r="J234" i="2"/>
  <c r="K234" i="2"/>
  <c r="P234" i="2"/>
  <c r="A235" i="2"/>
  <c r="B235" i="2"/>
  <c r="D235" i="2"/>
  <c r="J235" i="2"/>
  <c r="K235" i="2"/>
  <c r="L235" i="2"/>
  <c r="P235" i="2"/>
  <c r="Q235" i="2"/>
  <c r="R235" i="2"/>
  <c r="B125" i="2"/>
  <c r="A146" i="2"/>
  <c r="A40" i="2"/>
  <c r="A117" i="2" s="1"/>
  <c r="A194" i="2" s="1"/>
  <c r="B40" i="2"/>
  <c r="B117" i="2" s="1"/>
  <c r="B194" i="2" s="1"/>
  <c r="A41" i="2"/>
  <c r="A118" i="2" s="1"/>
  <c r="A195" i="2" s="1"/>
  <c r="B41" i="2"/>
  <c r="B118" i="2" s="1"/>
  <c r="B195" i="2" s="1"/>
  <c r="A42" i="2"/>
  <c r="A119" i="2" s="1"/>
  <c r="A196" i="2" s="1"/>
  <c r="B42" i="2"/>
  <c r="B119" i="2" s="1"/>
  <c r="B196" i="2" s="1"/>
  <c r="A43" i="2"/>
  <c r="A120" i="2" s="1"/>
  <c r="B43" i="2"/>
  <c r="B120" i="2" s="1"/>
  <c r="A44" i="2"/>
  <c r="A121" i="2" s="1"/>
  <c r="B44" i="2"/>
  <c r="B121" i="2" s="1"/>
  <c r="A45" i="2"/>
  <c r="A122" i="2" s="1"/>
  <c r="B45" i="2"/>
  <c r="B122" i="2" s="1"/>
  <c r="A46" i="2"/>
  <c r="A123" i="2" s="1"/>
  <c r="B46" i="2"/>
  <c r="B123" i="2" s="1"/>
  <c r="A47" i="2"/>
  <c r="A124" i="2" s="1"/>
  <c r="B47" i="2"/>
  <c r="B124" i="2" s="1"/>
  <c r="A48" i="2"/>
  <c r="A125" i="2" s="1"/>
  <c r="B48" i="2"/>
  <c r="A49" i="2"/>
  <c r="A126" i="2" s="1"/>
  <c r="B49" i="2"/>
  <c r="B126" i="2" s="1"/>
  <c r="A50" i="2"/>
  <c r="A127" i="2" s="1"/>
  <c r="B50" i="2"/>
  <c r="B127" i="2" s="1"/>
  <c r="A51" i="2"/>
  <c r="A128" i="2" s="1"/>
  <c r="B51" i="2"/>
  <c r="B128" i="2" s="1"/>
  <c r="A52" i="2"/>
  <c r="A129" i="2" s="1"/>
  <c r="B52" i="2"/>
  <c r="B129" i="2" s="1"/>
  <c r="A53" i="2"/>
  <c r="A130" i="2" s="1"/>
  <c r="B53" i="2"/>
  <c r="B130" i="2" s="1"/>
  <c r="A54" i="2"/>
  <c r="A131" i="2" s="1"/>
  <c r="B54" i="2"/>
  <c r="B131" i="2" s="1"/>
  <c r="A55" i="2"/>
  <c r="A132" i="2" s="1"/>
  <c r="B55" i="2"/>
  <c r="B132" i="2" s="1"/>
  <c r="A56" i="2"/>
  <c r="A133" i="2" s="1"/>
  <c r="B56" i="2"/>
  <c r="B133" i="2" s="1"/>
  <c r="A57" i="2"/>
  <c r="A134" i="2" s="1"/>
  <c r="B57" i="2"/>
  <c r="B134" i="2" s="1"/>
  <c r="A58" i="2"/>
  <c r="A135" i="2" s="1"/>
  <c r="B58" i="2"/>
  <c r="B135" i="2" s="1"/>
  <c r="A59" i="2"/>
  <c r="A136" i="2" s="1"/>
  <c r="B59" i="2"/>
  <c r="B136" i="2" s="1"/>
  <c r="A60" i="2"/>
  <c r="A137" i="2" s="1"/>
  <c r="B60" i="2"/>
  <c r="B137" i="2" s="1"/>
  <c r="A61" i="2"/>
  <c r="A138" i="2" s="1"/>
  <c r="B61" i="2"/>
  <c r="B138" i="2" s="1"/>
  <c r="A62" i="2"/>
  <c r="A139" i="2" s="1"/>
  <c r="B62" i="2"/>
  <c r="B139" i="2" s="1"/>
  <c r="A63" i="2"/>
  <c r="A140" i="2" s="1"/>
  <c r="B63" i="2"/>
  <c r="B140" i="2" s="1"/>
  <c r="A64" i="2"/>
  <c r="A141" i="2" s="1"/>
  <c r="B64" i="2"/>
  <c r="B141" i="2" s="1"/>
  <c r="A65" i="2"/>
  <c r="A142" i="2" s="1"/>
  <c r="B65" i="2"/>
  <c r="B142" i="2" s="1"/>
  <c r="A66" i="2"/>
  <c r="A143" i="2" s="1"/>
  <c r="B66" i="2"/>
  <c r="B143" i="2" s="1"/>
  <c r="A67" i="2"/>
  <c r="A144" i="2" s="1"/>
  <c r="B67" i="2"/>
  <c r="B144" i="2" s="1"/>
  <c r="A68" i="2"/>
  <c r="A145" i="2" s="1"/>
  <c r="B68" i="2"/>
  <c r="B145" i="2" s="1"/>
  <c r="A69" i="2"/>
  <c r="B69" i="2"/>
  <c r="B146" i="2" s="1"/>
  <c r="A70" i="2"/>
  <c r="A147" i="2" s="1"/>
  <c r="B70" i="2"/>
  <c r="B147" i="2" s="1"/>
  <c r="A71" i="2"/>
  <c r="A148" i="2" s="1"/>
  <c r="B71" i="2"/>
  <c r="B148" i="2" s="1"/>
  <c r="A72" i="2"/>
  <c r="A149" i="2" s="1"/>
  <c r="B72" i="2"/>
  <c r="B149" i="2" s="1"/>
  <c r="A73" i="2"/>
  <c r="A150" i="2" s="1"/>
  <c r="B73" i="2"/>
  <c r="B150" i="2" s="1"/>
  <c r="A74" i="2"/>
  <c r="A151" i="2" s="1"/>
  <c r="A75" i="2"/>
  <c r="A152" i="2" s="1"/>
  <c r="A76" i="2"/>
  <c r="A153" i="2" s="1"/>
  <c r="A77" i="2"/>
  <c r="A154" i="2" s="1"/>
  <c r="B77" i="2"/>
  <c r="B154" i="2" s="1"/>
  <c r="A78" i="2"/>
  <c r="A155" i="2" s="1"/>
  <c r="B78" i="2"/>
  <c r="B155" i="2" s="1"/>
  <c r="A79" i="2"/>
  <c r="A156" i="2" s="1"/>
  <c r="B79" i="2"/>
  <c r="B156" i="2" s="1"/>
  <c r="A80" i="2"/>
  <c r="A157" i="2" s="1"/>
  <c r="B80" i="2"/>
  <c r="B157" i="2" s="1"/>
  <c r="A81" i="2"/>
  <c r="A158" i="2" s="1"/>
  <c r="B81" i="2"/>
  <c r="B158" i="2" s="1"/>
  <c r="A38" i="2"/>
  <c r="A115" i="2" s="1"/>
  <c r="A192" i="2" s="1"/>
  <c r="A39" i="2"/>
  <c r="A116" i="2" s="1"/>
  <c r="A193" i="2" s="1"/>
  <c r="B39" i="2"/>
  <c r="B116" i="2" s="1"/>
  <c r="B193" i="2" s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B62" i="1" s="1"/>
  <c r="B140" i="1" s="1"/>
  <c r="S63" i="1"/>
  <c r="S64" i="1"/>
  <c r="B64" i="1" s="1"/>
  <c r="B142" i="1" s="1"/>
  <c r="S65" i="1"/>
  <c r="S66" i="1"/>
  <c r="S67" i="1"/>
  <c r="S68" i="1"/>
  <c r="B68" i="1" s="1"/>
  <c r="B146" i="1" s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B66" i="1"/>
  <c r="B144" i="1" s="1"/>
  <c r="F139" i="1"/>
  <c r="F147" i="1"/>
  <c r="F149" i="1"/>
  <c r="B78" i="1"/>
  <c r="B156" i="1" s="1"/>
  <c r="C78" i="1"/>
  <c r="K78" i="1"/>
  <c r="C79" i="1"/>
  <c r="K79" i="1"/>
  <c r="C80" i="1"/>
  <c r="K80" i="1"/>
  <c r="B60" i="1"/>
  <c r="B138" i="1" s="1"/>
  <c r="C60" i="1"/>
  <c r="K60" i="1"/>
  <c r="B61" i="1"/>
  <c r="B139" i="1" s="1"/>
  <c r="C61" i="1"/>
  <c r="K61" i="1"/>
  <c r="C62" i="1"/>
  <c r="K62" i="1"/>
  <c r="B63" i="1"/>
  <c r="B141" i="1" s="1"/>
  <c r="C63" i="1"/>
  <c r="K63" i="1"/>
  <c r="C64" i="1"/>
  <c r="K64" i="1"/>
  <c r="B65" i="1"/>
  <c r="B143" i="1" s="1"/>
  <c r="C65" i="1"/>
  <c r="K65" i="1"/>
  <c r="C66" i="1"/>
  <c r="K66" i="1"/>
  <c r="B67" i="1"/>
  <c r="B145" i="1" s="1"/>
  <c r="C67" i="1"/>
  <c r="K67" i="1"/>
  <c r="C68" i="1"/>
  <c r="F146" i="1" s="1"/>
  <c r="K68" i="1"/>
  <c r="C69" i="1"/>
  <c r="K69" i="1"/>
  <c r="C70" i="1"/>
  <c r="F148" i="1" s="1"/>
  <c r="K70" i="1"/>
  <c r="C71" i="1"/>
  <c r="K71" i="1"/>
  <c r="C72" i="1"/>
  <c r="K72" i="1"/>
  <c r="C73" i="1"/>
  <c r="K73" i="1"/>
  <c r="L73" i="1" s="1"/>
  <c r="C74" i="1"/>
  <c r="K74" i="1"/>
  <c r="L74" i="1" s="1"/>
  <c r="C75" i="1"/>
  <c r="K75" i="1"/>
  <c r="L75" i="1" s="1"/>
  <c r="C76" i="1"/>
  <c r="K76" i="1"/>
  <c r="C77" i="1"/>
  <c r="K77" i="1"/>
  <c r="F69" i="1" l="1"/>
  <c r="E70" i="1"/>
  <c r="R157" i="4"/>
  <c r="Q157" i="4"/>
  <c r="F156" i="4"/>
  <c r="E156" i="4"/>
  <c r="F152" i="4"/>
  <c r="E152" i="4"/>
  <c r="R153" i="4"/>
  <c r="Q153" i="4"/>
  <c r="R155" i="4"/>
  <c r="Q155" i="4"/>
  <c r="R151" i="4"/>
  <c r="Q151" i="4"/>
  <c r="F149" i="4"/>
  <c r="E149" i="4"/>
  <c r="F158" i="4"/>
  <c r="E158" i="4"/>
  <c r="F154" i="4"/>
  <c r="E154" i="4"/>
  <c r="R146" i="4"/>
  <c r="F145" i="4"/>
  <c r="R142" i="4"/>
  <c r="F137" i="4"/>
  <c r="R134" i="4"/>
  <c r="F125" i="4"/>
  <c r="L145" i="4"/>
  <c r="K145" i="4"/>
  <c r="L137" i="4"/>
  <c r="K137" i="4"/>
  <c r="L133" i="4"/>
  <c r="K133" i="4"/>
  <c r="L125" i="4"/>
  <c r="K125" i="4"/>
  <c r="L157" i="4"/>
  <c r="L155" i="4"/>
  <c r="L153" i="4"/>
  <c r="L151" i="4"/>
  <c r="L147" i="4"/>
  <c r="K147" i="4"/>
  <c r="Q146" i="4"/>
  <c r="E145" i="4"/>
  <c r="L143" i="4"/>
  <c r="K143" i="4"/>
  <c r="Q142" i="4"/>
  <c r="L139" i="4"/>
  <c r="K139" i="4"/>
  <c r="E137" i="4"/>
  <c r="L135" i="4"/>
  <c r="K135" i="4"/>
  <c r="Q134" i="4"/>
  <c r="L131" i="4"/>
  <c r="K131" i="4"/>
  <c r="L127" i="4"/>
  <c r="K127" i="4"/>
  <c r="E125" i="4"/>
  <c r="L123" i="4"/>
  <c r="K123" i="4"/>
  <c r="F141" i="4"/>
  <c r="R138" i="4"/>
  <c r="F133" i="4"/>
  <c r="R130" i="4"/>
  <c r="F129" i="4"/>
  <c r="R126" i="4"/>
  <c r="R122" i="4"/>
  <c r="L149" i="4"/>
  <c r="K149" i="4"/>
  <c r="L141" i="4"/>
  <c r="K141" i="4"/>
  <c r="L129" i="4"/>
  <c r="K129" i="4"/>
  <c r="R148" i="4"/>
  <c r="F147" i="4"/>
  <c r="R144" i="4"/>
  <c r="F143" i="4"/>
  <c r="R140" i="4"/>
  <c r="F139" i="4"/>
  <c r="R136" i="4"/>
  <c r="F135" i="4"/>
  <c r="R132" i="4"/>
  <c r="F131" i="4"/>
  <c r="R128" i="4"/>
  <c r="F127" i="4"/>
  <c r="R124" i="4"/>
  <c r="F123" i="4"/>
  <c r="R228" i="2"/>
  <c r="Q228" i="2"/>
  <c r="F235" i="2"/>
  <c r="E235" i="2"/>
  <c r="G235" i="2"/>
  <c r="F227" i="2"/>
  <c r="G227" i="2"/>
  <c r="E227" i="2"/>
  <c r="R232" i="2"/>
  <c r="Q232" i="2"/>
  <c r="F231" i="2"/>
  <c r="G231" i="2"/>
  <c r="E231" i="2"/>
  <c r="R234" i="2"/>
  <c r="Q234" i="2"/>
  <c r="R230" i="2"/>
  <c r="Q230" i="2"/>
  <c r="F233" i="2"/>
  <c r="G233" i="2"/>
  <c r="E233" i="2"/>
  <c r="F229" i="2"/>
  <c r="G229" i="2"/>
  <c r="E229" i="2"/>
  <c r="R219" i="2"/>
  <c r="R217" i="2"/>
  <c r="R211" i="2"/>
  <c r="R203" i="2"/>
  <c r="R201" i="2"/>
  <c r="L234" i="2"/>
  <c r="L232" i="2"/>
  <c r="L230" i="2"/>
  <c r="L228" i="2"/>
  <c r="Q226" i="2"/>
  <c r="L226" i="2"/>
  <c r="G223" i="2"/>
  <c r="R222" i="2"/>
  <c r="K222" i="2"/>
  <c r="E222" i="2"/>
  <c r="L220" i="2"/>
  <c r="K220" i="2"/>
  <c r="Q219" i="2"/>
  <c r="L218" i="2"/>
  <c r="K218" i="2"/>
  <c r="Q217" i="2"/>
  <c r="L216" i="2"/>
  <c r="K216" i="2"/>
  <c r="L214" i="2"/>
  <c r="K214" i="2"/>
  <c r="L212" i="2"/>
  <c r="K212" i="2"/>
  <c r="Q211" i="2"/>
  <c r="L210" i="2"/>
  <c r="K210" i="2"/>
  <c r="L208" i="2"/>
  <c r="K208" i="2"/>
  <c r="L206" i="2"/>
  <c r="K206" i="2"/>
  <c r="L204" i="2"/>
  <c r="K204" i="2"/>
  <c r="Q203" i="2"/>
  <c r="L202" i="2"/>
  <c r="K202" i="2"/>
  <c r="Q201" i="2"/>
  <c r="L200" i="2"/>
  <c r="K200" i="2"/>
  <c r="L198" i="2"/>
  <c r="K198" i="2"/>
  <c r="R215" i="2"/>
  <c r="R213" i="2"/>
  <c r="R209" i="2"/>
  <c r="R207" i="2"/>
  <c r="R205" i="2"/>
  <c r="R199" i="2"/>
  <c r="R197" i="2"/>
  <c r="F222" i="2"/>
  <c r="G220" i="2"/>
  <c r="F220" i="2"/>
  <c r="G218" i="2"/>
  <c r="F218" i="2"/>
  <c r="G216" i="2"/>
  <c r="F216" i="2"/>
  <c r="G214" i="2"/>
  <c r="F214" i="2"/>
  <c r="G212" i="2"/>
  <c r="F212" i="2"/>
  <c r="G210" i="2"/>
  <c r="F210" i="2"/>
  <c r="G208" i="2"/>
  <c r="F208" i="2"/>
  <c r="G206" i="2"/>
  <c r="F206" i="2"/>
  <c r="G204" i="2"/>
  <c r="F204" i="2"/>
  <c r="G202" i="2"/>
  <c r="F202" i="2"/>
  <c r="G200" i="2"/>
  <c r="F200" i="2"/>
  <c r="G198" i="2"/>
  <c r="F198" i="2"/>
  <c r="F155" i="1"/>
  <c r="F151" i="1"/>
  <c r="F143" i="1"/>
  <c r="L80" i="1"/>
  <c r="L79" i="1"/>
  <c r="F158" i="1"/>
  <c r="F156" i="1"/>
  <c r="F154" i="1"/>
  <c r="F152" i="1"/>
  <c r="F150" i="1"/>
  <c r="F144" i="1"/>
  <c r="F142" i="1"/>
  <c r="F140" i="1"/>
  <c r="F138" i="1"/>
  <c r="F157" i="1"/>
  <c r="F153" i="1"/>
  <c r="F145" i="1"/>
  <c r="F141" i="1"/>
  <c r="L78" i="1"/>
  <c r="L77" i="1"/>
  <c r="L76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C11" i="1"/>
  <c r="K11" i="1"/>
  <c r="C12" i="1"/>
  <c r="I12" i="1" s="1"/>
  <c r="K12" i="1"/>
  <c r="L12" i="1" s="1"/>
  <c r="C13" i="1"/>
  <c r="H13" i="1" s="1"/>
  <c r="K13" i="1"/>
  <c r="G13" i="1" s="1"/>
  <c r="C14" i="1"/>
  <c r="H14" i="1" s="1"/>
  <c r="I14" i="1"/>
  <c r="K14" i="1"/>
  <c r="G14" i="1" s="1"/>
  <c r="C15" i="1"/>
  <c r="K15" i="1"/>
  <c r="C16" i="1"/>
  <c r="I16" i="1" s="1"/>
  <c r="K16" i="1"/>
  <c r="G16" i="1" s="1"/>
  <c r="C17" i="1"/>
  <c r="H17" i="1" s="1"/>
  <c r="I17" i="1"/>
  <c r="K17" i="1"/>
  <c r="G17" i="1" s="1"/>
  <c r="C18" i="1"/>
  <c r="H18" i="1" s="1"/>
  <c r="K18" i="1"/>
  <c r="G18" i="1" s="1"/>
  <c r="C19" i="1"/>
  <c r="K19" i="1"/>
  <c r="C20" i="1"/>
  <c r="I20" i="1" s="1"/>
  <c r="K20" i="1"/>
  <c r="L20" i="1" s="1"/>
  <c r="C21" i="1"/>
  <c r="H21" i="1" s="1"/>
  <c r="K21" i="1"/>
  <c r="G21" i="1" s="1"/>
  <c r="C22" i="1"/>
  <c r="H22" i="1" s="1"/>
  <c r="K22" i="1"/>
  <c r="G22" i="1" s="1"/>
  <c r="C23" i="1"/>
  <c r="K23" i="1"/>
  <c r="C24" i="1"/>
  <c r="I24" i="1" s="1"/>
  <c r="H24" i="1"/>
  <c r="K24" i="1"/>
  <c r="L24" i="1" s="1"/>
  <c r="C25" i="1"/>
  <c r="H25" i="1" s="1"/>
  <c r="K25" i="1"/>
  <c r="G25" i="1" s="1"/>
  <c r="L25" i="1"/>
  <c r="C26" i="1"/>
  <c r="I26" i="1" s="1"/>
  <c r="K26" i="1"/>
  <c r="G26" i="1" s="1"/>
  <c r="C27" i="1"/>
  <c r="K27" i="1"/>
  <c r="C28" i="1"/>
  <c r="I28" i="1" s="1"/>
  <c r="K28" i="1"/>
  <c r="L28" i="1" s="1"/>
  <c r="C29" i="1"/>
  <c r="H29" i="1" s="1"/>
  <c r="K29" i="1"/>
  <c r="G29" i="1" s="1"/>
  <c r="C30" i="1"/>
  <c r="I30" i="1" s="1"/>
  <c r="H30" i="1"/>
  <c r="K30" i="1"/>
  <c r="G30" i="1" s="1"/>
  <c r="C31" i="1"/>
  <c r="K31" i="1"/>
  <c r="C32" i="1"/>
  <c r="K32" i="1"/>
  <c r="L32" i="1" s="1"/>
  <c r="C33" i="1"/>
  <c r="K33" i="1"/>
  <c r="C34" i="1"/>
  <c r="K34" i="1"/>
  <c r="C35" i="1"/>
  <c r="K35" i="1"/>
  <c r="C36" i="1"/>
  <c r="K36" i="1"/>
  <c r="L36" i="1" s="1"/>
  <c r="C37" i="1"/>
  <c r="K37" i="1"/>
  <c r="C38" i="1"/>
  <c r="K38" i="1"/>
  <c r="C39" i="1"/>
  <c r="K39" i="1"/>
  <c r="C40" i="1"/>
  <c r="K40" i="1"/>
  <c r="L40" i="1" s="1"/>
  <c r="C41" i="1"/>
  <c r="K41" i="1"/>
  <c r="C42" i="1"/>
  <c r="K42" i="1"/>
  <c r="C43" i="1"/>
  <c r="K43" i="1"/>
  <c r="C44" i="1"/>
  <c r="K44" i="1"/>
  <c r="C45" i="1"/>
  <c r="K45" i="1"/>
  <c r="L45" i="1" s="1"/>
  <c r="C46" i="1"/>
  <c r="K46" i="1"/>
  <c r="C47" i="1"/>
  <c r="K47" i="1"/>
  <c r="L47" i="1" s="1"/>
  <c r="C48" i="1"/>
  <c r="K48" i="1"/>
  <c r="L48" i="1"/>
  <c r="C49" i="1"/>
  <c r="K49" i="1"/>
  <c r="C50" i="1"/>
  <c r="K50" i="1"/>
  <c r="C51" i="1"/>
  <c r="F129" i="1" s="1"/>
  <c r="K51" i="1"/>
  <c r="L51" i="1" s="1"/>
  <c r="C52" i="1"/>
  <c r="K52" i="1"/>
  <c r="L52" i="1" s="1"/>
  <c r="C53" i="1"/>
  <c r="F131" i="1" s="1"/>
  <c r="K53" i="1"/>
  <c r="C54" i="1"/>
  <c r="K54" i="1"/>
  <c r="C55" i="1"/>
  <c r="F133" i="1" s="1"/>
  <c r="K55" i="1"/>
  <c r="L55" i="1" s="1"/>
  <c r="C56" i="1"/>
  <c r="K56" i="1"/>
  <c r="C57" i="1"/>
  <c r="K57" i="1"/>
  <c r="C58" i="1"/>
  <c r="K58" i="1"/>
  <c r="C59" i="1"/>
  <c r="K59" i="1"/>
  <c r="L59" i="1" s="1"/>
  <c r="C10" i="1"/>
  <c r="K10" i="1"/>
  <c r="B47" i="1"/>
  <c r="B125" i="1" s="1"/>
  <c r="B48" i="1"/>
  <c r="B126" i="1" s="1"/>
  <c r="B49" i="1"/>
  <c r="B127" i="1" s="1"/>
  <c r="B50" i="1"/>
  <c r="B128" i="1" s="1"/>
  <c r="B51" i="1"/>
  <c r="B129" i="1" s="1"/>
  <c r="B52" i="1"/>
  <c r="B130" i="1" s="1"/>
  <c r="B53" i="1"/>
  <c r="B131" i="1" s="1"/>
  <c r="B54" i="1"/>
  <c r="B132" i="1" s="1"/>
  <c r="B55" i="1"/>
  <c r="B133" i="1" s="1"/>
  <c r="B56" i="1"/>
  <c r="B134" i="1" s="1"/>
  <c r="B57" i="1"/>
  <c r="B135" i="1" s="1"/>
  <c r="B58" i="1"/>
  <c r="B136" i="1" s="1"/>
  <c r="F70" i="1" l="1"/>
  <c r="E71" i="1"/>
  <c r="L57" i="1"/>
  <c r="L44" i="1"/>
  <c r="I18" i="1"/>
  <c r="H12" i="1"/>
  <c r="I29" i="1"/>
  <c r="H28" i="1"/>
  <c r="G12" i="1"/>
  <c r="F134" i="1"/>
  <c r="L53" i="1"/>
  <c r="L46" i="1"/>
  <c r="L33" i="1"/>
  <c r="H26" i="1"/>
  <c r="I25" i="1"/>
  <c r="I22" i="1"/>
  <c r="H20" i="1"/>
  <c r="L18" i="1"/>
  <c r="L16" i="1"/>
  <c r="L29" i="1"/>
  <c r="I21" i="1"/>
  <c r="L13" i="1"/>
  <c r="L41" i="1"/>
  <c r="L37" i="1"/>
  <c r="L21" i="1"/>
  <c r="F130" i="1"/>
  <c r="G20" i="1"/>
  <c r="H16" i="1"/>
  <c r="I13" i="1"/>
  <c r="F126" i="1"/>
  <c r="L56" i="1"/>
  <c r="L49" i="1"/>
  <c r="L17" i="1"/>
  <c r="L14" i="1"/>
  <c r="F137" i="1"/>
  <c r="F135" i="1"/>
  <c r="F132" i="1"/>
  <c r="F127" i="1"/>
  <c r="F123" i="1"/>
  <c r="F124" i="1"/>
  <c r="L42" i="1"/>
  <c r="L38" i="1"/>
  <c r="L34" i="1"/>
  <c r="L30" i="1"/>
  <c r="G28" i="1"/>
  <c r="L26" i="1"/>
  <c r="G24" i="1"/>
  <c r="L22" i="1"/>
  <c r="F136" i="1"/>
  <c r="F128" i="1"/>
  <c r="F125" i="1"/>
  <c r="L39" i="1"/>
  <c r="L15" i="1"/>
  <c r="G15" i="1"/>
  <c r="H11" i="1"/>
  <c r="I11" i="1"/>
  <c r="L31" i="1"/>
  <c r="H23" i="1"/>
  <c r="I23" i="1"/>
  <c r="L19" i="1"/>
  <c r="G19" i="1"/>
  <c r="H15" i="1"/>
  <c r="I15" i="1"/>
  <c r="L11" i="1"/>
  <c r="G11" i="1"/>
  <c r="L23" i="1"/>
  <c r="G23" i="1"/>
  <c r="H19" i="1"/>
  <c r="I19" i="1"/>
  <c r="L35" i="1"/>
  <c r="H27" i="1"/>
  <c r="I27" i="1"/>
  <c r="L43" i="1"/>
  <c r="L27" i="1"/>
  <c r="G27" i="1"/>
  <c r="L58" i="1"/>
  <c r="L54" i="1"/>
  <c r="L50" i="1"/>
  <c r="L10" i="1"/>
  <c r="G10" i="1"/>
  <c r="H10" i="1"/>
  <c r="I10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S9" i="1"/>
  <c r="F71" i="1" l="1"/>
  <c r="E72" i="1"/>
  <c r="T86" i="4"/>
  <c r="Q86" i="4"/>
  <c r="P86" i="4"/>
  <c r="N86" i="4"/>
  <c r="K86" i="4"/>
  <c r="J86" i="4"/>
  <c r="H86" i="4"/>
  <c r="E86" i="4"/>
  <c r="T9" i="4"/>
  <c r="Q9" i="4"/>
  <c r="N9" i="4"/>
  <c r="K9" i="4"/>
  <c r="H9" i="4"/>
  <c r="E9" i="4"/>
  <c r="D86" i="4"/>
  <c r="P9" i="4"/>
  <c r="J9" i="4"/>
  <c r="R84" i="4"/>
  <c r="L84" i="4"/>
  <c r="F84" i="4"/>
  <c r="R7" i="4"/>
  <c r="L7" i="4"/>
  <c r="F7" i="4"/>
  <c r="D9" i="4"/>
  <c r="P84" i="4"/>
  <c r="J84" i="4"/>
  <c r="D84" i="4"/>
  <c r="P7" i="4"/>
  <c r="J7" i="4"/>
  <c r="D7" i="4"/>
  <c r="P161" i="2"/>
  <c r="J161" i="2"/>
  <c r="D161" i="2"/>
  <c r="P84" i="2"/>
  <c r="J84" i="2"/>
  <c r="D84" i="2"/>
  <c r="P7" i="2"/>
  <c r="J7" i="2"/>
  <c r="D7" i="2"/>
  <c r="R161" i="2"/>
  <c r="L161" i="2"/>
  <c r="F161" i="2"/>
  <c r="R84" i="2"/>
  <c r="L84" i="2"/>
  <c r="F84" i="2"/>
  <c r="R7" i="2"/>
  <c r="L7" i="2"/>
  <c r="F7" i="2"/>
  <c r="T163" i="2"/>
  <c r="Q163" i="2"/>
  <c r="P163" i="2"/>
  <c r="N163" i="2"/>
  <c r="K163" i="2"/>
  <c r="J163" i="2"/>
  <c r="H163" i="2"/>
  <c r="E163" i="2"/>
  <c r="D163" i="2"/>
  <c r="T86" i="2"/>
  <c r="Q86" i="2"/>
  <c r="P86" i="2"/>
  <c r="N86" i="2"/>
  <c r="K86" i="2"/>
  <c r="J86" i="2"/>
  <c r="H86" i="2"/>
  <c r="E86" i="2"/>
  <c r="D86" i="2"/>
  <c r="T9" i="2"/>
  <c r="Q9" i="2"/>
  <c r="P9" i="2"/>
  <c r="N9" i="2"/>
  <c r="K9" i="2"/>
  <c r="E9" i="2"/>
  <c r="J9" i="2"/>
  <c r="D9" i="2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123" i="1" s="1"/>
  <c r="B46" i="1"/>
  <c r="B124" i="1" s="1"/>
  <c r="B59" i="1"/>
  <c r="B137" i="1" s="1"/>
  <c r="B79" i="1"/>
  <c r="B157" i="1" s="1"/>
  <c r="B80" i="1"/>
  <c r="B158" i="1" s="1"/>
  <c r="X28" i="1"/>
  <c r="AJ28" i="1" s="1"/>
  <c r="X29" i="1"/>
  <c r="AJ29" i="1" s="1"/>
  <c r="X30" i="1"/>
  <c r="AJ30" i="1" s="1"/>
  <c r="X31" i="1"/>
  <c r="AJ31" i="1" s="1"/>
  <c r="X32" i="1"/>
  <c r="AJ32" i="1" s="1"/>
  <c r="X33" i="1"/>
  <c r="AJ33" i="1" s="1"/>
  <c r="X34" i="1"/>
  <c r="AJ34" i="1" s="1"/>
  <c r="X35" i="1"/>
  <c r="AJ35" i="1" s="1"/>
  <c r="X36" i="1"/>
  <c r="AJ36" i="1" s="1"/>
  <c r="X37" i="1"/>
  <c r="AJ37" i="1" s="1"/>
  <c r="X38" i="1"/>
  <c r="AJ38" i="1" s="1"/>
  <c r="X39" i="1"/>
  <c r="AJ39" i="1" s="1"/>
  <c r="C9" i="1"/>
  <c r="I9" i="1" s="1"/>
  <c r="H9" i="2"/>
  <c r="X11" i="1"/>
  <c r="AJ11" i="1" s="1"/>
  <c r="X12" i="1"/>
  <c r="AJ12" i="1" s="1"/>
  <c r="X13" i="1"/>
  <c r="AJ13" i="1" s="1"/>
  <c r="X14" i="1"/>
  <c r="AJ14" i="1" s="1"/>
  <c r="X15" i="1"/>
  <c r="AJ15" i="1" s="1"/>
  <c r="X16" i="1"/>
  <c r="AJ16" i="1" s="1"/>
  <c r="X17" i="1"/>
  <c r="AJ17" i="1" s="1"/>
  <c r="X18" i="1"/>
  <c r="AJ18" i="1" s="1"/>
  <c r="X19" i="1"/>
  <c r="AJ19" i="1" s="1"/>
  <c r="X20" i="1"/>
  <c r="AJ20" i="1" s="1"/>
  <c r="X21" i="1"/>
  <c r="AJ21" i="1" s="1"/>
  <c r="X22" i="1"/>
  <c r="AJ22" i="1" s="1"/>
  <c r="X23" i="1"/>
  <c r="AJ23" i="1" s="1"/>
  <c r="X24" i="1"/>
  <c r="AJ24" i="1" s="1"/>
  <c r="X25" i="1"/>
  <c r="AJ25" i="1" s="1"/>
  <c r="X26" i="1"/>
  <c r="AJ26" i="1" s="1"/>
  <c r="X27" i="1"/>
  <c r="AJ27" i="1" s="1"/>
  <c r="X10" i="1"/>
  <c r="AJ10" i="1" s="1"/>
  <c r="E73" i="1" l="1"/>
  <c r="F72" i="1"/>
  <c r="D94" i="4"/>
  <c r="D96" i="4"/>
  <c r="D97" i="4"/>
  <c r="D102" i="4"/>
  <c r="D104" i="4"/>
  <c r="D105" i="4"/>
  <c r="D110" i="4"/>
  <c r="D112" i="4"/>
  <c r="D113" i="4"/>
  <c r="D119" i="4"/>
  <c r="D89" i="4"/>
  <c r="D92" i="4"/>
  <c r="D93" i="4"/>
  <c r="D98" i="4"/>
  <c r="D100" i="4"/>
  <c r="D101" i="4"/>
  <c r="D106" i="4"/>
  <c r="D108" i="4"/>
  <c r="D109" i="4"/>
  <c r="D120" i="4"/>
  <c r="D121" i="4"/>
  <c r="D103" i="4"/>
  <c r="D90" i="4"/>
  <c r="D95" i="4"/>
  <c r="D111" i="4"/>
  <c r="D116" i="4"/>
  <c r="D91" i="4"/>
  <c r="D107" i="4"/>
  <c r="D117" i="4"/>
  <c r="D99" i="4"/>
  <c r="D114" i="4"/>
  <c r="D115" i="4"/>
  <c r="D118" i="4"/>
  <c r="J95" i="4"/>
  <c r="J98" i="4"/>
  <c r="J103" i="4"/>
  <c r="J106" i="4"/>
  <c r="J111" i="4"/>
  <c r="J114" i="4"/>
  <c r="J89" i="4"/>
  <c r="J91" i="4"/>
  <c r="J94" i="4"/>
  <c r="J99" i="4"/>
  <c r="J102" i="4"/>
  <c r="J107" i="4"/>
  <c r="J110" i="4"/>
  <c r="J115" i="4"/>
  <c r="J117" i="4"/>
  <c r="J118" i="4"/>
  <c r="J96" i="4"/>
  <c r="J101" i="4"/>
  <c r="J112" i="4"/>
  <c r="J120" i="4"/>
  <c r="J93" i="4"/>
  <c r="J104" i="4"/>
  <c r="J109" i="4"/>
  <c r="J119" i="4"/>
  <c r="J116" i="4"/>
  <c r="J121" i="4"/>
  <c r="J108" i="4"/>
  <c r="J113" i="4"/>
  <c r="J90" i="4"/>
  <c r="J100" i="4"/>
  <c r="J105" i="4"/>
  <c r="J92" i="4"/>
  <c r="J97" i="4"/>
  <c r="P92" i="4"/>
  <c r="P93" i="4"/>
  <c r="P100" i="4"/>
  <c r="P101" i="4"/>
  <c r="P108" i="4"/>
  <c r="P109" i="4"/>
  <c r="P115" i="4"/>
  <c r="P118" i="4"/>
  <c r="P119" i="4"/>
  <c r="P96" i="4"/>
  <c r="P97" i="4"/>
  <c r="P104" i="4"/>
  <c r="P105" i="4"/>
  <c r="P112" i="4"/>
  <c r="P113" i="4"/>
  <c r="P120" i="4"/>
  <c r="P121" i="4"/>
  <c r="P89" i="4"/>
  <c r="P90" i="4"/>
  <c r="P99" i="4"/>
  <c r="P106" i="4"/>
  <c r="P116" i="4"/>
  <c r="P91" i="4"/>
  <c r="P98" i="4"/>
  <c r="P107" i="4"/>
  <c r="P114" i="4"/>
  <c r="P117" i="4"/>
  <c r="P94" i="4"/>
  <c r="P110" i="4"/>
  <c r="P102" i="4"/>
  <c r="P111" i="4"/>
  <c r="P103" i="4"/>
  <c r="P95" i="4"/>
  <c r="D40" i="4"/>
  <c r="D41" i="4"/>
  <c r="D42" i="4"/>
  <c r="D47" i="4"/>
  <c r="D56" i="4"/>
  <c r="D57" i="4"/>
  <c r="D58" i="4"/>
  <c r="D65" i="4"/>
  <c r="D66" i="4"/>
  <c r="D34" i="4"/>
  <c r="D35" i="4"/>
  <c r="D33" i="4"/>
  <c r="D39" i="4"/>
  <c r="D48" i="4"/>
  <c r="D49" i="4"/>
  <c r="D50" i="4"/>
  <c r="D55" i="4"/>
  <c r="D64" i="4"/>
  <c r="D67" i="4"/>
  <c r="D70" i="4"/>
  <c r="D74" i="4"/>
  <c r="D78" i="4"/>
  <c r="D81" i="4"/>
  <c r="D36" i="4"/>
  <c r="D43" i="4"/>
  <c r="D52" i="4"/>
  <c r="D54" i="4"/>
  <c r="D62" i="4"/>
  <c r="D68" i="4"/>
  <c r="D73" i="4"/>
  <c r="D75" i="4"/>
  <c r="D80" i="4"/>
  <c r="D37" i="4"/>
  <c r="D45" i="4"/>
  <c r="D51" i="4"/>
  <c r="D60" i="4"/>
  <c r="D77" i="4"/>
  <c r="D79" i="4"/>
  <c r="D38" i="4"/>
  <c r="D53" i="4"/>
  <c r="D59" i="4"/>
  <c r="D72" i="4"/>
  <c r="D44" i="4"/>
  <c r="D46" i="4"/>
  <c r="D61" i="4"/>
  <c r="D63" i="4"/>
  <c r="D69" i="4"/>
  <c r="D71" i="4"/>
  <c r="D76" i="4"/>
  <c r="J33" i="4"/>
  <c r="J34" i="4"/>
  <c r="J37" i="4"/>
  <c r="J39" i="4"/>
  <c r="J44" i="4"/>
  <c r="J46" i="4"/>
  <c r="J53" i="4"/>
  <c r="J55" i="4"/>
  <c r="J60" i="4"/>
  <c r="J62" i="4"/>
  <c r="J63" i="4"/>
  <c r="J68" i="4"/>
  <c r="J81" i="4"/>
  <c r="J36" i="4"/>
  <c r="J38" i="4"/>
  <c r="J45" i="4"/>
  <c r="J47" i="4"/>
  <c r="J52" i="4"/>
  <c r="J54" i="4"/>
  <c r="J61" i="4"/>
  <c r="J71" i="4"/>
  <c r="J72" i="4"/>
  <c r="J75" i="4"/>
  <c r="J76" i="4"/>
  <c r="J79" i="4"/>
  <c r="J80" i="4"/>
  <c r="J40" i="4"/>
  <c r="J41" i="4"/>
  <c r="J58" i="4"/>
  <c r="J65" i="4"/>
  <c r="J66" i="4"/>
  <c r="J69" i="4"/>
  <c r="J43" i="4"/>
  <c r="J48" i="4"/>
  <c r="J49" i="4"/>
  <c r="J64" i="4"/>
  <c r="J70" i="4"/>
  <c r="J73" i="4"/>
  <c r="J42" i="4"/>
  <c r="J51" i="4"/>
  <c r="J56" i="4"/>
  <c r="J57" i="4"/>
  <c r="J74" i="4"/>
  <c r="J77" i="4"/>
  <c r="J35" i="4"/>
  <c r="J50" i="4"/>
  <c r="J59" i="4"/>
  <c r="J67" i="4"/>
  <c r="J78" i="4"/>
  <c r="P40" i="4"/>
  <c r="P47" i="4"/>
  <c r="P49" i="4"/>
  <c r="P50" i="4"/>
  <c r="P56" i="4"/>
  <c r="P65" i="4"/>
  <c r="P66" i="4"/>
  <c r="P71" i="4"/>
  <c r="P75" i="4"/>
  <c r="P79" i="4"/>
  <c r="P81" i="4"/>
  <c r="P35" i="4"/>
  <c r="P37" i="4"/>
  <c r="P33" i="4"/>
  <c r="P39" i="4"/>
  <c r="P41" i="4"/>
  <c r="P42" i="4"/>
  <c r="P48" i="4"/>
  <c r="P55" i="4"/>
  <c r="P57" i="4"/>
  <c r="P58" i="4"/>
  <c r="P63" i="4"/>
  <c r="P64" i="4"/>
  <c r="P70" i="4"/>
  <c r="P74" i="4"/>
  <c r="P78" i="4"/>
  <c r="P34" i="4"/>
  <c r="P59" i="4"/>
  <c r="P61" i="4"/>
  <c r="P67" i="4"/>
  <c r="P72" i="4"/>
  <c r="P36" i="4"/>
  <c r="P38" i="4"/>
  <c r="P44" i="4"/>
  <c r="P69" i="4"/>
  <c r="P76" i="4"/>
  <c r="P43" i="4"/>
  <c r="P45" i="4"/>
  <c r="P46" i="4"/>
  <c r="P52" i="4"/>
  <c r="P62" i="4"/>
  <c r="P68" i="4"/>
  <c r="P73" i="4"/>
  <c r="P80" i="4"/>
  <c r="P51" i="4"/>
  <c r="P53" i="4"/>
  <c r="P54" i="4"/>
  <c r="P60" i="4"/>
  <c r="P77" i="4"/>
  <c r="J191" i="2"/>
  <c r="J194" i="2"/>
  <c r="J192" i="2"/>
  <c r="J193" i="2"/>
  <c r="J196" i="2"/>
  <c r="J195" i="2"/>
  <c r="P191" i="2"/>
  <c r="P194" i="2"/>
  <c r="P195" i="2"/>
  <c r="P192" i="2"/>
  <c r="P193" i="2"/>
  <c r="P196" i="2"/>
  <c r="D193" i="2"/>
  <c r="D194" i="2"/>
  <c r="D191" i="2"/>
  <c r="D192" i="2"/>
  <c r="D195" i="2"/>
  <c r="D196" i="2"/>
  <c r="D91" i="2"/>
  <c r="D92" i="2"/>
  <c r="D94" i="2"/>
  <c r="D98" i="2"/>
  <c r="D102" i="2"/>
  <c r="D106" i="2"/>
  <c r="D110" i="2"/>
  <c r="D118" i="2"/>
  <c r="D89" i="2"/>
  <c r="D114" i="2"/>
  <c r="D95" i="2"/>
  <c r="D99" i="2"/>
  <c r="D103" i="2"/>
  <c r="D107" i="2"/>
  <c r="D111" i="2"/>
  <c r="D124" i="2"/>
  <c r="D126" i="2"/>
  <c r="D135" i="2"/>
  <c r="D136" i="2"/>
  <c r="D138" i="2"/>
  <c r="D140" i="2"/>
  <c r="D90" i="2"/>
  <c r="D116" i="2"/>
  <c r="D117" i="2"/>
  <c r="D122" i="2"/>
  <c r="D123" i="2"/>
  <c r="D125" i="2"/>
  <c r="D137" i="2"/>
  <c r="D139" i="2"/>
  <c r="D97" i="2"/>
  <c r="D100" i="2"/>
  <c r="D105" i="2"/>
  <c r="D108" i="2"/>
  <c r="D113" i="2"/>
  <c r="D121" i="2"/>
  <c r="D130" i="2"/>
  <c r="D134" i="2"/>
  <c r="D144" i="2"/>
  <c r="D145" i="2"/>
  <c r="D154" i="2"/>
  <c r="D155" i="2"/>
  <c r="D93" i="2"/>
  <c r="D96" i="2"/>
  <c r="D101" i="2"/>
  <c r="D104" i="2"/>
  <c r="D109" i="2"/>
  <c r="D112" i="2"/>
  <c r="D120" i="2"/>
  <c r="D131" i="2"/>
  <c r="D132" i="2"/>
  <c r="D133" i="2"/>
  <c r="D141" i="2"/>
  <c r="D146" i="2"/>
  <c r="D157" i="2"/>
  <c r="D115" i="2"/>
  <c r="D128" i="2"/>
  <c r="D143" i="2"/>
  <c r="D127" i="2"/>
  <c r="D147" i="2"/>
  <c r="D149" i="2"/>
  <c r="D119" i="2"/>
  <c r="D142" i="2"/>
  <c r="D151" i="2"/>
  <c r="D153" i="2"/>
  <c r="D156" i="2"/>
  <c r="D129" i="2"/>
  <c r="D148" i="2"/>
  <c r="D150" i="2"/>
  <c r="D158" i="2"/>
  <c r="D152" i="2"/>
  <c r="J90" i="2"/>
  <c r="J91" i="2"/>
  <c r="J120" i="2"/>
  <c r="J121" i="2"/>
  <c r="J122" i="2"/>
  <c r="J89" i="2"/>
  <c r="J116" i="2"/>
  <c r="J93" i="2"/>
  <c r="J97" i="2"/>
  <c r="J101" i="2"/>
  <c r="J105" i="2"/>
  <c r="J109" i="2"/>
  <c r="J113" i="2"/>
  <c r="J118" i="2"/>
  <c r="J128" i="2"/>
  <c r="J129" i="2"/>
  <c r="J130" i="2"/>
  <c r="J131" i="2"/>
  <c r="J132" i="2"/>
  <c r="J133" i="2"/>
  <c r="J96" i="2"/>
  <c r="J100" i="2"/>
  <c r="J104" i="2"/>
  <c r="J108" i="2"/>
  <c r="J112" i="2"/>
  <c r="J115" i="2"/>
  <c r="J134" i="2"/>
  <c r="J135" i="2"/>
  <c r="J92" i="2"/>
  <c r="J95" i="2"/>
  <c r="J103" i="2"/>
  <c r="J111" i="2"/>
  <c r="J119" i="2"/>
  <c r="J123" i="2"/>
  <c r="J124" i="2"/>
  <c r="J137" i="2"/>
  <c r="J138" i="2"/>
  <c r="J142" i="2"/>
  <c r="J147" i="2"/>
  <c r="J156" i="2"/>
  <c r="J157" i="2"/>
  <c r="J99" i="2"/>
  <c r="J107" i="2"/>
  <c r="J98" i="2"/>
  <c r="J114" i="2"/>
  <c r="J117" i="2"/>
  <c r="J125" i="2"/>
  <c r="J149" i="2"/>
  <c r="J152" i="2"/>
  <c r="J151" i="2"/>
  <c r="J106" i="2"/>
  <c r="J126" i="2"/>
  <c r="J143" i="2"/>
  <c r="J144" i="2"/>
  <c r="J150" i="2"/>
  <c r="J158" i="2"/>
  <c r="J94" i="2"/>
  <c r="J110" i="2"/>
  <c r="J127" i="2"/>
  <c r="J136" i="2"/>
  <c r="J139" i="2"/>
  <c r="J145" i="2"/>
  <c r="J148" i="2"/>
  <c r="J154" i="2"/>
  <c r="J102" i="2"/>
  <c r="J146" i="2"/>
  <c r="J153" i="2"/>
  <c r="J140" i="2"/>
  <c r="J141" i="2"/>
  <c r="J155" i="2"/>
  <c r="P93" i="2"/>
  <c r="P95" i="2"/>
  <c r="P97" i="2"/>
  <c r="P99" i="2"/>
  <c r="P101" i="2"/>
  <c r="P103" i="2"/>
  <c r="P105" i="2"/>
  <c r="P107" i="2"/>
  <c r="P109" i="2"/>
  <c r="P111" i="2"/>
  <c r="P114" i="2"/>
  <c r="P116" i="2"/>
  <c r="P117" i="2"/>
  <c r="P118" i="2"/>
  <c r="P91" i="2"/>
  <c r="P92" i="2"/>
  <c r="P94" i="2"/>
  <c r="P96" i="2"/>
  <c r="P98" i="2"/>
  <c r="P100" i="2"/>
  <c r="P102" i="2"/>
  <c r="P104" i="2"/>
  <c r="P106" i="2"/>
  <c r="P108" i="2"/>
  <c r="P110" i="2"/>
  <c r="P112" i="2"/>
  <c r="P113" i="2"/>
  <c r="P120" i="2"/>
  <c r="P122" i="2"/>
  <c r="P115" i="2"/>
  <c r="P123" i="2"/>
  <c r="P125" i="2"/>
  <c r="P126" i="2"/>
  <c r="P135" i="2"/>
  <c r="P137" i="2"/>
  <c r="P139" i="2"/>
  <c r="P119" i="2"/>
  <c r="P128" i="2"/>
  <c r="P130" i="2"/>
  <c r="P132" i="2"/>
  <c r="P127" i="2"/>
  <c r="P131" i="2"/>
  <c r="P140" i="2"/>
  <c r="P149" i="2"/>
  <c r="P152" i="2"/>
  <c r="P154" i="2"/>
  <c r="P155" i="2"/>
  <c r="P124" i="2"/>
  <c r="P136" i="2"/>
  <c r="P141" i="2"/>
  <c r="P143" i="2"/>
  <c r="P144" i="2"/>
  <c r="P145" i="2"/>
  <c r="P150" i="2"/>
  <c r="P156" i="2"/>
  <c r="P157" i="2"/>
  <c r="P134" i="2"/>
  <c r="P147" i="2"/>
  <c r="P148" i="2"/>
  <c r="P158" i="2"/>
  <c r="P90" i="2"/>
  <c r="P133" i="2"/>
  <c r="P151" i="2"/>
  <c r="P121" i="2"/>
  <c r="P129" i="2"/>
  <c r="P138" i="2"/>
  <c r="P146" i="2"/>
  <c r="P153" i="2"/>
  <c r="P89" i="2"/>
  <c r="P142" i="2"/>
  <c r="D40" i="2"/>
  <c r="D44" i="2"/>
  <c r="D48" i="2"/>
  <c r="D52" i="2"/>
  <c r="D56" i="2"/>
  <c r="D60" i="2"/>
  <c r="D64" i="2"/>
  <c r="D68" i="2"/>
  <c r="D73" i="2"/>
  <c r="D74" i="2"/>
  <c r="D81" i="2"/>
  <c r="D53" i="2"/>
  <c r="D65" i="2"/>
  <c r="D41" i="2"/>
  <c r="D43" i="2"/>
  <c r="D47" i="2"/>
  <c r="D51" i="2"/>
  <c r="D55" i="2"/>
  <c r="D59" i="2"/>
  <c r="D63" i="2"/>
  <c r="D67" i="2"/>
  <c r="D71" i="2"/>
  <c r="D72" i="2"/>
  <c r="D76" i="2"/>
  <c r="D80" i="2"/>
  <c r="D42" i="2"/>
  <c r="D45" i="2"/>
  <c r="D49" i="2"/>
  <c r="D57" i="2"/>
  <c r="D61" i="2"/>
  <c r="D66" i="2"/>
  <c r="D50" i="2"/>
  <c r="D58" i="2"/>
  <c r="D75" i="2"/>
  <c r="D69" i="2"/>
  <c r="D77" i="2"/>
  <c r="D46" i="2"/>
  <c r="D54" i="2"/>
  <c r="D62" i="2"/>
  <c r="D70" i="2"/>
  <c r="D79" i="2"/>
  <c r="D78" i="2"/>
  <c r="J88" i="2"/>
  <c r="J42" i="2"/>
  <c r="J45" i="2"/>
  <c r="J46" i="2"/>
  <c r="J49" i="2"/>
  <c r="J50" i="2"/>
  <c r="J53" i="2"/>
  <c r="J54" i="2"/>
  <c r="J57" i="2"/>
  <c r="J58" i="2"/>
  <c r="J61" i="2"/>
  <c r="J62" i="2"/>
  <c r="J65" i="2"/>
  <c r="J69" i="2"/>
  <c r="J75" i="2"/>
  <c r="J79" i="2"/>
  <c r="J40" i="2"/>
  <c r="J41" i="2"/>
  <c r="J66" i="2"/>
  <c r="J70" i="2"/>
  <c r="J71" i="2"/>
  <c r="J72" i="2"/>
  <c r="J76" i="2"/>
  <c r="J67" i="2"/>
  <c r="J68" i="2"/>
  <c r="J78" i="2"/>
  <c r="J80" i="2"/>
  <c r="J43" i="2"/>
  <c r="J44" i="2"/>
  <c r="J51" i="2"/>
  <c r="J52" i="2"/>
  <c r="J59" i="2"/>
  <c r="J60" i="2"/>
  <c r="J77" i="2"/>
  <c r="J81" i="2"/>
  <c r="J47" i="2"/>
  <c r="J48" i="2"/>
  <c r="J55" i="2"/>
  <c r="J56" i="2"/>
  <c r="J63" i="2"/>
  <c r="J64" i="2"/>
  <c r="J73" i="2"/>
  <c r="J74" i="2"/>
  <c r="P88" i="2"/>
  <c r="P40" i="2"/>
  <c r="P41" i="2"/>
  <c r="P67" i="2"/>
  <c r="P72" i="2"/>
  <c r="P73" i="2"/>
  <c r="P76" i="2"/>
  <c r="P77" i="2"/>
  <c r="P80" i="2"/>
  <c r="P81" i="2"/>
  <c r="P45" i="2"/>
  <c r="P49" i="2"/>
  <c r="P57" i="2"/>
  <c r="P58" i="2"/>
  <c r="P65" i="2"/>
  <c r="P66" i="2"/>
  <c r="P74" i="2"/>
  <c r="P43" i="2"/>
  <c r="P44" i="2"/>
  <c r="P47" i="2"/>
  <c r="P48" i="2"/>
  <c r="P51" i="2"/>
  <c r="P52" i="2"/>
  <c r="P55" i="2"/>
  <c r="P56" i="2"/>
  <c r="P59" i="2"/>
  <c r="P60" i="2"/>
  <c r="P63" i="2"/>
  <c r="P64" i="2"/>
  <c r="P71" i="2"/>
  <c r="P42" i="2"/>
  <c r="P46" i="2"/>
  <c r="P50" i="2"/>
  <c r="P53" i="2"/>
  <c r="P54" i="2"/>
  <c r="P61" i="2"/>
  <c r="P62" i="2"/>
  <c r="P68" i="2"/>
  <c r="P79" i="2"/>
  <c r="P75" i="2"/>
  <c r="P78" i="2"/>
  <c r="P69" i="2"/>
  <c r="P70" i="2"/>
  <c r="D88" i="2"/>
  <c r="J39" i="2"/>
  <c r="D39" i="2"/>
  <c r="P39" i="2"/>
  <c r="B71" i="1"/>
  <c r="B149" i="1" s="1"/>
  <c r="B76" i="1"/>
  <c r="B154" i="1" s="1"/>
  <c r="B72" i="1"/>
  <c r="B150" i="1" s="1"/>
  <c r="B70" i="1"/>
  <c r="B148" i="1" s="1"/>
  <c r="B77" i="1"/>
  <c r="B155" i="1" s="1"/>
  <c r="B69" i="1"/>
  <c r="B147" i="1" s="1"/>
  <c r="J87" i="4"/>
  <c r="J88" i="4"/>
  <c r="P165" i="2"/>
  <c r="P169" i="2"/>
  <c r="R169" i="2" s="1"/>
  <c r="P173" i="2"/>
  <c r="P177" i="2"/>
  <c r="R177" i="2" s="1"/>
  <c r="P181" i="2"/>
  <c r="R181" i="2" s="1"/>
  <c r="P185" i="2"/>
  <c r="R185" i="2" s="1"/>
  <c r="P189" i="2"/>
  <c r="R189" i="2" s="1"/>
  <c r="P171" i="2"/>
  <c r="P183" i="2"/>
  <c r="P187" i="2"/>
  <c r="P172" i="2"/>
  <c r="R172" i="2" s="1"/>
  <c r="P180" i="2"/>
  <c r="R180" i="2" s="1"/>
  <c r="P188" i="2"/>
  <c r="P166" i="2"/>
  <c r="Q166" i="2" s="1"/>
  <c r="P170" i="2"/>
  <c r="Q170" i="2" s="1"/>
  <c r="P174" i="2"/>
  <c r="R174" i="2" s="1"/>
  <c r="P178" i="2"/>
  <c r="Q178" i="2" s="1"/>
  <c r="P182" i="2"/>
  <c r="R182" i="2" s="1"/>
  <c r="P186" i="2"/>
  <c r="Q186" i="2" s="1"/>
  <c r="P190" i="2"/>
  <c r="Q190" i="2" s="1"/>
  <c r="P164" i="2"/>
  <c r="P167" i="2"/>
  <c r="R167" i="2" s="1"/>
  <c r="P175" i="2"/>
  <c r="R175" i="2" s="1"/>
  <c r="P179" i="2"/>
  <c r="P168" i="2"/>
  <c r="R168" i="2" s="1"/>
  <c r="P176" i="2"/>
  <c r="P184" i="2"/>
  <c r="P88" i="4"/>
  <c r="P87" i="4"/>
  <c r="D87" i="4"/>
  <c r="D88" i="4"/>
  <c r="D10" i="4"/>
  <c r="D11" i="4"/>
  <c r="D15" i="4"/>
  <c r="D19" i="4"/>
  <c r="D23" i="4"/>
  <c r="D27" i="4"/>
  <c r="F27" i="4" s="1"/>
  <c r="D31" i="4"/>
  <c r="E31" i="4" s="1"/>
  <c r="D13" i="4"/>
  <c r="D21" i="4"/>
  <c r="D29" i="4"/>
  <c r="F29" i="4" s="1"/>
  <c r="D12" i="4"/>
  <c r="D16" i="4"/>
  <c r="D20" i="4"/>
  <c r="D24" i="4"/>
  <c r="F24" i="4" s="1"/>
  <c r="D28" i="4"/>
  <c r="F28" i="4" s="1"/>
  <c r="D32" i="4"/>
  <c r="F32" i="4" s="1"/>
  <c r="D17" i="4"/>
  <c r="D25" i="4"/>
  <c r="D22" i="4"/>
  <c r="F22" i="4" s="1"/>
  <c r="D26" i="4"/>
  <c r="F26" i="4" s="1"/>
  <c r="D14" i="4"/>
  <c r="D30" i="4"/>
  <c r="F30" i="4" s="1"/>
  <c r="D18" i="4"/>
  <c r="J10" i="4"/>
  <c r="J14" i="4"/>
  <c r="J18" i="4"/>
  <c r="J22" i="4"/>
  <c r="L22" i="4" s="1"/>
  <c r="J26" i="4"/>
  <c r="L26" i="4" s="1"/>
  <c r="J30" i="4"/>
  <c r="L30" i="4" s="1"/>
  <c r="J12" i="4"/>
  <c r="J20" i="4"/>
  <c r="J28" i="4"/>
  <c r="J11" i="4"/>
  <c r="J15" i="4"/>
  <c r="J19" i="4"/>
  <c r="J23" i="4"/>
  <c r="L23" i="4" s="1"/>
  <c r="J27" i="4"/>
  <c r="K27" i="4" s="1"/>
  <c r="J31" i="4"/>
  <c r="J16" i="4"/>
  <c r="J24" i="4"/>
  <c r="L24" i="4" s="1"/>
  <c r="J32" i="4"/>
  <c r="J21" i="4"/>
  <c r="J25" i="4"/>
  <c r="J13" i="4"/>
  <c r="J29" i="4"/>
  <c r="L29" i="4" s="1"/>
  <c r="J17" i="4"/>
  <c r="P11" i="4"/>
  <c r="P15" i="4"/>
  <c r="P19" i="4"/>
  <c r="P23" i="4"/>
  <c r="R23" i="4" s="1"/>
  <c r="P27" i="4"/>
  <c r="R27" i="4" s="1"/>
  <c r="P31" i="4"/>
  <c r="R31" i="4" s="1"/>
  <c r="P13" i="4"/>
  <c r="P21" i="4"/>
  <c r="P29" i="4"/>
  <c r="P14" i="4"/>
  <c r="P22" i="4"/>
  <c r="R22" i="4" s="1"/>
  <c r="P30" i="4"/>
  <c r="P12" i="4"/>
  <c r="P16" i="4"/>
  <c r="P20" i="4"/>
  <c r="P24" i="4"/>
  <c r="R24" i="4" s="1"/>
  <c r="P28" i="4"/>
  <c r="Q28" i="4" s="1"/>
  <c r="P32" i="4"/>
  <c r="Q32" i="4" s="1"/>
  <c r="P17" i="4"/>
  <c r="P25" i="4"/>
  <c r="R25" i="4" s="1"/>
  <c r="P18" i="4"/>
  <c r="P26" i="4"/>
  <c r="R26" i="4" s="1"/>
  <c r="P10" i="4"/>
  <c r="J10" i="2"/>
  <c r="J14" i="2"/>
  <c r="J18" i="2"/>
  <c r="J22" i="2"/>
  <c r="J26" i="2"/>
  <c r="J30" i="2"/>
  <c r="J34" i="2"/>
  <c r="J38" i="2"/>
  <c r="J16" i="2"/>
  <c r="J32" i="2"/>
  <c r="J11" i="2"/>
  <c r="J15" i="2"/>
  <c r="J19" i="2"/>
  <c r="J23" i="2"/>
  <c r="J27" i="2"/>
  <c r="J31" i="2"/>
  <c r="J35" i="2"/>
  <c r="J12" i="2"/>
  <c r="J24" i="2"/>
  <c r="J13" i="2"/>
  <c r="J17" i="2"/>
  <c r="J21" i="2"/>
  <c r="J25" i="2"/>
  <c r="J29" i="2"/>
  <c r="J33" i="2"/>
  <c r="J37" i="2"/>
  <c r="J20" i="2"/>
  <c r="J28" i="2"/>
  <c r="J36" i="2"/>
  <c r="P87" i="2"/>
  <c r="J87" i="2"/>
  <c r="P37" i="2"/>
  <c r="P33" i="2"/>
  <c r="P29" i="2"/>
  <c r="P25" i="2"/>
  <c r="P21" i="2"/>
  <c r="P17" i="2"/>
  <c r="P13" i="2"/>
  <c r="P10" i="2"/>
  <c r="P36" i="2"/>
  <c r="P32" i="2"/>
  <c r="P28" i="2"/>
  <c r="P24" i="2"/>
  <c r="P20" i="2"/>
  <c r="P16" i="2"/>
  <c r="P12" i="2"/>
  <c r="P35" i="2"/>
  <c r="P31" i="2"/>
  <c r="P27" i="2"/>
  <c r="P23" i="2"/>
  <c r="P19" i="2"/>
  <c r="P15" i="2"/>
  <c r="P11" i="2"/>
  <c r="P34" i="2"/>
  <c r="P18" i="2"/>
  <c r="P26" i="2"/>
  <c r="P30" i="2"/>
  <c r="P14" i="2"/>
  <c r="P38" i="2"/>
  <c r="P22" i="2"/>
  <c r="D167" i="2"/>
  <c r="D171" i="2"/>
  <c r="D175" i="2"/>
  <c r="D179" i="2"/>
  <c r="D183" i="2"/>
  <c r="D187" i="2"/>
  <c r="D164" i="2"/>
  <c r="D168" i="2"/>
  <c r="D172" i="2"/>
  <c r="D176" i="2"/>
  <c r="E176" i="2" s="1"/>
  <c r="D180" i="2"/>
  <c r="F180" i="2" s="1"/>
  <c r="D184" i="2"/>
  <c r="G184" i="2" s="1"/>
  <c r="D188" i="2"/>
  <c r="E188" i="2" s="1"/>
  <c r="D165" i="2"/>
  <c r="D169" i="2"/>
  <c r="D173" i="2"/>
  <c r="D177" i="2"/>
  <c r="D181" i="2"/>
  <c r="F181" i="2" s="1"/>
  <c r="D185" i="2"/>
  <c r="G185" i="2" s="1"/>
  <c r="D189" i="2"/>
  <c r="G189" i="2" s="1"/>
  <c r="D166" i="2"/>
  <c r="D182" i="2"/>
  <c r="G182" i="2" s="1"/>
  <c r="D190" i="2"/>
  <c r="G190" i="2" s="1"/>
  <c r="D170" i="2"/>
  <c r="D186" i="2"/>
  <c r="G186" i="2" s="1"/>
  <c r="D178" i="2"/>
  <c r="F178" i="2" s="1"/>
  <c r="D174" i="2"/>
  <c r="D10" i="2"/>
  <c r="D12" i="2"/>
  <c r="D16" i="2"/>
  <c r="D20" i="2"/>
  <c r="D24" i="2"/>
  <c r="D28" i="2"/>
  <c r="D32" i="2"/>
  <c r="D36" i="2"/>
  <c r="D13" i="2"/>
  <c r="D17" i="2"/>
  <c r="D21" i="2"/>
  <c r="D25" i="2"/>
  <c r="D29" i="2"/>
  <c r="D33" i="2"/>
  <c r="D37" i="2"/>
  <c r="D14" i="2"/>
  <c r="D18" i="2"/>
  <c r="D22" i="2"/>
  <c r="D26" i="2"/>
  <c r="D30" i="2"/>
  <c r="D34" i="2"/>
  <c r="D38" i="2"/>
  <c r="D19" i="2"/>
  <c r="D35" i="2"/>
  <c r="D23" i="2"/>
  <c r="D11" i="2"/>
  <c r="D15" i="2"/>
  <c r="D31" i="2"/>
  <c r="D27" i="2"/>
  <c r="D87" i="2"/>
  <c r="J165" i="2"/>
  <c r="J169" i="2"/>
  <c r="J173" i="2"/>
  <c r="J177" i="2"/>
  <c r="K177" i="2" s="1"/>
  <c r="J181" i="2"/>
  <c r="L181" i="2" s="1"/>
  <c r="J185" i="2"/>
  <c r="K185" i="2" s="1"/>
  <c r="J189" i="2"/>
  <c r="J166" i="2"/>
  <c r="J170" i="2"/>
  <c r="J174" i="2"/>
  <c r="J178" i="2"/>
  <c r="L178" i="2" s="1"/>
  <c r="J182" i="2"/>
  <c r="J186" i="2"/>
  <c r="J190" i="2"/>
  <c r="J167" i="2"/>
  <c r="J171" i="2"/>
  <c r="J175" i="2"/>
  <c r="J179" i="2"/>
  <c r="L179" i="2" s="1"/>
  <c r="J183" i="2"/>
  <c r="J187" i="2"/>
  <c r="J168" i="2"/>
  <c r="J184" i="2"/>
  <c r="L184" i="2" s="1"/>
  <c r="J176" i="2"/>
  <c r="J172" i="2"/>
  <c r="J188" i="2"/>
  <c r="L188" i="2" s="1"/>
  <c r="J164" i="2"/>
  <c r="J180" i="2"/>
  <c r="L180" i="2" s="1"/>
  <c r="B106" i="1"/>
  <c r="B102" i="1"/>
  <c r="A12" i="4"/>
  <c r="A89" i="4" s="1"/>
  <c r="A13" i="4"/>
  <c r="A90" i="4" s="1"/>
  <c r="A14" i="4"/>
  <c r="A91" i="4" s="1"/>
  <c r="A15" i="4"/>
  <c r="A92" i="4" s="1"/>
  <c r="A16" i="4"/>
  <c r="A93" i="4" s="1"/>
  <c r="A17" i="4"/>
  <c r="A94" i="4" s="1"/>
  <c r="A18" i="4"/>
  <c r="A95" i="4" s="1"/>
  <c r="A19" i="4"/>
  <c r="A96" i="4" s="1"/>
  <c r="A20" i="4"/>
  <c r="A97" i="4" s="1"/>
  <c r="A21" i="4"/>
  <c r="A98" i="4" s="1"/>
  <c r="A22" i="4"/>
  <c r="A99" i="4" s="1"/>
  <c r="A23" i="4"/>
  <c r="A100" i="4" s="1"/>
  <c r="A24" i="4"/>
  <c r="A101" i="4" s="1"/>
  <c r="A25" i="4"/>
  <c r="A102" i="4" s="1"/>
  <c r="A26" i="4"/>
  <c r="A103" i="4" s="1"/>
  <c r="A27" i="4"/>
  <c r="A104" i="4" s="1"/>
  <c r="A28" i="4"/>
  <c r="A105" i="4" s="1"/>
  <c r="A29" i="4"/>
  <c r="A106" i="4" s="1"/>
  <c r="A30" i="4"/>
  <c r="A107" i="4" s="1"/>
  <c r="A31" i="4"/>
  <c r="A108" i="4" s="1"/>
  <c r="A32" i="4"/>
  <c r="A109" i="4" s="1"/>
  <c r="A30" i="2"/>
  <c r="A107" i="2" s="1"/>
  <c r="A31" i="2"/>
  <c r="A108" i="2" s="1"/>
  <c r="A32" i="2"/>
  <c r="A109" i="2" s="1"/>
  <c r="A33" i="2"/>
  <c r="A110" i="2" s="1"/>
  <c r="A34" i="2"/>
  <c r="A111" i="2" s="1"/>
  <c r="A35" i="2"/>
  <c r="A112" i="2" s="1"/>
  <c r="A36" i="2"/>
  <c r="A113" i="2" s="1"/>
  <c r="A37" i="2"/>
  <c r="A114" i="2" s="1"/>
  <c r="A191" i="2" s="1"/>
  <c r="A11" i="2"/>
  <c r="A88" i="2" s="1"/>
  <c r="A12" i="2"/>
  <c r="A89" i="2" s="1"/>
  <c r="A13" i="2"/>
  <c r="A90" i="2" s="1"/>
  <c r="A14" i="2"/>
  <c r="A91" i="2" s="1"/>
  <c r="A15" i="2"/>
  <c r="A92" i="2" s="1"/>
  <c r="A16" i="2"/>
  <c r="A93" i="2" s="1"/>
  <c r="A17" i="2"/>
  <c r="A94" i="2" s="1"/>
  <c r="A18" i="2"/>
  <c r="A95" i="2" s="1"/>
  <c r="A19" i="2"/>
  <c r="A96" i="2" s="1"/>
  <c r="A20" i="2"/>
  <c r="A97" i="2" s="1"/>
  <c r="A21" i="2"/>
  <c r="A98" i="2" s="1"/>
  <c r="A22" i="2"/>
  <c r="A99" i="2" s="1"/>
  <c r="A23" i="2"/>
  <c r="A100" i="2" s="1"/>
  <c r="A24" i="2"/>
  <c r="A101" i="2" s="1"/>
  <c r="A25" i="2"/>
  <c r="A102" i="2" s="1"/>
  <c r="A26" i="2"/>
  <c r="A103" i="2" s="1"/>
  <c r="A27" i="2"/>
  <c r="A104" i="2" s="1"/>
  <c r="A28" i="2"/>
  <c r="A105" i="2" s="1"/>
  <c r="A29" i="2"/>
  <c r="A106" i="2" s="1"/>
  <c r="F106" i="1"/>
  <c r="F95" i="1"/>
  <c r="F96" i="1"/>
  <c r="B97" i="1"/>
  <c r="F97" i="1"/>
  <c r="B98" i="1"/>
  <c r="F98" i="1"/>
  <c r="F99" i="1"/>
  <c r="F100" i="1"/>
  <c r="B24" i="2"/>
  <c r="B101" i="2" s="1"/>
  <c r="F101" i="1"/>
  <c r="F102" i="1"/>
  <c r="F103" i="1"/>
  <c r="F104" i="1"/>
  <c r="B105" i="1"/>
  <c r="F105" i="1"/>
  <c r="F107" i="1"/>
  <c r="F108" i="1"/>
  <c r="E74" i="1" l="1"/>
  <c r="F73" i="1"/>
  <c r="Q111" i="4"/>
  <c r="R111" i="4"/>
  <c r="Q94" i="4"/>
  <c r="R94" i="4"/>
  <c r="Q114" i="4"/>
  <c r="R114" i="4"/>
  <c r="Q106" i="4"/>
  <c r="R106" i="4"/>
  <c r="R121" i="4"/>
  <c r="Q121" i="4"/>
  <c r="R105" i="4"/>
  <c r="Q105" i="4"/>
  <c r="R119" i="4"/>
  <c r="Q119" i="4"/>
  <c r="R108" i="4"/>
  <c r="Q108" i="4"/>
  <c r="R92" i="4"/>
  <c r="Q92" i="4"/>
  <c r="L92" i="4"/>
  <c r="K92" i="4"/>
  <c r="K105" i="4"/>
  <c r="L105" i="4"/>
  <c r="K121" i="4"/>
  <c r="L121" i="4"/>
  <c r="K109" i="4"/>
  <c r="L109" i="4"/>
  <c r="K101" i="4"/>
  <c r="L101" i="4"/>
  <c r="L117" i="4"/>
  <c r="K117" i="4"/>
  <c r="L102" i="4"/>
  <c r="K102" i="4"/>
  <c r="L89" i="4"/>
  <c r="K89" i="4"/>
  <c r="L103" i="4"/>
  <c r="K103" i="4"/>
  <c r="E115" i="4"/>
  <c r="F115" i="4"/>
  <c r="E117" i="4"/>
  <c r="F117" i="4"/>
  <c r="F116" i="4"/>
  <c r="E116" i="4"/>
  <c r="F120" i="4"/>
  <c r="E120" i="4"/>
  <c r="F101" i="4"/>
  <c r="E101" i="4"/>
  <c r="F92" i="4"/>
  <c r="E92" i="4"/>
  <c r="F113" i="4"/>
  <c r="E113" i="4"/>
  <c r="F104" i="4"/>
  <c r="E104" i="4"/>
  <c r="Q95" i="4"/>
  <c r="R95" i="4"/>
  <c r="Q110" i="4"/>
  <c r="R110" i="4"/>
  <c r="Q107" i="4"/>
  <c r="R107" i="4"/>
  <c r="Q99" i="4"/>
  <c r="R99" i="4"/>
  <c r="R120" i="4"/>
  <c r="Q120" i="4"/>
  <c r="R104" i="4"/>
  <c r="Q104" i="4"/>
  <c r="R118" i="4"/>
  <c r="Q118" i="4"/>
  <c r="R101" i="4"/>
  <c r="Q101" i="4"/>
  <c r="L100" i="4"/>
  <c r="K100" i="4"/>
  <c r="K113" i="4"/>
  <c r="L113" i="4"/>
  <c r="K116" i="4"/>
  <c r="L116" i="4"/>
  <c r="L104" i="4"/>
  <c r="K104" i="4"/>
  <c r="L96" i="4"/>
  <c r="K96" i="4"/>
  <c r="K115" i="4"/>
  <c r="L115" i="4"/>
  <c r="L99" i="4"/>
  <c r="K99" i="4"/>
  <c r="K114" i="4"/>
  <c r="L114" i="4"/>
  <c r="L98" i="4"/>
  <c r="K98" i="4"/>
  <c r="F114" i="4"/>
  <c r="E114" i="4"/>
  <c r="E107" i="4"/>
  <c r="F107" i="4"/>
  <c r="E111" i="4"/>
  <c r="F111" i="4"/>
  <c r="F109" i="4"/>
  <c r="E109" i="4"/>
  <c r="F100" i="4"/>
  <c r="E100" i="4"/>
  <c r="F89" i="4"/>
  <c r="E89" i="4"/>
  <c r="F112" i="4"/>
  <c r="E112" i="4"/>
  <c r="E102" i="4"/>
  <c r="F102" i="4"/>
  <c r="Q103" i="4"/>
  <c r="R103" i="4"/>
  <c r="Q98" i="4"/>
  <c r="R98" i="4"/>
  <c r="Q90" i="4"/>
  <c r="R90" i="4"/>
  <c r="R113" i="4"/>
  <c r="Q113" i="4"/>
  <c r="R97" i="4"/>
  <c r="Q97" i="4"/>
  <c r="Q115" i="4"/>
  <c r="R115" i="4"/>
  <c r="R100" i="4"/>
  <c r="Q100" i="4"/>
  <c r="K90" i="4"/>
  <c r="L90" i="4"/>
  <c r="L108" i="4"/>
  <c r="K108" i="4"/>
  <c r="K93" i="4"/>
  <c r="L93" i="4"/>
  <c r="K120" i="4"/>
  <c r="L120" i="4"/>
  <c r="L110" i="4"/>
  <c r="K110" i="4"/>
  <c r="L94" i="4"/>
  <c r="K94" i="4"/>
  <c r="L111" i="4"/>
  <c r="K111" i="4"/>
  <c r="L95" i="4"/>
  <c r="K95" i="4"/>
  <c r="E99" i="4"/>
  <c r="F99" i="4"/>
  <c r="E95" i="4"/>
  <c r="F95" i="4"/>
  <c r="E103" i="4"/>
  <c r="F103" i="4"/>
  <c r="F108" i="4"/>
  <c r="E108" i="4"/>
  <c r="E98" i="4"/>
  <c r="F98" i="4"/>
  <c r="E110" i="4"/>
  <c r="F110" i="4"/>
  <c r="F97" i="4"/>
  <c r="E97" i="4"/>
  <c r="Q102" i="4"/>
  <c r="R102" i="4"/>
  <c r="Q117" i="4"/>
  <c r="R117" i="4"/>
  <c r="Q91" i="4"/>
  <c r="R91" i="4"/>
  <c r="Q116" i="4"/>
  <c r="R116" i="4"/>
  <c r="R89" i="4"/>
  <c r="Q89" i="4"/>
  <c r="R112" i="4"/>
  <c r="Q112" i="4"/>
  <c r="R96" i="4"/>
  <c r="Q96" i="4"/>
  <c r="R109" i="4"/>
  <c r="Q109" i="4"/>
  <c r="R93" i="4"/>
  <c r="Q93" i="4"/>
  <c r="K97" i="4"/>
  <c r="L97" i="4"/>
  <c r="K119" i="4"/>
  <c r="L119" i="4"/>
  <c r="L112" i="4"/>
  <c r="K112" i="4"/>
  <c r="K118" i="4"/>
  <c r="L118" i="4"/>
  <c r="L107" i="4"/>
  <c r="K107" i="4"/>
  <c r="L91" i="4"/>
  <c r="K91" i="4"/>
  <c r="L106" i="4"/>
  <c r="K106" i="4"/>
  <c r="E118" i="4"/>
  <c r="F118" i="4"/>
  <c r="E91" i="4"/>
  <c r="F91" i="4"/>
  <c r="E90" i="4"/>
  <c r="F90" i="4"/>
  <c r="E121" i="4"/>
  <c r="F121" i="4"/>
  <c r="E106" i="4"/>
  <c r="F106" i="4"/>
  <c r="F93" i="4"/>
  <c r="E93" i="4"/>
  <c r="F119" i="4"/>
  <c r="E119" i="4"/>
  <c r="F105" i="4"/>
  <c r="E105" i="4"/>
  <c r="F96" i="4"/>
  <c r="E96" i="4"/>
  <c r="E94" i="4"/>
  <c r="F94" i="4"/>
  <c r="Q62" i="4"/>
  <c r="R62" i="4"/>
  <c r="Q43" i="4"/>
  <c r="R43" i="4"/>
  <c r="Q61" i="4"/>
  <c r="R61" i="4"/>
  <c r="R42" i="4"/>
  <c r="Q42" i="4"/>
  <c r="Q75" i="4"/>
  <c r="R75" i="4"/>
  <c r="R40" i="4"/>
  <c r="Q40" i="4"/>
  <c r="L57" i="4"/>
  <c r="K57" i="4"/>
  <c r="K48" i="4"/>
  <c r="L48" i="4"/>
  <c r="L80" i="4"/>
  <c r="K80" i="4"/>
  <c r="L72" i="4"/>
  <c r="K72" i="4"/>
  <c r="K36" i="4"/>
  <c r="L36" i="4"/>
  <c r="L46" i="4"/>
  <c r="K46" i="4"/>
  <c r="E69" i="4"/>
  <c r="F69" i="4"/>
  <c r="E38" i="4"/>
  <c r="F38" i="4"/>
  <c r="E75" i="4"/>
  <c r="F75" i="4"/>
  <c r="E54" i="4"/>
  <c r="F54" i="4"/>
  <c r="F67" i="4"/>
  <c r="E67" i="4"/>
  <c r="F35" i="4"/>
  <c r="E35" i="4"/>
  <c r="F42" i="4"/>
  <c r="E42" i="4"/>
  <c r="Q60" i="4"/>
  <c r="R60" i="4"/>
  <c r="R76" i="4"/>
  <c r="Q76" i="4"/>
  <c r="Q59" i="4"/>
  <c r="R59" i="4"/>
  <c r="R57" i="4"/>
  <c r="Q57" i="4"/>
  <c r="Q35" i="4"/>
  <c r="R35" i="4"/>
  <c r="R50" i="4"/>
  <c r="Q50" i="4"/>
  <c r="K35" i="4"/>
  <c r="L35" i="4"/>
  <c r="K70" i="4"/>
  <c r="L70" i="4"/>
  <c r="K58" i="4"/>
  <c r="L58" i="4"/>
  <c r="L71" i="4"/>
  <c r="K71" i="4"/>
  <c r="K47" i="4"/>
  <c r="L47" i="4"/>
  <c r="K60" i="4"/>
  <c r="L60" i="4"/>
  <c r="L33" i="4"/>
  <c r="K33" i="4"/>
  <c r="E72" i="4"/>
  <c r="F72" i="4"/>
  <c r="F45" i="4"/>
  <c r="E45" i="4"/>
  <c r="E52" i="4"/>
  <c r="F52" i="4"/>
  <c r="E78" i="4"/>
  <c r="F78" i="4"/>
  <c r="F48" i="4"/>
  <c r="E48" i="4"/>
  <c r="F41" i="4"/>
  <c r="E41" i="4"/>
  <c r="Q53" i="4"/>
  <c r="R53" i="4"/>
  <c r="Q68" i="4"/>
  <c r="R68" i="4"/>
  <c r="Q45" i="4"/>
  <c r="R45" i="4"/>
  <c r="Q44" i="4"/>
  <c r="R44" i="4"/>
  <c r="Q67" i="4"/>
  <c r="R67" i="4"/>
  <c r="Q78" i="4"/>
  <c r="R78" i="4"/>
  <c r="R63" i="4"/>
  <c r="Q63" i="4"/>
  <c r="R48" i="4"/>
  <c r="Q48" i="4"/>
  <c r="R33" i="4"/>
  <c r="Q33" i="4"/>
  <c r="Q79" i="4"/>
  <c r="R79" i="4"/>
  <c r="Q65" i="4"/>
  <c r="R65" i="4"/>
  <c r="R47" i="4"/>
  <c r="Q47" i="4"/>
  <c r="K59" i="4"/>
  <c r="L59" i="4"/>
  <c r="K74" i="4"/>
  <c r="L74" i="4"/>
  <c r="K42" i="4"/>
  <c r="L42" i="4"/>
  <c r="L49" i="4"/>
  <c r="K49" i="4"/>
  <c r="K66" i="4"/>
  <c r="L66" i="4"/>
  <c r="L40" i="4"/>
  <c r="K40" i="4"/>
  <c r="L75" i="4"/>
  <c r="K75" i="4"/>
  <c r="L54" i="4"/>
  <c r="K54" i="4"/>
  <c r="L38" i="4"/>
  <c r="K38" i="4"/>
  <c r="K63" i="4"/>
  <c r="L63" i="4"/>
  <c r="L53" i="4"/>
  <c r="K53" i="4"/>
  <c r="L37" i="4"/>
  <c r="K37" i="4"/>
  <c r="E71" i="4"/>
  <c r="F71" i="4"/>
  <c r="E46" i="4"/>
  <c r="F46" i="4"/>
  <c r="E53" i="4"/>
  <c r="F53" i="4"/>
  <c r="E60" i="4"/>
  <c r="F60" i="4"/>
  <c r="E80" i="4"/>
  <c r="F80" i="4"/>
  <c r="E62" i="4"/>
  <c r="F62" i="4"/>
  <c r="E36" i="4"/>
  <c r="F36" i="4"/>
  <c r="E70" i="4"/>
  <c r="F70" i="4"/>
  <c r="F50" i="4"/>
  <c r="E50" i="4"/>
  <c r="E33" i="4"/>
  <c r="F33" i="4"/>
  <c r="F65" i="4"/>
  <c r="E65" i="4"/>
  <c r="F47" i="4"/>
  <c r="E47" i="4"/>
  <c r="Q77" i="4"/>
  <c r="R77" i="4"/>
  <c r="Q51" i="4"/>
  <c r="R51" i="4"/>
  <c r="R38" i="4"/>
  <c r="Q38" i="4"/>
  <c r="Q74" i="4"/>
  <c r="R74" i="4"/>
  <c r="R58" i="4"/>
  <c r="Q58" i="4"/>
  <c r="Q37" i="4"/>
  <c r="R37" i="4"/>
  <c r="R56" i="4"/>
  <c r="Q56" i="4"/>
  <c r="K50" i="4"/>
  <c r="L50" i="4"/>
  <c r="L73" i="4"/>
  <c r="K73" i="4"/>
  <c r="K65" i="4"/>
  <c r="L65" i="4"/>
  <c r="K52" i="4"/>
  <c r="L52" i="4"/>
  <c r="L62" i="4"/>
  <c r="K62" i="4"/>
  <c r="K34" i="4"/>
  <c r="L34" i="4"/>
  <c r="E44" i="4"/>
  <c r="F44" i="4"/>
  <c r="F51" i="4"/>
  <c r="E51" i="4"/>
  <c r="F81" i="4"/>
  <c r="E81" i="4"/>
  <c r="E49" i="4"/>
  <c r="F49" i="4"/>
  <c r="F58" i="4"/>
  <c r="E58" i="4"/>
  <c r="Q80" i="4"/>
  <c r="R80" i="4"/>
  <c r="Q52" i="4"/>
  <c r="R52" i="4"/>
  <c r="R36" i="4"/>
  <c r="Q36" i="4"/>
  <c r="Q70" i="4"/>
  <c r="R70" i="4"/>
  <c r="R41" i="4"/>
  <c r="Q41" i="4"/>
  <c r="Q71" i="4"/>
  <c r="R71" i="4"/>
  <c r="K78" i="4"/>
  <c r="L78" i="4"/>
  <c r="L56" i="4"/>
  <c r="K56" i="4"/>
  <c r="K43" i="4"/>
  <c r="L43" i="4"/>
  <c r="L79" i="4"/>
  <c r="K79" i="4"/>
  <c r="L81" i="4"/>
  <c r="K81" i="4"/>
  <c r="K44" i="4"/>
  <c r="L44" i="4"/>
  <c r="E63" i="4"/>
  <c r="F63" i="4"/>
  <c r="E79" i="4"/>
  <c r="F79" i="4"/>
  <c r="E73" i="4"/>
  <c r="F73" i="4"/>
  <c r="E64" i="4"/>
  <c r="F64" i="4"/>
  <c r="E34" i="4"/>
  <c r="F34" i="4"/>
  <c r="F57" i="4"/>
  <c r="E57" i="4"/>
  <c r="R54" i="4"/>
  <c r="Q54" i="4"/>
  <c r="Q73" i="4"/>
  <c r="R73" i="4"/>
  <c r="R46" i="4"/>
  <c r="Q46" i="4"/>
  <c r="Q69" i="4"/>
  <c r="R69" i="4"/>
  <c r="R72" i="4"/>
  <c r="Q72" i="4"/>
  <c r="R34" i="4"/>
  <c r="Q34" i="4"/>
  <c r="R64" i="4"/>
  <c r="Q64" i="4"/>
  <c r="R55" i="4"/>
  <c r="Q55" i="4"/>
  <c r="R39" i="4"/>
  <c r="Q39" i="4"/>
  <c r="Q81" i="4"/>
  <c r="R81" i="4"/>
  <c r="R66" i="4"/>
  <c r="Q66" i="4"/>
  <c r="R49" i="4"/>
  <c r="Q49" i="4"/>
  <c r="K67" i="4"/>
  <c r="L67" i="4"/>
  <c r="L77" i="4"/>
  <c r="K77" i="4"/>
  <c r="K51" i="4"/>
  <c r="L51" i="4"/>
  <c r="K64" i="4"/>
  <c r="L64" i="4"/>
  <c r="L69" i="4"/>
  <c r="K69" i="4"/>
  <c r="L41" i="4"/>
  <c r="K41" i="4"/>
  <c r="L76" i="4"/>
  <c r="K76" i="4"/>
  <c r="K61" i="4"/>
  <c r="L61" i="4"/>
  <c r="L45" i="4"/>
  <c r="K45" i="4"/>
  <c r="L68" i="4"/>
  <c r="K68" i="4"/>
  <c r="K55" i="4"/>
  <c r="L55" i="4"/>
  <c r="K39" i="4"/>
  <c r="L39" i="4"/>
  <c r="E76" i="4"/>
  <c r="F76" i="4"/>
  <c r="F61" i="4"/>
  <c r="E61" i="4"/>
  <c r="F59" i="4"/>
  <c r="E59" i="4"/>
  <c r="E77" i="4"/>
  <c r="F77" i="4"/>
  <c r="E37" i="4"/>
  <c r="F37" i="4"/>
  <c r="E68" i="4"/>
  <c r="F68" i="4"/>
  <c r="F43" i="4"/>
  <c r="E43" i="4"/>
  <c r="E74" i="4"/>
  <c r="F74" i="4"/>
  <c r="F55" i="4"/>
  <c r="E55" i="4"/>
  <c r="F39" i="4"/>
  <c r="E39" i="4"/>
  <c r="E66" i="4"/>
  <c r="F66" i="4"/>
  <c r="F56" i="4"/>
  <c r="E56" i="4"/>
  <c r="F40" i="4"/>
  <c r="E40" i="4"/>
  <c r="E196" i="2"/>
  <c r="G196" i="2"/>
  <c r="F196" i="2"/>
  <c r="F195" i="2"/>
  <c r="E195" i="2"/>
  <c r="G195" i="2"/>
  <c r="R196" i="2"/>
  <c r="Q196" i="2"/>
  <c r="K192" i="2"/>
  <c r="L192" i="2"/>
  <c r="G192" i="2"/>
  <c r="E192" i="2"/>
  <c r="F192" i="2"/>
  <c r="F194" i="2"/>
  <c r="E194" i="2"/>
  <c r="G194" i="2"/>
  <c r="Q193" i="2"/>
  <c r="R193" i="2"/>
  <c r="Q195" i="2"/>
  <c r="R195" i="2"/>
  <c r="K196" i="2"/>
  <c r="L196" i="2"/>
  <c r="F191" i="2"/>
  <c r="E191" i="2"/>
  <c r="G191" i="2"/>
  <c r="F193" i="2"/>
  <c r="G193" i="2"/>
  <c r="E193" i="2"/>
  <c r="R194" i="2"/>
  <c r="Q194" i="2"/>
  <c r="K193" i="2"/>
  <c r="L193" i="2"/>
  <c r="R192" i="2"/>
  <c r="Q192" i="2"/>
  <c r="R191" i="2"/>
  <c r="Q191" i="2"/>
  <c r="K195" i="2"/>
  <c r="L195" i="2"/>
  <c r="K194" i="2"/>
  <c r="L194" i="2"/>
  <c r="K191" i="2"/>
  <c r="L191" i="2"/>
  <c r="R89" i="2"/>
  <c r="Q89" i="2"/>
  <c r="R129" i="2"/>
  <c r="Q129" i="2"/>
  <c r="R90" i="2"/>
  <c r="Q90" i="2"/>
  <c r="R134" i="2"/>
  <c r="Q134" i="2"/>
  <c r="Q145" i="2"/>
  <c r="R145" i="2"/>
  <c r="R136" i="2"/>
  <c r="Q136" i="2"/>
  <c r="R152" i="2"/>
  <c r="Q152" i="2"/>
  <c r="R127" i="2"/>
  <c r="Q127" i="2"/>
  <c r="Q119" i="2"/>
  <c r="R119" i="2"/>
  <c r="R126" i="2"/>
  <c r="Q126" i="2"/>
  <c r="R122" i="2"/>
  <c r="Q122" i="2"/>
  <c r="Q110" i="2"/>
  <c r="R110" i="2"/>
  <c r="Q102" i="2"/>
  <c r="R102" i="2"/>
  <c r="Q94" i="2"/>
  <c r="R94" i="2"/>
  <c r="R117" i="2"/>
  <c r="Q117" i="2"/>
  <c r="Q109" i="2"/>
  <c r="R109" i="2"/>
  <c r="R101" i="2"/>
  <c r="Q101" i="2"/>
  <c r="R93" i="2"/>
  <c r="Q93" i="2"/>
  <c r="L153" i="2"/>
  <c r="K153" i="2"/>
  <c r="L148" i="2"/>
  <c r="K148" i="2"/>
  <c r="L127" i="2"/>
  <c r="K127" i="2"/>
  <c r="L150" i="2"/>
  <c r="K150" i="2"/>
  <c r="L106" i="2"/>
  <c r="K106" i="2"/>
  <c r="K125" i="2"/>
  <c r="L125" i="2"/>
  <c r="L107" i="2"/>
  <c r="K107" i="2"/>
  <c r="L147" i="2"/>
  <c r="K147" i="2"/>
  <c r="L124" i="2"/>
  <c r="K124" i="2"/>
  <c r="L103" i="2"/>
  <c r="K103" i="2"/>
  <c r="K134" i="2"/>
  <c r="L134" i="2"/>
  <c r="L104" i="2"/>
  <c r="K104" i="2"/>
  <c r="L132" i="2"/>
  <c r="K132" i="2"/>
  <c r="L128" i="2"/>
  <c r="K128" i="2"/>
  <c r="L105" i="2"/>
  <c r="K105" i="2"/>
  <c r="K116" i="2"/>
  <c r="L116" i="2"/>
  <c r="L120" i="2"/>
  <c r="K120" i="2"/>
  <c r="E158" i="2"/>
  <c r="G158" i="2"/>
  <c r="F158" i="2"/>
  <c r="E156" i="2"/>
  <c r="F156" i="2"/>
  <c r="G156" i="2"/>
  <c r="G119" i="2"/>
  <c r="F119" i="2"/>
  <c r="E119" i="2"/>
  <c r="G143" i="2"/>
  <c r="E143" i="2"/>
  <c r="F143" i="2"/>
  <c r="E146" i="2"/>
  <c r="G146" i="2"/>
  <c r="F146" i="2"/>
  <c r="G131" i="2"/>
  <c r="F131" i="2"/>
  <c r="E131" i="2"/>
  <c r="E104" i="2"/>
  <c r="G104" i="2"/>
  <c r="F104" i="2"/>
  <c r="G155" i="2"/>
  <c r="E155" i="2"/>
  <c r="F155" i="2"/>
  <c r="E134" i="2"/>
  <c r="F134" i="2"/>
  <c r="G134" i="2"/>
  <c r="G108" i="2"/>
  <c r="F108" i="2"/>
  <c r="E108" i="2"/>
  <c r="G139" i="2"/>
  <c r="E139" i="2"/>
  <c r="F139" i="2"/>
  <c r="G122" i="2"/>
  <c r="F122" i="2"/>
  <c r="E122" i="2"/>
  <c r="G140" i="2"/>
  <c r="E140" i="2"/>
  <c r="F140" i="2"/>
  <c r="G126" i="2"/>
  <c r="F126" i="2"/>
  <c r="E126" i="2"/>
  <c r="G103" i="2"/>
  <c r="F103" i="2"/>
  <c r="E103" i="2"/>
  <c r="E89" i="2"/>
  <c r="G89" i="2"/>
  <c r="F89" i="2"/>
  <c r="E102" i="2"/>
  <c r="F102" i="2"/>
  <c r="G102" i="2"/>
  <c r="G91" i="2"/>
  <c r="E91" i="2"/>
  <c r="F91" i="2"/>
  <c r="Q153" i="2"/>
  <c r="R153" i="2"/>
  <c r="R121" i="2"/>
  <c r="Q121" i="2"/>
  <c r="Q158" i="2"/>
  <c r="R158" i="2"/>
  <c r="Q157" i="2"/>
  <c r="R157" i="2"/>
  <c r="R144" i="2"/>
  <c r="Q144" i="2"/>
  <c r="R124" i="2"/>
  <c r="Q124" i="2"/>
  <c r="Q149" i="2"/>
  <c r="R149" i="2"/>
  <c r="Q132" i="2"/>
  <c r="R132" i="2"/>
  <c r="R139" i="2"/>
  <c r="Q139" i="2"/>
  <c r="R125" i="2"/>
  <c r="Q125" i="2"/>
  <c r="Q120" i="2"/>
  <c r="R120" i="2"/>
  <c r="Q108" i="2"/>
  <c r="R108" i="2"/>
  <c r="Q100" i="2"/>
  <c r="R100" i="2"/>
  <c r="Q92" i="2"/>
  <c r="R92" i="2"/>
  <c r="Q116" i="2"/>
  <c r="R116" i="2"/>
  <c r="Q107" i="2"/>
  <c r="R107" i="2"/>
  <c r="Q99" i="2"/>
  <c r="R99" i="2"/>
  <c r="L155" i="2"/>
  <c r="K155" i="2"/>
  <c r="K146" i="2"/>
  <c r="L146" i="2"/>
  <c r="L145" i="2"/>
  <c r="K145" i="2"/>
  <c r="K110" i="2"/>
  <c r="L110" i="2"/>
  <c r="K144" i="2"/>
  <c r="L144" i="2"/>
  <c r="L151" i="2"/>
  <c r="K151" i="2"/>
  <c r="K117" i="2"/>
  <c r="L117" i="2"/>
  <c r="L99" i="2"/>
  <c r="K99" i="2"/>
  <c r="K142" i="2"/>
  <c r="L142" i="2"/>
  <c r="K123" i="2"/>
  <c r="L123" i="2"/>
  <c r="L95" i="2"/>
  <c r="K95" i="2"/>
  <c r="L115" i="2"/>
  <c r="K115" i="2"/>
  <c r="L100" i="2"/>
  <c r="K100" i="2"/>
  <c r="K131" i="2"/>
  <c r="L131" i="2"/>
  <c r="L118" i="2"/>
  <c r="K118" i="2"/>
  <c r="L101" i="2"/>
  <c r="K101" i="2"/>
  <c r="K89" i="2"/>
  <c r="L89" i="2"/>
  <c r="L91" i="2"/>
  <c r="K91" i="2"/>
  <c r="E150" i="2"/>
  <c r="G150" i="2"/>
  <c r="F150" i="2"/>
  <c r="G153" i="2"/>
  <c r="F153" i="2"/>
  <c r="E153" i="2"/>
  <c r="G149" i="2"/>
  <c r="E149" i="2"/>
  <c r="F149" i="2"/>
  <c r="G128" i="2"/>
  <c r="E128" i="2"/>
  <c r="F128" i="2"/>
  <c r="G141" i="2"/>
  <c r="F141" i="2"/>
  <c r="E141" i="2"/>
  <c r="G120" i="2"/>
  <c r="F120" i="2"/>
  <c r="E120" i="2"/>
  <c r="G101" i="2"/>
  <c r="F101" i="2"/>
  <c r="E101" i="2"/>
  <c r="E154" i="2"/>
  <c r="F154" i="2"/>
  <c r="G154" i="2"/>
  <c r="G130" i="2"/>
  <c r="E130" i="2"/>
  <c r="F130" i="2"/>
  <c r="G105" i="2"/>
  <c r="F105" i="2"/>
  <c r="E105" i="2"/>
  <c r="G137" i="2"/>
  <c r="E137" i="2"/>
  <c r="F137" i="2"/>
  <c r="F117" i="2"/>
  <c r="E117" i="2"/>
  <c r="G117" i="2"/>
  <c r="G138" i="2"/>
  <c r="F138" i="2"/>
  <c r="E138" i="2"/>
  <c r="G124" i="2"/>
  <c r="F124" i="2"/>
  <c r="E124" i="2"/>
  <c r="G99" i="2"/>
  <c r="F99" i="2"/>
  <c r="E99" i="2"/>
  <c r="E118" i="2"/>
  <c r="G118" i="2"/>
  <c r="F118" i="2"/>
  <c r="E98" i="2"/>
  <c r="G98" i="2"/>
  <c r="F98" i="2"/>
  <c r="Q146" i="2"/>
  <c r="R146" i="2"/>
  <c r="Q151" i="2"/>
  <c r="R151" i="2"/>
  <c r="R148" i="2"/>
  <c r="Q148" i="2"/>
  <c r="Q156" i="2"/>
  <c r="R156" i="2"/>
  <c r="Q143" i="2"/>
  <c r="R143" i="2"/>
  <c r="Q155" i="2"/>
  <c r="R155" i="2"/>
  <c r="Q140" i="2"/>
  <c r="R140" i="2"/>
  <c r="Q130" i="2"/>
  <c r="R130" i="2"/>
  <c r="Q137" i="2"/>
  <c r="R137" i="2"/>
  <c r="R123" i="2"/>
  <c r="Q123" i="2"/>
  <c r="R113" i="2"/>
  <c r="Q113" i="2"/>
  <c r="Q106" i="2"/>
  <c r="R106" i="2"/>
  <c r="Q98" i="2"/>
  <c r="R98" i="2"/>
  <c r="Q91" i="2"/>
  <c r="R91" i="2"/>
  <c r="R114" i="2"/>
  <c r="Q114" i="2"/>
  <c r="R105" i="2"/>
  <c r="Q105" i="2"/>
  <c r="R97" i="2"/>
  <c r="Q97" i="2"/>
  <c r="K141" i="2"/>
  <c r="L141" i="2"/>
  <c r="K102" i="2"/>
  <c r="L102" i="2"/>
  <c r="K139" i="2"/>
  <c r="L139" i="2"/>
  <c r="K94" i="2"/>
  <c r="L94" i="2"/>
  <c r="L143" i="2"/>
  <c r="K143" i="2"/>
  <c r="K152" i="2"/>
  <c r="L152" i="2"/>
  <c r="K114" i="2"/>
  <c r="L114" i="2"/>
  <c r="L157" i="2"/>
  <c r="K157" i="2"/>
  <c r="L138" i="2"/>
  <c r="K138" i="2"/>
  <c r="L119" i="2"/>
  <c r="K119" i="2"/>
  <c r="L92" i="2"/>
  <c r="K92" i="2"/>
  <c r="K112" i="2"/>
  <c r="L112" i="2"/>
  <c r="K96" i="2"/>
  <c r="L96" i="2"/>
  <c r="K130" i="2"/>
  <c r="L130" i="2"/>
  <c r="K113" i="2"/>
  <c r="L113" i="2"/>
  <c r="L97" i="2"/>
  <c r="K97" i="2"/>
  <c r="K122" i="2"/>
  <c r="L122" i="2"/>
  <c r="L90" i="2"/>
  <c r="K90" i="2"/>
  <c r="E148" i="2"/>
  <c r="F148" i="2"/>
  <c r="G148" i="2"/>
  <c r="G151" i="2"/>
  <c r="E151" i="2"/>
  <c r="F151" i="2"/>
  <c r="G147" i="2"/>
  <c r="E147" i="2"/>
  <c r="F147" i="2"/>
  <c r="F115" i="2"/>
  <c r="E115" i="2"/>
  <c r="G115" i="2"/>
  <c r="G133" i="2"/>
  <c r="F133" i="2"/>
  <c r="E133" i="2"/>
  <c r="F112" i="2"/>
  <c r="G112" i="2"/>
  <c r="E112" i="2"/>
  <c r="G96" i="2"/>
  <c r="F96" i="2"/>
  <c r="E96" i="2"/>
  <c r="G145" i="2"/>
  <c r="F145" i="2"/>
  <c r="E145" i="2"/>
  <c r="G121" i="2"/>
  <c r="F121" i="2"/>
  <c r="E121" i="2"/>
  <c r="G100" i="2"/>
  <c r="F100" i="2"/>
  <c r="E100" i="2"/>
  <c r="G125" i="2"/>
  <c r="E125" i="2"/>
  <c r="F125" i="2"/>
  <c r="F116" i="2"/>
  <c r="G116" i="2"/>
  <c r="E116" i="2"/>
  <c r="G136" i="2"/>
  <c r="F136" i="2"/>
  <c r="E136" i="2"/>
  <c r="G111" i="2"/>
  <c r="F111" i="2"/>
  <c r="E111" i="2"/>
  <c r="G95" i="2"/>
  <c r="F95" i="2"/>
  <c r="E95" i="2"/>
  <c r="E110" i="2"/>
  <c r="G110" i="2"/>
  <c r="F110" i="2"/>
  <c r="E94" i="2"/>
  <c r="F94" i="2"/>
  <c r="G94" i="2"/>
  <c r="Q142" i="2"/>
  <c r="R142" i="2"/>
  <c r="R138" i="2"/>
  <c r="Q138" i="2"/>
  <c r="R133" i="2"/>
  <c r="Q133" i="2"/>
  <c r="Q147" i="2"/>
  <c r="R147" i="2"/>
  <c r="Q150" i="2"/>
  <c r="R150" i="2"/>
  <c r="Q141" i="2"/>
  <c r="R141" i="2"/>
  <c r="Q154" i="2"/>
  <c r="R154" i="2"/>
  <c r="R131" i="2"/>
  <c r="Q131" i="2"/>
  <c r="Q128" i="2"/>
  <c r="R128" i="2"/>
  <c r="R135" i="2"/>
  <c r="Q135" i="2"/>
  <c r="R115" i="2"/>
  <c r="Q115" i="2"/>
  <c r="Q112" i="2"/>
  <c r="R112" i="2"/>
  <c r="Q104" i="2"/>
  <c r="R104" i="2"/>
  <c r="Q96" i="2"/>
  <c r="R96" i="2"/>
  <c r="R118" i="2"/>
  <c r="Q118" i="2"/>
  <c r="Q111" i="2"/>
  <c r="R111" i="2"/>
  <c r="Q103" i="2"/>
  <c r="R103" i="2"/>
  <c r="Q95" i="2"/>
  <c r="R95" i="2"/>
  <c r="L140" i="2"/>
  <c r="K140" i="2"/>
  <c r="K154" i="2"/>
  <c r="L154" i="2"/>
  <c r="L136" i="2"/>
  <c r="K136" i="2"/>
  <c r="L158" i="2"/>
  <c r="K158" i="2"/>
  <c r="L126" i="2"/>
  <c r="K126" i="2"/>
  <c r="L149" i="2"/>
  <c r="K149" i="2"/>
  <c r="L98" i="2"/>
  <c r="K98" i="2"/>
  <c r="L156" i="2"/>
  <c r="K156" i="2"/>
  <c r="K137" i="2"/>
  <c r="L137" i="2"/>
  <c r="L111" i="2"/>
  <c r="K111" i="2"/>
  <c r="K135" i="2"/>
  <c r="L135" i="2"/>
  <c r="L108" i="2"/>
  <c r="K108" i="2"/>
  <c r="K133" i="2"/>
  <c r="L133" i="2"/>
  <c r="K129" i="2"/>
  <c r="L129" i="2"/>
  <c r="L109" i="2"/>
  <c r="K109" i="2"/>
  <c r="L93" i="2"/>
  <c r="K93" i="2"/>
  <c r="K121" i="2"/>
  <c r="L121" i="2"/>
  <c r="E152" i="2"/>
  <c r="G152" i="2"/>
  <c r="F152" i="2"/>
  <c r="G129" i="2"/>
  <c r="F129" i="2"/>
  <c r="E129" i="2"/>
  <c r="E142" i="2"/>
  <c r="G142" i="2"/>
  <c r="F142" i="2"/>
  <c r="G127" i="2"/>
  <c r="F127" i="2"/>
  <c r="E127" i="2"/>
  <c r="G157" i="2"/>
  <c r="F157" i="2"/>
  <c r="E157" i="2"/>
  <c r="G132" i="2"/>
  <c r="F132" i="2"/>
  <c r="E132" i="2"/>
  <c r="G109" i="2"/>
  <c r="F109" i="2"/>
  <c r="E109" i="2"/>
  <c r="G93" i="2"/>
  <c r="F93" i="2"/>
  <c r="E93" i="2"/>
  <c r="E144" i="2"/>
  <c r="F144" i="2"/>
  <c r="G144" i="2"/>
  <c r="G113" i="2"/>
  <c r="F113" i="2"/>
  <c r="E113" i="2"/>
  <c r="G97" i="2"/>
  <c r="F97" i="2"/>
  <c r="E97" i="2"/>
  <c r="G123" i="2"/>
  <c r="E123" i="2"/>
  <c r="F123" i="2"/>
  <c r="E90" i="2"/>
  <c r="G90" i="2"/>
  <c r="F90" i="2"/>
  <c r="G135" i="2"/>
  <c r="F135" i="2"/>
  <c r="E135" i="2"/>
  <c r="G107" i="2"/>
  <c r="F107" i="2"/>
  <c r="E107" i="2"/>
  <c r="F114" i="2"/>
  <c r="E114" i="2"/>
  <c r="G114" i="2"/>
  <c r="E106" i="2"/>
  <c r="G106" i="2"/>
  <c r="F106" i="2"/>
  <c r="G92" i="2"/>
  <c r="F92" i="2"/>
  <c r="E92" i="2"/>
  <c r="B178" i="2"/>
  <c r="A177" i="2"/>
  <c r="A173" i="2"/>
  <c r="A169" i="2"/>
  <c r="A185" i="2"/>
  <c r="A183" i="2"/>
  <c r="A179" i="2"/>
  <c r="A175" i="2"/>
  <c r="A171" i="2"/>
  <c r="A167" i="2"/>
  <c r="A187" i="2"/>
  <c r="R75" i="2"/>
  <c r="Q75" i="2"/>
  <c r="R61" i="2"/>
  <c r="Q61" i="2"/>
  <c r="R46" i="2"/>
  <c r="Q46" i="2"/>
  <c r="R63" i="2"/>
  <c r="Q63" i="2"/>
  <c r="R55" i="2"/>
  <c r="Q55" i="2"/>
  <c r="R47" i="2"/>
  <c r="Q47" i="2"/>
  <c r="R66" i="2"/>
  <c r="Q66" i="2"/>
  <c r="R49" i="2"/>
  <c r="Q49" i="2"/>
  <c r="R77" i="2"/>
  <c r="Q77" i="2"/>
  <c r="R67" i="2"/>
  <c r="Q67" i="2"/>
  <c r="R88" i="2"/>
  <c r="Q88" i="2"/>
  <c r="L64" i="2"/>
  <c r="K64" i="2"/>
  <c r="L48" i="2"/>
  <c r="K48" i="2"/>
  <c r="L60" i="2"/>
  <c r="K60" i="2"/>
  <c r="L44" i="2"/>
  <c r="K44" i="2"/>
  <c r="L68" i="2"/>
  <c r="K68" i="2"/>
  <c r="L71" i="2"/>
  <c r="K71" i="2"/>
  <c r="L40" i="2"/>
  <c r="K40" i="2"/>
  <c r="L65" i="2"/>
  <c r="K65" i="2"/>
  <c r="L57" i="2"/>
  <c r="K57" i="2"/>
  <c r="K49" i="2"/>
  <c r="L49" i="2"/>
  <c r="F79" i="2"/>
  <c r="E79" i="2"/>
  <c r="F46" i="2"/>
  <c r="E46" i="2"/>
  <c r="F58" i="2"/>
  <c r="E58" i="2"/>
  <c r="F57" i="2"/>
  <c r="E57" i="2"/>
  <c r="F80" i="2"/>
  <c r="E80" i="2"/>
  <c r="E67" i="2"/>
  <c r="F67" i="2"/>
  <c r="E51" i="2"/>
  <c r="F51" i="2"/>
  <c r="F65" i="2"/>
  <c r="E65" i="2"/>
  <c r="F73" i="2"/>
  <c r="E73" i="2"/>
  <c r="F56" i="2"/>
  <c r="E56" i="2"/>
  <c r="A182" i="2"/>
  <c r="A178" i="2"/>
  <c r="A174" i="2"/>
  <c r="A170" i="2"/>
  <c r="A166" i="2"/>
  <c r="A190" i="2"/>
  <c r="A186" i="2"/>
  <c r="E88" i="2"/>
  <c r="F88" i="2"/>
  <c r="G88" i="2"/>
  <c r="R70" i="2"/>
  <c r="Q70" i="2"/>
  <c r="R79" i="2"/>
  <c r="Q79" i="2"/>
  <c r="R54" i="2"/>
  <c r="Q54" i="2"/>
  <c r="R42" i="2"/>
  <c r="Q42" i="2"/>
  <c r="Q60" i="2"/>
  <c r="R60" i="2"/>
  <c r="Q52" i="2"/>
  <c r="R52" i="2"/>
  <c r="Q44" i="2"/>
  <c r="R44" i="2"/>
  <c r="R65" i="2"/>
  <c r="Q65" i="2"/>
  <c r="R45" i="2"/>
  <c r="Q45" i="2"/>
  <c r="R76" i="2"/>
  <c r="Q76" i="2"/>
  <c r="R41" i="2"/>
  <c r="Q41" i="2"/>
  <c r="L63" i="2"/>
  <c r="K63" i="2"/>
  <c r="L47" i="2"/>
  <c r="K47" i="2"/>
  <c r="L59" i="2"/>
  <c r="K59" i="2"/>
  <c r="L43" i="2"/>
  <c r="K43" i="2"/>
  <c r="K67" i="2"/>
  <c r="L67" i="2"/>
  <c r="K70" i="2"/>
  <c r="L70" i="2"/>
  <c r="L79" i="2"/>
  <c r="K79" i="2"/>
  <c r="L62" i="2"/>
  <c r="K62" i="2"/>
  <c r="L54" i="2"/>
  <c r="K54" i="2"/>
  <c r="L46" i="2"/>
  <c r="K46" i="2"/>
  <c r="L88" i="2"/>
  <c r="K88" i="2"/>
  <c r="E70" i="2"/>
  <c r="F70" i="2"/>
  <c r="E77" i="2"/>
  <c r="F77" i="2"/>
  <c r="F50" i="2"/>
  <c r="E50" i="2"/>
  <c r="F49" i="2"/>
  <c r="E49" i="2"/>
  <c r="F76" i="2"/>
  <c r="E76" i="2"/>
  <c r="E63" i="2"/>
  <c r="F63" i="2"/>
  <c r="E47" i="2"/>
  <c r="F47" i="2"/>
  <c r="F53" i="2"/>
  <c r="E53" i="2"/>
  <c r="F68" i="2"/>
  <c r="E68" i="2"/>
  <c r="F52" i="2"/>
  <c r="E52" i="2"/>
  <c r="A181" i="2"/>
  <c r="A189" i="2"/>
  <c r="R69" i="2"/>
  <c r="Q69" i="2"/>
  <c r="R68" i="2"/>
  <c r="Q68" i="2"/>
  <c r="R53" i="2"/>
  <c r="Q53" i="2"/>
  <c r="R71" i="2"/>
  <c r="Q71" i="2"/>
  <c r="R59" i="2"/>
  <c r="Q59" i="2"/>
  <c r="R51" i="2"/>
  <c r="Q51" i="2"/>
  <c r="R43" i="2"/>
  <c r="Q43" i="2"/>
  <c r="R58" i="2"/>
  <c r="Q58" i="2"/>
  <c r="R81" i="2"/>
  <c r="Q81" i="2"/>
  <c r="Q73" i="2"/>
  <c r="R73" i="2"/>
  <c r="Q40" i="2"/>
  <c r="R40" i="2"/>
  <c r="L74" i="2"/>
  <c r="K74" i="2"/>
  <c r="L56" i="2"/>
  <c r="K56" i="2"/>
  <c r="L81" i="2"/>
  <c r="K81" i="2"/>
  <c r="L52" i="2"/>
  <c r="K52" i="2"/>
  <c r="L80" i="2"/>
  <c r="K80" i="2"/>
  <c r="L76" i="2"/>
  <c r="K76" i="2"/>
  <c r="K66" i="2"/>
  <c r="L66" i="2"/>
  <c r="L75" i="2"/>
  <c r="K75" i="2"/>
  <c r="K61" i="2"/>
  <c r="L61" i="2"/>
  <c r="K53" i="2"/>
  <c r="L53" i="2"/>
  <c r="K45" i="2"/>
  <c r="L45" i="2"/>
  <c r="F62" i="2"/>
  <c r="E62" i="2"/>
  <c r="F69" i="2"/>
  <c r="E69" i="2"/>
  <c r="F66" i="2"/>
  <c r="E66" i="2"/>
  <c r="F45" i="2"/>
  <c r="E45" i="2"/>
  <c r="F72" i="2"/>
  <c r="E72" i="2"/>
  <c r="E59" i="2"/>
  <c r="F59" i="2"/>
  <c r="E43" i="2"/>
  <c r="F43" i="2"/>
  <c r="F81" i="2"/>
  <c r="E81" i="2"/>
  <c r="F64" i="2"/>
  <c r="E64" i="2"/>
  <c r="F48" i="2"/>
  <c r="E48" i="2"/>
  <c r="A180" i="2"/>
  <c r="A176" i="2"/>
  <c r="A172" i="2"/>
  <c r="A168" i="2"/>
  <c r="A188" i="2"/>
  <c r="A184" i="2"/>
  <c r="R78" i="2"/>
  <c r="Q78" i="2"/>
  <c r="R62" i="2"/>
  <c r="Q62" i="2"/>
  <c r="R50" i="2"/>
  <c r="Q50" i="2"/>
  <c r="Q64" i="2"/>
  <c r="R64" i="2"/>
  <c r="Q56" i="2"/>
  <c r="R56" i="2"/>
  <c r="Q48" i="2"/>
  <c r="R48" i="2"/>
  <c r="R74" i="2"/>
  <c r="Q74" i="2"/>
  <c r="R57" i="2"/>
  <c r="Q57" i="2"/>
  <c r="R80" i="2"/>
  <c r="Q80" i="2"/>
  <c r="R72" i="2"/>
  <c r="Q72" i="2"/>
  <c r="L73" i="2"/>
  <c r="K73" i="2"/>
  <c r="L55" i="2"/>
  <c r="K55" i="2"/>
  <c r="L77" i="2"/>
  <c r="K77" i="2"/>
  <c r="L51" i="2"/>
  <c r="K51" i="2"/>
  <c r="L78" i="2"/>
  <c r="K78" i="2"/>
  <c r="L72" i="2"/>
  <c r="K72" i="2"/>
  <c r="K41" i="2"/>
  <c r="L41" i="2"/>
  <c r="L69" i="2"/>
  <c r="K69" i="2"/>
  <c r="L58" i="2"/>
  <c r="K58" i="2"/>
  <c r="K50" i="2"/>
  <c r="L50" i="2"/>
  <c r="K42" i="2"/>
  <c r="L42" i="2"/>
  <c r="F78" i="2"/>
  <c r="E78" i="2"/>
  <c r="F54" i="2"/>
  <c r="E54" i="2"/>
  <c r="F75" i="2"/>
  <c r="E75" i="2"/>
  <c r="F61" i="2"/>
  <c r="E61" i="2"/>
  <c r="F42" i="2"/>
  <c r="E42" i="2"/>
  <c r="F71" i="2"/>
  <c r="E71" i="2"/>
  <c r="E55" i="2"/>
  <c r="F55" i="2"/>
  <c r="E41" i="2"/>
  <c r="F41" i="2"/>
  <c r="F74" i="2"/>
  <c r="E74" i="2"/>
  <c r="F60" i="2"/>
  <c r="E60" i="2"/>
  <c r="F44" i="2"/>
  <c r="E44" i="2"/>
  <c r="F40" i="2"/>
  <c r="E40" i="2"/>
  <c r="R39" i="2"/>
  <c r="Q39" i="2"/>
  <c r="F39" i="2"/>
  <c r="E39" i="2"/>
  <c r="L39" i="2"/>
  <c r="K39" i="2"/>
  <c r="B28" i="4"/>
  <c r="B105" i="4" s="1"/>
  <c r="B24" i="4"/>
  <c r="B101" i="4" s="1"/>
  <c r="B28" i="2"/>
  <c r="B105" i="2" s="1"/>
  <c r="B101" i="1"/>
  <c r="B99" i="1"/>
  <c r="B22" i="2"/>
  <c r="B99" i="2" s="1"/>
  <c r="B22" i="4"/>
  <c r="B99" i="4" s="1"/>
  <c r="B25" i="2"/>
  <c r="B102" i="2" s="1"/>
  <c r="B107" i="1"/>
  <c r="B30" i="2"/>
  <c r="B107" i="2" s="1"/>
  <c r="B30" i="4"/>
  <c r="B107" i="4" s="1"/>
  <c r="B103" i="1"/>
  <c r="B26" i="2"/>
  <c r="B103" i="2" s="1"/>
  <c r="B26" i="4"/>
  <c r="B103" i="4" s="1"/>
  <c r="B20" i="2"/>
  <c r="B97" i="2" s="1"/>
  <c r="B20" i="4"/>
  <c r="B97" i="4" s="1"/>
  <c r="B108" i="1"/>
  <c r="B31" i="4"/>
  <c r="B108" i="4" s="1"/>
  <c r="B31" i="2"/>
  <c r="B108" i="2" s="1"/>
  <c r="B104" i="1"/>
  <c r="B27" i="4"/>
  <c r="B104" i="4" s="1"/>
  <c r="B27" i="2"/>
  <c r="B104" i="2" s="1"/>
  <c r="B95" i="1"/>
  <c r="B18" i="2"/>
  <c r="B95" i="2" s="1"/>
  <c r="B18" i="4"/>
  <c r="B95" i="4" s="1"/>
  <c r="B100" i="1"/>
  <c r="B23" i="4"/>
  <c r="B100" i="4" s="1"/>
  <c r="B23" i="2"/>
  <c r="B100" i="2" s="1"/>
  <c r="B96" i="1"/>
  <c r="B19" i="4"/>
  <c r="B96" i="4" s="1"/>
  <c r="B19" i="2"/>
  <c r="B96" i="2" s="1"/>
  <c r="B29" i="4"/>
  <c r="B106" i="4" s="1"/>
  <c r="B25" i="4"/>
  <c r="B102" i="4" s="1"/>
  <c r="B21" i="4"/>
  <c r="B98" i="4" s="1"/>
  <c r="B29" i="2"/>
  <c r="B106" i="2" s="1"/>
  <c r="B21" i="2"/>
  <c r="B98" i="2" s="1"/>
  <c r="L189" i="2"/>
  <c r="K189" i="2"/>
  <c r="F184" i="2"/>
  <c r="E32" i="4"/>
  <c r="F31" i="4"/>
  <c r="L27" i="4"/>
  <c r="E28" i="4"/>
  <c r="E184" i="2"/>
  <c r="Q180" i="2"/>
  <c r="R178" i="2"/>
  <c r="G178" i="2"/>
  <c r="E26" i="4"/>
  <c r="K181" i="2"/>
  <c r="K179" i="2"/>
  <c r="E178" i="2"/>
  <c r="Q174" i="2"/>
  <c r="R166" i="2"/>
  <c r="E30" i="4"/>
  <c r="E22" i="4"/>
  <c r="R190" i="2"/>
  <c r="Q182" i="2"/>
  <c r="E180" i="2"/>
  <c r="Q172" i="2"/>
  <c r="R170" i="2"/>
  <c r="Q168" i="2"/>
  <c r="K30" i="4"/>
  <c r="Q26" i="4"/>
  <c r="Q24" i="4"/>
  <c r="G180" i="2"/>
  <c r="E174" i="2"/>
  <c r="F174" i="2" s="1"/>
  <c r="G174" i="2" s="1"/>
  <c r="R32" i="4"/>
  <c r="R176" i="2"/>
  <c r="Q176" i="2"/>
  <c r="L25" i="4"/>
  <c r="K25" i="4"/>
  <c r="K23" i="4"/>
  <c r="G188" i="2"/>
  <c r="F188" i="2"/>
  <c r="E35" i="2"/>
  <c r="F35" i="2"/>
  <c r="E27" i="2"/>
  <c r="F27" i="2"/>
  <c r="E23" i="2"/>
  <c r="F23" i="2"/>
  <c r="K32" i="2"/>
  <c r="L32" i="2"/>
  <c r="K24" i="2"/>
  <c r="L24" i="2"/>
  <c r="R33" i="2"/>
  <c r="Q33" i="2"/>
  <c r="R25" i="2"/>
  <c r="Q25" i="2"/>
  <c r="E38" i="2"/>
  <c r="F38" i="2"/>
  <c r="E30" i="2"/>
  <c r="F30" i="2"/>
  <c r="E26" i="2"/>
  <c r="F26" i="2"/>
  <c r="K35" i="2"/>
  <c r="L35" i="2"/>
  <c r="K27" i="2"/>
  <c r="L27" i="2"/>
  <c r="Q32" i="2"/>
  <c r="R32" i="2"/>
  <c r="Q24" i="2"/>
  <c r="R24" i="2"/>
  <c r="E37" i="2"/>
  <c r="F37" i="2"/>
  <c r="E33" i="2"/>
  <c r="F33" i="2"/>
  <c r="E29" i="2"/>
  <c r="F29" i="2"/>
  <c r="E25" i="2"/>
  <c r="F25" i="2"/>
  <c r="K38" i="2"/>
  <c r="L38" i="2"/>
  <c r="K34" i="2"/>
  <c r="L34" i="2"/>
  <c r="K30" i="2"/>
  <c r="L30" i="2"/>
  <c r="K26" i="2"/>
  <c r="L26" i="2"/>
  <c r="K22" i="2"/>
  <c r="L22" i="2"/>
  <c r="Q35" i="2"/>
  <c r="R35" i="2"/>
  <c r="Q31" i="2"/>
  <c r="R31" i="2"/>
  <c r="Q27" i="2"/>
  <c r="R27" i="2"/>
  <c r="Q23" i="2"/>
  <c r="R23" i="2"/>
  <c r="Q19" i="2"/>
  <c r="R19" i="2" s="1"/>
  <c r="R28" i="4"/>
  <c r="R186" i="2"/>
  <c r="L185" i="2"/>
  <c r="L177" i="2"/>
  <c r="F176" i="2"/>
  <c r="F31" i="2"/>
  <c r="E31" i="2"/>
  <c r="K36" i="2"/>
  <c r="L36" i="2"/>
  <c r="K28" i="2"/>
  <c r="L28" i="2"/>
  <c r="K20" i="2"/>
  <c r="L20" i="2" s="1"/>
  <c r="R37" i="2"/>
  <c r="Q37" i="2"/>
  <c r="R29" i="2"/>
  <c r="Q29" i="2"/>
  <c r="Q21" i="2"/>
  <c r="Q17" i="2"/>
  <c r="E34" i="2"/>
  <c r="F34" i="2"/>
  <c r="E22" i="2"/>
  <c r="F22" i="2"/>
  <c r="K31" i="2"/>
  <c r="L31" i="2"/>
  <c r="K23" i="2"/>
  <c r="L23" i="2"/>
  <c r="Q36" i="2"/>
  <c r="R36" i="2"/>
  <c r="Q28" i="2"/>
  <c r="R28" i="2"/>
  <c r="Q20" i="2"/>
  <c r="R20" i="2" s="1"/>
  <c r="Q16" i="2"/>
  <c r="G176" i="2"/>
  <c r="E36" i="2"/>
  <c r="F36" i="2"/>
  <c r="E32" i="2"/>
  <c r="F32" i="2"/>
  <c r="E28" i="2"/>
  <c r="F28" i="2"/>
  <c r="E24" i="2"/>
  <c r="F24" i="2"/>
  <c r="E20" i="2"/>
  <c r="F20" i="2"/>
  <c r="L37" i="2"/>
  <c r="K37" i="2"/>
  <c r="L33" i="2"/>
  <c r="K33" i="2"/>
  <c r="L29" i="2"/>
  <c r="K29" i="2"/>
  <c r="L25" i="2"/>
  <c r="K25" i="2"/>
  <c r="K17" i="2"/>
  <c r="Q38" i="2"/>
  <c r="R38" i="2"/>
  <c r="Q34" i="2"/>
  <c r="R34" i="2"/>
  <c r="Q30" i="2"/>
  <c r="R30" i="2"/>
  <c r="Q26" i="2"/>
  <c r="R26" i="2"/>
  <c r="R22" i="2"/>
  <c r="Q22" i="2"/>
  <c r="K29" i="4"/>
  <c r="E24" i="4"/>
  <c r="Q22" i="4"/>
  <c r="K21" i="4"/>
  <c r="K19" i="4"/>
  <c r="K32" i="4"/>
  <c r="L32" i="4"/>
  <c r="R30" i="4"/>
  <c r="Q30" i="4"/>
  <c r="K31" i="4"/>
  <c r="L31" i="4"/>
  <c r="Q31" i="4"/>
  <c r="Q29" i="4"/>
  <c r="R29" i="4"/>
  <c r="K17" i="4"/>
  <c r="R188" i="2"/>
  <c r="Q188" i="2"/>
  <c r="Q187" i="2"/>
  <c r="R187" i="2"/>
  <c r="G187" i="2"/>
  <c r="E187" i="2"/>
  <c r="R184" i="2"/>
  <c r="Q184" i="2"/>
  <c r="Q183" i="2"/>
  <c r="R183" i="2"/>
  <c r="G183" i="2"/>
  <c r="E183" i="2"/>
  <c r="K190" i="2"/>
  <c r="L190" i="2"/>
  <c r="Q189" i="2"/>
  <c r="K186" i="2"/>
  <c r="L186" i="2"/>
  <c r="Q185" i="2"/>
  <c r="K182" i="2"/>
  <c r="L182" i="2"/>
  <c r="Q181" i="2"/>
  <c r="Q179" i="2"/>
  <c r="R179" i="2"/>
  <c r="E179" i="2"/>
  <c r="G179" i="2"/>
  <c r="F179" i="2"/>
  <c r="G177" i="2"/>
  <c r="E177" i="2"/>
  <c r="F177" i="2"/>
  <c r="K176" i="2"/>
  <c r="L176" i="2"/>
  <c r="E189" i="2"/>
  <c r="F189" i="2"/>
  <c r="K188" i="2"/>
  <c r="L187" i="2"/>
  <c r="K187" i="2"/>
  <c r="E185" i="2"/>
  <c r="F185" i="2"/>
  <c r="K184" i="2"/>
  <c r="L183" i="2"/>
  <c r="K183" i="2"/>
  <c r="K174" i="2"/>
  <c r="L174" i="2"/>
  <c r="F190" i="2"/>
  <c r="E190" i="2"/>
  <c r="F187" i="2"/>
  <c r="F186" i="2"/>
  <c r="E186" i="2"/>
  <c r="F183" i="2"/>
  <c r="F182" i="2"/>
  <c r="E182" i="2"/>
  <c r="Q173" i="2"/>
  <c r="R173" i="2"/>
  <c r="Q171" i="2"/>
  <c r="R171" i="2"/>
  <c r="K168" i="2"/>
  <c r="G181" i="2"/>
  <c r="E181" i="2"/>
  <c r="Q177" i="2"/>
  <c r="Q175" i="2"/>
  <c r="K180" i="2"/>
  <c r="K178" i="2"/>
  <c r="E175" i="2"/>
  <c r="Q169" i="2"/>
  <c r="Q167" i="2"/>
  <c r="E25" i="4"/>
  <c r="F25" i="4"/>
  <c r="Q19" i="4"/>
  <c r="R19" i="4" s="1"/>
  <c r="E27" i="4"/>
  <c r="Q21" i="4"/>
  <c r="E29" i="4"/>
  <c r="K28" i="4"/>
  <c r="L28" i="4"/>
  <c r="Q23" i="4"/>
  <c r="E23" i="4"/>
  <c r="F23" i="4"/>
  <c r="Q27" i="4"/>
  <c r="Q25" i="4"/>
  <c r="K22" i="4"/>
  <c r="K20" i="4"/>
  <c r="L20" i="4" s="1"/>
  <c r="E17" i="4"/>
  <c r="K26" i="4"/>
  <c r="K24" i="4"/>
  <c r="E21" i="4"/>
  <c r="Q20" i="4"/>
  <c r="R20" i="4" s="1"/>
  <c r="R88" i="4"/>
  <c r="Q11" i="4"/>
  <c r="Q165" i="2"/>
  <c r="K165" i="2"/>
  <c r="E165" i="2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72" i="4"/>
  <c r="R197" i="4"/>
  <c r="L197" i="4"/>
  <c r="F197" i="4"/>
  <c r="B4" i="6"/>
  <c r="F122" i="1"/>
  <c r="F119" i="1"/>
  <c r="F120" i="1"/>
  <c r="F118" i="1"/>
  <c r="F111" i="1"/>
  <c r="F88" i="1"/>
  <c r="F89" i="1"/>
  <c r="F90" i="1"/>
  <c r="F91" i="1"/>
  <c r="F92" i="1"/>
  <c r="F93" i="1"/>
  <c r="F94" i="1"/>
  <c r="F109" i="1"/>
  <c r="E163" i="1"/>
  <c r="F110" i="1"/>
  <c r="F112" i="1"/>
  <c r="F113" i="1"/>
  <c r="F114" i="1"/>
  <c r="F115" i="1"/>
  <c r="F116" i="1"/>
  <c r="F121" i="1"/>
  <c r="K16" i="2"/>
  <c r="K15" i="4"/>
  <c r="K9" i="1"/>
  <c r="G9" i="1" s="1"/>
  <c r="K10" i="4" s="1"/>
  <c r="B9" i="1"/>
  <c r="B87" i="1" s="1"/>
  <c r="D163" i="1"/>
  <c r="A20" i="8" s="1"/>
  <c r="D162" i="1"/>
  <c r="A19" i="8" s="1"/>
  <c r="D161" i="1"/>
  <c r="A18" i="8" s="1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J6" i="7"/>
  <c r="J7" i="7"/>
  <c r="F6" i="7"/>
  <c r="G6" i="7"/>
  <c r="H6" i="7"/>
  <c r="D19" i="7"/>
  <c r="D18" i="7"/>
  <c r="D17" i="7"/>
  <c r="D16" i="7"/>
  <c r="D15" i="7"/>
  <c r="D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D13" i="7"/>
  <c r="D12" i="7"/>
  <c r="D11" i="7"/>
  <c r="D10" i="7"/>
  <c r="D9" i="7"/>
  <c r="D8" i="7"/>
  <c r="D7" i="7"/>
  <c r="D6" i="7"/>
  <c r="D5" i="7"/>
  <c r="G5" i="7"/>
  <c r="H5" i="7"/>
  <c r="K5" i="7"/>
  <c r="L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K6" i="7"/>
  <c r="L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D7" i="6"/>
  <c r="C1" i="4"/>
  <c r="C2" i="4"/>
  <c r="C3" i="1"/>
  <c r="C3" i="4" s="1"/>
  <c r="A10" i="4"/>
  <c r="A87" i="4" s="1"/>
  <c r="A11" i="4"/>
  <c r="A88" i="4" s="1"/>
  <c r="A165" i="2"/>
  <c r="A10" i="2"/>
  <c r="A87" i="2" s="1"/>
  <c r="A164" i="2" s="1"/>
  <c r="L85" i="1"/>
  <c r="C2" i="2"/>
  <c r="C1" i="2"/>
  <c r="F7" i="7"/>
  <c r="G7" i="7"/>
  <c r="H7" i="7"/>
  <c r="F8" i="7"/>
  <c r="G8" i="7"/>
  <c r="H8" i="7"/>
  <c r="J8" i="7"/>
  <c r="K7" i="7"/>
  <c r="L7" i="7"/>
  <c r="F9" i="7"/>
  <c r="F10" i="7"/>
  <c r="G9" i="7"/>
  <c r="H9" i="7"/>
  <c r="J9" i="7"/>
  <c r="K8" i="7"/>
  <c r="L8" i="7"/>
  <c r="J10" i="7"/>
  <c r="K9" i="7"/>
  <c r="L9" i="7"/>
  <c r="G10" i="7"/>
  <c r="H10" i="7"/>
  <c r="F11" i="7"/>
  <c r="J11" i="7"/>
  <c r="K10" i="7"/>
  <c r="L10" i="7"/>
  <c r="G11" i="7"/>
  <c r="H11" i="7"/>
  <c r="F12" i="7"/>
  <c r="J12" i="7"/>
  <c r="K11" i="7"/>
  <c r="L11" i="7"/>
  <c r="G12" i="7"/>
  <c r="H12" i="7"/>
  <c r="F13" i="7"/>
  <c r="K12" i="7"/>
  <c r="L12" i="7"/>
  <c r="J13" i="7"/>
  <c r="F14" i="7"/>
  <c r="G13" i="7"/>
  <c r="H13" i="7"/>
  <c r="G14" i="7"/>
  <c r="H14" i="7"/>
  <c r="F15" i="7"/>
  <c r="J14" i="7"/>
  <c r="K13" i="7"/>
  <c r="L13" i="7"/>
  <c r="K14" i="7"/>
  <c r="L14" i="7"/>
  <c r="J15" i="7"/>
  <c r="G15" i="7"/>
  <c r="H15" i="7"/>
  <c r="F16" i="7"/>
  <c r="G16" i="7"/>
  <c r="H16" i="7"/>
  <c r="F17" i="7"/>
  <c r="J16" i="7"/>
  <c r="K15" i="7"/>
  <c r="L15" i="7"/>
  <c r="F18" i="7"/>
  <c r="G17" i="7"/>
  <c r="H17" i="7"/>
  <c r="K16" i="7"/>
  <c r="L16" i="7"/>
  <c r="J17" i="7"/>
  <c r="G18" i="7"/>
  <c r="H18" i="7"/>
  <c r="F19" i="7"/>
  <c r="G19" i="7"/>
  <c r="H19" i="7"/>
  <c r="J18" i="7"/>
  <c r="K17" i="7"/>
  <c r="L17" i="7"/>
  <c r="K18" i="7"/>
  <c r="L18" i="7"/>
  <c r="J19" i="7"/>
  <c r="K19" i="7"/>
  <c r="L19" i="7"/>
  <c r="C142" i="1" l="1"/>
  <c r="C148" i="1"/>
  <c r="C156" i="1"/>
  <c r="C158" i="1"/>
  <c r="C138" i="1"/>
  <c r="C146" i="1"/>
  <c r="C150" i="1"/>
  <c r="C144" i="1"/>
  <c r="C152" i="1"/>
  <c r="C155" i="1"/>
  <c r="C143" i="1"/>
  <c r="C147" i="1"/>
  <c r="C154" i="1"/>
  <c r="C149" i="1"/>
  <c r="C139" i="1"/>
  <c r="C140" i="1"/>
  <c r="C145" i="1"/>
  <c r="C157" i="1"/>
  <c r="C153" i="1"/>
  <c r="C151" i="1"/>
  <c r="C141" i="1"/>
  <c r="F74" i="1"/>
  <c r="E75" i="1"/>
  <c r="B173" i="2"/>
  <c r="B185" i="2"/>
  <c r="B174" i="2"/>
  <c r="B175" i="2"/>
  <c r="B181" i="2"/>
  <c r="B184" i="2"/>
  <c r="B176" i="2"/>
  <c r="B182" i="2"/>
  <c r="B183" i="2"/>
  <c r="B180" i="2"/>
  <c r="B177" i="2"/>
  <c r="B172" i="2"/>
  <c r="B179" i="2"/>
  <c r="B75" i="1"/>
  <c r="C97" i="1"/>
  <c r="C123" i="1"/>
  <c r="C129" i="1"/>
  <c r="C132" i="1"/>
  <c r="C127" i="1"/>
  <c r="C125" i="1"/>
  <c r="C136" i="1"/>
  <c r="C137" i="1"/>
  <c r="C131" i="1"/>
  <c r="C134" i="1"/>
  <c r="C124" i="1"/>
  <c r="C128" i="1"/>
  <c r="C133" i="1"/>
  <c r="C126" i="1"/>
  <c r="C135" i="1"/>
  <c r="C130" i="1"/>
  <c r="B20" i="8"/>
  <c r="K15" i="2"/>
  <c r="K16" i="4"/>
  <c r="E16" i="4"/>
  <c r="K14" i="2"/>
  <c r="E14" i="4"/>
  <c r="E14" i="2"/>
  <c r="Q10" i="2"/>
  <c r="E12" i="4"/>
  <c r="Q12" i="4"/>
  <c r="F21" i="4"/>
  <c r="K166" i="2"/>
  <c r="R17" i="2"/>
  <c r="E18" i="2"/>
  <c r="F18" i="2" s="1"/>
  <c r="K169" i="2"/>
  <c r="F175" i="2"/>
  <c r="G175" i="2" s="1"/>
  <c r="L17" i="2"/>
  <c r="E18" i="4"/>
  <c r="F18" i="4" s="1"/>
  <c r="K11" i="2"/>
  <c r="Q11" i="2"/>
  <c r="E168" i="2"/>
  <c r="E11" i="2"/>
  <c r="E19" i="4"/>
  <c r="F19" i="4" s="1"/>
  <c r="E15" i="4"/>
  <c r="K18" i="4"/>
  <c r="L18" i="4" s="1"/>
  <c r="K172" i="2"/>
  <c r="L172" i="2" s="1"/>
  <c r="E171" i="2"/>
  <c r="Q14" i="4"/>
  <c r="K175" i="2"/>
  <c r="L175" i="2" s="1"/>
  <c r="Q16" i="4"/>
  <c r="R16" i="4" s="1"/>
  <c r="Q18" i="2"/>
  <c r="R18" i="2" s="1"/>
  <c r="E16" i="2"/>
  <c r="K18" i="2"/>
  <c r="L18" i="2" s="1"/>
  <c r="E21" i="2"/>
  <c r="F21" i="2" s="1"/>
  <c r="E15" i="2"/>
  <c r="K171" i="2"/>
  <c r="L171" i="2" s="1"/>
  <c r="K12" i="4"/>
  <c r="Q18" i="4"/>
  <c r="R18" i="4" s="1"/>
  <c r="L19" i="4"/>
  <c r="Q12" i="2"/>
  <c r="R21" i="4"/>
  <c r="L17" i="4"/>
  <c r="L21" i="4"/>
  <c r="R21" i="2"/>
  <c r="E19" i="2"/>
  <c r="F19" i="2" s="1"/>
  <c r="E166" i="2"/>
  <c r="K173" i="2"/>
  <c r="L173" i="2" s="1"/>
  <c r="Q15" i="4"/>
  <c r="Q17" i="4"/>
  <c r="R17" i="4" s="1"/>
  <c r="K14" i="4"/>
  <c r="E173" i="2"/>
  <c r="F173" i="2" s="1"/>
  <c r="G173" i="2" s="1"/>
  <c r="K170" i="2"/>
  <c r="E169" i="2"/>
  <c r="E20" i="4"/>
  <c r="F20" i="4" s="1"/>
  <c r="Q14" i="2"/>
  <c r="K21" i="2"/>
  <c r="L21" i="2" s="1"/>
  <c r="E12" i="2"/>
  <c r="K19" i="2"/>
  <c r="L19" i="2" s="1"/>
  <c r="K12" i="2"/>
  <c r="Q15" i="2"/>
  <c r="E17" i="2"/>
  <c r="E172" i="2"/>
  <c r="F172" i="2" s="1"/>
  <c r="G172" i="2" s="1"/>
  <c r="E170" i="2"/>
  <c r="F170" i="2" s="1"/>
  <c r="G170" i="2" s="1"/>
  <c r="E162" i="1"/>
  <c r="B10" i="2"/>
  <c r="B87" i="2" s="1"/>
  <c r="B93" i="1"/>
  <c r="B16" i="2"/>
  <c r="B93" i="2" s="1"/>
  <c r="B16" i="4"/>
  <c r="B93" i="4" s="1"/>
  <c r="B113" i="1"/>
  <c r="B36" i="2"/>
  <c r="B113" i="2" s="1"/>
  <c r="B112" i="1"/>
  <c r="B35" i="2"/>
  <c r="B112" i="2" s="1"/>
  <c r="B120" i="1"/>
  <c r="B115" i="1"/>
  <c r="B38" i="2"/>
  <c r="B115" i="2" s="1"/>
  <c r="B192" i="2" s="1"/>
  <c r="B119" i="1"/>
  <c r="B88" i="1"/>
  <c r="B11" i="2"/>
  <c r="B88" i="2" s="1"/>
  <c r="B121" i="1"/>
  <c r="B110" i="1"/>
  <c r="B33" i="2"/>
  <c r="B110" i="2" s="1"/>
  <c r="B118" i="1"/>
  <c r="B111" i="1"/>
  <c r="B34" i="2"/>
  <c r="B111" i="2" s="1"/>
  <c r="B116" i="1"/>
  <c r="B122" i="1"/>
  <c r="B90" i="1"/>
  <c r="B13" i="2"/>
  <c r="B90" i="2" s="1"/>
  <c r="B13" i="4"/>
  <c r="B90" i="4" s="1"/>
  <c r="B91" i="1"/>
  <c r="B14" i="2"/>
  <c r="B91" i="2" s="1"/>
  <c r="B14" i="4"/>
  <c r="B91" i="4" s="1"/>
  <c r="B114" i="1"/>
  <c r="B37" i="2"/>
  <c r="B114" i="2" s="1"/>
  <c r="B191" i="2" s="1"/>
  <c r="B94" i="1"/>
  <c r="B17" i="4"/>
  <c r="B94" i="4" s="1"/>
  <c r="B17" i="2"/>
  <c r="B94" i="2" s="1"/>
  <c r="B109" i="1"/>
  <c r="B32" i="2"/>
  <c r="B109" i="2" s="1"/>
  <c r="B32" i="4"/>
  <c r="B109" i="4" s="1"/>
  <c r="B92" i="1"/>
  <c r="B15" i="4"/>
  <c r="B92" i="4" s="1"/>
  <c r="B15" i="2"/>
  <c r="B92" i="2" s="1"/>
  <c r="F117" i="1"/>
  <c r="B117" i="1"/>
  <c r="B89" i="1"/>
  <c r="B12" i="4"/>
  <c r="B89" i="4" s="1"/>
  <c r="B12" i="2"/>
  <c r="B89" i="2" s="1"/>
  <c r="C118" i="1"/>
  <c r="C116" i="1"/>
  <c r="C109" i="1"/>
  <c r="C107" i="1"/>
  <c r="C104" i="1"/>
  <c r="C99" i="1"/>
  <c r="C96" i="1"/>
  <c r="C89" i="1"/>
  <c r="C121" i="1"/>
  <c r="C119" i="1"/>
  <c r="C101" i="1"/>
  <c r="C94" i="1"/>
  <c r="C92" i="1"/>
  <c r="C88" i="1"/>
  <c r="C114" i="1"/>
  <c r="C112" i="1"/>
  <c r="C108" i="1"/>
  <c r="C106" i="1"/>
  <c r="C95" i="1"/>
  <c r="C90" i="1"/>
  <c r="C120" i="1"/>
  <c r="C115" i="1"/>
  <c r="C102" i="1"/>
  <c r="C93" i="1"/>
  <c r="C122" i="1"/>
  <c r="C117" i="1"/>
  <c r="C111" i="1"/>
  <c r="C105" i="1"/>
  <c r="C100" i="1"/>
  <c r="C110" i="1"/>
  <c r="C91" i="1"/>
  <c r="C113" i="1"/>
  <c r="C103" i="1"/>
  <c r="C98" i="1"/>
  <c r="C87" i="1"/>
  <c r="B11" i="4"/>
  <c r="B88" i="4" s="1"/>
  <c r="L16" i="2"/>
  <c r="L15" i="4"/>
  <c r="F87" i="1"/>
  <c r="E161" i="1" s="1"/>
  <c r="L168" i="2"/>
  <c r="H9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B10" i="4"/>
  <c r="B87" i="4" s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R164" i="2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K87" i="4"/>
  <c r="K88" i="4"/>
  <c r="L88" i="4" s="1"/>
  <c r="K87" i="2"/>
  <c r="Q87" i="2"/>
  <c r="Q10" i="4"/>
  <c r="E164" i="2"/>
  <c r="E10" i="2"/>
  <c r="Q164" i="2"/>
  <c r="K10" i="2"/>
  <c r="K11" i="4"/>
  <c r="K164" i="2"/>
  <c r="E87" i="4"/>
  <c r="C81" i="1"/>
  <c r="E9" i="1" s="1"/>
  <c r="Q88" i="4"/>
  <c r="E88" i="4"/>
  <c r="E11" i="4"/>
  <c r="F11" i="4" s="1"/>
  <c r="R165" i="2"/>
  <c r="Q87" i="4"/>
  <c r="R87" i="4"/>
  <c r="S87" i="4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C3" i="2"/>
  <c r="B153" i="1" l="1"/>
  <c r="B76" i="4"/>
  <c r="B153" i="4" s="1"/>
  <c r="B76" i="2"/>
  <c r="B153" i="2" s="1"/>
  <c r="B230" i="2" s="1"/>
  <c r="F75" i="1"/>
  <c r="E76" i="1"/>
  <c r="B170" i="2"/>
  <c r="B169" i="2"/>
  <c r="B186" i="2"/>
  <c r="B188" i="2"/>
  <c r="B189" i="2"/>
  <c r="B190" i="2"/>
  <c r="B171" i="2"/>
  <c r="B187" i="2"/>
  <c r="B164" i="2"/>
  <c r="B166" i="2"/>
  <c r="B167" i="2"/>
  <c r="B168" i="2"/>
  <c r="B165" i="2"/>
  <c r="B74" i="1"/>
  <c r="B73" i="1"/>
  <c r="F9" i="1"/>
  <c r="E10" i="1"/>
  <c r="E11" i="1" s="1"/>
  <c r="B19" i="8"/>
  <c r="B18" i="8"/>
  <c r="L15" i="2"/>
  <c r="R15" i="2"/>
  <c r="L11" i="4"/>
  <c r="R16" i="2"/>
  <c r="F15" i="2"/>
  <c r="L14" i="4"/>
  <c r="L166" i="2"/>
  <c r="L12" i="2"/>
  <c r="R14" i="2"/>
  <c r="R12" i="2"/>
  <c r="F11" i="2"/>
  <c r="F168" i="2"/>
  <c r="G168" i="2" s="1"/>
  <c r="R12" i="4"/>
  <c r="L165" i="2"/>
  <c r="R11" i="4"/>
  <c r="F88" i="4"/>
  <c r="F165" i="2"/>
  <c r="G165" i="2" s="1"/>
  <c r="F17" i="2"/>
  <c r="F12" i="2"/>
  <c r="L170" i="2"/>
  <c r="F17" i="4"/>
  <c r="F16" i="2"/>
  <c r="F171" i="2"/>
  <c r="G171" i="2" s="1"/>
  <c r="F15" i="4"/>
  <c r="L11" i="2"/>
  <c r="F14" i="2"/>
  <c r="F14" i="4"/>
  <c r="C4" i="6"/>
  <c r="D4" i="6" s="1"/>
  <c r="E7" i="6" s="1"/>
  <c r="K167" i="2"/>
  <c r="L167" i="2" s="1"/>
  <c r="E167" i="2"/>
  <c r="F167" i="2" s="1"/>
  <c r="G167" i="2" s="1"/>
  <c r="E13" i="2"/>
  <c r="F13" i="2" s="1"/>
  <c r="K13" i="2"/>
  <c r="L13" i="2" s="1"/>
  <c r="Q13" i="2"/>
  <c r="R13" i="2" s="1"/>
  <c r="K13" i="4"/>
  <c r="L13" i="4" s="1"/>
  <c r="E13" i="4"/>
  <c r="F13" i="4" s="1"/>
  <c r="Q13" i="4"/>
  <c r="R13" i="4" s="1"/>
  <c r="F169" i="2"/>
  <c r="G169" i="2" s="1"/>
  <c r="R15" i="4"/>
  <c r="F166" i="2"/>
  <c r="G166" i="2" s="1"/>
  <c r="L12" i="4"/>
  <c r="R14" i="4"/>
  <c r="R11" i="2"/>
  <c r="L14" i="2"/>
  <c r="F16" i="4"/>
  <c r="L169" i="2"/>
  <c r="L16" i="4"/>
  <c r="F12" i="4"/>
  <c r="L9" i="1"/>
  <c r="H81" i="1"/>
  <c r="C159" i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G87" i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I81" i="1"/>
  <c r="R159" i="4"/>
  <c r="R236" i="2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B151" i="1" l="1"/>
  <c r="B74" i="4"/>
  <c r="B151" i="4" s="1"/>
  <c r="B74" i="2"/>
  <c r="B151" i="2" s="1"/>
  <c r="B228" i="2" s="1"/>
  <c r="B152" i="1"/>
  <c r="B75" i="2"/>
  <c r="B152" i="2" s="1"/>
  <c r="B229" i="2" s="1"/>
  <c r="B75" i="4"/>
  <c r="B152" i="4" s="1"/>
  <c r="E77" i="1"/>
  <c r="F76" i="1"/>
  <c r="E12" i="1"/>
  <c r="F11" i="1"/>
  <c r="F10" i="1"/>
  <c r="R87" i="2"/>
  <c r="L87" i="2"/>
  <c r="F10" i="2"/>
  <c r="L87" i="4"/>
  <c r="R10" i="4"/>
  <c r="L10" i="2"/>
  <c r="L81" i="1"/>
  <c r="M9" i="1" s="1"/>
  <c r="L10" i="4"/>
  <c r="R10" i="2"/>
  <c r="L164" i="2"/>
  <c r="F164" i="2"/>
  <c r="F87" i="4"/>
  <c r="B16" i="8"/>
  <c r="T87" i="4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B10" i="8"/>
  <c r="F77" i="1" l="1"/>
  <c r="E78" i="1"/>
  <c r="F12" i="1"/>
  <c r="E13" i="1"/>
  <c r="C10" i="2"/>
  <c r="C87" i="2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C10" i="4"/>
  <c r="C87" i="4" s="1"/>
  <c r="G164" i="2"/>
  <c r="F236" i="2"/>
  <c r="M10" i="4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L82" i="4"/>
  <c r="M87" i="4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L159" i="4"/>
  <c r="M164" i="2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L236" i="2"/>
  <c r="M10" i="2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L82" i="2"/>
  <c r="M87" i="2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L159" i="2"/>
  <c r="G87" i="4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F159" i="4"/>
  <c r="S10" i="2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R82" i="2"/>
  <c r="S10" i="4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R82" i="4"/>
  <c r="S87" i="2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R159" i="2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F82" i="2"/>
  <c r="H10" i="2" s="1"/>
  <c r="M33" i="1" l="1"/>
  <c r="C33" i="4"/>
  <c r="C110" i="4" s="1"/>
  <c r="F78" i="1"/>
  <c r="E79" i="1"/>
  <c r="C164" i="2"/>
  <c r="F13" i="1"/>
  <c r="E14" i="1"/>
  <c r="C11" i="2"/>
  <c r="C88" i="2" s="1"/>
  <c r="C13" i="2"/>
  <c r="C90" i="2" s="1"/>
  <c r="C11" i="4"/>
  <c r="C88" i="4" s="1"/>
  <c r="B13" i="8"/>
  <c r="T10" i="4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B14" i="8"/>
  <c r="H87" i="4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B3" i="8"/>
  <c r="N10" i="2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7" i="4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B15" i="8"/>
  <c r="H164" i="2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B8" i="8"/>
  <c r="B12" i="8"/>
  <c r="N10" i="4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B2" i="8"/>
  <c r="T87" i="2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B7" i="8"/>
  <c r="B4" i="8"/>
  <c r="T10" i="2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N87" i="2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B6" i="8"/>
  <c r="N164" i="2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B9" i="8"/>
  <c r="C12" i="2"/>
  <c r="C89" i="2" s="1"/>
  <c r="M34" i="1" l="1"/>
  <c r="C34" i="4"/>
  <c r="C111" i="4" s="1"/>
  <c r="F79" i="1"/>
  <c r="E80" i="1"/>
  <c r="F80" i="1" s="1"/>
  <c r="T33" i="4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N33" i="4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C166" i="2"/>
  <c r="C167" i="2"/>
  <c r="C165" i="2"/>
  <c r="E15" i="1"/>
  <c r="F14" i="1"/>
  <c r="C13" i="4"/>
  <c r="C90" i="4" s="1"/>
  <c r="C12" i="4"/>
  <c r="C89" i="4" s="1"/>
  <c r="C14" i="2"/>
  <c r="C91" i="2" s="1"/>
  <c r="C14" i="4"/>
  <c r="C91" i="4" s="1"/>
  <c r="C15" i="4"/>
  <c r="C92" i="4" s="1"/>
  <c r="M35" i="1" l="1"/>
  <c r="C35" i="4"/>
  <c r="C112" i="4" s="1"/>
  <c r="C168" i="2"/>
  <c r="E16" i="1"/>
  <c r="F15" i="1"/>
  <c r="C15" i="2"/>
  <c r="C92" i="2" s="1"/>
  <c r="C16" i="2"/>
  <c r="C93" i="2" s="1"/>
  <c r="M36" i="1" l="1"/>
  <c r="C36" i="4"/>
  <c r="C113" i="4" s="1"/>
  <c r="C169" i="2"/>
  <c r="C170" i="2"/>
  <c r="F16" i="1"/>
  <c r="E17" i="1"/>
  <c r="C16" i="4"/>
  <c r="C93" i="4" s="1"/>
  <c r="M37" i="1" l="1"/>
  <c r="C37" i="4"/>
  <c r="C114" i="4" s="1"/>
  <c r="F17" i="1"/>
  <c r="E18" i="1"/>
  <c r="C17" i="4"/>
  <c r="C94" i="4" s="1"/>
  <c r="C17" i="2"/>
  <c r="C94" i="2" s="1"/>
  <c r="C18" i="2"/>
  <c r="C95" i="2" s="1"/>
  <c r="C18" i="4"/>
  <c r="C95" i="4" s="1"/>
  <c r="M38" i="1" l="1"/>
  <c r="C38" i="4"/>
  <c r="C115" i="4" s="1"/>
  <c r="C171" i="2"/>
  <c r="C172" i="2"/>
  <c r="E19" i="1"/>
  <c r="F18" i="1"/>
  <c r="C19" i="4"/>
  <c r="C96" i="4" s="1"/>
  <c r="C19" i="2"/>
  <c r="C96" i="2" s="1"/>
  <c r="M39" i="1" l="1"/>
  <c r="C39" i="2"/>
  <c r="C116" i="2" s="1"/>
  <c r="C193" i="2" s="1"/>
  <c r="C39" i="4"/>
  <c r="C116" i="4" s="1"/>
  <c r="C173" i="2"/>
  <c r="E20" i="1"/>
  <c r="F19" i="1"/>
  <c r="C20" i="4"/>
  <c r="C97" i="4" s="1"/>
  <c r="C20" i="2"/>
  <c r="C97" i="2" s="1"/>
  <c r="M40" i="1" l="1"/>
  <c r="C40" i="4"/>
  <c r="C117" i="4" s="1"/>
  <c r="C40" i="2"/>
  <c r="C117" i="2" s="1"/>
  <c r="C194" i="2" s="1"/>
  <c r="C174" i="2"/>
  <c r="F20" i="1"/>
  <c r="E21" i="1"/>
  <c r="C21" i="2"/>
  <c r="C98" i="2" s="1"/>
  <c r="C21" i="4"/>
  <c r="C98" i="4" s="1"/>
  <c r="M41" i="1" l="1"/>
  <c r="C41" i="4"/>
  <c r="C118" i="4" s="1"/>
  <c r="C41" i="2"/>
  <c r="C118" i="2" s="1"/>
  <c r="C195" i="2" s="1"/>
  <c r="C175" i="2"/>
  <c r="F21" i="1"/>
  <c r="E22" i="1"/>
  <c r="C32" i="2"/>
  <c r="C109" i="2" s="1"/>
  <c r="C32" i="4"/>
  <c r="C109" i="4" s="1"/>
  <c r="C22" i="2"/>
  <c r="C99" i="2" s="1"/>
  <c r="C22" i="4"/>
  <c r="C99" i="4" s="1"/>
  <c r="M42" i="1" l="1"/>
  <c r="C42" i="4"/>
  <c r="C119" i="4" s="1"/>
  <c r="C42" i="2"/>
  <c r="C119" i="2" s="1"/>
  <c r="C196" i="2" s="1"/>
  <c r="C176" i="2"/>
  <c r="C186" i="2"/>
  <c r="E23" i="1"/>
  <c r="F22" i="1"/>
  <c r="C33" i="2"/>
  <c r="C110" i="2" s="1"/>
  <c r="C23" i="4"/>
  <c r="C100" i="4" s="1"/>
  <c r="C23" i="2"/>
  <c r="C100" i="2" s="1"/>
  <c r="M43" i="1" l="1"/>
  <c r="C43" i="2"/>
  <c r="C120" i="2" s="1"/>
  <c r="C197" i="2" s="1"/>
  <c r="C43" i="4"/>
  <c r="C120" i="4" s="1"/>
  <c r="C187" i="2"/>
  <c r="C177" i="2"/>
  <c r="E24" i="1"/>
  <c r="F23" i="1"/>
  <c r="C34" i="2"/>
  <c r="C111" i="2" s="1"/>
  <c r="C24" i="4"/>
  <c r="C101" i="4" s="1"/>
  <c r="C24" i="2"/>
  <c r="C101" i="2" s="1"/>
  <c r="M44" i="1" l="1"/>
  <c r="C44" i="4"/>
  <c r="C121" i="4" s="1"/>
  <c r="C44" i="2"/>
  <c r="C121" i="2" s="1"/>
  <c r="C198" i="2" s="1"/>
  <c r="C188" i="2"/>
  <c r="C178" i="2"/>
  <c r="F24" i="1"/>
  <c r="E25" i="1"/>
  <c r="C35" i="2"/>
  <c r="C112" i="2" s="1"/>
  <c r="C25" i="2"/>
  <c r="C102" i="2" s="1"/>
  <c r="C25" i="4"/>
  <c r="C102" i="4" s="1"/>
  <c r="M45" i="1" l="1"/>
  <c r="C45" i="4"/>
  <c r="C122" i="4" s="1"/>
  <c r="C45" i="2"/>
  <c r="C122" i="2" s="1"/>
  <c r="C199" i="2" s="1"/>
  <c r="C189" i="2"/>
  <c r="C179" i="2"/>
  <c r="F25" i="1"/>
  <c r="E26" i="1"/>
  <c r="C36" i="2"/>
  <c r="C113" i="2" s="1"/>
  <c r="C26" i="2"/>
  <c r="C103" i="2" s="1"/>
  <c r="C26" i="4"/>
  <c r="C103" i="4" s="1"/>
  <c r="M46" i="1" l="1"/>
  <c r="C46" i="4"/>
  <c r="C123" i="4" s="1"/>
  <c r="C46" i="2"/>
  <c r="C123" i="2" s="1"/>
  <c r="C200" i="2" s="1"/>
  <c r="C190" i="2"/>
  <c r="C180" i="2"/>
  <c r="E27" i="1"/>
  <c r="F26" i="1"/>
  <c r="C37" i="2"/>
  <c r="C114" i="2" s="1"/>
  <c r="C191" i="2" s="1"/>
  <c r="C27" i="4"/>
  <c r="C104" i="4" s="1"/>
  <c r="C27" i="2"/>
  <c r="C104" i="2" s="1"/>
  <c r="M47" i="1" l="1"/>
  <c r="C47" i="4"/>
  <c r="C124" i="4" s="1"/>
  <c r="C47" i="2"/>
  <c r="C124" i="2" s="1"/>
  <c r="C201" i="2" s="1"/>
  <c r="C181" i="2"/>
  <c r="E28" i="1"/>
  <c r="F27" i="1"/>
  <c r="C38" i="2"/>
  <c r="C115" i="2" s="1"/>
  <c r="C192" i="2" s="1"/>
  <c r="C28" i="4"/>
  <c r="C105" i="4" s="1"/>
  <c r="C28" i="2"/>
  <c r="C105" i="2" s="1"/>
  <c r="M48" i="1" l="1"/>
  <c r="C48" i="4"/>
  <c r="C125" i="4" s="1"/>
  <c r="C48" i="2"/>
  <c r="C125" i="2" s="1"/>
  <c r="C202" i="2" s="1"/>
  <c r="C182" i="2"/>
  <c r="F28" i="1"/>
  <c r="E29" i="1"/>
  <c r="C29" i="2"/>
  <c r="C106" i="2" s="1"/>
  <c r="C29" i="4"/>
  <c r="C106" i="4" s="1"/>
  <c r="M49" i="1" l="1"/>
  <c r="C49" i="4"/>
  <c r="C126" i="4" s="1"/>
  <c r="C49" i="2"/>
  <c r="C126" i="2" s="1"/>
  <c r="C203" i="2" s="1"/>
  <c r="C183" i="2"/>
  <c r="F29" i="1"/>
  <c r="E30" i="1"/>
  <c r="C30" i="2"/>
  <c r="C107" i="2" s="1"/>
  <c r="C30" i="4"/>
  <c r="C107" i="4" s="1"/>
  <c r="M50" i="1" l="1"/>
  <c r="C50" i="4"/>
  <c r="C127" i="4" s="1"/>
  <c r="C50" i="2"/>
  <c r="C127" i="2" s="1"/>
  <c r="C204" i="2" s="1"/>
  <c r="C184" i="2"/>
  <c r="F30" i="1"/>
  <c r="C31" i="4"/>
  <c r="C108" i="4" s="1"/>
  <c r="C31" i="2"/>
  <c r="C108" i="2" s="1"/>
  <c r="M51" i="1" l="1"/>
  <c r="C51" i="2"/>
  <c r="C128" i="2" s="1"/>
  <c r="C205" i="2" s="1"/>
  <c r="C51" i="4"/>
  <c r="C128" i="4" s="1"/>
  <c r="C185" i="2"/>
  <c r="M52" i="1" l="1"/>
  <c r="C52" i="4"/>
  <c r="C129" i="4" s="1"/>
  <c r="C52" i="2"/>
  <c r="C129" i="2" s="1"/>
  <c r="C206" i="2" s="1"/>
  <c r="E10" i="4"/>
  <c r="F10" i="4" s="1"/>
  <c r="M53" i="1" l="1"/>
  <c r="C53" i="4"/>
  <c r="C130" i="4" s="1"/>
  <c r="C53" i="2"/>
  <c r="C130" i="2" s="1"/>
  <c r="C207" i="2" s="1"/>
  <c r="F82" i="4"/>
  <c r="G10" i="4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M54" i="1" l="1"/>
  <c r="C54" i="4"/>
  <c r="C131" i="4" s="1"/>
  <c r="C54" i="2"/>
  <c r="C131" i="2" s="1"/>
  <c r="C208" i="2" s="1"/>
  <c r="B11" i="8"/>
  <c r="H10" i="4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E87" i="2"/>
  <c r="F87" i="2"/>
  <c r="G87" i="2" s="1"/>
  <c r="M55" i="1" l="1"/>
  <c r="C55" i="4"/>
  <c r="C132" i="4" s="1"/>
  <c r="C55" i="2"/>
  <c r="C132" i="2" s="1"/>
  <c r="C209" i="2" s="1"/>
  <c r="H33" i="4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F159" i="2"/>
  <c r="B5" i="8" s="1"/>
  <c r="M56" i="1" l="1"/>
  <c r="C56" i="4"/>
  <c r="C133" i="4" s="1"/>
  <c r="C56" i="2"/>
  <c r="C133" i="2" s="1"/>
  <c r="C210" i="2" s="1"/>
  <c r="H87" i="2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M57" i="1" l="1"/>
  <c r="C57" i="4"/>
  <c r="C134" i="4" s="1"/>
  <c r="C57" i="2"/>
  <c r="C134" i="2" s="1"/>
  <c r="C211" i="2" s="1"/>
  <c r="M58" i="1" l="1"/>
  <c r="C58" i="4"/>
  <c r="C135" i="4" s="1"/>
  <c r="C58" i="2"/>
  <c r="C135" i="2" s="1"/>
  <c r="C212" i="2" s="1"/>
  <c r="M59" i="1" l="1"/>
  <c r="C59" i="2"/>
  <c r="C136" i="2" s="1"/>
  <c r="C213" i="2" s="1"/>
  <c r="C59" i="4"/>
  <c r="C136" i="4" s="1"/>
  <c r="M60" i="1" l="1"/>
  <c r="C60" i="4"/>
  <c r="C137" i="4" s="1"/>
  <c r="C60" i="2"/>
  <c r="C137" i="2" s="1"/>
  <c r="C214" i="2" s="1"/>
  <c r="M61" i="1" l="1"/>
  <c r="C61" i="4"/>
  <c r="C138" i="4" s="1"/>
  <c r="C61" i="2"/>
  <c r="C138" i="2" s="1"/>
  <c r="C215" i="2" s="1"/>
  <c r="M62" i="1" l="1"/>
  <c r="C62" i="4"/>
  <c r="C139" i="4" s="1"/>
  <c r="C62" i="2"/>
  <c r="C139" i="2" s="1"/>
  <c r="C216" i="2" s="1"/>
  <c r="M63" i="1" l="1"/>
  <c r="C63" i="4"/>
  <c r="C140" i="4" s="1"/>
  <c r="C63" i="2"/>
  <c r="C140" i="2" s="1"/>
  <c r="C217" i="2" s="1"/>
  <c r="M64" i="1" l="1"/>
  <c r="C64" i="4"/>
  <c r="C141" i="4" s="1"/>
  <c r="C64" i="2"/>
  <c r="C141" i="2" s="1"/>
  <c r="C218" i="2" s="1"/>
  <c r="M65" i="1" l="1"/>
  <c r="C65" i="4"/>
  <c r="C142" i="4" s="1"/>
  <c r="C65" i="2"/>
  <c r="C142" i="2" s="1"/>
  <c r="C219" i="2" s="1"/>
  <c r="M66" i="1" l="1"/>
  <c r="C66" i="4"/>
  <c r="C143" i="4" s="1"/>
  <c r="C66" i="2"/>
  <c r="C143" i="2" s="1"/>
  <c r="C220" i="2" s="1"/>
  <c r="M67" i="1" l="1"/>
  <c r="C67" i="4"/>
  <c r="C144" i="4" s="1"/>
  <c r="C67" i="2"/>
  <c r="C144" i="2" s="1"/>
  <c r="C221" i="2" s="1"/>
  <c r="M68" i="1" l="1"/>
  <c r="C68" i="4"/>
  <c r="C145" i="4" s="1"/>
  <c r="C68" i="2"/>
  <c r="C145" i="2" s="1"/>
  <c r="C222" i="2" s="1"/>
  <c r="M69" i="1" l="1"/>
  <c r="C69" i="4"/>
  <c r="C146" i="4" s="1"/>
  <c r="C69" i="2"/>
  <c r="C146" i="2" s="1"/>
  <c r="C223" i="2" s="1"/>
  <c r="M70" i="1" l="1"/>
  <c r="C70" i="4"/>
  <c r="C147" i="4" s="1"/>
  <c r="C70" i="2"/>
  <c r="C147" i="2" s="1"/>
  <c r="C224" i="2" s="1"/>
  <c r="M71" i="1" l="1"/>
  <c r="C71" i="4"/>
  <c r="C148" i="4" s="1"/>
  <c r="C71" i="2"/>
  <c r="C148" i="2" s="1"/>
  <c r="C225" i="2" s="1"/>
  <c r="M72" i="1" l="1"/>
  <c r="C72" i="4"/>
  <c r="C149" i="4" s="1"/>
  <c r="C72" i="2"/>
  <c r="C149" i="2" s="1"/>
  <c r="C226" i="2" s="1"/>
  <c r="M73" i="1" l="1"/>
  <c r="C73" i="4"/>
  <c r="C150" i="4" s="1"/>
  <c r="C73" i="2"/>
  <c r="C150" i="2" s="1"/>
  <c r="C227" i="2" s="1"/>
  <c r="M74" i="1" l="1"/>
  <c r="C74" i="4"/>
  <c r="C151" i="4" s="1"/>
  <c r="C74" i="2"/>
  <c r="C151" i="2" s="1"/>
  <c r="C228" i="2" s="1"/>
  <c r="M75" i="1" l="1"/>
  <c r="C75" i="2"/>
  <c r="C152" i="2" s="1"/>
  <c r="C229" i="2" s="1"/>
  <c r="C75" i="4"/>
  <c r="C152" i="4" s="1"/>
  <c r="M76" i="1" l="1"/>
  <c r="C76" i="4"/>
  <c r="C153" i="4" s="1"/>
  <c r="C76" i="2"/>
  <c r="C153" i="2" s="1"/>
  <c r="C230" i="2" s="1"/>
  <c r="M77" i="1" l="1"/>
  <c r="C77" i="4"/>
  <c r="C154" i="4" s="1"/>
  <c r="C77" i="2"/>
  <c r="C154" i="2" s="1"/>
  <c r="C231" i="2" s="1"/>
  <c r="M78" i="1" l="1"/>
  <c r="C78" i="4"/>
  <c r="C155" i="4" s="1"/>
  <c r="C78" i="2"/>
  <c r="C155" i="2" s="1"/>
  <c r="C232" i="2" s="1"/>
  <c r="M79" i="1" l="1"/>
  <c r="C79" i="4"/>
  <c r="C156" i="4" s="1"/>
  <c r="C79" i="2"/>
  <c r="C156" i="2" s="1"/>
  <c r="C233" i="2" s="1"/>
  <c r="M80" i="1" l="1"/>
  <c r="C80" i="4"/>
  <c r="C157" i="4" s="1"/>
  <c r="C80" i="2"/>
  <c r="C157" i="2" s="1"/>
  <c r="C234" i="2" s="1"/>
  <c r="C81" i="2" l="1"/>
  <c r="C158" i="2" s="1"/>
  <c r="C235" i="2" s="1"/>
  <c r="C81" i="4"/>
  <c r="C158" i="4" s="1"/>
</calcChain>
</file>

<file path=xl/comments1.xml><?xml version="1.0" encoding="utf-8"?>
<comments xmlns="http://schemas.openxmlformats.org/spreadsheetml/2006/main">
  <authors>
    <author>Erle P. Halliburton</author>
  </authors>
  <commentList>
    <comment ref="S8" authorId="0">
      <text>
        <r>
          <rPr>
            <b/>
            <sz val="9"/>
            <color indexed="81"/>
            <rFont val="Tahoma"/>
            <family val="2"/>
          </rPr>
          <t>Do not modify this column, it will populate automatically.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9" authorId="0">
      <text>
        <r>
          <rPr>
            <sz val="9"/>
            <color indexed="81"/>
            <rFont val="Tahoma"/>
            <family val="2"/>
          </rPr>
          <t xml:space="preserve">Do not modify this column, it will automatically populate
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Do not modify this column, it will automatically populate.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<sst xmlns="http://schemas.openxmlformats.org/spreadsheetml/2006/main" count="380" uniqueCount="177">
  <si>
    <t>Customer:</t>
  </si>
  <si>
    <t>Well:</t>
  </si>
  <si>
    <t>Date:</t>
  </si>
  <si>
    <t>Stage</t>
  </si>
  <si>
    <t xml:space="preserve"> </t>
  </si>
  <si>
    <t>BBL</t>
  </si>
  <si>
    <t>Clean</t>
  </si>
  <si>
    <t>Slurry</t>
  </si>
  <si>
    <t>Time</t>
  </si>
  <si>
    <t>Number</t>
  </si>
  <si>
    <t>Description</t>
  </si>
  <si>
    <t>Volume</t>
  </si>
  <si>
    <t>Cum</t>
  </si>
  <si>
    <t>Left</t>
  </si>
  <si>
    <t>Needed</t>
  </si>
  <si>
    <t>Rate</t>
  </si>
  <si>
    <t>(gal)</t>
  </si>
  <si>
    <t>(BPM)</t>
  </si>
  <si>
    <t>(min)</t>
  </si>
  <si>
    <t>Totals</t>
  </si>
  <si>
    <t>AvgSlurry</t>
  </si>
  <si>
    <t>BeginProp</t>
  </si>
  <si>
    <t>End Prop</t>
  </si>
  <si>
    <t>Proppant</t>
  </si>
  <si>
    <t>Prop</t>
  </si>
  <si>
    <t>Density</t>
  </si>
  <si>
    <t>Conc</t>
  </si>
  <si>
    <t>Actual</t>
  </si>
  <si>
    <t>Num</t>
  </si>
  <si>
    <t>(lb/gl)</t>
  </si>
  <si>
    <t>(lb/gal)</t>
  </si>
  <si>
    <t>(lbs)</t>
  </si>
  <si>
    <t>Prop 1</t>
  </si>
  <si>
    <t>Prop 2</t>
  </si>
  <si>
    <t>Prop 3</t>
  </si>
  <si>
    <t>total</t>
  </si>
  <si>
    <t>Prop2</t>
  </si>
  <si>
    <t>AVF</t>
  </si>
  <si>
    <t>Proppant Name</t>
  </si>
  <si>
    <t>UltraProp</t>
  </si>
  <si>
    <t>Base Fluids</t>
  </si>
  <si>
    <t>% KCL</t>
  </si>
  <si>
    <t>Fluid Density</t>
  </si>
  <si>
    <t>0(ClayFix)</t>
  </si>
  <si>
    <t>Prop1</t>
  </si>
  <si>
    <t>Prop3</t>
  </si>
  <si>
    <t>Stage Vol</t>
  </si>
  <si>
    <t>Cum Vol</t>
  </si>
  <si>
    <t>Vol Left</t>
  </si>
  <si>
    <t>BLENDER</t>
  </si>
  <si>
    <t>AcFrac CR-4000</t>
  </si>
  <si>
    <t>AcFrac PR-4000</t>
  </si>
  <si>
    <t>AcFrac PR-6000</t>
  </si>
  <si>
    <t>AcFrac PRB</t>
  </si>
  <si>
    <t>AcFrac SB Ultra</t>
  </si>
  <si>
    <t>AcFrac SB-C</t>
  </si>
  <si>
    <t>AcFrac SBU-6000</t>
  </si>
  <si>
    <t>AcFrac SBU-6000W</t>
  </si>
  <si>
    <t>Arizona Sand</t>
  </si>
  <si>
    <t>Badger Sand</t>
  </si>
  <si>
    <t>Brady Sand</t>
  </si>
  <si>
    <t>CARBOHSP</t>
  </si>
  <si>
    <t>CARBOLITE</t>
  </si>
  <si>
    <t>CARBOPROP</t>
  </si>
  <si>
    <t>Colorado Lite Sand</t>
  </si>
  <si>
    <t>EconoFlex</t>
  </si>
  <si>
    <t>ECONOPROP</t>
  </si>
  <si>
    <t>Hickory Sand</t>
  </si>
  <si>
    <t>INTERPROP</t>
  </si>
  <si>
    <t>Jordan Sand</t>
  </si>
  <si>
    <t>LWP Plus</t>
  </si>
  <si>
    <t>NAPLITE</t>
  </si>
  <si>
    <t>Ottawa Sand</t>
  </si>
  <si>
    <t>100 Mesh</t>
  </si>
  <si>
    <t>SBU Ceramax E</t>
  </si>
  <si>
    <t xml:space="preserve">SBU Ceramax I </t>
  </si>
  <si>
    <t>SBU Ceramax P</t>
  </si>
  <si>
    <t>SinterBall</t>
  </si>
  <si>
    <t>SINTERED BAUXITE</t>
  </si>
  <si>
    <t>Super DC</t>
  </si>
  <si>
    <t>Super HS</t>
  </si>
  <si>
    <t>Super LC</t>
  </si>
  <si>
    <t>SUPER PROP</t>
  </si>
  <si>
    <t xml:space="preserve">Super TF </t>
  </si>
  <si>
    <t>Tempered DC</t>
  </si>
  <si>
    <t xml:space="preserve">Tempered HS </t>
  </si>
  <si>
    <t>Tempered LC</t>
  </si>
  <si>
    <t>Tempered TF</t>
  </si>
  <si>
    <t>VALUPROP</t>
  </si>
  <si>
    <t>Mesh</t>
  </si>
  <si>
    <t>12/20</t>
  </si>
  <si>
    <t>20/40</t>
  </si>
  <si>
    <t>16/30</t>
  </si>
  <si>
    <t>30/70</t>
  </si>
  <si>
    <t>40/60</t>
  </si>
  <si>
    <t>8/12</t>
  </si>
  <si>
    <t>8/16</t>
  </si>
  <si>
    <t>18/30</t>
  </si>
  <si>
    <t>12/18</t>
  </si>
  <si>
    <t>40/70</t>
  </si>
  <si>
    <t>10/20</t>
  </si>
  <si>
    <t>30/50</t>
  </si>
  <si>
    <t>18/40</t>
  </si>
  <si>
    <t>50/70</t>
  </si>
  <si>
    <t>Diameter</t>
  </si>
  <si>
    <t>lb/rev</t>
  </si>
  <si>
    <t>12 in.</t>
  </si>
  <si>
    <t>14 in.</t>
  </si>
  <si>
    <t>Cal Factor</t>
  </si>
  <si>
    <t>Sand Screw</t>
  </si>
  <si>
    <t>Prop #</t>
  </si>
  <si>
    <t>Rev/Min</t>
  </si>
  <si>
    <t>Max Conc. (lb/gal)</t>
  </si>
  <si>
    <t>Clean Rate (bpm)</t>
  </si>
  <si>
    <t>Screw Rate (Lb/Rev)</t>
  </si>
  <si>
    <t>Base Fluid Density</t>
  </si>
  <si>
    <t>KCL</t>
  </si>
  <si>
    <t>(%)</t>
  </si>
  <si>
    <t>DRY GEL</t>
  </si>
  <si>
    <t>In tanks:</t>
  </si>
  <si>
    <t>Operator:___________________________</t>
  </si>
  <si>
    <t>Engineer:__________________________                 Supervisor:_________________________</t>
  </si>
  <si>
    <t>Signatures</t>
  </si>
  <si>
    <r>
      <t>-</t>
    </r>
    <r>
      <rPr>
        <sz val="12"/>
        <rFont val="Times New Roman"/>
        <family val="1"/>
      </rPr>
      <t>Perform tests, record cal. factors, &amp; return sheet to engineer.</t>
    </r>
  </si>
  <si>
    <t>Operators:</t>
  </si>
  <si>
    <r>
      <t>-</t>
    </r>
    <r>
      <rPr>
        <sz val="12"/>
        <rFont val="Times New Roman"/>
        <family val="1"/>
      </rPr>
      <t>Communicate the importance of testing to Operators.</t>
    </r>
  </si>
  <si>
    <t>Supervisors:</t>
  </si>
  <si>
    <t>-Attach completed sheet to the Final Post Job Report.</t>
  </si>
  <si>
    <t>-Insure Supervisors or Operators receive the data sheet at least 2 hrs before pump time.</t>
  </si>
  <si>
    <r>
      <t>-</t>
    </r>
    <r>
      <rPr>
        <sz val="12"/>
        <rFont val="Times New Roman"/>
        <family val="1"/>
      </rPr>
      <t>Fill in additives, set points, clean rates, &amp; LA rates from the job mass balance.</t>
    </r>
  </si>
  <si>
    <t>Engineers:</t>
  </si>
  <si>
    <t>Responsibilities</t>
  </si>
  <si>
    <t>Counter Volume Must Be Within 5% Of Measured Volume.</t>
  </si>
  <si>
    <r>
      <t>8.</t>
    </r>
    <r>
      <rPr>
        <b/>
        <sz val="7"/>
        <rFont val="Times New Roman"/>
        <family val="1"/>
      </rPr>
      <t xml:space="preserve">                  </t>
    </r>
    <r>
      <rPr>
        <sz val="12"/>
        <rFont val="Times New Roman"/>
        <family val="1"/>
      </rPr>
      <t>Record the final cal. factor for the LA.</t>
    </r>
  </si>
  <si>
    <r>
      <t>7.</t>
    </r>
    <r>
      <rPr>
        <b/>
        <sz val="7"/>
        <rFont val="Times New Roman"/>
        <family val="1"/>
      </rPr>
      <t xml:space="preserve">                  </t>
    </r>
    <r>
      <rPr>
        <sz val="12"/>
        <rFont val="Times New Roman"/>
        <family val="1"/>
      </rPr>
      <t>Test is to be done for both max and min rates.</t>
    </r>
  </si>
  <si>
    <r>
      <t>6.</t>
    </r>
    <r>
      <rPr>
        <b/>
        <sz val="7"/>
        <rFont val="Times New Roman"/>
        <family val="1"/>
      </rPr>
      <t xml:space="preserve">                  </t>
    </r>
    <r>
      <rPr>
        <sz val="12"/>
        <rFont val="Times New Roman"/>
        <family val="1"/>
      </rPr>
      <t>The chemical should be retested until it is within range.</t>
    </r>
  </si>
  <si>
    <r>
      <t>5.</t>
    </r>
    <r>
      <rPr>
        <b/>
        <sz val="7"/>
        <rFont val="Times New Roman"/>
        <family val="1"/>
      </rPr>
      <t xml:space="preserve">                  </t>
    </r>
    <r>
      <rPr>
        <sz val="12"/>
        <rFont val="Times New Roman"/>
        <family val="1"/>
      </rPr>
      <t>If container vol. is not within 5% (2.85-3.15) of the counter vol., adjust cal. factor &amp; test again.</t>
    </r>
  </si>
  <si>
    <r>
      <t>4.</t>
    </r>
    <r>
      <rPr>
        <b/>
        <sz val="7"/>
        <rFont val="Times New Roman"/>
        <family val="1"/>
      </rPr>
      <t xml:space="preserve">                  </t>
    </r>
    <r>
      <rPr>
        <sz val="12"/>
        <rFont val="Times New Roman"/>
        <family val="1"/>
      </rPr>
      <t>Note the counter volume when the 3 gallon mark is reached.</t>
    </r>
  </si>
  <si>
    <r>
      <t>3.</t>
    </r>
    <r>
      <rPr>
        <b/>
        <sz val="7"/>
        <rFont val="Times New Roman"/>
        <family val="1"/>
      </rPr>
      <t xml:space="preserve">                  </t>
    </r>
    <r>
      <rPr>
        <sz val="12"/>
        <rFont val="Times New Roman"/>
        <family val="1"/>
      </rPr>
      <t>Zero blender counter &amp; simultaneously begin filling the 5 gallon container with the chemical to be used on LA.</t>
    </r>
  </si>
  <si>
    <r>
      <t>2.</t>
    </r>
    <r>
      <rPr>
        <b/>
        <sz val="7"/>
        <rFont val="Times New Roman"/>
        <family val="1"/>
      </rPr>
      <t xml:space="preserve">                  </t>
    </r>
    <r>
      <rPr>
        <sz val="12"/>
        <rFont val="Times New Roman"/>
        <family val="1"/>
      </rPr>
      <t>Verify that the LA rate is as expected.</t>
    </r>
  </si>
  <si>
    <r>
      <t>1.</t>
    </r>
    <r>
      <rPr>
        <b/>
        <sz val="7"/>
        <rFont val="Times New Roman"/>
        <family val="1"/>
      </rPr>
      <t xml:space="preserve">                  </t>
    </r>
    <r>
      <rPr>
        <sz val="12"/>
        <rFont val="Times New Roman"/>
        <family val="1"/>
      </rPr>
      <t>Select the LA to be used, and input the specified clean rate &amp; set point.</t>
    </r>
  </si>
  <si>
    <t>Procedure</t>
  </si>
  <si>
    <t>Sec Per Gal</t>
  </si>
  <si>
    <t>Max LA Rate</t>
  </si>
  <si>
    <t>Max Clean Rate</t>
  </si>
  <si>
    <t>Set Pt @ Max Rate</t>
  </si>
  <si>
    <t>Min LA Rate</t>
  </si>
  <si>
    <t>Min Clean Rate</t>
  </si>
  <si>
    <t>Set Pt @ Min Rate</t>
  </si>
  <si>
    <t>Additive</t>
  </si>
  <si>
    <t>LA#</t>
  </si>
  <si>
    <t>Unit</t>
  </si>
  <si>
    <t>“Accuracy Verification for Liquid Additive Pumps”</t>
  </si>
  <si>
    <t>Permian Basin Production Enhancement</t>
  </si>
  <si>
    <t>S.O.</t>
  </si>
  <si>
    <t>Christian Garrido</t>
  </si>
  <si>
    <t>CRC</t>
  </si>
  <si>
    <t>(bbl)</t>
  </si>
  <si>
    <t>Versalite</t>
  </si>
  <si>
    <t>desc</t>
  </si>
  <si>
    <t>rate</t>
  </si>
  <si>
    <t>fluid type</t>
  </si>
  <si>
    <t>clean vol.</t>
  </si>
  <si>
    <t>pumping schedule fluids</t>
  </si>
  <si>
    <t>fluid reference #</t>
  </si>
  <si>
    <t>Fluid type</t>
  </si>
  <si>
    <t>Blender Chemicals</t>
  </si>
  <si>
    <t>Drygel Chemicals</t>
  </si>
  <si>
    <t>Units</t>
  </si>
  <si>
    <t>lb</t>
  </si>
  <si>
    <t>gal</t>
  </si>
  <si>
    <t>Chemicals</t>
  </si>
  <si>
    <t>chemicals</t>
  </si>
  <si>
    <t>reference #</t>
  </si>
  <si>
    <t>100 mesh</t>
  </si>
  <si>
    <t>Common White SSA</t>
  </si>
  <si>
    <t>Premium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</si>
</sst>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"/>
    <numFmt numFmtId="165" formatCode="0.0000"/>
    <numFmt numFmtId="166" formatCode="0.000"/>
    <numFmt numFmtId="167" formatCode="_(* #,##0.0_);_(* \(#,##0.0\);_(* &quot;-&quot;??_);_(@_)"/>
    <numFmt numFmtId="168" formatCode="&quot;$&quot;#.;\(&quot;$&quot;#,\)"/>
    <numFmt numFmtId="169" formatCode="#,##0.00;[Red]\(#,##0.00\)"/>
    <numFmt numFmtId="170" formatCode="#,##0.0000;[Red]\(#,##0.0000\)"/>
    <numFmt numFmtId="171" formatCode="#,##0\ &quot;DM&quot;;\-#,##0\ &quot;DM&quot;"/>
    <numFmt numFmtId="172" formatCode="&quot;$&quot;\ \ \ \ \ \ \ \ \ \ \ \ \ #,##0_);&quot;$&quot;\ \ \ \ \ \ \ \ \ \ \ \ \ \ \ \ \ \(\ #,##0\)"/>
    <numFmt numFmtId="173" formatCode="#,##0.00_);\(#,##0.00\);&quot;- &quot;"/>
    <numFmt numFmtId="174" formatCode="m/d/yy;@"/>
    <numFmt numFmtId="175" formatCode="&quot;£&quot;#,##0.00;\-&quot;£&quot;#,##0.00"/>
    <numFmt numFmtId="176" formatCode="&quot;£&quot;#,##0.00;[Red]\-&quot;£&quot;#,##0.00"/>
    <numFmt numFmtId="177" formatCode="_-&quot;£&quot;* #,##0_-;\-&quot;£&quot;* #,##0_-;_-&quot;£&quot;* &quot;-&quot;_-;_-@_-"/>
  </numFmts>
  <fonts count="49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i/>
      <sz val="10"/>
      <color indexed="12"/>
      <name val="Univers (WN)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b/>
      <sz val="10"/>
      <name val="Times New Roman"/>
      <family val="1"/>
    </font>
    <font>
      <sz val="10"/>
      <name val="MS Sans Serif"/>
      <family val="2"/>
    </font>
    <font>
      <sz val="10"/>
      <color indexed="16"/>
      <name val="MS Serif"/>
      <family val="1"/>
    </font>
    <font>
      <sz val="8"/>
      <name val="Helv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sz val="8"/>
      <name val="Wingdings"/>
      <charset val="2"/>
    </font>
    <font>
      <sz val="8"/>
      <name val="MS Sans Serif"/>
      <family val="2"/>
    </font>
    <font>
      <b/>
      <sz val="8"/>
      <color indexed="8"/>
      <name val="Helv"/>
    </font>
    <font>
      <sz val="12"/>
      <name val="Arial"/>
      <family val="2"/>
    </font>
    <font>
      <sz val="12"/>
      <name val="Terminal"/>
      <family val="3"/>
      <charset val="255"/>
    </font>
    <font>
      <sz val="14"/>
      <name val="Terminal"/>
      <family val="3"/>
      <charset val="255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color indexed="9"/>
      <name val="Arial"/>
      <family val="2"/>
    </font>
    <font>
      <sz val="14"/>
      <name val="Arial"/>
      <family val="2"/>
    </font>
    <font>
      <sz val="20"/>
      <name val="Arial"/>
      <family val="2"/>
    </font>
    <font>
      <b/>
      <sz val="28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  <font>
      <b/>
      <sz val="7"/>
      <name val="Times New Roman"/>
      <family val="1"/>
    </font>
    <font>
      <b/>
      <sz val="16"/>
      <name val="Times New Roman"/>
      <family val="1"/>
    </font>
    <font>
      <b/>
      <i/>
      <sz val="18"/>
      <name val="Times New Roman"/>
      <family val="1"/>
    </font>
    <font>
      <b/>
      <sz val="20"/>
      <name val="Times New Roman"/>
      <family val="1"/>
    </font>
    <font>
      <sz val="8"/>
      <name val="Arial"/>
      <family val="2"/>
    </font>
    <font>
      <b/>
      <sz val="13.5"/>
      <name val="Terminal"/>
      <family val="3"/>
      <charset val="255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44">
    <xf numFmtId="0" fontId="0" fillId="0" borderId="0"/>
    <xf numFmtId="173" fontId="9" fillId="0" borderId="0" applyProtection="0">
      <protection locked="0"/>
    </xf>
    <xf numFmtId="0" fontId="10" fillId="0" borderId="0" applyNumberFormat="0" applyFill="0" applyBorder="0" applyAlignment="0" applyProtection="0">
      <alignment horizontal="right"/>
    </xf>
    <xf numFmtId="0" fontId="11" fillId="0" borderId="0">
      <alignment horizontal="center" wrapText="1"/>
      <protection locked="0"/>
    </xf>
    <xf numFmtId="0" fontId="12" fillId="0" borderId="0" applyNumberFormat="0" applyFill="0" applyBorder="0" applyAlignment="0" applyProtection="0"/>
    <xf numFmtId="168" fontId="13" fillId="0" borderId="0" applyFill="0" applyBorder="0" applyAlignment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14" fillId="0" borderId="0" applyNumberFormat="0" applyAlignment="0">
      <alignment horizontal="left"/>
    </xf>
    <xf numFmtId="42" fontId="15" fillId="0" borderId="1" applyBorder="0"/>
    <xf numFmtId="172" fontId="16" fillId="0" borderId="0">
      <protection locked="0"/>
    </xf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17" fillId="0" borderId="0" applyNumberFormat="0" applyAlignment="0">
      <alignment horizontal="left"/>
    </xf>
    <xf numFmtId="0" fontId="18" fillId="0" borderId="0"/>
    <xf numFmtId="38" fontId="19" fillId="2" borderId="0" applyNumberFormat="0" applyBorder="0" applyAlignment="0" applyProtection="0"/>
    <xf numFmtId="0" fontId="20" fillId="3" borderId="0"/>
    <xf numFmtId="0" fontId="21" fillId="0" borderId="2" applyNumberFormat="0" applyAlignment="0" applyProtection="0">
      <alignment horizontal="left" vertical="center"/>
    </xf>
    <xf numFmtId="0" fontId="21" fillId="0" borderId="3">
      <alignment horizontal="left" vertical="center"/>
    </xf>
    <xf numFmtId="0" fontId="22" fillId="0" borderId="4">
      <alignment horizontal="center"/>
    </xf>
    <xf numFmtId="0" fontId="22" fillId="0" borderId="0">
      <alignment horizontal="center"/>
    </xf>
    <xf numFmtId="10" fontId="19" fillId="4" borderId="5" applyNumberFormat="0" applyBorder="0" applyAlignment="0" applyProtection="0"/>
    <xf numFmtId="17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1" fontId="2" fillId="0" borderId="0"/>
    <xf numFmtId="0" fontId="7" fillId="0" borderId="0"/>
    <xf numFmtId="14" fontId="11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0" fontId="23" fillId="5" borderId="0" applyNumberFormat="0" applyFont="0" applyBorder="0" applyAlignment="0">
      <alignment horizontal="center"/>
    </xf>
    <xf numFmtId="14" fontId="18" fillId="0" borderId="0" applyNumberFormat="0" applyFill="0" applyBorder="0" applyAlignment="0" applyProtection="0">
      <alignment horizontal="left"/>
    </xf>
    <xf numFmtId="0" fontId="23" fillId="1" borderId="3" applyNumberFormat="0" applyFont="0" applyAlignment="0">
      <alignment horizontal="center"/>
    </xf>
    <xf numFmtId="0" fontId="18" fillId="0" borderId="6"/>
    <xf numFmtId="0" fontId="24" fillId="0" borderId="0" applyNumberFormat="0" applyFill="0" applyBorder="0" applyAlignment="0">
      <alignment horizontal="center"/>
    </xf>
    <xf numFmtId="0" fontId="2" fillId="0" borderId="0"/>
    <xf numFmtId="40" fontId="25" fillId="0" borderId="0" applyBorder="0">
      <alignment horizontal="right"/>
    </xf>
    <xf numFmtId="166" fontId="2" fillId="0" borderId="0" applyNumberFormat="0" applyFill="0" applyBorder="0" applyAlignment="0" applyProtection="0">
      <alignment horizontal="left"/>
    </xf>
  </cellStyleXfs>
  <cellXfs count="249">
    <xf numFmtId="0" fontId="0" fillId="0" borderId="0" xfId="0"/>
    <xf numFmtId="0" fontId="0" fillId="0" borderId="0" xfId="0" applyBorder="1"/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4" fillId="0" borderId="7" xfId="0" applyNumberFormat="1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NumberFormat="1" applyFont="1" applyBorder="1"/>
    <xf numFmtId="0" fontId="6" fillId="0" borderId="0" xfId="0" applyNumberFormat="1" applyFont="1" applyBorder="1" applyAlignment="1">
      <alignment horizontal="center"/>
    </xf>
    <xf numFmtId="0" fontId="21" fillId="0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5" xfId="0" applyNumberFormat="1" applyFont="1" applyBorder="1"/>
    <xf numFmtId="0" fontId="4" fillId="0" borderId="3" xfId="0" applyNumberFormat="1" applyFont="1" applyBorder="1"/>
    <xf numFmtId="1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1" fillId="0" borderId="17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4" fillId="0" borderId="18" xfId="0" applyNumberFormat="1" applyFont="1" applyBorder="1" applyAlignment="1">
      <alignment horizontal="right"/>
    </xf>
    <xf numFmtId="0" fontId="0" fillId="0" borderId="18" xfId="0" applyBorder="1"/>
    <xf numFmtId="0" fontId="0" fillId="0" borderId="19" xfId="0" applyNumberFormat="1" applyBorder="1"/>
    <xf numFmtId="0" fontId="3" fillId="0" borderId="7" xfId="0" applyNumberFormat="1" applyFont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21" fillId="0" borderId="20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2" xfId="0" applyBorder="1" applyAlignment="1">
      <alignment horizontal="center"/>
    </xf>
    <xf numFmtId="1" fontId="27" fillId="0" borderId="5" xfId="0" applyNumberFormat="1" applyFont="1" applyBorder="1" applyAlignment="1">
      <alignment horizontal="center"/>
    </xf>
    <xf numFmtId="0" fontId="28" fillId="0" borderId="5" xfId="0" applyNumberFormat="1" applyFont="1" applyBorder="1" applyAlignment="1">
      <alignment horizontal="center"/>
    </xf>
    <xf numFmtId="0" fontId="28" fillId="0" borderId="5" xfId="0" applyNumberFormat="1" applyFont="1" applyBorder="1"/>
    <xf numFmtId="0" fontId="28" fillId="0" borderId="5" xfId="0" applyFont="1" applyBorder="1" applyAlignment="1">
      <alignment horizontal="center"/>
    </xf>
    <xf numFmtId="164" fontId="27" fillId="0" borderId="5" xfId="0" applyNumberFormat="1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23" xfId="0" applyFont="1" applyBorder="1"/>
    <xf numFmtId="0" fontId="21" fillId="0" borderId="24" xfId="0" applyFont="1" applyBorder="1" applyAlignment="1"/>
    <xf numFmtId="0" fontId="21" fillId="6" borderId="24" xfId="0" applyFont="1" applyFill="1" applyBorder="1" applyAlignment="1"/>
    <xf numFmtId="0" fontId="21" fillId="6" borderId="24" xfId="0" applyFont="1" applyFill="1" applyBorder="1"/>
    <xf numFmtId="0" fontId="26" fillId="0" borderId="25" xfId="0" applyFont="1" applyBorder="1"/>
    <xf numFmtId="0" fontId="21" fillId="0" borderId="17" xfId="0" applyFont="1" applyBorder="1" applyAlignment="1">
      <alignment horizontal="center"/>
    </xf>
    <xf numFmtId="0" fontId="26" fillId="0" borderId="23" xfId="0" applyFont="1" applyBorder="1"/>
    <xf numFmtId="0" fontId="21" fillId="0" borderId="24" xfId="0" applyFont="1" applyBorder="1" applyAlignment="1">
      <alignment horizontal="center"/>
    </xf>
    <xf numFmtId="0" fontId="26" fillId="0" borderId="24" xfId="0" applyFont="1" applyBorder="1" applyAlignment="1">
      <alignment horizontal="center"/>
    </xf>
    <xf numFmtId="0" fontId="26" fillId="0" borderId="25" xfId="0" applyFont="1" applyBorder="1" applyAlignment="1">
      <alignment horizontal="center"/>
    </xf>
    <xf numFmtId="0" fontId="26" fillId="0" borderId="26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32" fillId="6" borderId="23" xfId="0" applyFont="1" applyFill="1" applyBorder="1" applyAlignment="1"/>
    <xf numFmtId="0" fontId="29" fillId="0" borderId="16" xfId="0" applyFont="1" applyBorder="1" applyAlignment="1">
      <alignment horizontal="center"/>
    </xf>
    <xf numFmtId="0" fontId="29" fillId="0" borderId="16" xfId="0" applyNumberFormat="1" applyFont="1" applyBorder="1" applyAlignment="1">
      <alignment horizontal="center"/>
    </xf>
    <xf numFmtId="0" fontId="29" fillId="0" borderId="24" xfId="0" applyNumberFormat="1" applyFont="1" applyBorder="1" applyAlignment="1">
      <alignment horizontal="center"/>
    </xf>
    <xf numFmtId="0" fontId="29" fillId="0" borderId="23" xfId="0" applyNumberFormat="1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7" xfId="0" applyNumberFormat="1" applyFont="1" applyBorder="1" applyAlignment="1">
      <alignment horizontal="center"/>
    </xf>
    <xf numFmtId="0" fontId="29" fillId="0" borderId="0" xfId="0" applyNumberFormat="1" applyFont="1" applyBorder="1" applyAlignment="1">
      <alignment horizontal="center"/>
    </xf>
    <xf numFmtId="0" fontId="29" fillId="0" borderId="18" xfId="0" applyNumberFormat="1" applyFont="1" applyBorder="1" applyAlignment="1">
      <alignment horizontal="center"/>
    </xf>
    <xf numFmtId="0" fontId="29" fillId="0" borderId="12" xfId="0" applyNumberFormat="1" applyFont="1" applyBorder="1" applyAlignment="1">
      <alignment horizontal="center"/>
    </xf>
    <xf numFmtId="0" fontId="29" fillId="0" borderId="26" xfId="0" applyNumberFormat="1" applyFont="1" applyBorder="1" applyAlignment="1">
      <alignment horizontal="center"/>
    </xf>
    <xf numFmtId="0" fontId="29" fillId="0" borderId="14" xfId="0" applyNumberFormat="1" applyFont="1" applyBorder="1" applyAlignment="1">
      <alignment horizontal="center"/>
    </xf>
    <xf numFmtId="0" fontId="29" fillId="0" borderId="19" xfId="0" applyNumberFormat="1" applyFont="1" applyBorder="1" applyAlignment="1">
      <alignment horizontal="center"/>
    </xf>
    <xf numFmtId="0" fontId="29" fillId="0" borderId="13" xfId="0" applyNumberFormat="1" applyFont="1" applyBorder="1" applyAlignment="1">
      <alignment horizontal="center"/>
    </xf>
    <xf numFmtId="0" fontId="21" fillId="0" borderId="5" xfId="0" applyNumberFormat="1" applyFont="1" applyBorder="1" applyAlignment="1">
      <alignment horizontal="right"/>
    </xf>
    <xf numFmtId="0" fontId="29" fillId="0" borderId="23" xfId="0" applyFont="1" applyBorder="1" applyAlignment="1">
      <alignment horizontal="center"/>
    </xf>
    <xf numFmtId="0" fontId="29" fillId="0" borderId="18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25" xfId="0" applyFont="1" applyFill="1" applyBorder="1" applyAlignment="1">
      <alignment horizontal="center"/>
    </xf>
    <xf numFmtId="0" fontId="29" fillId="0" borderId="12" xfId="0" applyFont="1" applyFill="1" applyBorder="1" applyAlignment="1">
      <alignment horizontal="center"/>
    </xf>
    <xf numFmtId="0" fontId="29" fillId="0" borderId="19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30" fillId="0" borderId="12" xfId="0" applyFont="1" applyFill="1" applyBorder="1"/>
    <xf numFmtId="0" fontId="21" fillId="0" borderId="2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7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1" fillId="0" borderId="0" xfId="0" applyFont="1" applyAlignment="1"/>
    <xf numFmtId="0" fontId="3" fillId="0" borderId="0" xfId="0" applyFont="1" applyAlignment="1"/>
    <xf numFmtId="0" fontId="34" fillId="0" borderId="0" xfId="0" applyFont="1"/>
    <xf numFmtId="0" fontId="21" fillId="6" borderId="15" xfId="0" applyFont="1" applyFill="1" applyBorder="1" applyAlignment="1"/>
    <xf numFmtId="0" fontId="21" fillId="6" borderId="7" xfId="0" applyFont="1" applyFill="1" applyBorder="1" applyAlignment="1"/>
    <xf numFmtId="2" fontId="33" fillId="0" borderId="5" xfId="0" applyNumberFormat="1" applyFont="1" applyFill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165" fontId="7" fillId="0" borderId="5" xfId="0" applyNumberFormat="1" applyFont="1" applyBorder="1" applyAlignment="1">
      <alignment horizontal="center"/>
    </xf>
    <xf numFmtId="0" fontId="21" fillId="0" borderId="15" xfId="0" applyNumberFormat="1" applyFont="1" applyBorder="1" applyAlignment="1">
      <alignment horizontal="center"/>
    </xf>
    <xf numFmtId="0" fontId="21" fillId="0" borderId="5" xfId="0" applyNumberFormat="1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49" fontId="0" fillId="0" borderId="0" xfId="0" applyNumberFormat="1" applyBorder="1"/>
    <xf numFmtId="49" fontId="0" fillId="0" borderId="5" xfId="0" applyNumberFormat="1" applyBorder="1"/>
    <xf numFmtId="0" fontId="0" fillId="0" borderId="5" xfId="0" applyBorder="1"/>
    <xf numFmtId="49" fontId="0" fillId="0" borderId="7" xfId="0" applyNumberFormat="1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5" xfId="0" applyBorder="1"/>
    <xf numFmtId="0" fontId="0" fillId="0" borderId="0" xfId="0" applyNumberFormat="1" applyFill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6" fillId="2" borderId="5" xfId="0" applyFont="1" applyFill="1" applyBorder="1" applyAlignment="1">
      <alignment horizontal="center"/>
    </xf>
    <xf numFmtId="0" fontId="29" fillId="0" borderId="16" xfId="0" applyNumberFormat="1" applyFont="1" applyBorder="1" applyAlignment="1">
      <alignment horizontal="center" vertical="center"/>
    </xf>
    <xf numFmtId="0" fontId="29" fillId="0" borderId="19" xfId="0" applyNumberFormat="1" applyFont="1" applyBorder="1" applyAlignment="1">
      <alignment horizontal="center" vertical="center"/>
    </xf>
    <xf numFmtId="0" fontId="3" fillId="7" borderId="0" xfId="0" applyFont="1" applyFill="1"/>
    <xf numFmtId="0" fontId="4" fillId="7" borderId="0" xfId="0" applyFont="1" applyFill="1"/>
    <xf numFmtId="0" fontId="7" fillId="0" borderId="0" xfId="33"/>
    <xf numFmtId="0" fontId="38" fillId="0" borderId="0" xfId="33" applyFont="1"/>
    <xf numFmtId="0" fontId="39" fillId="0" borderId="0" xfId="33" applyFont="1"/>
    <xf numFmtId="0" fontId="40" fillId="0" borderId="0" xfId="33" applyFont="1"/>
    <xf numFmtId="0" fontId="38" fillId="0" borderId="0" xfId="33" applyFont="1" applyAlignment="1">
      <alignment horizontal="left" indent="2"/>
    </xf>
    <xf numFmtId="0" fontId="38" fillId="0" borderId="0" xfId="33" applyFont="1" applyAlignment="1">
      <alignment horizontal="left" indent="6"/>
    </xf>
    <xf numFmtId="0" fontId="7" fillId="0" borderId="5" xfId="33" applyBorder="1" applyAlignment="1">
      <alignment horizontal="center"/>
    </xf>
    <xf numFmtId="4" fontId="7" fillId="0" borderId="5" xfId="33" applyNumberFormat="1" applyBorder="1" applyAlignment="1">
      <alignment horizontal="center"/>
    </xf>
    <xf numFmtId="2" fontId="7" fillId="0" borderId="33" xfId="33" applyNumberFormat="1" applyBorder="1" applyAlignment="1">
      <alignment horizontal="center"/>
    </xf>
    <xf numFmtId="2" fontId="7" fillId="7" borderId="13" xfId="33" applyNumberFormat="1" applyFill="1" applyBorder="1" applyAlignment="1">
      <alignment horizontal="center"/>
    </xf>
    <xf numFmtId="2" fontId="7" fillId="0" borderId="34" xfId="33" applyNumberFormat="1" applyBorder="1" applyAlignment="1">
      <alignment horizontal="center"/>
    </xf>
    <xf numFmtId="2" fontId="7" fillId="2" borderId="19" xfId="33" applyNumberFormat="1" applyFill="1" applyBorder="1" applyAlignment="1">
      <alignment horizontal="center"/>
    </xf>
    <xf numFmtId="2" fontId="7" fillId="0" borderId="35" xfId="33" applyNumberFormat="1" applyBorder="1" applyAlignment="1">
      <alignment horizontal="center"/>
    </xf>
    <xf numFmtId="0" fontId="7" fillId="0" borderId="36" xfId="33" applyBorder="1" applyAlignment="1">
      <alignment horizontal="center"/>
    </xf>
    <xf numFmtId="0" fontId="7" fillId="0" borderId="37" xfId="33" applyBorder="1" applyAlignment="1">
      <alignment horizontal="center"/>
    </xf>
    <xf numFmtId="0" fontId="7" fillId="0" borderId="38" xfId="33" applyBorder="1" applyAlignment="1">
      <alignment horizontal="center"/>
    </xf>
    <xf numFmtId="0" fontId="42" fillId="0" borderId="0" xfId="33" applyFont="1" applyBorder="1"/>
    <xf numFmtId="2" fontId="7" fillId="0" borderId="39" xfId="33" applyNumberFormat="1" applyBorder="1" applyAlignment="1">
      <alignment horizontal="center"/>
    </xf>
    <xf numFmtId="0" fontId="7" fillId="0" borderId="40" xfId="33" applyBorder="1" applyAlignment="1">
      <alignment horizontal="center"/>
    </xf>
    <xf numFmtId="0" fontId="7" fillId="0" borderId="41" xfId="33" applyBorder="1" applyAlignment="1">
      <alignment horizontal="center"/>
    </xf>
    <xf numFmtId="2" fontId="7" fillId="0" borderId="42" xfId="33" applyNumberFormat="1" applyBorder="1" applyAlignment="1">
      <alignment horizontal="center"/>
    </xf>
    <xf numFmtId="0" fontId="7" fillId="0" borderId="34" xfId="33" applyBorder="1" applyAlignment="1">
      <alignment horizontal="center"/>
    </xf>
    <xf numFmtId="0" fontId="7" fillId="0" borderId="19" xfId="33" applyBorder="1" applyAlignment="1">
      <alignment horizontal="center"/>
    </xf>
    <xf numFmtId="0" fontId="7" fillId="0" borderId="35" xfId="33" applyBorder="1" applyAlignment="1">
      <alignment horizontal="center"/>
    </xf>
    <xf numFmtId="0" fontId="3" fillId="0" borderId="0" xfId="33" applyFont="1" applyAlignment="1">
      <alignment horizontal="center"/>
    </xf>
    <xf numFmtId="0" fontId="3" fillId="0" borderId="5" xfId="33" applyFont="1" applyBorder="1" applyAlignment="1">
      <alignment horizontal="center"/>
    </xf>
    <xf numFmtId="49" fontId="3" fillId="0" borderId="0" xfId="33" applyNumberFormat="1" applyFont="1" applyAlignment="1">
      <alignment horizontal="center" vertical="top" wrapText="1"/>
    </xf>
    <xf numFmtId="49" fontId="3" fillId="0" borderId="43" xfId="33" applyNumberFormat="1" applyFont="1" applyBorder="1" applyAlignment="1">
      <alignment horizontal="center" vertical="top" wrapText="1"/>
    </xf>
    <xf numFmtId="49" fontId="3" fillId="0" borderId="44" xfId="33" applyNumberFormat="1" applyFont="1" applyBorder="1" applyAlignment="1">
      <alignment horizontal="center" vertical="top" wrapText="1"/>
    </xf>
    <xf numFmtId="49" fontId="3" fillId="0" borderId="45" xfId="33" applyNumberFormat="1" applyFont="1" applyBorder="1" applyAlignment="1">
      <alignment horizontal="center" vertical="top" wrapText="1"/>
    </xf>
    <xf numFmtId="49" fontId="3" fillId="0" borderId="46" xfId="33" applyNumberFormat="1" applyFont="1" applyBorder="1" applyAlignment="1">
      <alignment horizontal="center" vertical="top" wrapText="1"/>
    </xf>
    <xf numFmtId="49" fontId="3" fillId="7" borderId="47" xfId="33" applyNumberFormat="1" applyFont="1" applyFill="1" applyBorder="1" applyAlignment="1">
      <alignment horizontal="center" vertical="top" wrapText="1"/>
    </xf>
    <xf numFmtId="0" fontId="3" fillId="0" borderId="0" xfId="33" applyFont="1" applyBorder="1" applyAlignment="1">
      <alignment horizontal="center"/>
    </xf>
    <xf numFmtId="0" fontId="42" fillId="0" borderId="0" xfId="33" applyFont="1"/>
    <xf numFmtId="0" fontId="43" fillId="0" borderId="0" xfId="33" applyFont="1" applyAlignment="1">
      <alignment horizontal="left"/>
    </xf>
    <xf numFmtId="0" fontId="44" fillId="0" borderId="0" xfId="33" applyFont="1" applyAlignment="1">
      <alignment horizontal="left"/>
    </xf>
    <xf numFmtId="2" fontId="7" fillId="0" borderId="48" xfId="33" applyNumberFormat="1" applyBorder="1" applyAlignment="1">
      <alignment horizontal="center"/>
    </xf>
    <xf numFmtId="49" fontId="3" fillId="7" borderId="49" xfId="33" applyNumberFormat="1" applyFont="1" applyFill="1" applyBorder="1" applyAlignment="1">
      <alignment horizontal="center" vertical="top" wrapText="1"/>
    </xf>
    <xf numFmtId="2" fontId="7" fillId="7" borderId="50" xfId="33" applyNumberFormat="1" applyFill="1" applyBorder="1" applyAlignment="1">
      <alignment horizontal="center"/>
    </xf>
    <xf numFmtId="2" fontId="7" fillId="0" borderId="38" xfId="33" applyNumberFormat="1" applyBorder="1" applyAlignment="1">
      <alignment horizontal="center"/>
    </xf>
    <xf numFmtId="2" fontId="7" fillId="2" borderId="37" xfId="33" applyNumberFormat="1" applyFill="1" applyBorder="1" applyAlignment="1">
      <alignment horizontal="center"/>
    </xf>
    <xf numFmtId="2" fontId="7" fillId="0" borderId="36" xfId="33" applyNumberFormat="1" applyBorder="1" applyAlignment="1">
      <alignment horizontal="center"/>
    </xf>
    <xf numFmtId="2" fontId="7" fillId="7" borderId="51" xfId="33" applyNumberFormat="1" applyFill="1" applyBorder="1" applyAlignment="1">
      <alignment horizontal="center"/>
    </xf>
    <xf numFmtId="2" fontId="7" fillId="7" borderId="52" xfId="33" applyNumberFormat="1" applyFill="1" applyBorder="1" applyAlignment="1">
      <alignment horizontal="center"/>
    </xf>
    <xf numFmtId="0" fontId="0" fillId="0" borderId="49" xfId="0" applyBorder="1"/>
    <xf numFmtId="1" fontId="0" fillId="0" borderId="49" xfId="0" applyNumberFormat="1" applyBorder="1"/>
    <xf numFmtId="0" fontId="3" fillId="0" borderId="5" xfId="0" applyNumberFormat="1" applyFont="1" applyFill="1" applyBorder="1" applyAlignment="1" applyProtection="1">
      <alignment horizontal="center"/>
      <protection locked="0"/>
    </xf>
    <xf numFmtId="3" fontId="3" fillId="8" borderId="5" xfId="0" applyNumberFormat="1" applyFont="1" applyFill="1" applyBorder="1" applyAlignment="1" applyProtection="1">
      <alignment horizontal="center"/>
      <protection locked="0"/>
    </xf>
    <xf numFmtId="3" fontId="3" fillId="8" borderId="15" xfId="0" applyNumberFormat="1" applyFont="1" applyFill="1" applyBorder="1" applyAlignment="1" applyProtection="1">
      <alignment horizontal="center"/>
      <protection locked="0"/>
    </xf>
    <xf numFmtId="0" fontId="3" fillId="8" borderId="5" xfId="0" applyNumberFormat="1" applyFont="1" applyFill="1" applyBorder="1" applyAlignment="1" applyProtection="1">
      <alignment horizontal="center"/>
      <protection locked="0"/>
    </xf>
    <xf numFmtId="0" fontId="3" fillId="8" borderId="16" xfId="0" applyNumberFormat="1" applyFont="1" applyFill="1" applyBorder="1" applyAlignment="1" applyProtection="1">
      <alignment horizontal="center"/>
      <protection locked="0"/>
    </xf>
    <xf numFmtId="0" fontId="3" fillId="8" borderId="5" xfId="0" applyNumberFormat="1" applyFont="1" applyFill="1" applyBorder="1" applyAlignment="1">
      <alignment horizontal="center"/>
    </xf>
    <xf numFmtId="165" fontId="3" fillId="8" borderId="15" xfId="0" applyNumberFormat="1" applyFont="1" applyFill="1" applyBorder="1" applyAlignment="1" applyProtection="1">
      <alignment horizontal="center"/>
    </xf>
    <xf numFmtId="0" fontId="46" fillId="8" borderId="5" xfId="0" applyNumberFormat="1" applyFont="1" applyFill="1" applyBorder="1" applyAlignment="1" applyProtection="1">
      <alignment horizontal="center"/>
      <protection locked="0"/>
    </xf>
    <xf numFmtId="0" fontId="3" fillId="0" borderId="5" xfId="0" applyFont="1" applyFill="1" applyBorder="1" applyAlignment="1">
      <alignment horizontal="center"/>
    </xf>
    <xf numFmtId="3" fontId="3" fillId="0" borderId="5" xfId="0" applyNumberFormat="1" applyFont="1" applyFill="1" applyBorder="1" applyAlignment="1">
      <alignment horizontal="center"/>
    </xf>
    <xf numFmtId="0" fontId="7" fillId="0" borderId="0" xfId="33" applyFont="1"/>
    <xf numFmtId="2" fontId="7" fillId="0" borderId="35" xfId="33" applyNumberFormat="1" applyFont="1" applyBorder="1" applyAlignment="1">
      <alignment horizontal="center"/>
    </xf>
    <xf numFmtId="49" fontId="3" fillId="8" borderId="5" xfId="0" applyNumberFormat="1" applyFont="1" applyFill="1" applyBorder="1" applyAlignment="1" applyProtection="1">
      <alignment horizontal="center"/>
    </xf>
    <xf numFmtId="0" fontId="8" fillId="9" borderId="53" xfId="0" applyFont="1" applyFill="1" applyBorder="1" applyAlignment="1">
      <alignment horizontal="center" vertical="top" wrapText="1"/>
    </xf>
    <xf numFmtId="0" fontId="8" fillId="0" borderId="54" xfId="0" applyFont="1" applyBorder="1" applyAlignment="1">
      <alignment horizontal="center" vertical="center" wrapText="1"/>
    </xf>
    <xf numFmtId="0" fontId="8" fillId="11" borderId="56" xfId="0" applyFont="1" applyFill="1" applyBorder="1" applyAlignment="1">
      <alignment horizontal="center" vertical="center" wrapText="1"/>
    </xf>
    <xf numFmtId="0" fontId="8" fillId="0" borderId="58" xfId="0" applyFont="1" applyBorder="1" applyAlignment="1">
      <alignment horizontal="center" vertical="center" wrapText="1"/>
    </xf>
    <xf numFmtId="0" fontId="4" fillId="0" borderId="0" xfId="0" applyNumberFormat="1" applyFont="1" applyBorder="1"/>
    <xf numFmtId="0" fontId="2" fillId="0" borderId="5" xfId="0" applyFont="1" applyBorder="1" applyAlignment="1">
      <alignment horizontal="left"/>
    </xf>
    <xf numFmtId="0" fontId="21" fillId="0" borderId="0" xfId="0" applyFont="1" applyBorder="1" applyAlignment="1">
      <alignment horizontal="center"/>
    </xf>
    <xf numFmtId="4" fontId="4" fillId="0" borderId="7" xfId="0" applyNumberFormat="1" applyFont="1" applyBorder="1"/>
    <xf numFmtId="44" fontId="0" fillId="0" borderId="5" xfId="0" applyNumberFormat="1" applyBorder="1"/>
    <xf numFmtId="0" fontId="2" fillId="0" borderId="0" xfId="0" applyFont="1"/>
    <xf numFmtId="0" fontId="0" fillId="0" borderId="5" xfId="0" applyNumberFormat="1" applyBorder="1"/>
    <xf numFmtId="0" fontId="26" fillId="0" borderId="15" xfId="0" applyFont="1" applyBorder="1"/>
    <xf numFmtId="0" fontId="8" fillId="12" borderId="53" xfId="0" applyFont="1" applyFill="1" applyBorder="1" applyAlignment="1">
      <alignment horizontal="center" vertical="top" wrapText="1"/>
    </xf>
    <xf numFmtId="0" fontId="8" fillId="12" borderId="55" xfId="0" applyFont="1" applyFill="1" applyBorder="1" applyAlignment="1">
      <alignment horizontal="center" vertical="center" wrapText="1"/>
    </xf>
    <xf numFmtId="0" fontId="8" fillId="12" borderId="56" xfId="0" applyFont="1" applyFill="1" applyBorder="1" applyAlignment="1">
      <alignment horizontal="center" vertical="center" wrapText="1"/>
    </xf>
    <xf numFmtId="0" fontId="8" fillId="12" borderId="54" xfId="0" applyFont="1" applyFill="1" applyBorder="1" applyAlignment="1">
      <alignment horizontal="center" vertical="center" wrapText="1"/>
    </xf>
    <xf numFmtId="0" fontId="8" fillId="12" borderId="58" xfId="0" applyFont="1" applyFill="1" applyBorder="1" applyAlignment="1">
      <alignment horizontal="center" vertical="center" wrapText="1"/>
    </xf>
    <xf numFmtId="0" fontId="8" fillId="12" borderId="59" xfId="0" applyFont="1" applyFill="1" applyBorder="1" applyAlignment="1">
      <alignment horizontal="center" vertical="center" wrapText="1"/>
    </xf>
    <xf numFmtId="0" fontId="8" fillId="12" borderId="57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4" fontId="3" fillId="0" borderId="26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4" fontId="31" fillId="0" borderId="0" xfId="0" applyNumberFormat="1" applyFont="1" applyAlignment="1">
      <alignment horizontal="left"/>
    </xf>
    <xf numFmtId="0" fontId="29" fillId="0" borderId="15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3" fillId="8" borderId="15" xfId="0" applyNumberFormat="1" applyFont="1" applyFill="1" applyBorder="1" applyAlignment="1" applyProtection="1">
      <alignment horizontal="center"/>
    </xf>
    <xf numFmtId="0" fontId="3" fillId="8" borderId="7" xfId="0" applyNumberFormat="1" applyFont="1" applyFill="1" applyBorder="1" applyAlignment="1" applyProtection="1">
      <alignment horizontal="center"/>
    </xf>
    <xf numFmtId="0" fontId="21" fillId="0" borderId="26" xfId="0" applyNumberFormat="1" applyFont="1" applyBorder="1" applyAlignment="1">
      <alignment horizontal="center"/>
    </xf>
    <xf numFmtId="0" fontId="21" fillId="0" borderId="13" xfId="0" applyNumberFormat="1" applyFont="1" applyBorder="1" applyAlignment="1">
      <alignment horizontal="center"/>
    </xf>
    <xf numFmtId="0" fontId="21" fillId="0" borderId="14" xfId="0" applyNumberFormat="1" applyFont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29" fillId="0" borderId="25" xfId="0" applyFont="1" applyBorder="1" applyAlignment="1">
      <alignment horizontal="center"/>
    </xf>
    <xf numFmtId="0" fontId="21" fillId="8" borderId="5" xfId="0" applyNumberFormat="1" applyFont="1" applyFill="1" applyBorder="1" applyAlignment="1" applyProtection="1">
      <alignment horizontal="center"/>
      <protection locked="0"/>
    </xf>
    <xf numFmtId="0" fontId="29" fillId="0" borderId="23" xfId="0" applyNumberFormat="1" applyFont="1" applyBorder="1" applyAlignment="1">
      <alignment horizontal="center" vertical="center"/>
    </xf>
    <xf numFmtId="0" fontId="29" fillId="0" borderId="25" xfId="0" applyNumberFormat="1" applyFont="1" applyBorder="1" applyAlignment="1">
      <alignment horizontal="center" vertical="center"/>
    </xf>
    <xf numFmtId="0" fontId="29" fillId="0" borderId="26" xfId="0" applyNumberFormat="1" applyFont="1" applyBorder="1" applyAlignment="1">
      <alignment horizontal="center" vertical="center"/>
    </xf>
    <xf numFmtId="0" fontId="29" fillId="0" borderId="14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/>
    </xf>
    <xf numFmtId="1" fontId="31" fillId="0" borderId="0" xfId="0" applyNumberFormat="1" applyFont="1" applyAlignment="1">
      <alignment horizontal="left"/>
    </xf>
    <xf numFmtId="3" fontId="3" fillId="0" borderId="15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0" fontId="29" fillId="0" borderId="15" xfId="0" applyNumberFormat="1" applyFont="1" applyBorder="1" applyAlignment="1">
      <alignment horizontal="center"/>
    </xf>
    <xf numFmtId="0" fontId="29" fillId="0" borderId="3" xfId="0" applyNumberFormat="1" applyFont="1" applyBorder="1" applyAlignment="1">
      <alignment horizontal="center"/>
    </xf>
    <xf numFmtId="0" fontId="29" fillId="0" borderId="7" xfId="0" applyNumberFormat="1" applyFont="1" applyBorder="1" applyAlignment="1">
      <alignment horizontal="center"/>
    </xf>
    <xf numFmtId="0" fontId="32" fillId="10" borderId="23" xfId="0" applyFont="1" applyFill="1" applyBorder="1" applyAlignment="1" applyProtection="1">
      <alignment horizontal="center"/>
      <protection locked="0"/>
    </xf>
    <xf numFmtId="0" fontId="32" fillId="10" borderId="25" xfId="0" applyFont="1" applyFill="1" applyBorder="1" applyAlignment="1" applyProtection="1">
      <alignment horizontal="center"/>
      <protection locked="0"/>
    </xf>
    <xf numFmtId="0" fontId="32" fillId="10" borderId="15" xfId="0" applyFont="1" applyFill="1" applyBorder="1" applyAlignment="1" applyProtection="1">
      <alignment horizontal="center"/>
      <protection locked="0"/>
    </xf>
    <xf numFmtId="0" fontId="32" fillId="10" borderId="7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174" fontId="3" fillId="0" borderId="0" xfId="0" applyNumberFormat="1" applyFont="1" applyAlignment="1">
      <alignment horizontal="left"/>
    </xf>
    <xf numFmtId="0" fontId="35" fillId="10" borderId="23" xfId="0" applyFont="1" applyFill="1" applyBorder="1" applyAlignment="1">
      <alignment horizontal="center" vertical="center"/>
    </xf>
    <xf numFmtId="0" fontId="35" fillId="10" borderId="24" xfId="0" applyFont="1" applyFill="1" applyBorder="1" applyAlignment="1">
      <alignment horizontal="center" vertical="center"/>
    </xf>
    <xf numFmtId="0" fontId="35" fillId="10" borderId="25" xfId="0" applyFont="1" applyFill="1" applyBorder="1" applyAlignment="1">
      <alignment horizontal="center" vertical="center"/>
    </xf>
    <xf numFmtId="0" fontId="35" fillId="10" borderId="26" xfId="0" applyFont="1" applyFill="1" applyBorder="1" applyAlignment="1">
      <alignment horizontal="center" vertical="center"/>
    </xf>
    <xf numFmtId="0" fontId="35" fillId="10" borderId="13" xfId="0" applyFont="1" applyFill="1" applyBorder="1" applyAlignment="1">
      <alignment horizontal="center" vertical="center"/>
    </xf>
    <xf numFmtId="0" fontId="35" fillId="10" borderId="14" xfId="0" applyFont="1" applyFill="1" applyBorder="1" applyAlignment="1">
      <alignment horizontal="center" vertical="center"/>
    </xf>
    <xf numFmtId="0" fontId="37" fillId="10" borderId="5" xfId="0" applyFont="1" applyFill="1" applyBorder="1" applyAlignment="1">
      <alignment horizontal="center"/>
    </xf>
    <xf numFmtId="0" fontId="31" fillId="0" borderId="4" xfId="0" applyFont="1" applyFill="1" applyBorder="1" applyAlignment="1">
      <alignment horizontal="center" vertical="center"/>
    </xf>
  </cellXfs>
  <cellStyles count="44">
    <cellStyle name="2decimal" xfId="1"/>
    <cellStyle name="A-4 B-16" xfId="2"/>
    <cellStyle name="args.style" xfId="3"/>
    <cellStyle name="Body" xfId="4"/>
    <cellStyle name="Calc Currency (0)" xfId="5"/>
    <cellStyle name="Comma  - Style1" xfId="6"/>
    <cellStyle name="Comma  - Style2" xfId="7"/>
    <cellStyle name="Comma  - Style3" xfId="8"/>
    <cellStyle name="Comma  - Style4" xfId="9"/>
    <cellStyle name="Comma  - Style5" xfId="10"/>
    <cellStyle name="Comma  - Style6" xfId="11"/>
    <cellStyle name="Comma  - Style7" xfId="12"/>
    <cellStyle name="Comma  - Style8" xfId="13"/>
    <cellStyle name="Copied" xfId="14"/>
    <cellStyle name="Currency [0]b" xfId="15"/>
    <cellStyle name="currency(2)" xfId="16"/>
    <cellStyle name="Dezimal [0]_NEGS" xfId="17"/>
    <cellStyle name="Dezimal_NEGS" xfId="18"/>
    <cellStyle name="Entered" xfId="19"/>
    <cellStyle name="form" xfId="20"/>
    <cellStyle name="Grey" xfId="21"/>
    <cellStyle name="Head 1" xfId="22"/>
    <cellStyle name="Header1" xfId="23"/>
    <cellStyle name="Header2" xfId="24"/>
    <cellStyle name="HEADINGS" xfId="25"/>
    <cellStyle name="HEADINGSTOP" xfId="26"/>
    <cellStyle name="Input [yellow]" xfId="27"/>
    <cellStyle name="Milliers [0]_CREATIVE" xfId="28"/>
    <cellStyle name="Milliers_CREATIVE" xfId="29"/>
    <cellStyle name="Monétaire [0]_CREATIVE" xfId="30"/>
    <cellStyle name="Monétaire_CREATIVE" xfId="31"/>
    <cellStyle name="Normal" xfId="0" builtinId="0"/>
    <cellStyle name="Normal - Style1" xfId="32"/>
    <cellStyle name="Normal 2" xfId="33"/>
    <cellStyle name="per.style" xfId="34"/>
    <cellStyle name="Percent [2]" xfId="35"/>
    <cellStyle name="regstoresfromspecstores" xfId="36"/>
    <cellStyle name="RevList" xfId="37"/>
    <cellStyle name="SHADEDSTORES" xfId="38"/>
    <cellStyle name="Shell" xfId="39"/>
    <cellStyle name="specstores" xfId="40"/>
    <cellStyle name="Standard_NEGS" xfId="41"/>
    <cellStyle name="Subtotal" xfId="42"/>
    <cellStyle name="Text" xfId="4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601980</xdr:colOff>
      <xdr:row>0</xdr:row>
      <xdr:rowOff>220980</xdr:rowOff>
    </xdr:from>
    <xdr:to>
      <xdr:col>11</xdr:col>
      <xdr:colOff>312420</xdr:colOff>
      <xdr:row>2</xdr:row>
      <xdr:rowOff>68580</xdr:rowOff>
    </xdr:to>
    <xdr:pic>
      <xdr:nvPicPr>
        <xdr:cNvPr id="1419" name="Picture 630" descr="RGB_HALsm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8220" y="220980"/>
          <a:ext cx="508254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10</xdr:col>
      <xdr:colOff>146830</xdr:colOff>
      <xdr:row>93</xdr:row>
      <xdr:rowOff>29845</xdr:rowOff>
    </xdr:from>
    <xdr:ext cx="2317236" cy="937629"/>
    <xdr:sp macro="" textlink="">
      <xdr:nvSpPr>
        <xdr:cNvPr id="3" name="Rectangle 2"/>
        <xdr:cNvSpPr/>
      </xdr:nvSpPr>
      <xdr:spPr>
        <a:xfrm>
          <a:off x="12684270" y="13938885"/>
          <a:ext cx="231723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5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Stage #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655320</xdr:colOff>
      <xdr:row>0</xdr:row>
      <xdr:rowOff>213360</xdr:rowOff>
    </xdr:from>
    <xdr:to>
      <xdr:col>13</xdr:col>
      <xdr:colOff>601980</xdr:colOff>
      <xdr:row>2</xdr:row>
      <xdr:rowOff>83820</xdr:rowOff>
    </xdr:to>
    <xdr:pic>
      <xdr:nvPicPr>
        <xdr:cNvPr id="2240" name="Picture 52" descr="RGB_HALsm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3460" y="213360"/>
          <a:ext cx="506730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2842260</xdr:colOff>
      <xdr:row>0</xdr:row>
      <xdr:rowOff>114300</xdr:rowOff>
    </xdr:from>
    <xdr:to>
      <xdr:col>6</xdr:col>
      <xdr:colOff>617220</xdr:colOff>
      <xdr:row>1</xdr:row>
      <xdr:rowOff>236220</xdr:rowOff>
    </xdr:to>
    <xdr:pic>
      <xdr:nvPicPr>
        <xdr:cNvPr id="3260" name="Picture 2" descr="RGB_HALsm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440" y="114300"/>
          <a:ext cx="505968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x17237/Local%20Settings/Temporary%20Internet%20Files/OLK6/Burleson%20Prairie/February%2009%20Jobs/New%20Mexico%20%2361/MBS%20Range%20New%20Mexico%20%2361_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Blender"/>
      <sheetName val="Gel Pro"/>
      <sheetName val="Bucket Test Form"/>
      <sheetName val="Additives"/>
      <sheetName val="General"/>
      <sheetName val="On Location"/>
      <sheetName val="Perf Friciton"/>
      <sheetName val="Casing"/>
      <sheetName val="Both"/>
      <sheetName val="Sand"/>
      <sheetName val="Graphs List"/>
      <sheetName val="CHEMVOLMONITORING"/>
      <sheetName val="Bucket Test"/>
      <sheetName val="SS Calc."/>
      <sheetName val="Database"/>
    </sheetNames>
    <sheetDataSet>
      <sheetData sheetId="0" refreshError="1">
        <row r="9">
          <cell r="A9">
            <v>1</v>
          </cell>
          <cell r="G9">
            <v>45</v>
          </cell>
        </row>
        <row r="11">
          <cell r="A11">
            <v>3</v>
          </cell>
          <cell r="G11">
            <v>45</v>
          </cell>
        </row>
        <row r="12">
          <cell r="A12">
            <v>4</v>
          </cell>
          <cell r="G12">
            <v>43.996871333594058</v>
          </cell>
        </row>
        <row r="13">
          <cell r="A13">
            <v>5</v>
          </cell>
          <cell r="G13">
            <v>45</v>
          </cell>
        </row>
        <row r="14">
          <cell r="A14">
            <v>6</v>
          </cell>
          <cell r="G14">
            <v>43.996871333594058</v>
          </cell>
        </row>
        <row r="15">
          <cell r="A15">
            <v>7</v>
          </cell>
          <cell r="G15">
            <v>43.037490436113231</v>
          </cell>
        </row>
        <row r="16">
          <cell r="A16">
            <v>8</v>
          </cell>
          <cell r="G16">
            <v>42.119056533133659</v>
          </cell>
        </row>
        <row r="17">
          <cell r="A17">
            <v>9</v>
          </cell>
          <cell r="G17">
            <v>41.239002932551323</v>
          </cell>
        </row>
        <row r="18">
          <cell r="A18">
            <v>10</v>
          </cell>
          <cell r="G18">
            <v>40.394973070017947</v>
          </cell>
        </row>
        <row r="19">
          <cell r="A19">
            <v>11</v>
          </cell>
          <cell r="G19">
            <v>40.342304667901452</v>
          </cell>
        </row>
        <row r="20">
          <cell r="A20">
            <v>12</v>
          </cell>
          <cell r="G20">
            <v>39.52412104959916</v>
          </cell>
        </row>
        <row r="21">
          <cell r="A21">
            <v>13</v>
          </cell>
          <cell r="G21">
            <v>45</v>
          </cell>
        </row>
        <row r="22">
          <cell r="A22">
            <v>14</v>
          </cell>
          <cell r="G22">
            <v>45</v>
          </cell>
        </row>
        <row r="23">
          <cell r="A23">
            <v>15</v>
          </cell>
          <cell r="G23">
            <v>45</v>
          </cell>
        </row>
        <row r="24">
          <cell r="A24">
            <v>16</v>
          </cell>
          <cell r="G24" t="str">
            <v/>
          </cell>
        </row>
      </sheetData>
      <sheetData sheetId="1" refreshError="1">
        <row r="10">
          <cell r="K10">
            <v>0.15</v>
          </cell>
        </row>
        <row r="12">
          <cell r="E12">
            <v>1.8</v>
          </cell>
          <cell r="K12">
            <v>0.15</v>
          </cell>
        </row>
        <row r="13">
          <cell r="E13">
            <v>1.8</v>
          </cell>
          <cell r="K13">
            <v>0.15</v>
          </cell>
        </row>
        <row r="14">
          <cell r="E14">
            <v>1.8</v>
          </cell>
          <cell r="K14">
            <v>0.25</v>
          </cell>
        </row>
        <row r="15">
          <cell r="E15">
            <v>1.8</v>
          </cell>
          <cell r="K15">
            <v>0.25</v>
          </cell>
        </row>
        <row r="16">
          <cell r="E16">
            <v>1.8</v>
          </cell>
          <cell r="K16">
            <v>0.25</v>
          </cell>
        </row>
        <row r="17">
          <cell r="E17">
            <v>1.8</v>
          </cell>
          <cell r="K17">
            <v>0.5</v>
          </cell>
        </row>
        <row r="18">
          <cell r="E18">
            <v>1.8</v>
          </cell>
          <cell r="K18">
            <v>1</v>
          </cell>
        </row>
        <row r="19">
          <cell r="E19">
            <v>1.8</v>
          </cell>
          <cell r="K19">
            <v>1</v>
          </cell>
        </row>
        <row r="20">
          <cell r="E20">
            <v>1.8</v>
          </cell>
          <cell r="K20">
            <v>2</v>
          </cell>
        </row>
        <row r="21">
          <cell r="E21">
            <v>1.8</v>
          </cell>
          <cell r="K21">
            <v>2</v>
          </cell>
        </row>
        <row r="22">
          <cell r="K22">
            <v>2</v>
          </cell>
        </row>
        <row r="24">
          <cell r="K24">
            <v>2</v>
          </cell>
        </row>
        <row r="41">
          <cell r="K41">
            <v>10</v>
          </cell>
        </row>
        <row r="42">
          <cell r="K42">
            <v>10</v>
          </cell>
        </row>
        <row r="75">
          <cell r="E75" t="str">
            <v/>
          </cell>
          <cell r="K75" t="str">
            <v/>
          </cell>
        </row>
        <row r="77">
          <cell r="E77" t="str">
            <v/>
          </cell>
          <cell r="K77" t="str">
            <v/>
          </cell>
        </row>
        <row r="78">
          <cell r="E78" t="str">
            <v/>
          </cell>
          <cell r="K78" t="str">
            <v/>
          </cell>
        </row>
        <row r="79">
          <cell r="E79">
            <v>0.94</v>
          </cell>
          <cell r="K79">
            <v>0.94</v>
          </cell>
        </row>
        <row r="80">
          <cell r="E80" t="str">
            <v/>
          </cell>
          <cell r="K80" t="str">
            <v/>
          </cell>
        </row>
        <row r="81">
          <cell r="E81" t="str">
            <v/>
          </cell>
          <cell r="K81" t="str">
            <v/>
          </cell>
        </row>
        <row r="82">
          <cell r="E82" t="str">
            <v/>
          </cell>
          <cell r="K82" t="str">
            <v/>
          </cell>
        </row>
        <row r="83">
          <cell r="E83" t="str">
            <v/>
          </cell>
          <cell r="K83" t="str">
            <v/>
          </cell>
        </row>
        <row r="84">
          <cell r="E84" t="str">
            <v/>
          </cell>
          <cell r="K84" t="str">
            <v/>
          </cell>
        </row>
        <row r="85">
          <cell r="E85" t="str">
            <v/>
          </cell>
          <cell r="K85" t="str">
            <v/>
          </cell>
        </row>
        <row r="86">
          <cell r="E86" t="str">
            <v/>
          </cell>
          <cell r="K86" t="str">
            <v/>
          </cell>
        </row>
        <row r="87">
          <cell r="E87" t="str">
            <v/>
          </cell>
          <cell r="K87" t="str">
            <v/>
          </cell>
        </row>
        <row r="88">
          <cell r="E88" t="str">
            <v/>
          </cell>
          <cell r="K88" t="str">
            <v/>
          </cell>
        </row>
        <row r="89">
          <cell r="E89" t="str">
            <v/>
          </cell>
          <cell r="K89" t="str">
            <v/>
          </cell>
        </row>
        <row r="90">
          <cell r="E90" t="str">
            <v/>
          </cell>
          <cell r="K90" t="str">
            <v/>
          </cell>
        </row>
      </sheetData>
      <sheetData sheetId="2" refreshError="1">
        <row r="10">
          <cell r="E10">
            <v>6.3</v>
          </cell>
          <cell r="K10">
            <v>1</v>
          </cell>
          <cell r="Q10">
            <v>2.5</v>
          </cell>
        </row>
        <row r="12">
          <cell r="E12">
            <v>6.3</v>
          </cell>
          <cell r="K12">
            <v>1</v>
          </cell>
          <cell r="Q12">
            <v>2.5</v>
          </cell>
        </row>
        <row r="13">
          <cell r="E13">
            <v>6.3</v>
          </cell>
          <cell r="K13">
            <v>1</v>
          </cell>
          <cell r="Q13">
            <v>2.5</v>
          </cell>
        </row>
        <row r="14">
          <cell r="E14">
            <v>6.3</v>
          </cell>
          <cell r="K14">
            <v>1</v>
          </cell>
          <cell r="Q14">
            <v>2.5</v>
          </cell>
        </row>
        <row r="15">
          <cell r="E15">
            <v>6.3</v>
          </cell>
          <cell r="K15">
            <v>1</v>
          </cell>
          <cell r="Q15">
            <v>2.5</v>
          </cell>
        </row>
        <row r="16">
          <cell r="E16">
            <v>6.3</v>
          </cell>
          <cell r="K16">
            <v>1</v>
          </cell>
          <cell r="Q16">
            <v>2.5</v>
          </cell>
        </row>
        <row r="17">
          <cell r="E17">
            <v>6.3</v>
          </cell>
          <cell r="K17">
            <v>1</v>
          </cell>
          <cell r="Q17">
            <v>2.5</v>
          </cell>
        </row>
        <row r="18">
          <cell r="E18">
            <v>6.3</v>
          </cell>
          <cell r="K18">
            <v>1</v>
          </cell>
          <cell r="Q18">
            <v>2.5</v>
          </cell>
        </row>
        <row r="19">
          <cell r="E19">
            <v>6.3</v>
          </cell>
          <cell r="K19">
            <v>1</v>
          </cell>
          <cell r="Q19">
            <v>2.5</v>
          </cell>
        </row>
        <row r="20">
          <cell r="E20">
            <v>6.3</v>
          </cell>
          <cell r="K20">
            <v>1</v>
          </cell>
          <cell r="Q20">
            <v>2.5</v>
          </cell>
        </row>
        <row r="21">
          <cell r="E21">
            <v>6.3</v>
          </cell>
          <cell r="K21">
            <v>1</v>
          </cell>
          <cell r="Q21">
            <v>2.5</v>
          </cell>
        </row>
        <row r="22">
          <cell r="E22">
            <v>6.3</v>
          </cell>
          <cell r="K22">
            <v>1</v>
          </cell>
          <cell r="Q22">
            <v>2.5</v>
          </cell>
        </row>
        <row r="24">
          <cell r="E24">
            <v>6.3</v>
          </cell>
          <cell r="K24">
            <v>1</v>
          </cell>
          <cell r="Q24">
            <v>2.5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V250"/>
  <sheetViews>
    <sheetView showGridLines="0" tabSelected="1" view="pageBreakPreview" zoomScale="75" zoomScaleNormal="75" zoomScaleSheetLayoutView="75" workbookViewId="0">
      <selection activeCell="L87" sqref="L87"/>
    </sheetView>
  </sheetViews>
  <sheetFormatPr defaultRowHeight="13.2"/>
  <cols>
    <col min="1" max="1" width="11.44140625" customWidth="1"/>
    <col min="2" max="2" width="64.44140625" bestFit="1" customWidth="1"/>
    <col min="3" max="9" width="13.6640625" customWidth="1"/>
    <col min="10" max="10" width="11.5546875" customWidth="1"/>
    <col min="11" max="11" width="12.109375" customWidth="1"/>
    <col min="12" max="12" width="15.5546875" customWidth="1"/>
    <col min="13" max="13" width="14.33203125" customWidth="1"/>
    <col min="14" max="14" width="12.109375" customWidth="1"/>
    <col min="15" max="15" width="9.6640625" customWidth="1"/>
    <col min="16" max="16" width="14.44140625" customWidth="1"/>
    <col min="17" max="17" width="14.6640625" customWidth="1"/>
    <col min="18" max="18" width="12.5546875" customWidth="1"/>
    <col min="19" max="19" width="12.21875" bestFit="1" customWidth="1"/>
    <col min="20" max="20" width="16" customWidth="1"/>
    <col min="21" max="21" width="10.44140625" bestFit="1" customWidth="1"/>
    <col min="22" max="22" width="21" bestFit="1" customWidth="1"/>
    <col min="23" max="25" width="6.6640625" customWidth="1"/>
    <col min="26" max="26" width="5.44140625" bestFit="1" customWidth="1"/>
    <col min="27" max="27" width="7.88671875" customWidth="1"/>
    <col min="28" max="33" width="6.6640625" customWidth="1"/>
    <col min="35" max="35" width="6.88671875" customWidth="1"/>
    <col min="36" max="36" width="7.44140625" customWidth="1"/>
    <col min="48" max="48" width="0" hidden="1" customWidth="1"/>
  </cols>
  <sheetData>
    <row r="1" spans="1:48" ht="21">
      <c r="A1" s="209" t="s">
        <v>0</v>
      </c>
      <c r="B1" s="209"/>
      <c r="C1" s="93"/>
      <c r="D1" s="93"/>
    </row>
    <row r="2" spans="1:48" ht="21">
      <c r="A2" s="209" t="s">
        <v>1</v>
      </c>
      <c r="B2" s="209"/>
      <c r="C2" s="93"/>
      <c r="D2" s="93"/>
    </row>
    <row r="3" spans="1:48" ht="21">
      <c r="A3" s="209" t="s">
        <v>2</v>
      </c>
      <c r="B3" s="209"/>
      <c r="C3" s="212">
        <f ca="1">TODAY()</f>
        <v>42383</v>
      </c>
      <c r="D3" s="212"/>
    </row>
    <row r="4" spans="1:48" ht="21">
      <c r="A4" s="209" t="s">
        <v>154</v>
      </c>
      <c r="B4" s="209"/>
      <c r="C4" s="229"/>
      <c r="D4" s="229"/>
    </row>
    <row r="5" spans="1:48" ht="15.6">
      <c r="A5" s="63" t="s">
        <v>3</v>
      </c>
      <c r="B5" s="77" t="s">
        <v>3</v>
      </c>
      <c r="C5" s="213" t="s">
        <v>6</v>
      </c>
      <c r="D5" s="214"/>
      <c r="E5" s="214"/>
      <c r="F5" s="214"/>
      <c r="G5" s="214"/>
      <c r="H5" s="215"/>
      <c r="I5" s="213" t="s">
        <v>7</v>
      </c>
      <c r="J5" s="214"/>
      <c r="K5" s="215"/>
      <c r="L5" s="221" t="s">
        <v>8</v>
      </c>
      <c r="M5" s="222"/>
      <c r="AA5" t="s">
        <v>166</v>
      </c>
      <c r="AM5" t="s">
        <v>167</v>
      </c>
      <c r="AV5" t="s">
        <v>169</v>
      </c>
    </row>
    <row r="6" spans="1:48" ht="15.6">
      <c r="A6" s="67" t="s">
        <v>9</v>
      </c>
      <c r="B6" s="78" t="s">
        <v>10</v>
      </c>
      <c r="C6" s="78" t="s">
        <v>11</v>
      </c>
      <c r="D6" s="63" t="s">
        <v>47</v>
      </c>
      <c r="E6" s="79" t="s">
        <v>48</v>
      </c>
      <c r="F6" s="63" t="s">
        <v>5</v>
      </c>
      <c r="G6" s="80" t="s">
        <v>15</v>
      </c>
      <c r="H6" s="196" t="s">
        <v>11</v>
      </c>
      <c r="I6" s="77" t="s">
        <v>46</v>
      </c>
      <c r="J6" s="77" t="s">
        <v>47</v>
      </c>
      <c r="K6" s="63" t="s">
        <v>15</v>
      </c>
      <c r="L6" s="77" t="s">
        <v>3</v>
      </c>
      <c r="M6" s="81" t="s">
        <v>13</v>
      </c>
      <c r="AV6" t="s">
        <v>170</v>
      </c>
    </row>
    <row r="7" spans="1:48" ht="16.2" thickBot="1">
      <c r="A7" s="67" t="s">
        <v>4</v>
      </c>
      <c r="B7" s="78"/>
      <c r="C7" s="78" t="s">
        <v>16</v>
      </c>
      <c r="D7" s="67" t="s">
        <v>16</v>
      </c>
      <c r="E7" s="79" t="s">
        <v>16</v>
      </c>
      <c r="F7" s="67" t="s">
        <v>14</v>
      </c>
      <c r="G7" s="80" t="s">
        <v>17</v>
      </c>
      <c r="H7" s="196" t="s">
        <v>157</v>
      </c>
      <c r="I7" s="78" t="s">
        <v>16</v>
      </c>
      <c r="J7" s="78" t="s">
        <v>16</v>
      </c>
      <c r="K7" s="67" t="s">
        <v>17</v>
      </c>
      <c r="L7" s="78" t="s">
        <v>18</v>
      </c>
      <c r="M7" s="82" t="s">
        <v>18</v>
      </c>
      <c r="X7" s="199"/>
      <c r="Y7">
        <v>1</v>
      </c>
      <c r="Z7">
        <v>2</v>
      </c>
      <c r="AA7">
        <v>3</v>
      </c>
      <c r="AB7">
        <v>4</v>
      </c>
      <c r="AC7">
        <v>5</v>
      </c>
      <c r="AD7">
        <v>6</v>
      </c>
      <c r="AE7">
        <v>7</v>
      </c>
      <c r="AF7">
        <v>8</v>
      </c>
      <c r="AG7">
        <v>9</v>
      </c>
      <c r="AJ7" s="199" t="s">
        <v>165</v>
      </c>
      <c r="AK7">
        <v>1</v>
      </c>
      <c r="AL7">
        <v>2</v>
      </c>
      <c r="AM7">
        <v>3</v>
      </c>
      <c r="AN7">
        <v>4</v>
      </c>
      <c r="AO7">
        <v>5</v>
      </c>
      <c r="AP7">
        <v>6</v>
      </c>
    </row>
    <row r="8" spans="1:48" ht="16.8" thickTop="1" thickBot="1">
      <c r="A8" s="83"/>
      <c r="B8" s="78"/>
      <c r="C8" s="84"/>
      <c r="D8" s="83"/>
      <c r="E8" s="85"/>
      <c r="F8" s="83"/>
      <c r="G8" s="86"/>
      <c r="H8" s="85"/>
      <c r="I8" s="84"/>
      <c r="J8" s="84"/>
      <c r="K8" s="83"/>
      <c r="L8" s="78"/>
      <c r="M8" s="87"/>
      <c r="N8" s="199" t="s">
        <v>173</v>
      </c>
      <c r="O8" t="s">
        <v>163</v>
      </c>
      <c r="Q8" t="s">
        <v>159</v>
      </c>
      <c r="R8" t="s">
        <v>164</v>
      </c>
      <c r="S8" t="s">
        <v>161</v>
      </c>
      <c r="T8" t="s">
        <v>160</v>
      </c>
      <c r="U8" t="s">
        <v>162</v>
      </c>
      <c r="W8" s="199" t="s">
        <v>171</v>
      </c>
      <c r="X8" s="198"/>
      <c r="Y8" s="202"/>
      <c r="Z8" s="202"/>
      <c r="AA8" s="202"/>
      <c r="AB8" s="202"/>
      <c r="AC8" s="202"/>
      <c r="AD8" s="202"/>
      <c r="AE8" s="202"/>
      <c r="AF8" s="202"/>
      <c r="AG8" s="202"/>
      <c r="AI8" s="199" t="s">
        <v>172</v>
      </c>
      <c r="AJ8" s="198"/>
      <c r="AK8" s="202"/>
      <c r="AL8" s="202"/>
      <c r="AM8" s="202"/>
      <c r="AN8" s="202"/>
      <c r="AO8" s="202"/>
      <c r="AP8" s="202"/>
    </row>
    <row r="9" spans="1:48" ht="18.600000000000001" thickTop="1" thickBot="1">
      <c r="A9" s="34">
        <v>1</v>
      </c>
      <c r="B9" s="177" t="str">
        <f t="shared" ref="B9:B40" si="0">+CONCATENATE(Q9&amp;" ("&amp;S9&amp;") "&amp;IF(E87&gt;0,CONCATENATE(D87&amp;" ppg")," "))</f>
        <v xml:space="preserve"> ()  </v>
      </c>
      <c r="C9" s="178">
        <f t="shared" ref="C9:C10" si="1">+U9</f>
        <v>0</v>
      </c>
      <c r="D9" s="37">
        <f>$C9</f>
        <v>0</v>
      </c>
      <c r="E9" s="37">
        <f>$C81</f>
        <v>0</v>
      </c>
      <c r="F9" s="99">
        <f>E9/42</f>
        <v>0</v>
      </c>
      <c r="G9" s="99">
        <f t="shared" ref="G9:G30" si="2">IF(K9="","",IF(D87="",K9,$K9/(1+($D87+E87)/2*IF($J87=1,$L$87,IF($J87=2,$L$88,$L$89)))))</f>
        <v>0</v>
      </c>
      <c r="H9" s="99">
        <f>C9/42</f>
        <v>0</v>
      </c>
      <c r="I9" s="37">
        <f t="shared" ref="I9:I30" si="3">IF(C9="","",IF(J87="",C9,C9+((D87+E87)/2)*(IF($J87=1,$L$87,IF($J87=2,$L$88,$L$89)))*C9))</f>
        <v>0</v>
      </c>
      <c r="J9" s="37">
        <f>IF(I9="","",$I9)</f>
        <v>0</v>
      </c>
      <c r="K9" s="179">
        <f t="shared" ref="K9:K10" si="4">+T9</f>
        <v>0</v>
      </c>
      <c r="L9" s="35">
        <f t="shared" ref="L9:L10" si="5">IF( K9 = 0, 0, I9/(K9*42))</f>
        <v>0</v>
      </c>
      <c r="M9" s="98">
        <f>L81</f>
        <v>0</v>
      </c>
      <c r="N9">
        <v>1</v>
      </c>
      <c r="O9" s="202"/>
      <c r="Q9" s="203"/>
      <c r="R9" s="204"/>
      <c r="S9" s="192" t="str">
        <f>+IF(R9 = "", "",INDEX($O$9:$O$29,MATCH(R9,$N$9:$N$29),0))</f>
        <v/>
      </c>
      <c r="T9" s="208"/>
      <c r="U9" s="208"/>
      <c r="W9" s="199" t="s">
        <v>168</v>
      </c>
      <c r="X9" s="200"/>
      <c r="Y9" s="202"/>
      <c r="Z9" s="202"/>
      <c r="AA9" s="202"/>
      <c r="AB9" s="202"/>
      <c r="AC9" s="202"/>
      <c r="AD9" s="202"/>
      <c r="AE9" s="202"/>
      <c r="AF9" s="202"/>
      <c r="AG9" s="202"/>
      <c r="AI9" s="199" t="s">
        <v>168</v>
      </c>
      <c r="AJ9" s="198"/>
      <c r="AK9" s="202"/>
      <c r="AL9" s="202"/>
      <c r="AM9" s="202"/>
      <c r="AN9" s="202"/>
      <c r="AO9" s="202"/>
      <c r="AP9" s="202"/>
    </row>
    <row r="10" spans="1:48" ht="18.600000000000001" thickTop="1" thickBot="1">
      <c r="A10" s="34">
        <v>2</v>
      </c>
      <c r="B10" s="177" t="str">
        <f t="shared" si="0"/>
        <v xml:space="preserve"> ()  </v>
      </c>
      <c r="C10" s="178">
        <f t="shared" si="1"/>
        <v>0</v>
      </c>
      <c r="D10" s="37">
        <f t="shared" ref="D10" si="6">D9+C10</f>
        <v>0</v>
      </c>
      <c r="E10" s="37">
        <f t="shared" ref="E10:E80" si="7">$E9-$C9</f>
        <v>0</v>
      </c>
      <c r="F10" s="99">
        <f>E10/42</f>
        <v>0</v>
      </c>
      <c r="G10" s="99">
        <f t="shared" si="2"/>
        <v>0</v>
      </c>
      <c r="H10" s="99">
        <f t="shared" ref="H10" si="8">C10/42</f>
        <v>0</v>
      </c>
      <c r="I10" s="37">
        <f t="shared" si="3"/>
        <v>0</v>
      </c>
      <c r="J10" s="37">
        <f t="shared" ref="J10" si="9">IF($I10="",J9,J9+I10)</f>
        <v>0</v>
      </c>
      <c r="K10" s="179">
        <f t="shared" si="4"/>
        <v>0</v>
      </c>
      <c r="L10" s="35">
        <f t="shared" si="5"/>
        <v>0</v>
      </c>
      <c r="M10" s="98">
        <f>M9-L9</f>
        <v>0</v>
      </c>
      <c r="N10">
        <v>2</v>
      </c>
      <c r="O10" s="202"/>
      <c r="Q10" s="205"/>
      <c r="R10" s="206"/>
      <c r="S10" s="192" t="str">
        <f t="shared" ref="S10:S73" si="10">+IF(R10 = "", "",INDEX($O$9:$O$29,MATCH(R10,$N$9:$N$29),0))</f>
        <v/>
      </c>
      <c r="T10" s="208"/>
      <c r="U10" s="208"/>
      <c r="W10">
        <v>1</v>
      </c>
      <c r="X10" s="190" t="str">
        <f t="shared" ref="X10:X39" si="11">IF(O9= "", "", O9)</f>
        <v/>
      </c>
      <c r="Y10" s="200"/>
      <c r="Z10" s="200"/>
      <c r="AA10" s="200"/>
      <c r="AB10" s="200"/>
      <c r="AC10" s="200"/>
      <c r="AD10" s="200"/>
      <c r="AE10" s="200"/>
      <c r="AF10" s="200"/>
      <c r="AG10" s="200"/>
      <c r="AI10">
        <v>1</v>
      </c>
      <c r="AJ10" s="190" t="str">
        <f t="shared" ref="AJ10:AJ27" si="12">X10</f>
        <v/>
      </c>
      <c r="AK10" s="200"/>
      <c r="AL10" s="200"/>
      <c r="AM10" s="200"/>
      <c r="AN10" s="200"/>
      <c r="AO10" s="200"/>
      <c r="AP10" s="200"/>
    </row>
    <row r="11" spans="1:48" ht="18.600000000000001" thickTop="1" thickBot="1">
      <c r="A11" s="34">
        <v>3</v>
      </c>
      <c r="B11" s="177" t="str">
        <f t="shared" si="0"/>
        <v xml:space="preserve"> ()  </v>
      </c>
      <c r="C11" s="178">
        <f t="shared" ref="C11:C59" si="13">+U11</f>
        <v>0</v>
      </c>
      <c r="D11" s="37">
        <f t="shared" ref="D11:D30" si="14">D10+C11</f>
        <v>0</v>
      </c>
      <c r="E11" s="37">
        <f t="shared" si="7"/>
        <v>0</v>
      </c>
      <c r="F11" s="99">
        <f t="shared" ref="F11:F30" si="15">E11/42</f>
        <v>0</v>
      </c>
      <c r="G11" s="99">
        <f t="shared" si="2"/>
        <v>0</v>
      </c>
      <c r="H11" s="99">
        <f t="shared" ref="H11:H30" si="16">C11/42</f>
        <v>0</v>
      </c>
      <c r="I11" s="37">
        <f t="shared" si="3"/>
        <v>0</v>
      </c>
      <c r="J11" s="37">
        <f t="shared" ref="J11:J30" si="17">IF($I11="",J10,J10+I11)</f>
        <v>0</v>
      </c>
      <c r="K11" s="179">
        <f t="shared" ref="K11:K59" si="18">+T11</f>
        <v>0</v>
      </c>
      <c r="L11" s="35">
        <f t="shared" ref="L11:L59" si="19">IF( K11 = 0, 0, I11/(K11*42))</f>
        <v>0</v>
      </c>
      <c r="M11" s="98">
        <f t="shared" ref="M11:M59" si="20">M10-L10</f>
        <v>0</v>
      </c>
      <c r="N11">
        <v>3</v>
      </c>
      <c r="O11" s="202"/>
      <c r="Q11" s="205"/>
      <c r="R11" s="206"/>
      <c r="S11" s="192" t="str">
        <f t="shared" si="10"/>
        <v/>
      </c>
      <c r="T11" s="208"/>
      <c r="U11" s="208"/>
      <c r="W11">
        <v>2</v>
      </c>
      <c r="X11" s="190" t="str">
        <f t="shared" si="11"/>
        <v/>
      </c>
      <c r="Y11" s="200"/>
      <c r="Z11" s="200"/>
      <c r="AA11" s="200"/>
      <c r="AB11" s="200"/>
      <c r="AC11" s="200"/>
      <c r="AD11" s="200"/>
      <c r="AE11" s="200"/>
      <c r="AF11" s="200"/>
      <c r="AG11" s="200"/>
      <c r="AI11">
        <v>2</v>
      </c>
      <c r="AJ11" s="190" t="str">
        <f t="shared" si="12"/>
        <v/>
      </c>
      <c r="AK11" s="200"/>
      <c r="AL11" s="200"/>
      <c r="AM11" s="200"/>
      <c r="AN11" s="200"/>
      <c r="AO11" s="200"/>
      <c r="AP11" s="200"/>
    </row>
    <row r="12" spans="1:48" ht="18.600000000000001" thickTop="1" thickBot="1">
      <c r="A12" s="34">
        <v>4</v>
      </c>
      <c r="B12" s="177" t="str">
        <f t="shared" si="0"/>
        <v xml:space="preserve"> ()  </v>
      </c>
      <c r="C12" s="178">
        <f t="shared" si="13"/>
        <v>0</v>
      </c>
      <c r="D12" s="37">
        <f t="shared" si="14"/>
        <v>0</v>
      </c>
      <c r="E12" s="37">
        <f t="shared" si="7"/>
        <v>0</v>
      </c>
      <c r="F12" s="99">
        <f t="shared" si="15"/>
        <v>0</v>
      </c>
      <c r="G12" s="99">
        <f t="shared" si="2"/>
        <v>0</v>
      </c>
      <c r="H12" s="99">
        <f t="shared" si="16"/>
        <v>0</v>
      </c>
      <c r="I12" s="37">
        <f t="shared" si="3"/>
        <v>0</v>
      </c>
      <c r="J12" s="37">
        <f t="shared" si="17"/>
        <v>0</v>
      </c>
      <c r="K12" s="179">
        <f t="shared" si="18"/>
        <v>0</v>
      </c>
      <c r="L12" s="35">
        <f t="shared" si="19"/>
        <v>0</v>
      </c>
      <c r="M12" s="98">
        <f t="shared" si="20"/>
        <v>0</v>
      </c>
      <c r="N12">
        <v>4</v>
      </c>
      <c r="O12" s="202"/>
      <c r="Q12" s="205"/>
      <c r="R12" s="206"/>
      <c r="S12" s="192" t="str">
        <f t="shared" si="10"/>
        <v/>
      </c>
      <c r="T12" s="208"/>
      <c r="U12" s="208"/>
      <c r="W12">
        <v>3</v>
      </c>
      <c r="X12" s="190" t="str">
        <f t="shared" si="11"/>
        <v/>
      </c>
      <c r="Y12" s="200"/>
      <c r="Z12" s="200"/>
      <c r="AA12" s="200"/>
      <c r="AB12" s="200"/>
      <c r="AC12" s="200"/>
      <c r="AD12" s="200"/>
      <c r="AE12" s="200"/>
      <c r="AF12" s="200"/>
      <c r="AG12" s="200"/>
      <c r="AI12">
        <v>3</v>
      </c>
      <c r="AJ12" s="190" t="str">
        <f t="shared" si="12"/>
        <v/>
      </c>
      <c r="AK12" s="200"/>
      <c r="AL12" s="200"/>
      <c r="AM12" s="200"/>
      <c r="AN12" s="200"/>
      <c r="AO12" s="200"/>
      <c r="AP12" s="200"/>
    </row>
    <row r="13" spans="1:48" ht="18.600000000000001" thickTop="1" thickBot="1">
      <c r="A13" s="34">
        <v>5</v>
      </c>
      <c r="B13" s="177" t="str">
        <f t="shared" si="0"/>
        <v xml:space="preserve"> ()  </v>
      </c>
      <c r="C13" s="178">
        <f t="shared" si="13"/>
        <v>0</v>
      </c>
      <c r="D13" s="37">
        <f t="shared" si="14"/>
        <v>0</v>
      </c>
      <c r="E13" s="37">
        <f t="shared" si="7"/>
        <v>0</v>
      </c>
      <c r="F13" s="99">
        <f t="shared" si="15"/>
        <v>0</v>
      </c>
      <c r="G13" s="99">
        <f t="shared" si="2"/>
        <v>0</v>
      </c>
      <c r="H13" s="99">
        <f t="shared" si="16"/>
        <v>0</v>
      </c>
      <c r="I13" s="37">
        <f t="shared" si="3"/>
        <v>0</v>
      </c>
      <c r="J13" s="37">
        <f t="shared" si="17"/>
        <v>0</v>
      </c>
      <c r="K13" s="179">
        <f t="shared" si="18"/>
        <v>0</v>
      </c>
      <c r="L13" s="35">
        <f t="shared" si="19"/>
        <v>0</v>
      </c>
      <c r="M13" s="98">
        <f t="shared" si="20"/>
        <v>0</v>
      </c>
      <c r="N13">
        <v>5</v>
      </c>
      <c r="O13" s="202"/>
      <c r="Q13" s="205"/>
      <c r="R13" s="206"/>
      <c r="S13" s="192" t="str">
        <f t="shared" si="10"/>
        <v/>
      </c>
      <c r="T13" s="208"/>
      <c r="U13" s="208"/>
      <c r="W13">
        <v>4</v>
      </c>
      <c r="X13" s="190" t="str">
        <f t="shared" si="11"/>
        <v/>
      </c>
      <c r="Y13" s="200"/>
      <c r="Z13" s="200"/>
      <c r="AA13" s="200"/>
      <c r="AB13" s="200"/>
      <c r="AC13" s="200"/>
      <c r="AD13" s="200"/>
      <c r="AE13" s="200"/>
      <c r="AF13" s="200"/>
      <c r="AG13" s="200"/>
      <c r="AI13">
        <v>4</v>
      </c>
      <c r="AJ13" s="190" t="str">
        <f t="shared" si="12"/>
        <v/>
      </c>
      <c r="AK13" s="200"/>
      <c r="AL13" s="200"/>
      <c r="AM13" s="200"/>
      <c r="AN13" s="200"/>
      <c r="AO13" s="200"/>
      <c r="AP13" s="200"/>
    </row>
    <row r="14" spans="1:48" ht="18.600000000000001" thickTop="1" thickBot="1">
      <c r="A14" s="34">
        <v>6</v>
      </c>
      <c r="B14" s="177" t="str">
        <f t="shared" si="0"/>
        <v xml:space="preserve"> ()  </v>
      </c>
      <c r="C14" s="178">
        <f t="shared" si="13"/>
        <v>0</v>
      </c>
      <c r="D14" s="37">
        <f t="shared" si="14"/>
        <v>0</v>
      </c>
      <c r="E14" s="37">
        <f t="shared" si="7"/>
        <v>0</v>
      </c>
      <c r="F14" s="99">
        <f t="shared" si="15"/>
        <v>0</v>
      </c>
      <c r="G14" s="99">
        <f t="shared" si="2"/>
        <v>0</v>
      </c>
      <c r="H14" s="99">
        <f t="shared" si="16"/>
        <v>0</v>
      </c>
      <c r="I14" s="37">
        <f t="shared" si="3"/>
        <v>0</v>
      </c>
      <c r="J14" s="37">
        <f t="shared" si="17"/>
        <v>0</v>
      </c>
      <c r="K14" s="179">
        <f t="shared" si="18"/>
        <v>0</v>
      </c>
      <c r="L14" s="35">
        <f t="shared" si="19"/>
        <v>0</v>
      </c>
      <c r="M14" s="98">
        <f t="shared" si="20"/>
        <v>0</v>
      </c>
      <c r="N14">
        <v>6</v>
      </c>
      <c r="O14" s="202"/>
      <c r="Q14" s="205"/>
      <c r="R14" s="206"/>
      <c r="S14" s="192" t="str">
        <f t="shared" si="10"/>
        <v/>
      </c>
      <c r="T14" s="208"/>
      <c r="U14" s="208"/>
      <c r="W14">
        <v>5</v>
      </c>
      <c r="X14" s="190" t="str">
        <f t="shared" si="11"/>
        <v/>
      </c>
      <c r="Y14" s="200"/>
      <c r="Z14" s="200"/>
      <c r="AA14" s="200"/>
      <c r="AB14" s="200"/>
      <c r="AC14" s="200"/>
      <c r="AD14" s="200"/>
      <c r="AE14" s="200"/>
      <c r="AF14" s="200"/>
      <c r="AG14" s="200"/>
      <c r="AI14">
        <v>5</v>
      </c>
      <c r="AJ14" s="190" t="str">
        <f t="shared" si="12"/>
        <v/>
      </c>
      <c r="AK14" s="200"/>
      <c r="AL14" s="200"/>
      <c r="AM14" s="200"/>
      <c r="AN14" s="200"/>
      <c r="AO14" s="200"/>
      <c r="AP14" s="200"/>
    </row>
    <row r="15" spans="1:48" ht="18.600000000000001" thickTop="1" thickBot="1">
      <c r="A15" s="34">
        <v>7</v>
      </c>
      <c r="B15" s="177" t="str">
        <f t="shared" si="0"/>
        <v xml:space="preserve"> ()  </v>
      </c>
      <c r="C15" s="178">
        <f t="shared" si="13"/>
        <v>0</v>
      </c>
      <c r="D15" s="37">
        <f t="shared" si="14"/>
        <v>0</v>
      </c>
      <c r="E15" s="37">
        <f t="shared" si="7"/>
        <v>0</v>
      </c>
      <c r="F15" s="99">
        <f t="shared" si="15"/>
        <v>0</v>
      </c>
      <c r="G15" s="99">
        <f t="shared" si="2"/>
        <v>0</v>
      </c>
      <c r="H15" s="99">
        <f t="shared" si="16"/>
        <v>0</v>
      </c>
      <c r="I15" s="37">
        <f t="shared" si="3"/>
        <v>0</v>
      </c>
      <c r="J15" s="37">
        <f t="shared" si="17"/>
        <v>0</v>
      </c>
      <c r="K15" s="179">
        <f t="shared" si="18"/>
        <v>0</v>
      </c>
      <c r="L15" s="35">
        <f t="shared" si="19"/>
        <v>0</v>
      </c>
      <c r="M15" s="98">
        <f t="shared" si="20"/>
        <v>0</v>
      </c>
      <c r="N15">
        <v>7</v>
      </c>
      <c r="O15" s="202"/>
      <c r="Q15" s="205"/>
      <c r="R15" s="206"/>
      <c r="S15" s="192" t="str">
        <f t="shared" si="10"/>
        <v/>
      </c>
      <c r="T15" s="208"/>
      <c r="U15" s="208"/>
      <c r="W15">
        <v>6</v>
      </c>
      <c r="X15" s="190" t="str">
        <f t="shared" si="11"/>
        <v/>
      </c>
      <c r="Y15" s="200"/>
      <c r="Z15" s="200"/>
      <c r="AA15" s="200"/>
      <c r="AB15" s="200"/>
      <c r="AC15" s="200"/>
      <c r="AD15" s="200"/>
      <c r="AE15" s="200"/>
      <c r="AF15" s="200"/>
      <c r="AG15" s="200"/>
      <c r="AI15">
        <v>6</v>
      </c>
      <c r="AJ15" s="190" t="str">
        <f t="shared" si="12"/>
        <v/>
      </c>
      <c r="AK15" s="200"/>
      <c r="AL15" s="200"/>
      <c r="AM15" s="200"/>
      <c r="AN15" s="200"/>
      <c r="AO15" s="200"/>
      <c r="AP15" s="200"/>
    </row>
    <row r="16" spans="1:48" ht="18.600000000000001" thickTop="1" thickBot="1">
      <c r="A16" s="34">
        <v>8</v>
      </c>
      <c r="B16" s="177" t="str">
        <f t="shared" si="0"/>
        <v xml:space="preserve"> ()  </v>
      </c>
      <c r="C16" s="178">
        <f t="shared" si="13"/>
        <v>0</v>
      </c>
      <c r="D16" s="37">
        <f t="shared" si="14"/>
        <v>0</v>
      </c>
      <c r="E16" s="37">
        <f t="shared" si="7"/>
        <v>0</v>
      </c>
      <c r="F16" s="99">
        <f t="shared" si="15"/>
        <v>0</v>
      </c>
      <c r="G16" s="99">
        <f t="shared" si="2"/>
        <v>0</v>
      </c>
      <c r="H16" s="99">
        <f t="shared" si="16"/>
        <v>0</v>
      </c>
      <c r="I16" s="37">
        <f t="shared" si="3"/>
        <v>0</v>
      </c>
      <c r="J16" s="37">
        <f t="shared" si="17"/>
        <v>0</v>
      </c>
      <c r="K16" s="179">
        <f t="shared" si="18"/>
        <v>0</v>
      </c>
      <c r="L16" s="35">
        <f t="shared" si="19"/>
        <v>0</v>
      </c>
      <c r="M16" s="98">
        <f t="shared" si="20"/>
        <v>0</v>
      </c>
      <c r="N16">
        <v>8</v>
      </c>
      <c r="O16" s="202"/>
      <c r="Q16" s="205"/>
      <c r="R16" s="206"/>
      <c r="S16" s="192" t="str">
        <f t="shared" si="10"/>
        <v/>
      </c>
      <c r="T16" s="208"/>
      <c r="U16" s="208"/>
      <c r="W16">
        <v>7</v>
      </c>
      <c r="X16" s="190" t="str">
        <f t="shared" si="11"/>
        <v/>
      </c>
      <c r="Y16" s="200"/>
      <c r="Z16" s="200"/>
      <c r="AA16" s="200"/>
      <c r="AB16" s="200"/>
      <c r="AC16" s="200"/>
      <c r="AD16" s="200"/>
      <c r="AE16" s="200"/>
      <c r="AF16" s="200"/>
      <c r="AG16" s="200"/>
      <c r="AI16">
        <v>7</v>
      </c>
      <c r="AJ16" s="190" t="str">
        <f t="shared" si="12"/>
        <v/>
      </c>
      <c r="AK16" s="200"/>
      <c r="AL16" s="200"/>
      <c r="AM16" s="200"/>
      <c r="AN16" s="200"/>
      <c r="AO16" s="200"/>
      <c r="AP16" s="200"/>
    </row>
    <row r="17" spans="1:42" ht="18.600000000000001" thickTop="1" thickBot="1">
      <c r="A17" s="34">
        <v>9</v>
      </c>
      <c r="B17" s="177" t="str">
        <f t="shared" si="0"/>
        <v xml:space="preserve"> ()  </v>
      </c>
      <c r="C17" s="178">
        <f t="shared" si="13"/>
        <v>0</v>
      </c>
      <c r="D17" s="37">
        <f t="shared" si="14"/>
        <v>0</v>
      </c>
      <c r="E17" s="37">
        <f t="shared" si="7"/>
        <v>0</v>
      </c>
      <c r="F17" s="99">
        <f t="shared" si="15"/>
        <v>0</v>
      </c>
      <c r="G17" s="99">
        <f t="shared" si="2"/>
        <v>0</v>
      </c>
      <c r="H17" s="99">
        <f t="shared" si="16"/>
        <v>0</v>
      </c>
      <c r="I17" s="37">
        <f t="shared" si="3"/>
        <v>0</v>
      </c>
      <c r="J17" s="37">
        <f t="shared" si="17"/>
        <v>0</v>
      </c>
      <c r="K17" s="179">
        <f t="shared" si="18"/>
        <v>0</v>
      </c>
      <c r="L17" s="35">
        <f t="shared" si="19"/>
        <v>0</v>
      </c>
      <c r="M17" s="98">
        <f t="shared" si="20"/>
        <v>0</v>
      </c>
      <c r="N17">
        <v>9</v>
      </c>
      <c r="O17" s="202"/>
      <c r="Q17" s="191"/>
      <c r="R17" s="193"/>
      <c r="S17" s="192" t="str">
        <f t="shared" si="10"/>
        <v/>
      </c>
      <c r="T17" s="208"/>
      <c r="U17" s="208"/>
      <c r="W17">
        <v>8</v>
      </c>
      <c r="X17" s="190" t="str">
        <f t="shared" si="11"/>
        <v/>
      </c>
      <c r="Y17" s="200"/>
      <c r="Z17" s="200"/>
      <c r="AA17" s="200"/>
      <c r="AB17" s="200"/>
      <c r="AC17" s="200"/>
      <c r="AD17" s="200"/>
      <c r="AE17" s="200"/>
      <c r="AF17" s="200"/>
      <c r="AG17" s="200"/>
      <c r="AI17">
        <v>8</v>
      </c>
      <c r="AJ17" s="190" t="str">
        <f t="shared" si="12"/>
        <v/>
      </c>
      <c r="AK17" s="200"/>
      <c r="AL17" s="200"/>
      <c r="AM17" s="200"/>
      <c r="AN17" s="200"/>
      <c r="AO17" s="200"/>
      <c r="AP17" s="200"/>
    </row>
    <row r="18" spans="1:42" ht="18.600000000000001" thickTop="1" thickBot="1">
      <c r="A18" s="34">
        <v>10</v>
      </c>
      <c r="B18" s="177" t="str">
        <f t="shared" si="0"/>
        <v xml:space="preserve"> ()  </v>
      </c>
      <c r="C18" s="178">
        <f t="shared" si="13"/>
        <v>0</v>
      </c>
      <c r="D18" s="37">
        <f t="shared" si="14"/>
        <v>0</v>
      </c>
      <c r="E18" s="37">
        <f t="shared" si="7"/>
        <v>0</v>
      </c>
      <c r="F18" s="99">
        <f t="shared" si="15"/>
        <v>0</v>
      </c>
      <c r="G18" s="99">
        <f t="shared" si="2"/>
        <v>0</v>
      </c>
      <c r="H18" s="99">
        <f t="shared" si="16"/>
        <v>0</v>
      </c>
      <c r="I18" s="37">
        <f t="shared" si="3"/>
        <v>0</v>
      </c>
      <c r="J18" s="37">
        <f t="shared" si="17"/>
        <v>0</v>
      </c>
      <c r="K18" s="179">
        <f t="shared" si="18"/>
        <v>0</v>
      </c>
      <c r="L18" s="35">
        <f t="shared" si="19"/>
        <v>0</v>
      </c>
      <c r="M18" s="98">
        <f t="shared" si="20"/>
        <v>0</v>
      </c>
      <c r="N18">
        <v>10</v>
      </c>
      <c r="O18" s="202"/>
      <c r="Q18" s="191"/>
      <c r="R18" s="193"/>
      <c r="S18" s="192" t="str">
        <f t="shared" si="10"/>
        <v/>
      </c>
      <c r="T18" s="208"/>
      <c r="U18" s="208"/>
      <c r="W18">
        <v>9</v>
      </c>
      <c r="X18" s="190" t="str">
        <f t="shared" si="11"/>
        <v/>
      </c>
      <c r="Y18" s="200"/>
      <c r="Z18" s="200"/>
      <c r="AA18" s="200"/>
      <c r="AB18" s="200"/>
      <c r="AC18" s="200"/>
      <c r="AD18" s="200"/>
      <c r="AE18" s="200"/>
      <c r="AF18" s="200"/>
      <c r="AG18" s="200"/>
      <c r="AI18">
        <v>9</v>
      </c>
      <c r="AJ18" s="190" t="str">
        <f t="shared" si="12"/>
        <v/>
      </c>
      <c r="AK18" s="200"/>
      <c r="AL18" s="200"/>
      <c r="AM18" s="200"/>
      <c r="AN18" s="200"/>
      <c r="AO18" s="200"/>
      <c r="AP18" s="200"/>
    </row>
    <row r="19" spans="1:42" ht="18.600000000000001" thickTop="1" thickBot="1">
      <c r="A19" s="34">
        <v>11</v>
      </c>
      <c r="B19" s="177" t="str">
        <f t="shared" si="0"/>
        <v xml:space="preserve"> ()  </v>
      </c>
      <c r="C19" s="178">
        <f t="shared" si="13"/>
        <v>0</v>
      </c>
      <c r="D19" s="37">
        <f t="shared" si="14"/>
        <v>0</v>
      </c>
      <c r="E19" s="37">
        <f t="shared" si="7"/>
        <v>0</v>
      </c>
      <c r="F19" s="99">
        <f t="shared" si="15"/>
        <v>0</v>
      </c>
      <c r="G19" s="99">
        <f t="shared" si="2"/>
        <v>0</v>
      </c>
      <c r="H19" s="99">
        <f t="shared" si="16"/>
        <v>0</v>
      </c>
      <c r="I19" s="37">
        <f t="shared" si="3"/>
        <v>0</v>
      </c>
      <c r="J19" s="37">
        <f t="shared" si="17"/>
        <v>0</v>
      </c>
      <c r="K19" s="179">
        <f t="shared" si="18"/>
        <v>0</v>
      </c>
      <c r="L19" s="35">
        <f t="shared" si="19"/>
        <v>0</v>
      </c>
      <c r="M19" s="98">
        <f t="shared" si="20"/>
        <v>0</v>
      </c>
      <c r="N19">
        <v>11</v>
      </c>
      <c r="O19" s="202"/>
      <c r="Q19" s="191"/>
      <c r="R19" s="193"/>
      <c r="S19" s="192" t="str">
        <f t="shared" si="10"/>
        <v/>
      </c>
      <c r="T19" s="208"/>
      <c r="U19" s="208"/>
      <c r="W19">
        <v>10</v>
      </c>
      <c r="X19" s="190" t="str">
        <f t="shared" si="11"/>
        <v/>
      </c>
      <c r="Y19" s="200"/>
      <c r="Z19" s="200"/>
      <c r="AA19" s="200"/>
      <c r="AB19" s="200"/>
      <c r="AC19" s="200"/>
      <c r="AD19" s="200"/>
      <c r="AE19" s="200"/>
      <c r="AF19" s="200"/>
      <c r="AG19" s="200"/>
      <c r="AI19">
        <v>10</v>
      </c>
      <c r="AJ19" s="190" t="str">
        <f t="shared" si="12"/>
        <v/>
      </c>
      <c r="AK19" s="200"/>
      <c r="AL19" s="200"/>
      <c r="AM19" s="200"/>
      <c r="AN19" s="200"/>
      <c r="AO19" s="200"/>
      <c r="AP19" s="200"/>
    </row>
    <row r="20" spans="1:42" ht="18.600000000000001" thickTop="1" thickBot="1">
      <c r="A20" s="34">
        <v>12</v>
      </c>
      <c r="B20" s="177" t="str">
        <f t="shared" si="0"/>
        <v xml:space="preserve"> ()  </v>
      </c>
      <c r="C20" s="178">
        <f t="shared" si="13"/>
        <v>0</v>
      </c>
      <c r="D20" s="37">
        <f t="shared" si="14"/>
        <v>0</v>
      </c>
      <c r="E20" s="37">
        <f t="shared" si="7"/>
        <v>0</v>
      </c>
      <c r="F20" s="99">
        <f t="shared" si="15"/>
        <v>0</v>
      </c>
      <c r="G20" s="99">
        <f t="shared" si="2"/>
        <v>0</v>
      </c>
      <c r="H20" s="99">
        <f t="shared" si="16"/>
        <v>0</v>
      </c>
      <c r="I20" s="37">
        <f t="shared" si="3"/>
        <v>0</v>
      </c>
      <c r="J20" s="37">
        <f t="shared" si="17"/>
        <v>0</v>
      </c>
      <c r="K20" s="179">
        <f t="shared" si="18"/>
        <v>0</v>
      </c>
      <c r="L20" s="35">
        <f t="shared" si="19"/>
        <v>0</v>
      </c>
      <c r="M20" s="98">
        <f t="shared" si="20"/>
        <v>0</v>
      </c>
      <c r="N20">
        <v>12</v>
      </c>
      <c r="O20" s="202"/>
      <c r="Q20" s="191"/>
      <c r="R20" s="193"/>
      <c r="S20" s="192" t="str">
        <f t="shared" si="10"/>
        <v/>
      </c>
      <c r="T20" s="208"/>
      <c r="U20" s="208"/>
      <c r="W20">
        <v>11</v>
      </c>
      <c r="X20" s="190" t="str">
        <f t="shared" si="11"/>
        <v/>
      </c>
      <c r="Y20" s="200"/>
      <c r="Z20" s="200"/>
      <c r="AA20" s="200"/>
      <c r="AB20" s="200"/>
      <c r="AC20" s="200"/>
      <c r="AD20" s="200"/>
      <c r="AE20" s="200"/>
      <c r="AF20" s="200"/>
      <c r="AG20" s="200"/>
      <c r="AI20">
        <v>11</v>
      </c>
      <c r="AJ20" s="190" t="str">
        <f t="shared" si="12"/>
        <v/>
      </c>
      <c r="AK20" s="200"/>
      <c r="AL20" s="200"/>
      <c r="AM20" s="200"/>
      <c r="AN20" s="200"/>
      <c r="AO20" s="200"/>
      <c r="AP20" s="200"/>
    </row>
    <row r="21" spans="1:42" ht="18.600000000000001" thickTop="1" thickBot="1">
      <c r="A21" s="34">
        <v>13</v>
      </c>
      <c r="B21" s="177" t="str">
        <f t="shared" si="0"/>
        <v xml:space="preserve"> ()  </v>
      </c>
      <c r="C21" s="178">
        <f t="shared" si="13"/>
        <v>0</v>
      </c>
      <c r="D21" s="37">
        <f t="shared" si="14"/>
        <v>0</v>
      </c>
      <c r="E21" s="37">
        <f t="shared" si="7"/>
        <v>0</v>
      </c>
      <c r="F21" s="99">
        <f t="shared" si="15"/>
        <v>0</v>
      </c>
      <c r="G21" s="99">
        <f t="shared" si="2"/>
        <v>0</v>
      </c>
      <c r="H21" s="99">
        <f t="shared" si="16"/>
        <v>0</v>
      </c>
      <c r="I21" s="37">
        <f t="shared" si="3"/>
        <v>0</v>
      </c>
      <c r="J21" s="37">
        <f t="shared" si="17"/>
        <v>0</v>
      </c>
      <c r="K21" s="179">
        <f t="shared" si="18"/>
        <v>0</v>
      </c>
      <c r="L21" s="35">
        <f t="shared" si="19"/>
        <v>0</v>
      </c>
      <c r="M21" s="98">
        <f t="shared" si="20"/>
        <v>0</v>
      </c>
      <c r="N21">
        <v>13</v>
      </c>
      <c r="O21" s="202"/>
      <c r="Q21" s="191"/>
      <c r="R21" s="193"/>
      <c r="S21" s="192" t="str">
        <f t="shared" si="10"/>
        <v/>
      </c>
      <c r="T21" s="208"/>
      <c r="U21" s="208"/>
      <c r="W21">
        <v>12</v>
      </c>
      <c r="X21" s="190" t="str">
        <f t="shared" si="11"/>
        <v/>
      </c>
      <c r="Y21" s="200"/>
      <c r="Z21" s="200"/>
      <c r="AA21" s="200"/>
      <c r="AB21" s="200"/>
      <c r="AC21" s="200"/>
      <c r="AD21" s="200"/>
      <c r="AE21" s="200"/>
      <c r="AF21" s="200"/>
      <c r="AG21" s="200"/>
      <c r="AI21">
        <v>12</v>
      </c>
      <c r="AJ21" s="190" t="str">
        <f t="shared" si="12"/>
        <v/>
      </c>
      <c r="AK21" s="200"/>
      <c r="AL21" s="200"/>
      <c r="AM21" s="200"/>
      <c r="AN21" s="200"/>
      <c r="AO21" s="200"/>
      <c r="AP21" s="200"/>
    </row>
    <row r="22" spans="1:42" ht="18.600000000000001" customHeight="1" thickTop="1" thickBot="1">
      <c r="A22" s="34">
        <v>14</v>
      </c>
      <c r="B22" s="177" t="str">
        <f t="shared" si="0"/>
        <v xml:space="preserve"> ()  </v>
      </c>
      <c r="C22" s="178">
        <f t="shared" si="13"/>
        <v>0</v>
      </c>
      <c r="D22" s="37">
        <f t="shared" si="14"/>
        <v>0</v>
      </c>
      <c r="E22" s="37">
        <f t="shared" si="7"/>
        <v>0</v>
      </c>
      <c r="F22" s="99">
        <f t="shared" si="15"/>
        <v>0</v>
      </c>
      <c r="G22" s="99">
        <f t="shared" si="2"/>
        <v>0</v>
      </c>
      <c r="H22" s="99">
        <f t="shared" si="16"/>
        <v>0</v>
      </c>
      <c r="I22" s="37">
        <f t="shared" si="3"/>
        <v>0</v>
      </c>
      <c r="J22" s="37">
        <f t="shared" si="17"/>
        <v>0</v>
      </c>
      <c r="K22" s="179">
        <f t="shared" si="18"/>
        <v>0</v>
      </c>
      <c r="L22" s="35">
        <f t="shared" si="19"/>
        <v>0</v>
      </c>
      <c r="M22" s="98">
        <f t="shared" si="20"/>
        <v>0</v>
      </c>
      <c r="N22">
        <v>14</v>
      </c>
      <c r="O22" s="202"/>
      <c r="Q22" s="191"/>
      <c r="R22" s="193"/>
      <c r="S22" s="192" t="str">
        <f t="shared" si="10"/>
        <v/>
      </c>
      <c r="T22" s="208"/>
      <c r="U22" s="208"/>
      <c r="W22">
        <v>13</v>
      </c>
      <c r="X22" s="190" t="str">
        <f t="shared" si="11"/>
        <v/>
      </c>
      <c r="Y22" s="200"/>
      <c r="Z22" s="200"/>
      <c r="AA22" s="200"/>
      <c r="AB22" s="200"/>
      <c r="AC22" s="200"/>
      <c r="AD22" s="200"/>
      <c r="AE22" s="200"/>
      <c r="AF22" s="200"/>
      <c r="AG22" s="200"/>
      <c r="AI22">
        <v>13</v>
      </c>
      <c r="AJ22" s="190" t="str">
        <f t="shared" si="12"/>
        <v/>
      </c>
      <c r="AK22" s="200"/>
      <c r="AL22" s="200"/>
      <c r="AM22" s="200"/>
      <c r="AN22" s="200"/>
      <c r="AO22" s="200"/>
      <c r="AP22" s="200"/>
    </row>
    <row r="23" spans="1:42" ht="18.600000000000001" customHeight="1" thickTop="1" thickBot="1">
      <c r="A23" s="34">
        <v>15</v>
      </c>
      <c r="B23" s="177" t="str">
        <f t="shared" si="0"/>
        <v xml:space="preserve"> ()  </v>
      </c>
      <c r="C23" s="178">
        <f t="shared" si="13"/>
        <v>0</v>
      </c>
      <c r="D23" s="37">
        <f t="shared" si="14"/>
        <v>0</v>
      </c>
      <c r="E23" s="37">
        <f t="shared" si="7"/>
        <v>0</v>
      </c>
      <c r="F23" s="99">
        <f t="shared" si="15"/>
        <v>0</v>
      </c>
      <c r="G23" s="99">
        <f t="shared" si="2"/>
        <v>0</v>
      </c>
      <c r="H23" s="99">
        <f t="shared" si="16"/>
        <v>0</v>
      </c>
      <c r="I23" s="37">
        <f t="shared" si="3"/>
        <v>0</v>
      </c>
      <c r="J23" s="37">
        <f t="shared" si="17"/>
        <v>0</v>
      </c>
      <c r="K23" s="179">
        <f t="shared" si="18"/>
        <v>0</v>
      </c>
      <c r="L23" s="35">
        <f t="shared" si="19"/>
        <v>0</v>
      </c>
      <c r="M23" s="98">
        <f t="shared" si="20"/>
        <v>0</v>
      </c>
      <c r="N23">
        <v>15</v>
      </c>
      <c r="O23" s="202"/>
      <c r="Q23" s="191"/>
      <c r="R23" s="193"/>
      <c r="S23" s="192" t="str">
        <f t="shared" si="10"/>
        <v/>
      </c>
      <c r="T23" s="208"/>
      <c r="U23" s="208"/>
      <c r="W23">
        <v>14</v>
      </c>
      <c r="X23" s="190" t="str">
        <f t="shared" si="11"/>
        <v/>
      </c>
      <c r="Y23" s="200"/>
      <c r="Z23" s="200"/>
      <c r="AA23" s="200"/>
      <c r="AB23" s="200"/>
      <c r="AC23" s="200"/>
      <c r="AD23" s="200"/>
      <c r="AE23" s="200"/>
      <c r="AF23" s="200"/>
      <c r="AG23" s="200"/>
      <c r="AI23">
        <v>14</v>
      </c>
      <c r="AJ23" s="190" t="str">
        <f t="shared" si="12"/>
        <v/>
      </c>
      <c r="AK23" s="200"/>
      <c r="AL23" s="200"/>
      <c r="AM23" s="200"/>
      <c r="AN23" s="200"/>
      <c r="AO23" s="200"/>
      <c r="AP23" s="200"/>
    </row>
    <row r="24" spans="1:42" ht="18.600000000000001" customHeight="1" thickTop="1" thickBot="1">
      <c r="A24" s="34">
        <v>16</v>
      </c>
      <c r="B24" s="177" t="str">
        <f t="shared" si="0"/>
        <v xml:space="preserve"> ()  </v>
      </c>
      <c r="C24" s="178">
        <f t="shared" si="13"/>
        <v>0</v>
      </c>
      <c r="D24" s="37">
        <f t="shared" si="14"/>
        <v>0</v>
      </c>
      <c r="E24" s="37">
        <f t="shared" si="7"/>
        <v>0</v>
      </c>
      <c r="F24" s="99">
        <f t="shared" si="15"/>
        <v>0</v>
      </c>
      <c r="G24" s="99">
        <f t="shared" si="2"/>
        <v>0</v>
      </c>
      <c r="H24" s="99">
        <f t="shared" si="16"/>
        <v>0</v>
      </c>
      <c r="I24" s="37">
        <f t="shared" si="3"/>
        <v>0</v>
      </c>
      <c r="J24" s="37">
        <f t="shared" si="17"/>
        <v>0</v>
      </c>
      <c r="K24" s="179">
        <f t="shared" si="18"/>
        <v>0</v>
      </c>
      <c r="L24" s="35">
        <f t="shared" si="19"/>
        <v>0</v>
      </c>
      <c r="M24" s="98">
        <f t="shared" si="20"/>
        <v>0</v>
      </c>
      <c r="N24">
        <v>16</v>
      </c>
      <c r="O24" s="202"/>
      <c r="Q24" s="191"/>
      <c r="R24" s="193"/>
      <c r="S24" s="192" t="str">
        <f t="shared" si="10"/>
        <v/>
      </c>
      <c r="T24" s="208"/>
      <c r="U24" s="208"/>
      <c r="W24">
        <v>15</v>
      </c>
      <c r="X24" s="190" t="str">
        <f t="shared" si="11"/>
        <v/>
      </c>
      <c r="Y24" s="200"/>
      <c r="Z24" s="200"/>
      <c r="AA24" s="200"/>
      <c r="AB24" s="200"/>
      <c r="AC24" s="200"/>
      <c r="AD24" s="200"/>
      <c r="AE24" s="200"/>
      <c r="AF24" s="200"/>
      <c r="AG24" s="200"/>
      <c r="AI24">
        <v>15</v>
      </c>
      <c r="AJ24" s="190" t="str">
        <f t="shared" si="12"/>
        <v/>
      </c>
      <c r="AK24" s="200"/>
      <c r="AL24" s="200"/>
      <c r="AM24" s="200"/>
      <c r="AN24" s="200"/>
      <c r="AO24" s="200"/>
      <c r="AP24" s="200"/>
    </row>
    <row r="25" spans="1:42" ht="18.600000000000001" customHeight="1" thickTop="1" thickBot="1">
      <c r="A25" s="34">
        <v>17</v>
      </c>
      <c r="B25" s="177" t="str">
        <f t="shared" si="0"/>
        <v xml:space="preserve"> ()  </v>
      </c>
      <c r="C25" s="178">
        <f t="shared" si="13"/>
        <v>0</v>
      </c>
      <c r="D25" s="37">
        <f t="shared" si="14"/>
        <v>0</v>
      </c>
      <c r="E25" s="37">
        <f t="shared" si="7"/>
        <v>0</v>
      </c>
      <c r="F25" s="99">
        <f t="shared" si="15"/>
        <v>0</v>
      </c>
      <c r="G25" s="99">
        <f t="shared" si="2"/>
        <v>0</v>
      </c>
      <c r="H25" s="99">
        <f t="shared" si="16"/>
        <v>0</v>
      </c>
      <c r="I25" s="37">
        <f t="shared" si="3"/>
        <v>0</v>
      </c>
      <c r="J25" s="37">
        <f t="shared" si="17"/>
        <v>0</v>
      </c>
      <c r="K25" s="179">
        <f t="shared" si="18"/>
        <v>0</v>
      </c>
      <c r="L25" s="35">
        <f t="shared" si="19"/>
        <v>0</v>
      </c>
      <c r="M25" s="98">
        <f t="shared" si="20"/>
        <v>0</v>
      </c>
      <c r="N25">
        <v>17</v>
      </c>
      <c r="O25" s="202"/>
      <c r="Q25" s="191"/>
      <c r="R25" s="193"/>
      <c r="S25" s="192" t="str">
        <f t="shared" si="10"/>
        <v/>
      </c>
      <c r="T25" s="208"/>
      <c r="U25" s="208"/>
      <c r="W25">
        <v>16</v>
      </c>
      <c r="X25" s="190" t="str">
        <f t="shared" si="11"/>
        <v/>
      </c>
      <c r="Y25" s="200"/>
      <c r="Z25" s="200"/>
      <c r="AA25" s="200"/>
      <c r="AB25" s="200"/>
      <c r="AC25" s="200"/>
      <c r="AD25" s="200"/>
      <c r="AE25" s="200"/>
      <c r="AF25" s="200"/>
      <c r="AG25" s="200"/>
      <c r="AI25">
        <v>16</v>
      </c>
      <c r="AJ25" s="190" t="str">
        <f t="shared" si="12"/>
        <v/>
      </c>
      <c r="AK25" s="200"/>
      <c r="AL25" s="200"/>
      <c r="AM25" s="200"/>
      <c r="AN25" s="200"/>
      <c r="AO25" s="200"/>
      <c r="AP25" s="200"/>
    </row>
    <row r="26" spans="1:42" ht="18.600000000000001" customHeight="1" thickTop="1" thickBot="1">
      <c r="A26" s="34">
        <v>18</v>
      </c>
      <c r="B26" s="177" t="str">
        <f t="shared" si="0"/>
        <v xml:space="preserve"> ()  </v>
      </c>
      <c r="C26" s="178">
        <f t="shared" si="13"/>
        <v>0</v>
      </c>
      <c r="D26" s="37">
        <f t="shared" si="14"/>
        <v>0</v>
      </c>
      <c r="E26" s="37">
        <f t="shared" si="7"/>
        <v>0</v>
      </c>
      <c r="F26" s="99">
        <f t="shared" si="15"/>
        <v>0</v>
      </c>
      <c r="G26" s="99">
        <f t="shared" si="2"/>
        <v>0</v>
      </c>
      <c r="H26" s="99">
        <f t="shared" si="16"/>
        <v>0</v>
      </c>
      <c r="I26" s="37">
        <f t="shared" si="3"/>
        <v>0</v>
      </c>
      <c r="J26" s="37">
        <f t="shared" si="17"/>
        <v>0</v>
      </c>
      <c r="K26" s="179">
        <f t="shared" si="18"/>
        <v>0</v>
      </c>
      <c r="L26" s="35">
        <f t="shared" si="19"/>
        <v>0</v>
      </c>
      <c r="M26" s="98">
        <f t="shared" si="20"/>
        <v>0</v>
      </c>
      <c r="N26">
        <v>18</v>
      </c>
      <c r="O26" s="202"/>
      <c r="Q26" s="191"/>
      <c r="R26" s="193"/>
      <c r="S26" s="192" t="str">
        <f t="shared" si="10"/>
        <v/>
      </c>
      <c r="T26" s="208"/>
      <c r="U26" s="208"/>
      <c r="W26">
        <v>17</v>
      </c>
      <c r="X26" s="190" t="str">
        <f t="shared" si="11"/>
        <v/>
      </c>
      <c r="Y26" s="200"/>
      <c r="Z26" s="200"/>
      <c r="AA26" s="200"/>
      <c r="AB26" s="200"/>
      <c r="AC26" s="200"/>
      <c r="AD26" s="200"/>
      <c r="AE26" s="200"/>
      <c r="AF26" s="200"/>
      <c r="AG26" s="200"/>
      <c r="AI26">
        <v>17</v>
      </c>
      <c r="AJ26" s="190" t="str">
        <f t="shared" si="12"/>
        <v/>
      </c>
      <c r="AK26" s="200"/>
      <c r="AL26" s="200"/>
      <c r="AM26" s="200"/>
      <c r="AN26" s="200"/>
      <c r="AO26" s="200"/>
      <c r="AP26" s="200"/>
    </row>
    <row r="27" spans="1:42" ht="18.600000000000001" customHeight="1" thickTop="1" thickBot="1">
      <c r="A27" s="34">
        <v>19</v>
      </c>
      <c r="B27" s="177" t="str">
        <f t="shared" si="0"/>
        <v xml:space="preserve"> ()  </v>
      </c>
      <c r="C27" s="178">
        <f t="shared" si="13"/>
        <v>0</v>
      </c>
      <c r="D27" s="37">
        <f t="shared" si="14"/>
        <v>0</v>
      </c>
      <c r="E27" s="37">
        <f t="shared" si="7"/>
        <v>0</v>
      </c>
      <c r="F27" s="99">
        <f t="shared" si="15"/>
        <v>0</v>
      </c>
      <c r="G27" s="99">
        <f t="shared" si="2"/>
        <v>0</v>
      </c>
      <c r="H27" s="99">
        <f t="shared" si="16"/>
        <v>0</v>
      </c>
      <c r="I27" s="37">
        <f t="shared" si="3"/>
        <v>0</v>
      </c>
      <c r="J27" s="37">
        <f t="shared" si="17"/>
        <v>0</v>
      </c>
      <c r="K27" s="179">
        <f t="shared" si="18"/>
        <v>0</v>
      </c>
      <c r="L27" s="35">
        <f t="shared" si="19"/>
        <v>0</v>
      </c>
      <c r="M27" s="98">
        <f t="shared" si="20"/>
        <v>0</v>
      </c>
      <c r="N27">
        <v>19</v>
      </c>
      <c r="O27" s="202"/>
      <c r="Q27" s="191"/>
      <c r="R27" s="193"/>
      <c r="S27" s="192" t="str">
        <f t="shared" si="10"/>
        <v/>
      </c>
      <c r="T27" s="208"/>
      <c r="U27" s="208"/>
      <c r="W27">
        <v>18</v>
      </c>
      <c r="X27" s="190" t="str">
        <f t="shared" si="11"/>
        <v/>
      </c>
      <c r="Y27" s="200"/>
      <c r="Z27" s="200"/>
      <c r="AA27" s="200"/>
      <c r="AB27" s="200"/>
      <c r="AC27" s="200"/>
      <c r="AD27" s="200"/>
      <c r="AE27" s="200"/>
      <c r="AF27" s="200"/>
      <c r="AG27" s="200"/>
      <c r="AI27">
        <v>18</v>
      </c>
      <c r="AJ27" s="190" t="str">
        <f t="shared" si="12"/>
        <v/>
      </c>
      <c r="AK27" s="200"/>
      <c r="AL27" s="200"/>
      <c r="AM27" s="200"/>
      <c r="AN27" s="200"/>
      <c r="AO27" s="200"/>
      <c r="AP27" s="200"/>
    </row>
    <row r="28" spans="1:42" ht="18.600000000000001" customHeight="1" thickTop="1" thickBot="1">
      <c r="A28" s="34">
        <v>20</v>
      </c>
      <c r="B28" s="177" t="str">
        <f t="shared" si="0"/>
        <v xml:space="preserve"> ()  </v>
      </c>
      <c r="C28" s="178">
        <f t="shared" si="13"/>
        <v>0</v>
      </c>
      <c r="D28" s="37">
        <f t="shared" si="14"/>
        <v>0</v>
      </c>
      <c r="E28" s="37">
        <f t="shared" si="7"/>
        <v>0</v>
      </c>
      <c r="F28" s="99">
        <f t="shared" si="15"/>
        <v>0</v>
      </c>
      <c r="G28" s="99">
        <f t="shared" si="2"/>
        <v>0</v>
      </c>
      <c r="H28" s="99">
        <f t="shared" si="16"/>
        <v>0</v>
      </c>
      <c r="I28" s="37">
        <f t="shared" si="3"/>
        <v>0</v>
      </c>
      <c r="J28" s="37">
        <f t="shared" si="17"/>
        <v>0</v>
      </c>
      <c r="K28" s="179">
        <f t="shared" si="18"/>
        <v>0</v>
      </c>
      <c r="L28" s="35">
        <f t="shared" si="19"/>
        <v>0</v>
      </c>
      <c r="M28" s="98">
        <f t="shared" si="20"/>
        <v>0</v>
      </c>
      <c r="N28">
        <v>20</v>
      </c>
      <c r="O28" s="202"/>
      <c r="Q28" s="191"/>
      <c r="R28" s="193"/>
      <c r="S28" s="192" t="str">
        <f t="shared" si="10"/>
        <v/>
      </c>
      <c r="T28" s="208"/>
      <c r="U28" s="208"/>
      <c r="W28">
        <v>19</v>
      </c>
      <c r="X28" s="190" t="str">
        <f t="shared" si="11"/>
        <v/>
      </c>
      <c r="Y28" s="200"/>
      <c r="Z28" s="200"/>
      <c r="AA28" s="200"/>
      <c r="AB28" s="200"/>
      <c r="AC28" s="200"/>
      <c r="AD28" s="200"/>
      <c r="AE28" s="200"/>
      <c r="AF28" s="200"/>
      <c r="AG28" s="200"/>
      <c r="AI28">
        <v>19</v>
      </c>
      <c r="AJ28" s="190" t="str">
        <f t="shared" ref="AJ28:AJ39" si="21">X28</f>
        <v/>
      </c>
      <c r="AK28" s="200"/>
      <c r="AL28" s="200"/>
      <c r="AM28" s="200"/>
      <c r="AN28" s="200"/>
      <c r="AO28" s="200"/>
      <c r="AP28" s="200"/>
    </row>
    <row r="29" spans="1:42" ht="18.600000000000001" customHeight="1" thickTop="1" thickBot="1">
      <c r="A29" s="34">
        <v>21</v>
      </c>
      <c r="B29" s="177" t="str">
        <f t="shared" si="0"/>
        <v xml:space="preserve"> ()  </v>
      </c>
      <c r="C29" s="178">
        <f t="shared" si="13"/>
        <v>0</v>
      </c>
      <c r="D29" s="37">
        <f t="shared" si="14"/>
        <v>0</v>
      </c>
      <c r="E29" s="37">
        <f t="shared" si="7"/>
        <v>0</v>
      </c>
      <c r="F29" s="99">
        <f t="shared" si="15"/>
        <v>0</v>
      </c>
      <c r="G29" s="99">
        <f t="shared" si="2"/>
        <v>0</v>
      </c>
      <c r="H29" s="99">
        <f t="shared" si="16"/>
        <v>0</v>
      </c>
      <c r="I29" s="37">
        <f t="shared" si="3"/>
        <v>0</v>
      </c>
      <c r="J29" s="37">
        <f t="shared" si="17"/>
        <v>0</v>
      </c>
      <c r="K29" s="179">
        <f t="shared" si="18"/>
        <v>0</v>
      </c>
      <c r="L29" s="35">
        <f t="shared" si="19"/>
        <v>0</v>
      </c>
      <c r="M29" s="98">
        <f t="shared" si="20"/>
        <v>0</v>
      </c>
      <c r="N29">
        <v>21</v>
      </c>
      <c r="O29" s="202"/>
      <c r="Q29" s="191"/>
      <c r="R29" s="193"/>
      <c r="S29" s="192" t="str">
        <f t="shared" si="10"/>
        <v/>
      </c>
      <c r="T29" s="208"/>
      <c r="U29" s="208"/>
      <c r="W29">
        <v>20</v>
      </c>
      <c r="X29" s="190" t="str">
        <f t="shared" si="11"/>
        <v/>
      </c>
      <c r="Y29" s="200"/>
      <c r="Z29" s="200"/>
      <c r="AA29" s="200"/>
      <c r="AB29" s="200"/>
      <c r="AC29" s="200"/>
      <c r="AD29" s="200"/>
      <c r="AE29" s="200"/>
      <c r="AF29" s="200"/>
      <c r="AG29" s="200"/>
      <c r="AI29">
        <v>20</v>
      </c>
      <c r="AJ29" s="190" t="str">
        <f t="shared" si="21"/>
        <v/>
      </c>
      <c r="AK29" s="200"/>
      <c r="AL29" s="200"/>
      <c r="AM29" s="200"/>
      <c r="AN29" s="200"/>
      <c r="AO29" s="200"/>
      <c r="AP29" s="200"/>
    </row>
    <row r="30" spans="1:42" ht="18.600000000000001" customHeight="1" thickTop="1" thickBot="1">
      <c r="A30" s="34">
        <v>22</v>
      </c>
      <c r="B30" s="177" t="str">
        <f t="shared" si="0"/>
        <v xml:space="preserve"> ()  </v>
      </c>
      <c r="C30" s="178">
        <f t="shared" si="13"/>
        <v>0</v>
      </c>
      <c r="D30" s="37">
        <f t="shared" si="14"/>
        <v>0</v>
      </c>
      <c r="E30" s="37">
        <f t="shared" si="7"/>
        <v>0</v>
      </c>
      <c r="F30" s="99">
        <f t="shared" si="15"/>
        <v>0</v>
      </c>
      <c r="G30" s="99">
        <f t="shared" si="2"/>
        <v>0</v>
      </c>
      <c r="H30" s="99">
        <f t="shared" si="16"/>
        <v>0</v>
      </c>
      <c r="I30" s="37">
        <f t="shared" si="3"/>
        <v>0</v>
      </c>
      <c r="J30" s="37">
        <f t="shared" si="17"/>
        <v>0</v>
      </c>
      <c r="K30" s="179">
        <f t="shared" si="18"/>
        <v>0</v>
      </c>
      <c r="L30" s="35">
        <f t="shared" si="19"/>
        <v>0</v>
      </c>
      <c r="M30" s="98">
        <f t="shared" si="20"/>
        <v>0</v>
      </c>
      <c r="Q30" s="191"/>
      <c r="R30" s="193"/>
      <c r="S30" s="192" t="str">
        <f t="shared" si="10"/>
        <v/>
      </c>
      <c r="T30" s="208"/>
      <c r="U30" s="208"/>
      <c r="W30">
        <v>21</v>
      </c>
      <c r="X30" s="190" t="str">
        <f t="shared" si="11"/>
        <v/>
      </c>
      <c r="Y30" s="200"/>
      <c r="Z30" s="200"/>
      <c r="AA30" s="200"/>
      <c r="AB30" s="200"/>
      <c r="AC30" s="200"/>
      <c r="AD30" s="200"/>
      <c r="AE30" s="200"/>
      <c r="AF30" s="200"/>
      <c r="AG30" s="200"/>
      <c r="AI30">
        <v>21</v>
      </c>
      <c r="AJ30" s="190" t="str">
        <f t="shared" si="21"/>
        <v/>
      </c>
      <c r="AK30" s="200"/>
      <c r="AL30" s="200"/>
      <c r="AM30" s="200"/>
      <c r="AN30" s="200"/>
      <c r="AO30" s="200"/>
      <c r="AP30" s="200"/>
    </row>
    <row r="31" spans="1:42" ht="18" customHeight="1" thickTop="1" thickBot="1">
      <c r="A31" s="34">
        <v>23</v>
      </c>
      <c r="B31" s="177" t="str">
        <f t="shared" si="0"/>
        <v xml:space="preserve"> ()  </v>
      </c>
      <c r="C31" s="178">
        <f t="shared" si="13"/>
        <v>0</v>
      </c>
      <c r="D31" s="37">
        <f t="shared" ref="D31:D80" si="22">D30+C31</f>
        <v>0</v>
      </c>
      <c r="E31" s="37">
        <f t="shared" si="7"/>
        <v>0</v>
      </c>
      <c r="F31" s="99">
        <f t="shared" ref="F31:F80" si="23">E31/42</f>
        <v>0</v>
      </c>
      <c r="G31" s="99">
        <f t="shared" ref="G31:G80" si="24">IF(K31="","",IF(D109="",K31,$K31/(1+($D109+E109)/2*IF($J109=1,$L$87,IF($J109=2,$L$88,$L$89)))))</f>
        <v>0</v>
      </c>
      <c r="H31" s="99">
        <f t="shared" ref="H31:H80" si="25">C31/42</f>
        <v>0</v>
      </c>
      <c r="I31" s="37">
        <f t="shared" ref="I31:I80" si="26">IF(C31="","",IF(J109="",C31,C31+((D109+E109)/2)*(IF($J109=1,$L$87,IF($J109=2,$L$88,$L$89)))*C31))</f>
        <v>0</v>
      </c>
      <c r="J31" s="37">
        <f t="shared" ref="J31:J80" si="27">IF($I31="",J30,J30+I31)</f>
        <v>0</v>
      </c>
      <c r="K31" s="179">
        <f t="shared" si="18"/>
        <v>0</v>
      </c>
      <c r="L31" s="35">
        <f t="shared" si="19"/>
        <v>0</v>
      </c>
      <c r="M31" s="98">
        <f t="shared" si="20"/>
        <v>0</v>
      </c>
      <c r="Q31" s="191"/>
      <c r="R31" s="193"/>
      <c r="S31" s="192" t="str">
        <f t="shared" si="10"/>
        <v/>
      </c>
      <c r="T31" s="208"/>
      <c r="U31" s="208"/>
      <c r="W31">
        <v>22</v>
      </c>
      <c r="X31" s="190" t="str">
        <f t="shared" si="11"/>
        <v/>
      </c>
      <c r="Y31" s="200"/>
      <c r="Z31" s="200"/>
      <c r="AA31" s="200"/>
      <c r="AB31" s="200"/>
      <c r="AC31" s="200"/>
      <c r="AD31" s="200"/>
      <c r="AE31" s="200"/>
      <c r="AF31" s="200"/>
      <c r="AG31" s="200"/>
      <c r="AI31">
        <v>22</v>
      </c>
      <c r="AJ31" s="190" t="str">
        <f t="shared" si="21"/>
        <v/>
      </c>
      <c r="AK31" s="200"/>
      <c r="AL31" s="200"/>
      <c r="AM31" s="200"/>
      <c r="AN31" s="200"/>
      <c r="AO31" s="200"/>
      <c r="AP31" s="200"/>
    </row>
    <row r="32" spans="1:42" ht="18" customHeight="1" thickTop="1" thickBot="1">
      <c r="A32" s="34">
        <v>24</v>
      </c>
      <c r="B32" s="177" t="str">
        <f t="shared" si="0"/>
        <v xml:space="preserve"> ()  </v>
      </c>
      <c r="C32" s="178">
        <f t="shared" si="13"/>
        <v>0</v>
      </c>
      <c r="D32" s="37">
        <f t="shared" si="22"/>
        <v>0</v>
      </c>
      <c r="E32" s="37">
        <f t="shared" si="7"/>
        <v>0</v>
      </c>
      <c r="F32" s="99">
        <f t="shared" si="23"/>
        <v>0</v>
      </c>
      <c r="G32" s="99">
        <f t="shared" si="24"/>
        <v>0</v>
      </c>
      <c r="H32" s="99">
        <f t="shared" si="25"/>
        <v>0</v>
      </c>
      <c r="I32" s="37">
        <f t="shared" si="26"/>
        <v>0</v>
      </c>
      <c r="J32" s="37">
        <f t="shared" si="27"/>
        <v>0</v>
      </c>
      <c r="K32" s="179">
        <f t="shared" si="18"/>
        <v>0</v>
      </c>
      <c r="L32" s="35">
        <f t="shared" si="19"/>
        <v>0</v>
      </c>
      <c r="M32" s="98">
        <f t="shared" si="20"/>
        <v>0</v>
      </c>
      <c r="Q32" s="191"/>
      <c r="R32" s="193"/>
      <c r="S32" s="192" t="str">
        <f t="shared" si="10"/>
        <v/>
      </c>
      <c r="T32" s="208"/>
      <c r="U32" s="208"/>
      <c r="W32">
        <v>23</v>
      </c>
      <c r="X32" s="190" t="str">
        <f t="shared" si="11"/>
        <v/>
      </c>
      <c r="Y32" s="200"/>
      <c r="Z32" s="200"/>
      <c r="AA32" s="200"/>
      <c r="AB32" s="200"/>
      <c r="AC32" s="200"/>
      <c r="AD32" s="200"/>
      <c r="AE32" s="200"/>
      <c r="AF32" s="200"/>
      <c r="AG32" s="200"/>
      <c r="AI32">
        <v>23</v>
      </c>
      <c r="AJ32" s="190" t="str">
        <f t="shared" si="21"/>
        <v/>
      </c>
      <c r="AK32" s="200"/>
      <c r="AL32" s="200"/>
      <c r="AM32" s="200"/>
      <c r="AN32" s="200"/>
      <c r="AO32" s="200"/>
      <c r="AP32" s="200"/>
    </row>
    <row r="33" spans="1:42" ht="18.75" customHeight="1" thickTop="1" thickBot="1">
      <c r="A33" s="34">
        <v>25</v>
      </c>
      <c r="B33" s="177" t="str">
        <f t="shared" si="0"/>
        <v xml:space="preserve"> ()  </v>
      </c>
      <c r="C33" s="178">
        <f t="shared" si="13"/>
        <v>0</v>
      </c>
      <c r="D33" s="37">
        <f t="shared" si="22"/>
        <v>0</v>
      </c>
      <c r="E33" s="37">
        <f t="shared" si="7"/>
        <v>0</v>
      </c>
      <c r="F33" s="99">
        <f t="shared" si="23"/>
        <v>0</v>
      </c>
      <c r="G33" s="99">
        <f t="shared" si="24"/>
        <v>0</v>
      </c>
      <c r="H33" s="99">
        <f t="shared" si="25"/>
        <v>0</v>
      </c>
      <c r="I33" s="37">
        <f t="shared" si="26"/>
        <v>0</v>
      </c>
      <c r="J33" s="37">
        <f t="shared" si="27"/>
        <v>0</v>
      </c>
      <c r="K33" s="179">
        <f t="shared" si="18"/>
        <v>0</v>
      </c>
      <c r="L33" s="35">
        <f t="shared" si="19"/>
        <v>0</v>
      </c>
      <c r="M33" s="98">
        <f t="shared" si="20"/>
        <v>0</v>
      </c>
      <c r="Q33" s="191"/>
      <c r="R33" s="193"/>
      <c r="S33" s="192" t="str">
        <f t="shared" si="10"/>
        <v/>
      </c>
      <c r="T33" s="208"/>
      <c r="U33" s="208"/>
      <c r="W33">
        <v>24</v>
      </c>
      <c r="X33" s="190" t="str">
        <f t="shared" si="11"/>
        <v/>
      </c>
      <c r="Y33" s="200"/>
      <c r="Z33" s="200"/>
      <c r="AA33" s="200"/>
      <c r="AB33" s="200"/>
      <c r="AC33" s="200"/>
      <c r="AD33" s="200"/>
      <c r="AE33" s="200"/>
      <c r="AF33" s="200"/>
      <c r="AG33" s="200"/>
      <c r="AI33">
        <v>24</v>
      </c>
      <c r="AJ33" s="190" t="str">
        <f t="shared" si="21"/>
        <v/>
      </c>
      <c r="AK33" s="200"/>
      <c r="AL33" s="200"/>
      <c r="AM33" s="200"/>
      <c r="AN33" s="200"/>
      <c r="AO33" s="200"/>
      <c r="AP33" s="200"/>
    </row>
    <row r="34" spans="1:42" ht="18.75" customHeight="1" thickTop="1" thickBot="1">
      <c r="A34" s="34">
        <v>26</v>
      </c>
      <c r="B34" s="177" t="str">
        <f t="shared" si="0"/>
        <v xml:space="preserve"> ()  </v>
      </c>
      <c r="C34" s="178">
        <f t="shared" si="13"/>
        <v>0</v>
      </c>
      <c r="D34" s="37">
        <f t="shared" si="22"/>
        <v>0</v>
      </c>
      <c r="E34" s="37">
        <f t="shared" si="7"/>
        <v>0</v>
      </c>
      <c r="F34" s="99">
        <f t="shared" si="23"/>
        <v>0</v>
      </c>
      <c r="G34" s="99">
        <f t="shared" si="24"/>
        <v>0</v>
      </c>
      <c r="H34" s="99">
        <f t="shared" si="25"/>
        <v>0</v>
      </c>
      <c r="I34" s="37">
        <f t="shared" si="26"/>
        <v>0</v>
      </c>
      <c r="J34" s="37">
        <f t="shared" si="27"/>
        <v>0</v>
      </c>
      <c r="K34" s="179">
        <f t="shared" si="18"/>
        <v>0</v>
      </c>
      <c r="L34" s="35">
        <f t="shared" si="19"/>
        <v>0</v>
      </c>
      <c r="M34" s="98">
        <f t="shared" si="20"/>
        <v>0</v>
      </c>
      <c r="Q34" s="191"/>
      <c r="R34" s="193"/>
      <c r="S34" s="192" t="str">
        <f t="shared" si="10"/>
        <v/>
      </c>
      <c r="T34" s="208"/>
      <c r="U34" s="208"/>
      <c r="W34">
        <v>25</v>
      </c>
      <c r="X34" s="190" t="str">
        <f t="shared" si="11"/>
        <v/>
      </c>
      <c r="Y34" s="200"/>
      <c r="Z34" s="200"/>
      <c r="AA34" s="200"/>
      <c r="AB34" s="200"/>
      <c r="AC34" s="200"/>
      <c r="AD34" s="200"/>
      <c r="AE34" s="200"/>
      <c r="AF34" s="200"/>
      <c r="AG34" s="200"/>
      <c r="AI34">
        <v>25</v>
      </c>
      <c r="AJ34" s="190" t="str">
        <f t="shared" si="21"/>
        <v/>
      </c>
      <c r="AK34" s="200"/>
      <c r="AL34" s="200"/>
      <c r="AM34" s="200"/>
      <c r="AN34" s="200"/>
      <c r="AO34" s="200"/>
      <c r="AP34" s="200"/>
    </row>
    <row r="35" spans="1:42" ht="18.75" customHeight="1" thickTop="1" thickBot="1">
      <c r="A35" s="34">
        <v>27</v>
      </c>
      <c r="B35" s="177" t="str">
        <f t="shared" si="0"/>
        <v xml:space="preserve"> ()  </v>
      </c>
      <c r="C35" s="178">
        <f t="shared" si="13"/>
        <v>0</v>
      </c>
      <c r="D35" s="37">
        <f t="shared" si="22"/>
        <v>0</v>
      </c>
      <c r="E35" s="37">
        <f t="shared" si="7"/>
        <v>0</v>
      </c>
      <c r="F35" s="99">
        <f t="shared" si="23"/>
        <v>0</v>
      </c>
      <c r="G35" s="99">
        <f t="shared" si="24"/>
        <v>0</v>
      </c>
      <c r="H35" s="99">
        <f t="shared" si="25"/>
        <v>0</v>
      </c>
      <c r="I35" s="37">
        <f t="shared" si="26"/>
        <v>0</v>
      </c>
      <c r="J35" s="37">
        <f t="shared" si="27"/>
        <v>0</v>
      </c>
      <c r="K35" s="179">
        <f t="shared" si="18"/>
        <v>0</v>
      </c>
      <c r="L35" s="35">
        <f t="shared" si="19"/>
        <v>0</v>
      </c>
      <c r="M35" s="98">
        <f t="shared" si="20"/>
        <v>0</v>
      </c>
      <c r="Q35" s="191"/>
      <c r="R35" s="193"/>
      <c r="S35" s="192" t="str">
        <f t="shared" si="10"/>
        <v/>
      </c>
      <c r="T35" s="208"/>
      <c r="U35" s="208"/>
      <c r="W35">
        <v>26</v>
      </c>
      <c r="X35" s="190" t="str">
        <f t="shared" si="11"/>
        <v/>
      </c>
      <c r="Y35" s="200"/>
      <c r="Z35" s="200"/>
      <c r="AA35" s="200"/>
      <c r="AB35" s="200"/>
      <c r="AC35" s="200"/>
      <c r="AD35" s="200"/>
      <c r="AE35" s="200"/>
      <c r="AF35" s="200"/>
      <c r="AG35" s="200"/>
      <c r="AI35">
        <v>26</v>
      </c>
      <c r="AJ35" s="190" t="str">
        <f t="shared" si="21"/>
        <v/>
      </c>
      <c r="AK35" s="200"/>
      <c r="AL35" s="200"/>
      <c r="AM35" s="200"/>
      <c r="AN35" s="200"/>
      <c r="AO35" s="200"/>
      <c r="AP35" s="200"/>
    </row>
    <row r="36" spans="1:42" ht="20.100000000000001" customHeight="1" thickTop="1" thickBot="1">
      <c r="A36" s="34">
        <v>28</v>
      </c>
      <c r="B36" s="177" t="str">
        <f t="shared" si="0"/>
        <v xml:space="preserve"> ()  </v>
      </c>
      <c r="C36" s="178">
        <f t="shared" si="13"/>
        <v>0</v>
      </c>
      <c r="D36" s="37">
        <f t="shared" si="22"/>
        <v>0</v>
      </c>
      <c r="E36" s="37">
        <f t="shared" si="7"/>
        <v>0</v>
      </c>
      <c r="F36" s="99">
        <f t="shared" si="23"/>
        <v>0</v>
      </c>
      <c r="G36" s="99">
        <f t="shared" si="24"/>
        <v>0</v>
      </c>
      <c r="H36" s="99">
        <f t="shared" si="25"/>
        <v>0</v>
      </c>
      <c r="I36" s="37">
        <f t="shared" si="26"/>
        <v>0</v>
      </c>
      <c r="J36" s="37">
        <f t="shared" si="27"/>
        <v>0</v>
      </c>
      <c r="K36" s="179">
        <f t="shared" si="18"/>
        <v>0</v>
      </c>
      <c r="L36" s="35">
        <f t="shared" si="19"/>
        <v>0</v>
      </c>
      <c r="M36" s="98">
        <f t="shared" si="20"/>
        <v>0</v>
      </c>
      <c r="Q36" s="191"/>
      <c r="R36" s="193"/>
      <c r="S36" s="192" t="str">
        <f t="shared" si="10"/>
        <v/>
      </c>
      <c r="T36" s="208"/>
      <c r="U36" s="208"/>
      <c r="W36">
        <v>27</v>
      </c>
      <c r="X36" s="190" t="str">
        <f t="shared" si="11"/>
        <v/>
      </c>
      <c r="Y36" s="200"/>
      <c r="Z36" s="200"/>
      <c r="AA36" s="200"/>
      <c r="AB36" s="200"/>
      <c r="AC36" s="200"/>
      <c r="AD36" s="200"/>
      <c r="AE36" s="200"/>
      <c r="AF36" s="200"/>
      <c r="AG36" s="200"/>
      <c r="AI36">
        <v>27</v>
      </c>
      <c r="AJ36" s="190" t="str">
        <f t="shared" si="21"/>
        <v/>
      </c>
      <c r="AK36" s="200"/>
      <c r="AL36" s="200"/>
      <c r="AM36" s="200"/>
      <c r="AN36" s="200"/>
      <c r="AO36" s="200"/>
      <c r="AP36" s="200"/>
    </row>
    <row r="37" spans="1:42" ht="20.100000000000001" customHeight="1" thickTop="1" thickBot="1">
      <c r="A37" s="34">
        <v>29</v>
      </c>
      <c r="B37" s="177" t="str">
        <f t="shared" si="0"/>
        <v xml:space="preserve"> ()  </v>
      </c>
      <c r="C37" s="178">
        <f t="shared" si="13"/>
        <v>0</v>
      </c>
      <c r="D37" s="37">
        <f t="shared" si="22"/>
        <v>0</v>
      </c>
      <c r="E37" s="37">
        <f t="shared" si="7"/>
        <v>0</v>
      </c>
      <c r="F37" s="99">
        <f t="shared" si="23"/>
        <v>0</v>
      </c>
      <c r="G37" s="99">
        <f t="shared" si="24"/>
        <v>0</v>
      </c>
      <c r="H37" s="99">
        <f t="shared" si="25"/>
        <v>0</v>
      </c>
      <c r="I37" s="37">
        <f t="shared" si="26"/>
        <v>0</v>
      </c>
      <c r="J37" s="37">
        <f t="shared" si="27"/>
        <v>0</v>
      </c>
      <c r="K37" s="179">
        <f t="shared" si="18"/>
        <v>0</v>
      </c>
      <c r="L37" s="35">
        <f t="shared" si="19"/>
        <v>0</v>
      </c>
      <c r="M37" s="98">
        <f t="shared" si="20"/>
        <v>0</v>
      </c>
      <c r="Q37" s="191"/>
      <c r="R37" s="193"/>
      <c r="S37" s="192" t="str">
        <f t="shared" si="10"/>
        <v/>
      </c>
      <c r="T37" s="208"/>
      <c r="U37" s="208"/>
      <c r="W37">
        <v>28</v>
      </c>
      <c r="X37" s="190" t="str">
        <f t="shared" si="11"/>
        <v/>
      </c>
      <c r="Y37" s="200"/>
      <c r="Z37" s="200"/>
      <c r="AA37" s="200"/>
      <c r="AB37" s="200"/>
      <c r="AC37" s="200"/>
      <c r="AD37" s="200"/>
      <c r="AE37" s="200"/>
      <c r="AF37" s="200"/>
      <c r="AG37" s="200"/>
      <c r="AI37">
        <v>28</v>
      </c>
      <c r="AJ37" s="190" t="str">
        <f t="shared" si="21"/>
        <v/>
      </c>
      <c r="AK37" s="200"/>
      <c r="AL37" s="200"/>
      <c r="AM37" s="200"/>
      <c r="AN37" s="200"/>
      <c r="AO37" s="200"/>
      <c r="AP37" s="200"/>
    </row>
    <row r="38" spans="1:42" ht="20.100000000000001" customHeight="1" thickTop="1" thickBot="1">
      <c r="A38" s="34">
        <v>30</v>
      </c>
      <c r="B38" s="177" t="str">
        <f t="shared" si="0"/>
        <v xml:space="preserve"> ()  </v>
      </c>
      <c r="C38" s="178">
        <f t="shared" si="13"/>
        <v>0</v>
      </c>
      <c r="D38" s="37">
        <f t="shared" si="22"/>
        <v>0</v>
      </c>
      <c r="E38" s="37">
        <f t="shared" si="7"/>
        <v>0</v>
      </c>
      <c r="F38" s="99">
        <f t="shared" si="23"/>
        <v>0</v>
      </c>
      <c r="G38" s="99">
        <f t="shared" si="24"/>
        <v>0</v>
      </c>
      <c r="H38" s="99">
        <f t="shared" si="25"/>
        <v>0</v>
      </c>
      <c r="I38" s="37">
        <f t="shared" si="26"/>
        <v>0</v>
      </c>
      <c r="J38" s="37">
        <f t="shared" si="27"/>
        <v>0</v>
      </c>
      <c r="K38" s="179">
        <f t="shared" si="18"/>
        <v>0</v>
      </c>
      <c r="L38" s="35">
        <f t="shared" si="19"/>
        <v>0</v>
      </c>
      <c r="M38" s="98">
        <f t="shared" si="20"/>
        <v>0</v>
      </c>
      <c r="Q38" s="191"/>
      <c r="R38" s="193"/>
      <c r="S38" s="192" t="str">
        <f t="shared" si="10"/>
        <v/>
      </c>
      <c r="T38" s="208"/>
      <c r="U38" s="208"/>
      <c r="W38">
        <v>29</v>
      </c>
      <c r="X38" s="190" t="str">
        <f t="shared" si="11"/>
        <v/>
      </c>
      <c r="Y38" s="200"/>
      <c r="Z38" s="200"/>
      <c r="AA38" s="200"/>
      <c r="AB38" s="200"/>
      <c r="AC38" s="200"/>
      <c r="AD38" s="200"/>
      <c r="AE38" s="200"/>
      <c r="AF38" s="200"/>
      <c r="AG38" s="200"/>
      <c r="AI38">
        <v>29</v>
      </c>
      <c r="AJ38" s="190" t="str">
        <f t="shared" si="21"/>
        <v/>
      </c>
      <c r="AK38" s="200"/>
      <c r="AL38" s="200"/>
      <c r="AM38" s="200"/>
      <c r="AN38" s="200"/>
      <c r="AO38" s="200"/>
      <c r="AP38" s="200"/>
    </row>
    <row r="39" spans="1:42" ht="20.100000000000001" customHeight="1" thickTop="1" thickBot="1">
      <c r="A39" s="34">
        <v>31</v>
      </c>
      <c r="B39" s="177" t="str">
        <f t="shared" si="0"/>
        <v xml:space="preserve"> ()  </v>
      </c>
      <c r="C39" s="178">
        <f t="shared" si="13"/>
        <v>0</v>
      </c>
      <c r="D39" s="37">
        <f t="shared" si="22"/>
        <v>0</v>
      </c>
      <c r="E39" s="37">
        <f t="shared" si="7"/>
        <v>0</v>
      </c>
      <c r="F39" s="99">
        <f t="shared" si="23"/>
        <v>0</v>
      </c>
      <c r="G39" s="99">
        <f t="shared" si="24"/>
        <v>0</v>
      </c>
      <c r="H39" s="99">
        <f t="shared" si="25"/>
        <v>0</v>
      </c>
      <c r="I39" s="37">
        <f t="shared" si="26"/>
        <v>0</v>
      </c>
      <c r="J39" s="37">
        <f t="shared" si="27"/>
        <v>0</v>
      </c>
      <c r="K39" s="179">
        <f t="shared" si="18"/>
        <v>0</v>
      </c>
      <c r="L39" s="35">
        <f t="shared" si="19"/>
        <v>0</v>
      </c>
      <c r="M39" s="98">
        <f t="shared" si="20"/>
        <v>0</v>
      </c>
      <c r="Q39" s="191"/>
      <c r="R39" s="193"/>
      <c r="S39" s="192" t="str">
        <f t="shared" si="10"/>
        <v/>
      </c>
      <c r="T39" s="208"/>
      <c r="U39" s="208"/>
      <c r="W39">
        <v>30</v>
      </c>
      <c r="X39" s="190" t="str">
        <f t="shared" si="11"/>
        <v/>
      </c>
      <c r="Y39" s="200"/>
      <c r="Z39" s="200"/>
      <c r="AA39" s="200"/>
      <c r="AB39" s="200"/>
      <c r="AC39" s="200"/>
      <c r="AD39" s="200"/>
      <c r="AE39" s="200"/>
      <c r="AF39" s="200"/>
      <c r="AG39" s="200"/>
      <c r="AI39">
        <v>30</v>
      </c>
      <c r="AJ39" s="190" t="str">
        <f t="shared" si="21"/>
        <v/>
      </c>
      <c r="AK39" s="200"/>
      <c r="AL39" s="200"/>
      <c r="AM39" s="200"/>
      <c r="AN39" s="200"/>
      <c r="AO39" s="200"/>
      <c r="AP39" s="200"/>
    </row>
    <row r="40" spans="1:42" ht="20.100000000000001" customHeight="1" thickTop="1" thickBot="1">
      <c r="A40" s="34">
        <v>32</v>
      </c>
      <c r="B40" s="177" t="str">
        <f t="shared" si="0"/>
        <v xml:space="preserve"> ()  </v>
      </c>
      <c r="C40" s="178">
        <f t="shared" si="13"/>
        <v>0</v>
      </c>
      <c r="D40" s="37">
        <f t="shared" si="22"/>
        <v>0</v>
      </c>
      <c r="E40" s="37">
        <f t="shared" si="7"/>
        <v>0</v>
      </c>
      <c r="F40" s="99">
        <f t="shared" si="23"/>
        <v>0</v>
      </c>
      <c r="G40" s="99">
        <f t="shared" si="24"/>
        <v>0</v>
      </c>
      <c r="H40" s="99">
        <f t="shared" si="25"/>
        <v>0</v>
      </c>
      <c r="I40" s="37">
        <f t="shared" si="26"/>
        <v>0</v>
      </c>
      <c r="J40" s="37">
        <f t="shared" si="27"/>
        <v>0</v>
      </c>
      <c r="K40" s="179">
        <f t="shared" si="18"/>
        <v>0</v>
      </c>
      <c r="L40" s="35">
        <f t="shared" si="19"/>
        <v>0</v>
      </c>
      <c r="M40" s="98">
        <f t="shared" si="20"/>
        <v>0</v>
      </c>
      <c r="Q40" s="191"/>
      <c r="R40" s="193"/>
      <c r="S40" s="192" t="str">
        <f t="shared" si="10"/>
        <v/>
      </c>
      <c r="T40" s="208"/>
      <c r="U40" s="208"/>
    </row>
    <row r="41" spans="1:42" ht="20.100000000000001" customHeight="1" thickTop="1" thickBot="1">
      <c r="A41" s="34">
        <v>33</v>
      </c>
      <c r="B41" s="177" t="str">
        <f t="shared" ref="B41:B59" si="28">+CONCATENATE(Q41&amp;" ("&amp;S41&amp;") "&amp;IF(E119&gt;0,CONCATENATE(D119&amp;" ppg")," "))</f>
        <v xml:space="preserve"> ()  </v>
      </c>
      <c r="C41" s="178">
        <f t="shared" si="13"/>
        <v>0</v>
      </c>
      <c r="D41" s="37">
        <f t="shared" si="22"/>
        <v>0</v>
      </c>
      <c r="E41" s="37">
        <f t="shared" si="7"/>
        <v>0</v>
      </c>
      <c r="F41" s="99">
        <f t="shared" si="23"/>
        <v>0</v>
      </c>
      <c r="G41" s="99">
        <f t="shared" si="24"/>
        <v>0</v>
      </c>
      <c r="H41" s="99">
        <f t="shared" si="25"/>
        <v>0</v>
      </c>
      <c r="I41" s="37">
        <f t="shared" si="26"/>
        <v>0</v>
      </c>
      <c r="J41" s="37">
        <f t="shared" si="27"/>
        <v>0</v>
      </c>
      <c r="K41" s="179">
        <f t="shared" si="18"/>
        <v>0</v>
      </c>
      <c r="L41" s="35">
        <f t="shared" si="19"/>
        <v>0</v>
      </c>
      <c r="M41" s="98">
        <f t="shared" si="20"/>
        <v>0</v>
      </c>
      <c r="Q41" s="191"/>
      <c r="R41" s="193"/>
      <c r="S41" s="192" t="str">
        <f t="shared" si="10"/>
        <v/>
      </c>
      <c r="T41" s="208"/>
      <c r="U41" s="208"/>
    </row>
    <row r="42" spans="1:42" ht="20.100000000000001" customHeight="1" thickTop="1" thickBot="1">
      <c r="A42" s="34">
        <v>34</v>
      </c>
      <c r="B42" s="177" t="str">
        <f t="shared" si="28"/>
        <v xml:space="preserve"> ()  </v>
      </c>
      <c r="C42" s="178">
        <f t="shared" si="13"/>
        <v>0</v>
      </c>
      <c r="D42" s="37">
        <f t="shared" si="22"/>
        <v>0</v>
      </c>
      <c r="E42" s="37">
        <f t="shared" si="7"/>
        <v>0</v>
      </c>
      <c r="F42" s="99">
        <f t="shared" si="23"/>
        <v>0</v>
      </c>
      <c r="G42" s="99">
        <f t="shared" si="24"/>
        <v>0</v>
      </c>
      <c r="H42" s="99">
        <f t="shared" si="25"/>
        <v>0</v>
      </c>
      <c r="I42" s="37">
        <f t="shared" si="26"/>
        <v>0</v>
      </c>
      <c r="J42" s="37">
        <f t="shared" si="27"/>
        <v>0</v>
      </c>
      <c r="K42" s="179">
        <f t="shared" si="18"/>
        <v>0</v>
      </c>
      <c r="L42" s="35">
        <f t="shared" si="19"/>
        <v>0</v>
      </c>
      <c r="M42" s="98">
        <f t="shared" si="20"/>
        <v>0</v>
      </c>
      <c r="Q42" s="191"/>
      <c r="R42" s="193"/>
      <c r="S42" s="192" t="str">
        <f t="shared" si="10"/>
        <v/>
      </c>
      <c r="T42" s="208"/>
      <c r="U42" s="208"/>
    </row>
    <row r="43" spans="1:42" ht="20.100000000000001" customHeight="1" thickTop="1" thickBot="1">
      <c r="A43" s="34">
        <v>35</v>
      </c>
      <c r="B43" s="177" t="str">
        <f t="shared" si="28"/>
        <v xml:space="preserve"> ()  </v>
      </c>
      <c r="C43" s="178">
        <f t="shared" si="13"/>
        <v>0</v>
      </c>
      <c r="D43" s="37">
        <f t="shared" si="22"/>
        <v>0</v>
      </c>
      <c r="E43" s="37">
        <f t="shared" si="7"/>
        <v>0</v>
      </c>
      <c r="F43" s="99">
        <f t="shared" si="23"/>
        <v>0</v>
      </c>
      <c r="G43" s="99">
        <f t="shared" si="24"/>
        <v>0</v>
      </c>
      <c r="H43" s="99">
        <f t="shared" si="25"/>
        <v>0</v>
      </c>
      <c r="I43" s="37">
        <f t="shared" si="26"/>
        <v>0</v>
      </c>
      <c r="J43" s="37">
        <f t="shared" si="27"/>
        <v>0</v>
      </c>
      <c r="K43" s="179">
        <f t="shared" si="18"/>
        <v>0</v>
      </c>
      <c r="L43" s="35">
        <f t="shared" si="19"/>
        <v>0</v>
      </c>
      <c r="M43" s="98">
        <f t="shared" si="20"/>
        <v>0</v>
      </c>
      <c r="Q43" s="191"/>
      <c r="R43" s="193"/>
      <c r="S43" s="192" t="str">
        <f t="shared" si="10"/>
        <v/>
      </c>
      <c r="T43" s="208"/>
      <c r="U43" s="208"/>
    </row>
    <row r="44" spans="1:42" ht="20.100000000000001" customHeight="1" thickTop="1" thickBot="1">
      <c r="A44" s="34">
        <v>36</v>
      </c>
      <c r="B44" s="177" t="str">
        <f t="shared" si="28"/>
        <v xml:space="preserve"> ()  </v>
      </c>
      <c r="C44" s="178">
        <f t="shared" si="13"/>
        <v>0</v>
      </c>
      <c r="D44" s="37">
        <f t="shared" si="22"/>
        <v>0</v>
      </c>
      <c r="E44" s="37">
        <f t="shared" si="7"/>
        <v>0</v>
      </c>
      <c r="F44" s="99">
        <f t="shared" si="23"/>
        <v>0</v>
      </c>
      <c r="G44" s="99">
        <f t="shared" si="24"/>
        <v>0</v>
      </c>
      <c r="H44" s="99">
        <f t="shared" si="25"/>
        <v>0</v>
      </c>
      <c r="I44" s="37">
        <f t="shared" si="26"/>
        <v>0</v>
      </c>
      <c r="J44" s="37">
        <f t="shared" si="27"/>
        <v>0</v>
      </c>
      <c r="K44" s="179">
        <f t="shared" si="18"/>
        <v>0</v>
      </c>
      <c r="L44" s="35">
        <f t="shared" si="19"/>
        <v>0</v>
      </c>
      <c r="M44" s="98">
        <f t="shared" si="20"/>
        <v>0</v>
      </c>
      <c r="Q44" s="205"/>
      <c r="R44" s="206"/>
      <c r="S44" s="192" t="str">
        <f t="shared" si="10"/>
        <v/>
      </c>
      <c r="T44" s="208"/>
      <c r="U44" s="208"/>
    </row>
    <row r="45" spans="1:42" ht="20.100000000000001" customHeight="1" thickTop="1" thickBot="1">
      <c r="A45" s="34">
        <v>37</v>
      </c>
      <c r="B45" s="177" t="str">
        <f t="shared" si="28"/>
        <v xml:space="preserve"> ()  </v>
      </c>
      <c r="C45" s="178">
        <f t="shared" si="13"/>
        <v>0</v>
      </c>
      <c r="D45" s="37">
        <f t="shared" si="22"/>
        <v>0</v>
      </c>
      <c r="E45" s="37">
        <f t="shared" si="7"/>
        <v>0</v>
      </c>
      <c r="F45" s="99">
        <f t="shared" si="23"/>
        <v>0</v>
      </c>
      <c r="G45" s="99">
        <f t="shared" si="24"/>
        <v>0</v>
      </c>
      <c r="H45" s="99">
        <f t="shared" si="25"/>
        <v>0</v>
      </c>
      <c r="I45" s="37">
        <f t="shared" si="26"/>
        <v>0</v>
      </c>
      <c r="J45" s="37">
        <f t="shared" si="27"/>
        <v>0</v>
      </c>
      <c r="K45" s="179">
        <f t="shared" si="18"/>
        <v>0</v>
      </c>
      <c r="L45" s="35">
        <f t="shared" si="19"/>
        <v>0</v>
      </c>
      <c r="M45" s="98">
        <f t="shared" si="20"/>
        <v>0</v>
      </c>
      <c r="Q45" s="205"/>
      <c r="R45" s="206"/>
      <c r="S45" s="192" t="str">
        <f t="shared" si="10"/>
        <v/>
      </c>
      <c r="T45" s="208"/>
      <c r="U45" s="208"/>
    </row>
    <row r="46" spans="1:42" ht="20.100000000000001" customHeight="1" thickTop="1" thickBot="1">
      <c r="A46" s="34">
        <v>38</v>
      </c>
      <c r="B46" s="177" t="str">
        <f t="shared" si="28"/>
        <v xml:space="preserve"> ()  </v>
      </c>
      <c r="C46" s="178">
        <f t="shared" si="13"/>
        <v>0</v>
      </c>
      <c r="D46" s="37">
        <f t="shared" si="22"/>
        <v>0</v>
      </c>
      <c r="E46" s="37">
        <f t="shared" si="7"/>
        <v>0</v>
      </c>
      <c r="F46" s="99">
        <f t="shared" si="23"/>
        <v>0</v>
      </c>
      <c r="G46" s="99">
        <f t="shared" si="24"/>
        <v>0</v>
      </c>
      <c r="H46" s="99">
        <f t="shared" si="25"/>
        <v>0</v>
      </c>
      <c r="I46" s="37">
        <f t="shared" si="26"/>
        <v>0</v>
      </c>
      <c r="J46" s="37">
        <f t="shared" si="27"/>
        <v>0</v>
      </c>
      <c r="K46" s="179">
        <f t="shared" si="18"/>
        <v>0</v>
      </c>
      <c r="L46" s="35">
        <f t="shared" si="19"/>
        <v>0</v>
      </c>
      <c r="M46" s="98">
        <f t="shared" si="20"/>
        <v>0</v>
      </c>
      <c r="Q46" s="205"/>
      <c r="R46" s="207"/>
      <c r="S46" s="192" t="str">
        <f t="shared" si="10"/>
        <v/>
      </c>
      <c r="T46" s="208"/>
      <c r="U46" s="208"/>
    </row>
    <row r="47" spans="1:42" ht="20.100000000000001" customHeight="1" thickTop="1" thickBot="1">
      <c r="A47" s="34">
        <v>39</v>
      </c>
      <c r="B47" s="177" t="str">
        <f t="shared" si="28"/>
        <v xml:space="preserve"> ()  </v>
      </c>
      <c r="C47" s="178">
        <f t="shared" si="13"/>
        <v>0</v>
      </c>
      <c r="D47" s="37">
        <f t="shared" si="22"/>
        <v>0</v>
      </c>
      <c r="E47" s="37">
        <f t="shared" si="7"/>
        <v>0</v>
      </c>
      <c r="F47" s="99">
        <f t="shared" si="23"/>
        <v>0</v>
      </c>
      <c r="G47" s="99">
        <f t="shared" si="24"/>
        <v>0</v>
      </c>
      <c r="H47" s="99">
        <f t="shared" si="25"/>
        <v>0</v>
      </c>
      <c r="I47" s="37">
        <f t="shared" si="26"/>
        <v>0</v>
      </c>
      <c r="J47" s="37">
        <f t="shared" si="27"/>
        <v>0</v>
      </c>
      <c r="K47" s="179">
        <f t="shared" si="18"/>
        <v>0</v>
      </c>
      <c r="L47" s="35">
        <f t="shared" si="19"/>
        <v>0</v>
      </c>
      <c r="M47" s="98">
        <f t="shared" si="20"/>
        <v>0</v>
      </c>
      <c r="Q47" s="205"/>
      <c r="R47" s="207"/>
      <c r="S47" s="192" t="str">
        <f t="shared" si="10"/>
        <v/>
      </c>
      <c r="T47" s="208"/>
      <c r="U47" s="208"/>
    </row>
    <row r="48" spans="1:42" ht="20.100000000000001" customHeight="1" thickTop="1" thickBot="1">
      <c r="A48" s="34">
        <v>40</v>
      </c>
      <c r="B48" s="177" t="str">
        <f t="shared" si="28"/>
        <v xml:space="preserve"> ()  </v>
      </c>
      <c r="C48" s="178">
        <f t="shared" si="13"/>
        <v>0</v>
      </c>
      <c r="D48" s="37">
        <f t="shared" si="22"/>
        <v>0</v>
      </c>
      <c r="E48" s="37">
        <f t="shared" si="7"/>
        <v>0</v>
      </c>
      <c r="F48" s="99">
        <f t="shared" si="23"/>
        <v>0</v>
      </c>
      <c r="G48" s="99">
        <f t="shared" si="24"/>
        <v>0</v>
      </c>
      <c r="H48" s="99">
        <f t="shared" si="25"/>
        <v>0</v>
      </c>
      <c r="I48" s="37">
        <f t="shared" si="26"/>
        <v>0</v>
      </c>
      <c r="J48" s="37">
        <f t="shared" si="27"/>
        <v>0</v>
      </c>
      <c r="K48" s="179">
        <f t="shared" si="18"/>
        <v>0</v>
      </c>
      <c r="L48" s="35">
        <f t="shared" si="19"/>
        <v>0</v>
      </c>
      <c r="M48" s="98">
        <f t="shared" si="20"/>
        <v>0</v>
      </c>
      <c r="Q48" s="205"/>
      <c r="R48" s="207"/>
      <c r="S48" s="192" t="str">
        <f t="shared" si="10"/>
        <v/>
      </c>
      <c r="T48" s="208"/>
      <c r="U48" s="208"/>
    </row>
    <row r="49" spans="1:21" ht="20.100000000000001" customHeight="1" thickTop="1" thickBot="1">
      <c r="A49" s="34">
        <v>41</v>
      </c>
      <c r="B49" s="177" t="str">
        <f t="shared" si="28"/>
        <v xml:space="preserve"> ()  </v>
      </c>
      <c r="C49" s="178">
        <f t="shared" si="13"/>
        <v>0</v>
      </c>
      <c r="D49" s="37">
        <f t="shared" si="22"/>
        <v>0</v>
      </c>
      <c r="E49" s="37">
        <f t="shared" si="7"/>
        <v>0</v>
      </c>
      <c r="F49" s="99">
        <f t="shared" si="23"/>
        <v>0</v>
      </c>
      <c r="G49" s="99">
        <f t="shared" si="24"/>
        <v>0</v>
      </c>
      <c r="H49" s="99">
        <f t="shared" si="25"/>
        <v>0</v>
      </c>
      <c r="I49" s="37">
        <f t="shared" si="26"/>
        <v>0</v>
      </c>
      <c r="J49" s="37">
        <f t="shared" si="27"/>
        <v>0</v>
      </c>
      <c r="K49" s="179">
        <f t="shared" si="18"/>
        <v>0</v>
      </c>
      <c r="L49" s="35">
        <f t="shared" si="19"/>
        <v>0</v>
      </c>
      <c r="M49" s="98">
        <f t="shared" si="20"/>
        <v>0</v>
      </c>
      <c r="Q49" s="205"/>
      <c r="R49" s="207"/>
      <c r="S49" s="192" t="str">
        <f t="shared" si="10"/>
        <v/>
      </c>
      <c r="T49" s="208"/>
      <c r="U49" s="208"/>
    </row>
    <row r="50" spans="1:21" ht="20.100000000000001" customHeight="1" thickTop="1" thickBot="1">
      <c r="A50" s="34">
        <v>42</v>
      </c>
      <c r="B50" s="177" t="str">
        <f t="shared" si="28"/>
        <v xml:space="preserve"> ()  </v>
      </c>
      <c r="C50" s="178">
        <f t="shared" si="13"/>
        <v>0</v>
      </c>
      <c r="D50" s="37">
        <f t="shared" si="22"/>
        <v>0</v>
      </c>
      <c r="E50" s="37">
        <f t="shared" si="7"/>
        <v>0</v>
      </c>
      <c r="F50" s="99">
        <f t="shared" si="23"/>
        <v>0</v>
      </c>
      <c r="G50" s="99">
        <f t="shared" si="24"/>
        <v>0</v>
      </c>
      <c r="H50" s="99">
        <f t="shared" si="25"/>
        <v>0</v>
      </c>
      <c r="I50" s="37">
        <f t="shared" si="26"/>
        <v>0</v>
      </c>
      <c r="J50" s="37">
        <f t="shared" si="27"/>
        <v>0</v>
      </c>
      <c r="K50" s="179">
        <f t="shared" si="18"/>
        <v>0</v>
      </c>
      <c r="L50" s="35">
        <f t="shared" si="19"/>
        <v>0</v>
      </c>
      <c r="M50" s="98">
        <f t="shared" si="20"/>
        <v>0</v>
      </c>
      <c r="Q50" s="205"/>
      <c r="R50" s="207"/>
      <c r="S50" s="192" t="str">
        <f t="shared" si="10"/>
        <v/>
      </c>
      <c r="T50" s="208"/>
      <c r="U50" s="208"/>
    </row>
    <row r="51" spans="1:21" ht="20.100000000000001" customHeight="1" thickTop="1" thickBot="1">
      <c r="A51" s="34">
        <v>43</v>
      </c>
      <c r="B51" s="177" t="str">
        <f t="shared" si="28"/>
        <v xml:space="preserve"> ()  </v>
      </c>
      <c r="C51" s="178">
        <f t="shared" si="13"/>
        <v>0</v>
      </c>
      <c r="D51" s="37">
        <f t="shared" si="22"/>
        <v>0</v>
      </c>
      <c r="E51" s="37">
        <f t="shared" si="7"/>
        <v>0</v>
      </c>
      <c r="F51" s="99">
        <f t="shared" si="23"/>
        <v>0</v>
      </c>
      <c r="G51" s="99">
        <f t="shared" si="24"/>
        <v>0</v>
      </c>
      <c r="H51" s="99">
        <f t="shared" si="25"/>
        <v>0</v>
      </c>
      <c r="I51" s="37">
        <f t="shared" si="26"/>
        <v>0</v>
      </c>
      <c r="J51" s="37">
        <f t="shared" si="27"/>
        <v>0</v>
      </c>
      <c r="K51" s="179">
        <f t="shared" si="18"/>
        <v>0</v>
      </c>
      <c r="L51" s="35">
        <f t="shared" si="19"/>
        <v>0</v>
      </c>
      <c r="M51" s="98">
        <f t="shared" si="20"/>
        <v>0</v>
      </c>
      <c r="Q51" s="205"/>
      <c r="R51" s="207"/>
      <c r="S51" s="192" t="str">
        <f t="shared" si="10"/>
        <v/>
      </c>
      <c r="T51" s="208"/>
      <c r="U51" s="208"/>
    </row>
    <row r="52" spans="1:21" ht="20.100000000000001" customHeight="1" thickTop="1" thickBot="1">
      <c r="A52" s="34">
        <v>44</v>
      </c>
      <c r="B52" s="177" t="str">
        <f t="shared" si="28"/>
        <v xml:space="preserve"> ()  </v>
      </c>
      <c r="C52" s="178">
        <f t="shared" si="13"/>
        <v>0</v>
      </c>
      <c r="D52" s="37">
        <f t="shared" si="22"/>
        <v>0</v>
      </c>
      <c r="E52" s="37">
        <f t="shared" si="7"/>
        <v>0</v>
      </c>
      <c r="F52" s="99">
        <f t="shared" si="23"/>
        <v>0</v>
      </c>
      <c r="G52" s="99">
        <f t="shared" si="24"/>
        <v>0</v>
      </c>
      <c r="H52" s="99">
        <f t="shared" si="25"/>
        <v>0</v>
      </c>
      <c r="I52" s="37">
        <f t="shared" si="26"/>
        <v>0</v>
      </c>
      <c r="J52" s="37">
        <f t="shared" si="27"/>
        <v>0</v>
      </c>
      <c r="K52" s="179">
        <f t="shared" si="18"/>
        <v>0</v>
      </c>
      <c r="L52" s="35">
        <f t="shared" si="19"/>
        <v>0</v>
      </c>
      <c r="M52" s="98">
        <f t="shared" si="20"/>
        <v>0</v>
      </c>
      <c r="Q52" s="205"/>
      <c r="R52" s="207"/>
      <c r="S52" s="192" t="str">
        <f t="shared" si="10"/>
        <v/>
      </c>
      <c r="T52" s="208"/>
      <c r="U52" s="208"/>
    </row>
    <row r="53" spans="1:21" ht="20.100000000000001" customHeight="1" thickTop="1" thickBot="1">
      <c r="A53" s="34">
        <v>45</v>
      </c>
      <c r="B53" s="177" t="str">
        <f t="shared" si="28"/>
        <v xml:space="preserve"> ()  </v>
      </c>
      <c r="C53" s="178">
        <f t="shared" si="13"/>
        <v>0</v>
      </c>
      <c r="D53" s="37">
        <f t="shared" si="22"/>
        <v>0</v>
      </c>
      <c r="E53" s="37">
        <f t="shared" si="7"/>
        <v>0</v>
      </c>
      <c r="F53" s="99">
        <f t="shared" si="23"/>
        <v>0</v>
      </c>
      <c r="G53" s="99">
        <f t="shared" si="24"/>
        <v>0</v>
      </c>
      <c r="H53" s="99">
        <f t="shared" si="25"/>
        <v>0</v>
      </c>
      <c r="I53" s="37">
        <f t="shared" si="26"/>
        <v>0</v>
      </c>
      <c r="J53" s="37">
        <f t="shared" si="27"/>
        <v>0</v>
      </c>
      <c r="K53" s="179">
        <f t="shared" si="18"/>
        <v>0</v>
      </c>
      <c r="L53" s="35">
        <f t="shared" si="19"/>
        <v>0</v>
      </c>
      <c r="M53" s="98">
        <f t="shared" si="20"/>
        <v>0</v>
      </c>
      <c r="Q53" s="205"/>
      <c r="R53" s="207"/>
      <c r="S53" s="192" t="str">
        <f t="shared" si="10"/>
        <v/>
      </c>
      <c r="T53" s="208"/>
      <c r="U53" s="208"/>
    </row>
    <row r="54" spans="1:21" ht="20.100000000000001" customHeight="1" thickTop="1" thickBot="1">
      <c r="A54" s="34">
        <v>46</v>
      </c>
      <c r="B54" s="177" t="str">
        <f t="shared" si="28"/>
        <v xml:space="preserve"> ()  </v>
      </c>
      <c r="C54" s="178">
        <f t="shared" si="13"/>
        <v>0</v>
      </c>
      <c r="D54" s="37">
        <f t="shared" si="22"/>
        <v>0</v>
      </c>
      <c r="E54" s="37">
        <f t="shared" si="7"/>
        <v>0</v>
      </c>
      <c r="F54" s="99">
        <f t="shared" si="23"/>
        <v>0</v>
      </c>
      <c r="G54" s="99">
        <f t="shared" si="24"/>
        <v>0</v>
      </c>
      <c r="H54" s="99">
        <f t="shared" si="25"/>
        <v>0</v>
      </c>
      <c r="I54" s="37">
        <f t="shared" si="26"/>
        <v>0</v>
      </c>
      <c r="J54" s="37">
        <f t="shared" si="27"/>
        <v>0</v>
      </c>
      <c r="K54" s="179">
        <f t="shared" si="18"/>
        <v>0</v>
      </c>
      <c r="L54" s="35">
        <f t="shared" si="19"/>
        <v>0</v>
      </c>
      <c r="M54" s="98">
        <f t="shared" si="20"/>
        <v>0</v>
      </c>
      <c r="Q54" s="205"/>
      <c r="R54" s="207"/>
      <c r="S54" s="192" t="str">
        <f t="shared" si="10"/>
        <v/>
      </c>
      <c r="T54" s="208"/>
      <c r="U54" s="208"/>
    </row>
    <row r="55" spans="1:21" ht="20.100000000000001" customHeight="1" thickTop="1" thickBot="1">
      <c r="A55" s="34">
        <v>47</v>
      </c>
      <c r="B55" s="177" t="str">
        <f t="shared" si="28"/>
        <v xml:space="preserve"> ()  </v>
      </c>
      <c r="C55" s="178">
        <f t="shared" si="13"/>
        <v>0</v>
      </c>
      <c r="D55" s="37">
        <f t="shared" si="22"/>
        <v>0</v>
      </c>
      <c r="E55" s="37">
        <f t="shared" si="7"/>
        <v>0</v>
      </c>
      <c r="F55" s="99">
        <f t="shared" si="23"/>
        <v>0</v>
      </c>
      <c r="G55" s="99">
        <f t="shared" si="24"/>
        <v>0</v>
      </c>
      <c r="H55" s="99">
        <f t="shared" si="25"/>
        <v>0</v>
      </c>
      <c r="I55" s="37">
        <f t="shared" si="26"/>
        <v>0</v>
      </c>
      <c r="J55" s="37">
        <f t="shared" si="27"/>
        <v>0</v>
      </c>
      <c r="K55" s="179">
        <f t="shared" si="18"/>
        <v>0</v>
      </c>
      <c r="L55" s="35">
        <f t="shared" si="19"/>
        <v>0</v>
      </c>
      <c r="M55" s="98">
        <f t="shared" si="20"/>
        <v>0</v>
      </c>
      <c r="Q55" s="205"/>
      <c r="R55" s="207"/>
      <c r="S55" s="192" t="str">
        <f t="shared" si="10"/>
        <v/>
      </c>
      <c r="T55" s="208"/>
      <c r="U55" s="208"/>
    </row>
    <row r="56" spans="1:21" ht="20.100000000000001" customHeight="1" thickTop="1" thickBot="1">
      <c r="A56" s="34">
        <v>48</v>
      </c>
      <c r="B56" s="177" t="str">
        <f t="shared" si="28"/>
        <v xml:space="preserve"> ()  </v>
      </c>
      <c r="C56" s="178">
        <f t="shared" si="13"/>
        <v>0</v>
      </c>
      <c r="D56" s="37">
        <f t="shared" si="22"/>
        <v>0</v>
      </c>
      <c r="E56" s="37">
        <f t="shared" si="7"/>
        <v>0</v>
      </c>
      <c r="F56" s="99">
        <f t="shared" si="23"/>
        <v>0</v>
      </c>
      <c r="G56" s="99">
        <f t="shared" si="24"/>
        <v>0</v>
      </c>
      <c r="H56" s="99">
        <f t="shared" si="25"/>
        <v>0</v>
      </c>
      <c r="I56" s="37">
        <f t="shared" si="26"/>
        <v>0</v>
      </c>
      <c r="J56" s="37">
        <f t="shared" si="27"/>
        <v>0</v>
      </c>
      <c r="K56" s="179">
        <f t="shared" si="18"/>
        <v>0</v>
      </c>
      <c r="L56" s="35">
        <f t="shared" si="19"/>
        <v>0</v>
      </c>
      <c r="M56" s="98">
        <f t="shared" si="20"/>
        <v>0</v>
      </c>
      <c r="Q56" s="205"/>
      <c r="R56" s="207"/>
      <c r="S56" s="192" t="str">
        <f t="shared" si="10"/>
        <v/>
      </c>
      <c r="T56" s="208"/>
      <c r="U56" s="208"/>
    </row>
    <row r="57" spans="1:21" ht="20.100000000000001" customHeight="1" thickTop="1" thickBot="1">
      <c r="A57" s="34">
        <v>49</v>
      </c>
      <c r="B57" s="177" t="str">
        <f t="shared" si="28"/>
        <v xml:space="preserve"> ()  </v>
      </c>
      <c r="C57" s="178">
        <f t="shared" si="13"/>
        <v>0</v>
      </c>
      <c r="D57" s="37">
        <f t="shared" si="22"/>
        <v>0</v>
      </c>
      <c r="E57" s="37">
        <f t="shared" si="7"/>
        <v>0</v>
      </c>
      <c r="F57" s="99">
        <f t="shared" si="23"/>
        <v>0</v>
      </c>
      <c r="G57" s="99">
        <f t="shared" si="24"/>
        <v>0</v>
      </c>
      <c r="H57" s="99">
        <f t="shared" si="25"/>
        <v>0</v>
      </c>
      <c r="I57" s="37">
        <f t="shared" si="26"/>
        <v>0</v>
      </c>
      <c r="J57" s="37">
        <f t="shared" si="27"/>
        <v>0</v>
      </c>
      <c r="K57" s="179">
        <f t="shared" si="18"/>
        <v>0</v>
      </c>
      <c r="L57" s="35">
        <f t="shared" si="19"/>
        <v>0</v>
      </c>
      <c r="M57" s="98">
        <f t="shared" si="20"/>
        <v>0</v>
      </c>
      <c r="Q57" s="205"/>
      <c r="R57" s="207"/>
      <c r="S57" s="192" t="str">
        <f t="shared" si="10"/>
        <v/>
      </c>
      <c r="T57" s="208"/>
      <c r="U57" s="208"/>
    </row>
    <row r="58" spans="1:21" ht="20.100000000000001" customHeight="1" thickTop="1" thickBot="1">
      <c r="A58" s="34">
        <v>50</v>
      </c>
      <c r="B58" s="177" t="str">
        <f t="shared" si="28"/>
        <v xml:space="preserve"> ()  </v>
      </c>
      <c r="C58" s="178">
        <f t="shared" si="13"/>
        <v>0</v>
      </c>
      <c r="D58" s="37">
        <f t="shared" si="22"/>
        <v>0</v>
      </c>
      <c r="E58" s="37">
        <f t="shared" si="7"/>
        <v>0</v>
      </c>
      <c r="F58" s="99">
        <f t="shared" si="23"/>
        <v>0</v>
      </c>
      <c r="G58" s="99">
        <f t="shared" si="24"/>
        <v>0</v>
      </c>
      <c r="H58" s="99">
        <f t="shared" si="25"/>
        <v>0</v>
      </c>
      <c r="I58" s="37">
        <f t="shared" si="26"/>
        <v>0</v>
      </c>
      <c r="J58" s="37">
        <f t="shared" si="27"/>
        <v>0</v>
      </c>
      <c r="K58" s="179">
        <f t="shared" si="18"/>
        <v>0</v>
      </c>
      <c r="L58" s="35">
        <f t="shared" si="19"/>
        <v>0</v>
      </c>
      <c r="M58" s="98">
        <f t="shared" si="20"/>
        <v>0</v>
      </c>
      <c r="Q58" s="205"/>
      <c r="R58" s="207"/>
      <c r="S58" s="192" t="str">
        <f t="shared" si="10"/>
        <v/>
      </c>
      <c r="T58" s="208"/>
      <c r="U58" s="208"/>
    </row>
    <row r="59" spans="1:21" ht="20.100000000000001" customHeight="1" thickTop="1" thickBot="1">
      <c r="A59" s="34">
        <v>51</v>
      </c>
      <c r="B59" s="177" t="str">
        <f t="shared" si="28"/>
        <v xml:space="preserve"> ()  </v>
      </c>
      <c r="C59" s="178">
        <f t="shared" si="13"/>
        <v>0</v>
      </c>
      <c r="D59" s="37">
        <f t="shared" si="22"/>
        <v>0</v>
      </c>
      <c r="E59" s="37">
        <f t="shared" si="7"/>
        <v>0</v>
      </c>
      <c r="F59" s="99">
        <f t="shared" si="23"/>
        <v>0</v>
      </c>
      <c r="G59" s="99">
        <f t="shared" si="24"/>
        <v>0</v>
      </c>
      <c r="H59" s="99">
        <f t="shared" si="25"/>
        <v>0</v>
      </c>
      <c r="I59" s="37">
        <f t="shared" si="26"/>
        <v>0</v>
      </c>
      <c r="J59" s="37">
        <f t="shared" si="27"/>
        <v>0</v>
      </c>
      <c r="K59" s="179">
        <f t="shared" si="18"/>
        <v>0</v>
      </c>
      <c r="L59" s="35">
        <f t="shared" si="19"/>
        <v>0</v>
      </c>
      <c r="M59" s="98">
        <f t="shared" si="20"/>
        <v>0</v>
      </c>
      <c r="Q59" s="205"/>
      <c r="R59" s="207"/>
      <c r="S59" s="192" t="str">
        <f t="shared" si="10"/>
        <v/>
      </c>
      <c r="T59" s="208"/>
      <c r="U59" s="208"/>
    </row>
    <row r="60" spans="1:21" ht="20.100000000000001" customHeight="1" thickTop="1" thickBot="1">
      <c r="A60" s="34">
        <v>52</v>
      </c>
      <c r="B60" s="177" t="str">
        <f t="shared" ref="B60:B80" si="29">+CONCATENATE(Q60&amp;" ("&amp;S60&amp;") "&amp;IF(E148&gt;0,CONCATENATE(D148&amp;" ppg")," "))</f>
        <v xml:space="preserve"> ()  </v>
      </c>
      <c r="C60" s="178">
        <f t="shared" ref="C60:C77" si="30">+U60</f>
        <v>0</v>
      </c>
      <c r="D60" s="37">
        <f t="shared" si="22"/>
        <v>0</v>
      </c>
      <c r="E60" s="37">
        <f t="shared" si="7"/>
        <v>0</v>
      </c>
      <c r="F60" s="99">
        <f t="shared" si="23"/>
        <v>0</v>
      </c>
      <c r="G60" s="99">
        <f t="shared" si="24"/>
        <v>0</v>
      </c>
      <c r="H60" s="99">
        <f t="shared" si="25"/>
        <v>0</v>
      </c>
      <c r="I60" s="37">
        <f t="shared" si="26"/>
        <v>0</v>
      </c>
      <c r="J60" s="37">
        <f t="shared" si="27"/>
        <v>0</v>
      </c>
      <c r="K60" s="179">
        <f t="shared" ref="K60:K77" si="31">+T60</f>
        <v>0</v>
      </c>
      <c r="L60" s="35">
        <f t="shared" ref="L60:L77" si="32">IF( K60 = 0, 0, I60/(K60*42))</f>
        <v>0</v>
      </c>
      <c r="M60" s="98">
        <f t="shared" ref="M60:M77" si="33">M59-L59</f>
        <v>0</v>
      </c>
      <c r="Q60" s="205"/>
      <c r="R60" s="207"/>
      <c r="S60" s="192" t="str">
        <f t="shared" si="10"/>
        <v/>
      </c>
      <c r="T60" s="208"/>
      <c r="U60" s="208"/>
    </row>
    <row r="61" spans="1:21" ht="20.100000000000001" customHeight="1" thickTop="1" thickBot="1">
      <c r="A61" s="34">
        <v>53</v>
      </c>
      <c r="B61" s="177" t="str">
        <f t="shared" si="29"/>
        <v xml:space="preserve"> ()  </v>
      </c>
      <c r="C61" s="178">
        <f t="shared" si="30"/>
        <v>0</v>
      </c>
      <c r="D61" s="37">
        <f t="shared" si="22"/>
        <v>0</v>
      </c>
      <c r="E61" s="37">
        <f t="shared" si="7"/>
        <v>0</v>
      </c>
      <c r="F61" s="99">
        <f t="shared" si="23"/>
        <v>0</v>
      </c>
      <c r="G61" s="99">
        <f t="shared" si="24"/>
        <v>0</v>
      </c>
      <c r="H61" s="99">
        <f t="shared" si="25"/>
        <v>0</v>
      </c>
      <c r="I61" s="37">
        <f t="shared" si="26"/>
        <v>0</v>
      </c>
      <c r="J61" s="37">
        <f t="shared" si="27"/>
        <v>0</v>
      </c>
      <c r="K61" s="179">
        <f t="shared" si="31"/>
        <v>0</v>
      </c>
      <c r="L61" s="35">
        <f t="shared" si="32"/>
        <v>0</v>
      </c>
      <c r="M61" s="98">
        <f t="shared" si="33"/>
        <v>0</v>
      </c>
      <c r="Q61" s="205"/>
      <c r="R61" s="207"/>
      <c r="S61" s="192" t="str">
        <f t="shared" si="10"/>
        <v/>
      </c>
      <c r="T61" s="208"/>
      <c r="U61" s="208"/>
    </row>
    <row r="62" spans="1:21" ht="20.100000000000001" customHeight="1" thickTop="1" thickBot="1">
      <c r="A62" s="34">
        <v>54</v>
      </c>
      <c r="B62" s="177" t="str">
        <f t="shared" si="29"/>
        <v xml:space="preserve"> ()  </v>
      </c>
      <c r="C62" s="178">
        <f t="shared" si="30"/>
        <v>0</v>
      </c>
      <c r="D62" s="37">
        <f t="shared" si="22"/>
        <v>0</v>
      </c>
      <c r="E62" s="37">
        <f t="shared" si="7"/>
        <v>0</v>
      </c>
      <c r="F62" s="99">
        <f t="shared" si="23"/>
        <v>0</v>
      </c>
      <c r="G62" s="99">
        <f t="shared" si="24"/>
        <v>0</v>
      </c>
      <c r="H62" s="99">
        <f t="shared" si="25"/>
        <v>0</v>
      </c>
      <c r="I62" s="37">
        <f t="shared" si="26"/>
        <v>0</v>
      </c>
      <c r="J62" s="37">
        <f t="shared" si="27"/>
        <v>0</v>
      </c>
      <c r="K62" s="179">
        <f t="shared" si="31"/>
        <v>0</v>
      </c>
      <c r="L62" s="35">
        <f t="shared" si="32"/>
        <v>0</v>
      </c>
      <c r="M62" s="98">
        <f t="shared" si="33"/>
        <v>0</v>
      </c>
      <c r="Q62" s="205"/>
      <c r="R62" s="207"/>
      <c r="S62" s="192" t="str">
        <f t="shared" si="10"/>
        <v/>
      </c>
      <c r="T62" s="208"/>
      <c r="U62" s="208"/>
    </row>
    <row r="63" spans="1:21" ht="20.100000000000001" customHeight="1" thickTop="1" thickBot="1">
      <c r="A63" s="34">
        <v>55</v>
      </c>
      <c r="B63" s="177" t="str">
        <f t="shared" si="29"/>
        <v xml:space="preserve"> ()  </v>
      </c>
      <c r="C63" s="178">
        <f t="shared" si="30"/>
        <v>0</v>
      </c>
      <c r="D63" s="37">
        <f t="shared" si="22"/>
        <v>0</v>
      </c>
      <c r="E63" s="37">
        <f t="shared" si="7"/>
        <v>0</v>
      </c>
      <c r="F63" s="99">
        <f t="shared" si="23"/>
        <v>0</v>
      </c>
      <c r="G63" s="99">
        <f t="shared" si="24"/>
        <v>0</v>
      </c>
      <c r="H63" s="99">
        <f t="shared" si="25"/>
        <v>0</v>
      </c>
      <c r="I63" s="37">
        <f t="shared" si="26"/>
        <v>0</v>
      </c>
      <c r="J63" s="37">
        <f t="shared" si="27"/>
        <v>0</v>
      </c>
      <c r="K63" s="179">
        <f t="shared" si="31"/>
        <v>0</v>
      </c>
      <c r="L63" s="35">
        <f t="shared" si="32"/>
        <v>0</v>
      </c>
      <c r="M63" s="98">
        <f t="shared" si="33"/>
        <v>0</v>
      </c>
      <c r="Q63" s="205"/>
      <c r="R63" s="207"/>
      <c r="S63" s="192" t="str">
        <f t="shared" si="10"/>
        <v/>
      </c>
      <c r="T63" s="208"/>
      <c r="U63" s="208"/>
    </row>
    <row r="64" spans="1:21" ht="20.100000000000001" customHeight="1" thickTop="1" thickBot="1">
      <c r="A64" s="34">
        <v>56</v>
      </c>
      <c r="B64" s="177" t="str">
        <f t="shared" si="29"/>
        <v xml:space="preserve"> ()  </v>
      </c>
      <c r="C64" s="178">
        <f t="shared" si="30"/>
        <v>0</v>
      </c>
      <c r="D64" s="37">
        <f t="shared" si="22"/>
        <v>0</v>
      </c>
      <c r="E64" s="37">
        <f t="shared" si="7"/>
        <v>0</v>
      </c>
      <c r="F64" s="99">
        <f t="shared" si="23"/>
        <v>0</v>
      </c>
      <c r="G64" s="99">
        <f t="shared" si="24"/>
        <v>0</v>
      </c>
      <c r="H64" s="99">
        <f t="shared" si="25"/>
        <v>0</v>
      </c>
      <c r="I64" s="37">
        <f t="shared" si="26"/>
        <v>0</v>
      </c>
      <c r="J64" s="37">
        <f t="shared" si="27"/>
        <v>0</v>
      </c>
      <c r="K64" s="179">
        <f t="shared" si="31"/>
        <v>0</v>
      </c>
      <c r="L64" s="35">
        <f t="shared" si="32"/>
        <v>0</v>
      </c>
      <c r="M64" s="98">
        <f t="shared" si="33"/>
        <v>0</v>
      </c>
      <c r="Q64" s="205"/>
      <c r="R64" s="207"/>
      <c r="S64" s="192" t="str">
        <f t="shared" si="10"/>
        <v/>
      </c>
      <c r="T64" s="208"/>
      <c r="U64" s="208"/>
    </row>
    <row r="65" spans="1:21" ht="20.100000000000001" customHeight="1" thickTop="1" thickBot="1">
      <c r="A65" s="34">
        <v>57</v>
      </c>
      <c r="B65" s="177" t="str">
        <f t="shared" si="29"/>
        <v xml:space="preserve"> ()  </v>
      </c>
      <c r="C65" s="178">
        <f t="shared" si="30"/>
        <v>0</v>
      </c>
      <c r="D65" s="37">
        <f t="shared" si="22"/>
        <v>0</v>
      </c>
      <c r="E65" s="37">
        <f t="shared" si="7"/>
        <v>0</v>
      </c>
      <c r="F65" s="99">
        <f t="shared" si="23"/>
        <v>0</v>
      </c>
      <c r="G65" s="99">
        <f t="shared" si="24"/>
        <v>0</v>
      </c>
      <c r="H65" s="99">
        <f t="shared" si="25"/>
        <v>0</v>
      </c>
      <c r="I65" s="37">
        <f t="shared" si="26"/>
        <v>0</v>
      </c>
      <c r="J65" s="37">
        <f t="shared" si="27"/>
        <v>0</v>
      </c>
      <c r="K65" s="179">
        <f t="shared" si="31"/>
        <v>0</v>
      </c>
      <c r="L65" s="35">
        <f t="shared" si="32"/>
        <v>0</v>
      </c>
      <c r="M65" s="98">
        <f t="shared" si="33"/>
        <v>0</v>
      </c>
      <c r="Q65" s="205"/>
      <c r="R65" s="207"/>
      <c r="S65" s="192" t="str">
        <f t="shared" si="10"/>
        <v/>
      </c>
      <c r="T65" s="208"/>
      <c r="U65" s="208"/>
    </row>
    <row r="66" spans="1:21" ht="20.100000000000001" customHeight="1" thickTop="1" thickBot="1">
      <c r="A66" s="34">
        <v>58</v>
      </c>
      <c r="B66" s="177" t="str">
        <f t="shared" si="29"/>
        <v xml:space="preserve"> ()  </v>
      </c>
      <c r="C66" s="178">
        <f t="shared" si="30"/>
        <v>0</v>
      </c>
      <c r="D66" s="37">
        <f t="shared" si="22"/>
        <v>0</v>
      </c>
      <c r="E66" s="37">
        <f t="shared" si="7"/>
        <v>0</v>
      </c>
      <c r="F66" s="99">
        <f t="shared" si="23"/>
        <v>0</v>
      </c>
      <c r="G66" s="99">
        <f t="shared" si="24"/>
        <v>0</v>
      </c>
      <c r="H66" s="99">
        <f t="shared" si="25"/>
        <v>0</v>
      </c>
      <c r="I66" s="37">
        <f t="shared" si="26"/>
        <v>0</v>
      </c>
      <c r="J66" s="37">
        <f t="shared" si="27"/>
        <v>0</v>
      </c>
      <c r="K66" s="179">
        <f t="shared" si="31"/>
        <v>0</v>
      </c>
      <c r="L66" s="35">
        <f t="shared" si="32"/>
        <v>0</v>
      </c>
      <c r="M66" s="98">
        <f t="shared" si="33"/>
        <v>0</v>
      </c>
      <c r="Q66" s="205"/>
      <c r="R66" s="207"/>
      <c r="S66" s="192" t="str">
        <f t="shared" si="10"/>
        <v/>
      </c>
      <c r="T66" s="208"/>
      <c r="U66" s="208"/>
    </row>
    <row r="67" spans="1:21" ht="20.100000000000001" customHeight="1" thickTop="1" thickBot="1">
      <c r="A67" s="34">
        <v>59</v>
      </c>
      <c r="B67" s="177" t="str">
        <f t="shared" si="29"/>
        <v xml:space="preserve"> ()  </v>
      </c>
      <c r="C67" s="178">
        <f t="shared" si="30"/>
        <v>0</v>
      </c>
      <c r="D67" s="37">
        <f t="shared" si="22"/>
        <v>0</v>
      </c>
      <c r="E67" s="37">
        <f t="shared" si="7"/>
        <v>0</v>
      </c>
      <c r="F67" s="99">
        <f t="shared" si="23"/>
        <v>0</v>
      </c>
      <c r="G67" s="99">
        <f t="shared" si="24"/>
        <v>0</v>
      </c>
      <c r="H67" s="99">
        <f t="shared" si="25"/>
        <v>0</v>
      </c>
      <c r="I67" s="37">
        <f t="shared" si="26"/>
        <v>0</v>
      </c>
      <c r="J67" s="37">
        <f t="shared" si="27"/>
        <v>0</v>
      </c>
      <c r="K67" s="179">
        <f t="shared" si="31"/>
        <v>0</v>
      </c>
      <c r="L67" s="35">
        <f t="shared" si="32"/>
        <v>0</v>
      </c>
      <c r="M67" s="98">
        <f t="shared" si="33"/>
        <v>0</v>
      </c>
      <c r="Q67" s="205"/>
      <c r="R67" s="207"/>
      <c r="S67" s="192" t="str">
        <f t="shared" si="10"/>
        <v/>
      </c>
      <c r="T67" s="208"/>
      <c r="U67" s="208"/>
    </row>
    <row r="68" spans="1:21" ht="20.100000000000001" customHeight="1" thickTop="1" thickBot="1">
      <c r="A68" s="34">
        <v>60</v>
      </c>
      <c r="B68" s="177" t="str">
        <f t="shared" si="29"/>
        <v xml:space="preserve"> ()  </v>
      </c>
      <c r="C68" s="178">
        <f t="shared" si="30"/>
        <v>0</v>
      </c>
      <c r="D68" s="37">
        <f t="shared" si="22"/>
        <v>0</v>
      </c>
      <c r="E68" s="37">
        <f t="shared" si="7"/>
        <v>0</v>
      </c>
      <c r="F68" s="99">
        <f t="shared" si="23"/>
        <v>0</v>
      </c>
      <c r="G68" s="99">
        <f t="shared" si="24"/>
        <v>0</v>
      </c>
      <c r="H68" s="99">
        <f t="shared" si="25"/>
        <v>0</v>
      </c>
      <c r="I68" s="37">
        <f t="shared" si="26"/>
        <v>0</v>
      </c>
      <c r="J68" s="37">
        <f t="shared" si="27"/>
        <v>0</v>
      </c>
      <c r="K68" s="179">
        <f t="shared" si="31"/>
        <v>0</v>
      </c>
      <c r="L68" s="35">
        <f t="shared" si="32"/>
        <v>0</v>
      </c>
      <c r="M68" s="98">
        <f t="shared" si="33"/>
        <v>0</v>
      </c>
      <c r="Q68" s="205"/>
      <c r="R68" s="207"/>
      <c r="S68" s="192" t="str">
        <f t="shared" si="10"/>
        <v/>
      </c>
      <c r="T68" s="208"/>
      <c r="U68" s="208"/>
    </row>
    <row r="69" spans="1:21" ht="20.100000000000001" customHeight="1" thickTop="1" thickBot="1">
      <c r="A69" s="34">
        <v>61</v>
      </c>
      <c r="B69" s="177" t="str">
        <f t="shared" si="29"/>
        <v xml:space="preserve"> ()  </v>
      </c>
      <c r="C69" s="178">
        <f t="shared" si="30"/>
        <v>0</v>
      </c>
      <c r="D69" s="37">
        <f t="shared" si="22"/>
        <v>0</v>
      </c>
      <c r="E69" s="37">
        <f t="shared" si="7"/>
        <v>0</v>
      </c>
      <c r="F69" s="99">
        <f t="shared" si="23"/>
        <v>0</v>
      </c>
      <c r="G69" s="99">
        <f t="shared" si="24"/>
        <v>0</v>
      </c>
      <c r="H69" s="99">
        <f t="shared" si="25"/>
        <v>0</v>
      </c>
      <c r="I69" s="37">
        <f t="shared" si="26"/>
        <v>0</v>
      </c>
      <c r="J69" s="37">
        <f t="shared" si="27"/>
        <v>0</v>
      </c>
      <c r="K69" s="179">
        <f t="shared" si="31"/>
        <v>0</v>
      </c>
      <c r="L69" s="35">
        <f t="shared" si="32"/>
        <v>0</v>
      </c>
      <c r="M69" s="98">
        <f t="shared" si="33"/>
        <v>0</v>
      </c>
      <c r="Q69" s="205"/>
      <c r="R69" s="207"/>
      <c r="S69" s="192" t="str">
        <f t="shared" si="10"/>
        <v/>
      </c>
      <c r="T69" s="208"/>
      <c r="U69" s="208"/>
    </row>
    <row r="70" spans="1:21" ht="20.100000000000001" customHeight="1" thickTop="1" thickBot="1">
      <c r="A70" s="34">
        <v>62</v>
      </c>
      <c r="B70" s="177" t="str">
        <f t="shared" si="29"/>
        <v xml:space="preserve"> ()  </v>
      </c>
      <c r="C70" s="178">
        <f t="shared" si="30"/>
        <v>0</v>
      </c>
      <c r="D70" s="37">
        <f t="shared" si="22"/>
        <v>0</v>
      </c>
      <c r="E70" s="37">
        <f t="shared" si="7"/>
        <v>0</v>
      </c>
      <c r="F70" s="99">
        <f t="shared" si="23"/>
        <v>0</v>
      </c>
      <c r="G70" s="99">
        <f t="shared" si="24"/>
        <v>0</v>
      </c>
      <c r="H70" s="99">
        <f t="shared" si="25"/>
        <v>0</v>
      </c>
      <c r="I70" s="37">
        <f t="shared" si="26"/>
        <v>0</v>
      </c>
      <c r="J70" s="37">
        <f t="shared" si="27"/>
        <v>0</v>
      </c>
      <c r="K70" s="179">
        <f t="shared" si="31"/>
        <v>0</v>
      </c>
      <c r="L70" s="35">
        <f t="shared" si="32"/>
        <v>0</v>
      </c>
      <c r="M70" s="98">
        <f t="shared" si="33"/>
        <v>0</v>
      </c>
      <c r="Q70" s="205"/>
      <c r="R70" s="207"/>
      <c r="S70" s="192" t="str">
        <f t="shared" si="10"/>
        <v/>
      </c>
      <c r="T70" s="208"/>
      <c r="U70" s="208"/>
    </row>
    <row r="71" spans="1:21" ht="20.100000000000001" customHeight="1" thickTop="1" thickBot="1">
      <c r="A71" s="34">
        <v>63</v>
      </c>
      <c r="B71" s="177" t="str">
        <f t="shared" si="29"/>
        <v xml:space="preserve"> ()  </v>
      </c>
      <c r="C71" s="178">
        <f t="shared" si="30"/>
        <v>0</v>
      </c>
      <c r="D71" s="37">
        <f t="shared" si="22"/>
        <v>0</v>
      </c>
      <c r="E71" s="37">
        <f t="shared" si="7"/>
        <v>0</v>
      </c>
      <c r="F71" s="99">
        <f t="shared" si="23"/>
        <v>0</v>
      </c>
      <c r="G71" s="99">
        <f t="shared" si="24"/>
        <v>0</v>
      </c>
      <c r="H71" s="99">
        <f t="shared" si="25"/>
        <v>0</v>
      </c>
      <c r="I71" s="37">
        <f t="shared" si="26"/>
        <v>0</v>
      </c>
      <c r="J71" s="37">
        <f t="shared" si="27"/>
        <v>0</v>
      </c>
      <c r="K71" s="179">
        <f t="shared" si="31"/>
        <v>0</v>
      </c>
      <c r="L71" s="35">
        <f t="shared" si="32"/>
        <v>0</v>
      </c>
      <c r="M71" s="98">
        <f t="shared" si="33"/>
        <v>0</v>
      </c>
      <c r="Q71" s="205"/>
      <c r="R71" s="207"/>
      <c r="S71" s="192" t="str">
        <f t="shared" si="10"/>
        <v/>
      </c>
      <c r="T71" s="208"/>
      <c r="U71" s="208"/>
    </row>
    <row r="72" spans="1:21" ht="20.100000000000001" customHeight="1" thickTop="1" thickBot="1">
      <c r="A72" s="34">
        <v>64</v>
      </c>
      <c r="B72" s="177" t="str">
        <f t="shared" si="29"/>
        <v xml:space="preserve"> ()  </v>
      </c>
      <c r="C72" s="178">
        <f t="shared" si="30"/>
        <v>0</v>
      </c>
      <c r="D72" s="37">
        <f t="shared" si="22"/>
        <v>0</v>
      </c>
      <c r="E72" s="37">
        <f t="shared" si="7"/>
        <v>0</v>
      </c>
      <c r="F72" s="99">
        <f t="shared" si="23"/>
        <v>0</v>
      </c>
      <c r="G72" s="99">
        <f t="shared" si="24"/>
        <v>0</v>
      </c>
      <c r="H72" s="99">
        <f t="shared" si="25"/>
        <v>0</v>
      </c>
      <c r="I72" s="37">
        <f t="shared" si="26"/>
        <v>0</v>
      </c>
      <c r="J72" s="37">
        <f t="shared" si="27"/>
        <v>0</v>
      </c>
      <c r="K72" s="179">
        <f t="shared" si="31"/>
        <v>0</v>
      </c>
      <c r="L72" s="35">
        <f t="shared" si="32"/>
        <v>0</v>
      </c>
      <c r="M72" s="98">
        <f t="shared" si="33"/>
        <v>0</v>
      </c>
      <c r="Q72" s="205"/>
      <c r="R72" s="207"/>
      <c r="S72" s="192" t="str">
        <f t="shared" si="10"/>
        <v/>
      </c>
      <c r="T72" s="208"/>
      <c r="U72" s="208"/>
    </row>
    <row r="73" spans="1:21" ht="20.100000000000001" customHeight="1" thickTop="1" thickBot="1">
      <c r="A73" s="34">
        <v>65</v>
      </c>
      <c r="B73" s="177" t="str">
        <f t="shared" si="29"/>
        <v xml:space="preserve"> ()  </v>
      </c>
      <c r="C73" s="178">
        <f t="shared" si="30"/>
        <v>0</v>
      </c>
      <c r="D73" s="37">
        <f t="shared" si="22"/>
        <v>0</v>
      </c>
      <c r="E73" s="37">
        <f t="shared" si="7"/>
        <v>0</v>
      </c>
      <c r="F73" s="99">
        <f t="shared" si="23"/>
        <v>0</v>
      </c>
      <c r="G73" s="99">
        <f t="shared" si="24"/>
        <v>0</v>
      </c>
      <c r="H73" s="99">
        <f t="shared" si="25"/>
        <v>0</v>
      </c>
      <c r="I73" s="37">
        <f t="shared" si="26"/>
        <v>0</v>
      </c>
      <c r="J73" s="37">
        <f t="shared" si="27"/>
        <v>0</v>
      </c>
      <c r="K73" s="179">
        <f t="shared" si="31"/>
        <v>0</v>
      </c>
      <c r="L73" s="35">
        <f t="shared" si="32"/>
        <v>0</v>
      </c>
      <c r="M73" s="98">
        <f t="shared" si="33"/>
        <v>0</v>
      </c>
      <c r="Q73" s="205"/>
      <c r="R73" s="207"/>
      <c r="S73" s="192" t="str">
        <f t="shared" si="10"/>
        <v/>
      </c>
      <c r="T73" s="208"/>
      <c r="U73" s="208"/>
    </row>
    <row r="74" spans="1:21" ht="20.100000000000001" customHeight="1" thickTop="1" thickBot="1">
      <c r="A74" s="34">
        <v>66</v>
      </c>
      <c r="B74" s="177" t="str">
        <f t="shared" si="29"/>
        <v xml:space="preserve"> ()  </v>
      </c>
      <c r="C74" s="178">
        <f t="shared" si="30"/>
        <v>0</v>
      </c>
      <c r="D74" s="37">
        <f t="shared" si="22"/>
        <v>0</v>
      </c>
      <c r="E74" s="37">
        <f t="shared" si="7"/>
        <v>0</v>
      </c>
      <c r="F74" s="99">
        <f t="shared" si="23"/>
        <v>0</v>
      </c>
      <c r="G74" s="99">
        <f t="shared" si="24"/>
        <v>0</v>
      </c>
      <c r="H74" s="99">
        <f t="shared" si="25"/>
        <v>0</v>
      </c>
      <c r="I74" s="37">
        <f t="shared" si="26"/>
        <v>0</v>
      </c>
      <c r="J74" s="37">
        <f t="shared" si="27"/>
        <v>0</v>
      </c>
      <c r="K74" s="179">
        <f t="shared" si="31"/>
        <v>0</v>
      </c>
      <c r="L74" s="35">
        <f t="shared" si="32"/>
        <v>0</v>
      </c>
      <c r="M74" s="98">
        <f t="shared" si="33"/>
        <v>0</v>
      </c>
      <c r="Q74" s="205"/>
      <c r="R74" s="207"/>
      <c r="S74" s="192" t="str">
        <f t="shared" ref="S74:S82" si="34">+IF(R74 = "", "",INDEX($O$9:$O$29,MATCH(R74,$N$9:$N$29),0))</f>
        <v/>
      </c>
      <c r="T74" s="208"/>
      <c r="U74" s="208"/>
    </row>
    <row r="75" spans="1:21" ht="20.100000000000001" customHeight="1" thickTop="1" thickBot="1">
      <c r="A75" s="34">
        <v>67</v>
      </c>
      <c r="B75" s="177" t="str">
        <f t="shared" si="29"/>
        <v xml:space="preserve"> ()  </v>
      </c>
      <c r="C75" s="178">
        <f t="shared" si="30"/>
        <v>0</v>
      </c>
      <c r="D75" s="37">
        <f t="shared" si="22"/>
        <v>0</v>
      </c>
      <c r="E75" s="37">
        <f t="shared" si="7"/>
        <v>0</v>
      </c>
      <c r="F75" s="99">
        <f t="shared" si="23"/>
        <v>0</v>
      </c>
      <c r="G75" s="99">
        <f t="shared" si="24"/>
        <v>0</v>
      </c>
      <c r="H75" s="99">
        <f t="shared" si="25"/>
        <v>0</v>
      </c>
      <c r="I75" s="37">
        <f t="shared" si="26"/>
        <v>0</v>
      </c>
      <c r="J75" s="37">
        <f t="shared" si="27"/>
        <v>0</v>
      </c>
      <c r="K75" s="179">
        <f t="shared" si="31"/>
        <v>0</v>
      </c>
      <c r="L75" s="35">
        <f t="shared" si="32"/>
        <v>0</v>
      </c>
      <c r="M75" s="98">
        <f t="shared" si="33"/>
        <v>0</v>
      </c>
      <c r="Q75" s="205"/>
      <c r="R75" s="207"/>
      <c r="S75" s="192" t="str">
        <f t="shared" si="34"/>
        <v/>
      </c>
      <c r="T75" s="208"/>
      <c r="U75" s="208"/>
    </row>
    <row r="76" spans="1:21" ht="20.100000000000001" customHeight="1" thickTop="1" thickBot="1">
      <c r="A76" s="34">
        <v>68</v>
      </c>
      <c r="B76" s="177" t="str">
        <f t="shared" si="29"/>
        <v xml:space="preserve"> ()  </v>
      </c>
      <c r="C76" s="178">
        <f t="shared" si="30"/>
        <v>0</v>
      </c>
      <c r="D76" s="37">
        <f t="shared" si="22"/>
        <v>0</v>
      </c>
      <c r="E76" s="37">
        <f t="shared" si="7"/>
        <v>0</v>
      </c>
      <c r="F76" s="99">
        <f t="shared" si="23"/>
        <v>0</v>
      </c>
      <c r="G76" s="99">
        <f t="shared" si="24"/>
        <v>0</v>
      </c>
      <c r="H76" s="99">
        <f t="shared" si="25"/>
        <v>0</v>
      </c>
      <c r="I76" s="37">
        <f t="shared" si="26"/>
        <v>0</v>
      </c>
      <c r="J76" s="37">
        <f t="shared" si="27"/>
        <v>0</v>
      </c>
      <c r="K76" s="179">
        <f t="shared" si="31"/>
        <v>0</v>
      </c>
      <c r="L76" s="35">
        <f t="shared" si="32"/>
        <v>0</v>
      </c>
      <c r="M76" s="98">
        <f t="shared" si="33"/>
        <v>0</v>
      </c>
      <c r="Q76" s="205"/>
      <c r="R76" s="207"/>
      <c r="S76" s="192" t="str">
        <f t="shared" si="34"/>
        <v/>
      </c>
      <c r="T76" s="208"/>
      <c r="U76" s="208"/>
    </row>
    <row r="77" spans="1:21" ht="20.100000000000001" customHeight="1" thickTop="1" thickBot="1">
      <c r="A77" s="34">
        <v>69</v>
      </c>
      <c r="B77" s="177" t="str">
        <f t="shared" si="29"/>
        <v xml:space="preserve"> ()  </v>
      </c>
      <c r="C77" s="178">
        <f t="shared" si="30"/>
        <v>0</v>
      </c>
      <c r="D77" s="37">
        <f t="shared" si="22"/>
        <v>0</v>
      </c>
      <c r="E77" s="37">
        <f t="shared" si="7"/>
        <v>0</v>
      </c>
      <c r="F77" s="99">
        <f t="shared" si="23"/>
        <v>0</v>
      </c>
      <c r="G77" s="99">
        <f t="shared" si="24"/>
        <v>0</v>
      </c>
      <c r="H77" s="99">
        <f t="shared" si="25"/>
        <v>0</v>
      </c>
      <c r="I77" s="37">
        <f t="shared" si="26"/>
        <v>0</v>
      </c>
      <c r="J77" s="37">
        <f t="shared" si="27"/>
        <v>0</v>
      </c>
      <c r="K77" s="179">
        <f t="shared" si="31"/>
        <v>0</v>
      </c>
      <c r="L77" s="35">
        <f t="shared" si="32"/>
        <v>0</v>
      </c>
      <c r="M77" s="98">
        <f t="shared" si="33"/>
        <v>0</v>
      </c>
      <c r="Q77" s="205"/>
      <c r="R77" s="207"/>
      <c r="S77" s="192" t="str">
        <f t="shared" si="34"/>
        <v/>
      </c>
      <c r="T77" s="208"/>
      <c r="U77" s="208"/>
    </row>
    <row r="78" spans="1:21" ht="20.100000000000001" customHeight="1" thickTop="1" thickBot="1">
      <c r="A78" s="34">
        <v>70</v>
      </c>
      <c r="B78" s="177" t="str">
        <f t="shared" si="29"/>
        <v xml:space="preserve"> ()  </v>
      </c>
      <c r="C78" s="178">
        <f t="shared" ref="C78:C80" si="35">+U78</f>
        <v>0</v>
      </c>
      <c r="D78" s="37">
        <f t="shared" si="22"/>
        <v>0</v>
      </c>
      <c r="E78" s="37">
        <f t="shared" si="7"/>
        <v>0</v>
      </c>
      <c r="F78" s="99">
        <f t="shared" si="23"/>
        <v>0</v>
      </c>
      <c r="G78" s="99">
        <f t="shared" si="24"/>
        <v>0</v>
      </c>
      <c r="H78" s="99">
        <f t="shared" si="25"/>
        <v>0</v>
      </c>
      <c r="I78" s="37">
        <f t="shared" si="26"/>
        <v>0</v>
      </c>
      <c r="J78" s="37">
        <f t="shared" si="27"/>
        <v>0</v>
      </c>
      <c r="K78" s="179">
        <f t="shared" ref="K78:K80" si="36">+T78</f>
        <v>0</v>
      </c>
      <c r="L78" s="35">
        <f t="shared" ref="L78:L80" si="37">IF( K78 = 0, 0, I78/(K78*42))</f>
        <v>0</v>
      </c>
      <c r="M78" s="98">
        <f t="shared" ref="M78:M80" si="38">M77-L77</f>
        <v>0</v>
      </c>
      <c r="Q78" s="205"/>
      <c r="R78" s="207"/>
      <c r="S78" s="192" t="str">
        <f t="shared" si="34"/>
        <v/>
      </c>
      <c r="T78" s="208"/>
      <c r="U78" s="208"/>
    </row>
    <row r="79" spans="1:21" ht="20.100000000000001" customHeight="1" thickTop="1" thickBot="1">
      <c r="A79" s="34">
        <v>71</v>
      </c>
      <c r="B79" s="177" t="str">
        <f t="shared" si="29"/>
        <v xml:space="preserve"> ()  </v>
      </c>
      <c r="C79" s="178">
        <f t="shared" si="35"/>
        <v>0</v>
      </c>
      <c r="D79" s="37">
        <f t="shared" si="22"/>
        <v>0</v>
      </c>
      <c r="E79" s="37">
        <f t="shared" si="7"/>
        <v>0</v>
      </c>
      <c r="F79" s="99">
        <f t="shared" si="23"/>
        <v>0</v>
      </c>
      <c r="G79" s="99">
        <f t="shared" si="24"/>
        <v>0</v>
      </c>
      <c r="H79" s="99">
        <f t="shared" si="25"/>
        <v>0</v>
      </c>
      <c r="I79" s="37">
        <f t="shared" si="26"/>
        <v>0</v>
      </c>
      <c r="J79" s="37">
        <f t="shared" si="27"/>
        <v>0</v>
      </c>
      <c r="K79" s="179">
        <f t="shared" si="36"/>
        <v>0</v>
      </c>
      <c r="L79" s="35">
        <f t="shared" si="37"/>
        <v>0</v>
      </c>
      <c r="M79" s="98">
        <f t="shared" si="38"/>
        <v>0</v>
      </c>
      <c r="Q79" s="205"/>
      <c r="R79" s="207"/>
      <c r="S79" s="192" t="str">
        <f t="shared" si="34"/>
        <v/>
      </c>
      <c r="T79" s="208"/>
      <c r="U79" s="208"/>
    </row>
    <row r="80" spans="1:21" ht="20.100000000000001" customHeight="1" thickTop="1" thickBot="1">
      <c r="A80" s="34">
        <v>72</v>
      </c>
      <c r="B80" s="177" t="str">
        <f t="shared" si="29"/>
        <v xml:space="preserve"> ()  </v>
      </c>
      <c r="C80" s="178">
        <f t="shared" si="35"/>
        <v>0</v>
      </c>
      <c r="D80" s="37">
        <f t="shared" si="22"/>
        <v>0</v>
      </c>
      <c r="E80" s="37">
        <f t="shared" si="7"/>
        <v>0</v>
      </c>
      <c r="F80" s="99">
        <f t="shared" si="23"/>
        <v>0</v>
      </c>
      <c r="G80" s="99">
        <f t="shared" si="24"/>
        <v>0</v>
      </c>
      <c r="H80" s="99">
        <f t="shared" si="25"/>
        <v>0</v>
      </c>
      <c r="I80" s="37">
        <f t="shared" si="26"/>
        <v>0</v>
      </c>
      <c r="J80" s="37">
        <f t="shared" si="27"/>
        <v>0</v>
      </c>
      <c r="K80" s="179">
        <f t="shared" si="36"/>
        <v>0</v>
      </c>
      <c r="L80" s="35">
        <f t="shared" si="37"/>
        <v>0</v>
      </c>
      <c r="M80" s="98">
        <f t="shared" si="38"/>
        <v>0</v>
      </c>
      <c r="Q80" s="205"/>
      <c r="R80" s="207"/>
      <c r="S80" s="192" t="str">
        <f t="shared" si="34"/>
        <v/>
      </c>
      <c r="T80" s="208"/>
      <c r="U80" s="208"/>
    </row>
    <row r="81" spans="1:21" ht="20.100000000000001" customHeight="1" thickTop="1" thickBot="1">
      <c r="A81" s="21" t="s">
        <v>19</v>
      </c>
      <c r="B81" s="32"/>
      <c r="C81" s="100">
        <f>SUM(C9:C80)</f>
        <v>0</v>
      </c>
      <c r="D81" s="26"/>
      <c r="E81" s="26"/>
      <c r="F81" s="28"/>
      <c r="G81" s="24"/>
      <c r="H81" s="197">
        <f>SUM(H9:H80)</f>
        <v>0</v>
      </c>
      <c r="I81" s="230">
        <f>SUM(I9:I80)</f>
        <v>0</v>
      </c>
      <c r="J81" s="228"/>
      <c r="K81" s="231"/>
      <c r="L81" s="210">
        <f>SUM(L9:L80)</f>
        <v>0</v>
      </c>
      <c r="M81" s="211"/>
      <c r="N81" s="1"/>
      <c r="Q81" s="205"/>
      <c r="R81" s="207"/>
      <c r="S81" s="192" t="str">
        <f t="shared" si="34"/>
        <v/>
      </c>
      <c r="T81" s="208"/>
      <c r="U81" s="208"/>
    </row>
    <row r="82" spans="1:21" ht="20.100000000000001" customHeight="1" thickTop="1" thickBot="1">
      <c r="B82" s="6" t="s">
        <v>4</v>
      </c>
      <c r="C82" s="6"/>
      <c r="D82" s="6"/>
      <c r="E82" s="7" t="s">
        <v>4</v>
      </c>
      <c r="F82" s="8"/>
      <c r="G82" s="8"/>
      <c r="H82" s="6" t="s">
        <v>4</v>
      </c>
      <c r="I82" s="6"/>
      <c r="J82" s="6"/>
      <c r="K82" s="7" t="s">
        <v>4</v>
      </c>
      <c r="L82" s="113"/>
      <c r="M82" s="1"/>
      <c r="Q82" s="205"/>
      <c r="R82" s="206"/>
      <c r="S82" s="192" t="str">
        <f t="shared" si="34"/>
        <v/>
      </c>
      <c r="T82" s="208"/>
      <c r="U82" s="208"/>
    </row>
    <row r="83" spans="1:21" ht="20.100000000000001" customHeight="1">
      <c r="A83" s="63" t="s">
        <v>3</v>
      </c>
      <c r="B83" s="64" t="s">
        <v>3</v>
      </c>
      <c r="C83" s="65" t="s">
        <v>20</v>
      </c>
      <c r="D83" s="66" t="s">
        <v>21</v>
      </c>
      <c r="E83" s="64" t="s">
        <v>22</v>
      </c>
      <c r="F83" s="232" t="s">
        <v>23</v>
      </c>
      <c r="G83" s="233"/>
      <c r="H83" s="233"/>
      <c r="I83" s="234"/>
      <c r="J83" s="64" t="s">
        <v>24</v>
      </c>
      <c r="K83" s="127" t="s">
        <v>116</v>
      </c>
      <c r="L83" s="224" t="s">
        <v>115</v>
      </c>
      <c r="M83" s="225"/>
    </row>
    <row r="84" spans="1:21" ht="20.100000000000001" customHeight="1">
      <c r="A84" s="67" t="s">
        <v>9</v>
      </c>
      <c r="B84" s="68" t="s">
        <v>10</v>
      </c>
      <c r="C84" s="69" t="s">
        <v>25</v>
      </c>
      <c r="D84" s="70" t="s">
        <v>26</v>
      </c>
      <c r="E84" s="68" t="s">
        <v>26</v>
      </c>
      <c r="F84" s="70" t="s">
        <v>3</v>
      </c>
      <c r="G84" s="64" t="s">
        <v>12</v>
      </c>
      <c r="H84" s="64" t="s">
        <v>13</v>
      </c>
      <c r="I84" s="71" t="s">
        <v>27</v>
      </c>
      <c r="J84" s="68" t="s">
        <v>28</v>
      </c>
      <c r="K84" s="128" t="s">
        <v>117</v>
      </c>
      <c r="L84" s="226" t="s">
        <v>30</v>
      </c>
      <c r="M84" s="227"/>
    </row>
    <row r="85" spans="1:21" ht="20.100000000000001" customHeight="1">
      <c r="A85" s="67" t="s">
        <v>4</v>
      </c>
      <c r="B85" s="68"/>
      <c r="C85" s="69" t="s">
        <v>29</v>
      </c>
      <c r="D85" s="70" t="s">
        <v>30</v>
      </c>
      <c r="E85" s="68" t="s">
        <v>30</v>
      </c>
      <c r="F85" s="70" t="s">
        <v>31</v>
      </c>
      <c r="G85" s="68" t="s">
        <v>31</v>
      </c>
      <c r="H85" s="68" t="s">
        <v>31</v>
      </c>
      <c r="I85" s="71" t="s">
        <v>31</v>
      </c>
      <c r="J85" s="27" t="s">
        <v>4</v>
      </c>
      <c r="K85" s="182">
        <v>0</v>
      </c>
      <c r="L85" s="216">
        <f>INDEX(Database!$W$2:$X$11, MATCH(K85,Database!$W$2:$W$11,), MATCH("Fluid Density",Database!$W$2:$X$2,))</f>
        <v>8.34</v>
      </c>
      <c r="M85" s="217"/>
    </row>
    <row r="86" spans="1:21" ht="20.100000000000001" customHeight="1">
      <c r="A86" s="67"/>
      <c r="B86" s="74"/>
      <c r="C86" s="75"/>
      <c r="D86" s="72"/>
      <c r="E86" s="74"/>
      <c r="F86" s="72"/>
      <c r="G86" s="74"/>
      <c r="H86" s="74"/>
      <c r="I86" s="73"/>
      <c r="J86" s="31"/>
      <c r="L86" s="103" t="s">
        <v>37</v>
      </c>
      <c r="M86" s="104" t="s">
        <v>89</v>
      </c>
    </row>
    <row r="87" spans="1:21" ht="20.100000000000001" customHeight="1">
      <c r="A87" s="34">
        <v>1</v>
      </c>
      <c r="B87" s="177" t="str">
        <f t="shared" ref="B87:B118" si="39">IF(B9="","",B9)</f>
        <v xml:space="preserve"> ()  </v>
      </c>
      <c r="C87" s="35">
        <f t="shared" ref="C87:C118" si="40">IF(AND(J87="",C9&lt;&gt;"",D87=""),$L$85,IF(AND(J87=1,$L$87&lt;&gt;"",D87&lt;&gt;""),($L$85+((D87+E87)/2))/(1+((D87+E87)/2)*$L$87),IF(AND(J87=2,$L$88&lt;&gt;"",D87&lt;&gt;""),($L$85+((D87+E87)/2))/(1+((D87+E87)/2)*$L$88),IF(AND(J87=3,$L$89&lt;&gt;"",D87&lt;&gt;""),($L$85+((D87+E87)/2))/(1+((D87+E87)/2)*$L$89),""))))</f>
        <v>8.34</v>
      </c>
      <c r="D87" s="180"/>
      <c r="E87" s="180"/>
      <c r="F87" s="36">
        <f t="shared" ref="F87:F118" si="41">IF(D87=E87,$C9*(($D87+$E87)/2),$C9*(((E87-D87)*(IF($J87=1,$L$87,IF($J87=2,$L$88,$L$89)))/LN((E87*(IF($J87=1,$L$87,IF($J87=2,$L$88,$L$89)))+1)/(D87*(IF($J87=1,$L$87,IF($J87=2,$L$88,$L$89)))+1)))-1)/(IF($J87=1,$L$87,IF($J87=2,$L$88,$L$89))))</f>
        <v>0</v>
      </c>
      <c r="G87" s="36">
        <f>F87</f>
        <v>0</v>
      </c>
      <c r="H87" s="36">
        <f>C159</f>
        <v>0</v>
      </c>
      <c r="I87" s="33"/>
      <c r="J87" s="181"/>
      <c r="K87" s="76" t="s">
        <v>32</v>
      </c>
      <c r="L87" s="183">
        <f>IF(OR($M87=0, $M87= ""), "", INDEX(Database!$G$4:$U$46,MATCH($L91,Database!$F$4:$F$46,0),MATCH($M87,Database!$G$3:$U$3,0)))</f>
        <v>4.5600000000000002E-2</v>
      </c>
      <c r="M87" s="189" t="s">
        <v>73</v>
      </c>
      <c r="N87" s="8"/>
    </row>
    <row r="88" spans="1:21" ht="17.399999999999999">
      <c r="A88" s="34">
        <v>2</v>
      </c>
      <c r="B88" s="177" t="str">
        <f t="shared" si="39"/>
        <v xml:space="preserve"> ()  </v>
      </c>
      <c r="C88" s="35">
        <f t="shared" si="40"/>
        <v>8.34</v>
      </c>
      <c r="D88" s="180"/>
      <c r="E88" s="180"/>
      <c r="F88" s="36">
        <f t="shared" si="41"/>
        <v>0</v>
      </c>
      <c r="G88" s="36">
        <f>F88+G87</f>
        <v>0</v>
      </c>
      <c r="H88" s="36">
        <f>H87-F88</f>
        <v>0</v>
      </c>
      <c r="I88" s="33"/>
      <c r="J88" s="181"/>
      <c r="K88" s="76" t="s">
        <v>33</v>
      </c>
      <c r="L88" s="183">
        <f>IF(OR($M88=0, $M88= ""), "", INDEX(Database!$G$4:$U$46,MATCH($L92,Database!$F$4:$F$46,0),MATCH($M88,Database!$G$3:$U$3,0)))</f>
        <v>4.5499999999999999E-2</v>
      </c>
      <c r="M88" s="189" t="s">
        <v>101</v>
      </c>
      <c r="N88" s="8"/>
    </row>
    <row r="89" spans="1:21" ht="17.399999999999999">
      <c r="A89" s="34">
        <v>3</v>
      </c>
      <c r="B89" s="177" t="str">
        <f t="shared" si="39"/>
        <v xml:space="preserve"> ()  </v>
      </c>
      <c r="C89" s="35">
        <f t="shared" si="40"/>
        <v>8.34</v>
      </c>
      <c r="D89" s="180"/>
      <c r="E89" s="180"/>
      <c r="F89" s="36">
        <f t="shared" si="41"/>
        <v>0</v>
      </c>
      <c r="G89" s="36">
        <f t="shared" ref="G89:G122" si="42">F89+G88</f>
        <v>0</v>
      </c>
      <c r="H89" s="36">
        <f t="shared" ref="H89:H122" si="43">H88-F89</f>
        <v>0</v>
      </c>
      <c r="I89" s="33"/>
      <c r="J89" s="181"/>
      <c r="K89" s="76" t="s">
        <v>34</v>
      </c>
      <c r="L89" s="183">
        <f>IF(OR($M89=0, $M89= ""), "", INDEX(Database!$G$4:$U$46,MATCH($L93,Database!$F$4:$F$46,0),MATCH($M89,Database!$G$3:$U$3,0)))</f>
        <v>4.5199999999999997E-2</v>
      </c>
      <c r="M89" s="189" t="s">
        <v>91</v>
      </c>
      <c r="N89" s="8"/>
    </row>
    <row r="90" spans="1:21" ht="17.399999999999999">
      <c r="A90" s="34">
        <v>4</v>
      </c>
      <c r="B90" s="177" t="str">
        <f t="shared" si="39"/>
        <v xml:space="preserve"> ()  </v>
      </c>
      <c r="C90" s="35">
        <f t="shared" si="40"/>
        <v>8.34</v>
      </c>
      <c r="D90" s="180"/>
      <c r="E90" s="180"/>
      <c r="F90" s="36">
        <f t="shared" si="41"/>
        <v>0</v>
      </c>
      <c r="G90" s="36">
        <f t="shared" si="42"/>
        <v>0</v>
      </c>
      <c r="H90" s="36">
        <f t="shared" si="43"/>
        <v>0</v>
      </c>
      <c r="I90" s="33"/>
      <c r="J90" s="181"/>
      <c r="K90" s="218" t="s">
        <v>38</v>
      </c>
      <c r="L90" s="219"/>
      <c r="M90" s="220"/>
    </row>
    <row r="91" spans="1:21" ht="17.399999999999999">
      <c r="A91" s="34">
        <v>5</v>
      </c>
      <c r="B91" s="177" t="str">
        <f t="shared" si="39"/>
        <v xml:space="preserve"> ()  </v>
      </c>
      <c r="C91" s="35">
        <f t="shared" si="40"/>
        <v>8.34</v>
      </c>
      <c r="D91" s="180"/>
      <c r="E91" s="180"/>
      <c r="F91" s="36">
        <f t="shared" si="41"/>
        <v>0</v>
      </c>
      <c r="G91" s="36">
        <f t="shared" si="42"/>
        <v>0</v>
      </c>
      <c r="H91" s="36">
        <f t="shared" si="43"/>
        <v>0</v>
      </c>
      <c r="I91" s="33"/>
      <c r="J91" s="181"/>
      <c r="K91" s="76" t="s">
        <v>44</v>
      </c>
      <c r="L91" s="223" t="s">
        <v>175</v>
      </c>
      <c r="M91" s="223"/>
      <c r="O91" s="8"/>
      <c r="P91" s="8"/>
    </row>
    <row r="92" spans="1:21" ht="17.399999999999999">
      <c r="A92" s="34">
        <v>6</v>
      </c>
      <c r="B92" s="177" t="str">
        <f t="shared" si="39"/>
        <v xml:space="preserve"> ()  </v>
      </c>
      <c r="C92" s="35">
        <f t="shared" si="40"/>
        <v>8.34</v>
      </c>
      <c r="D92" s="180"/>
      <c r="E92" s="180"/>
      <c r="F92" s="36">
        <f t="shared" si="41"/>
        <v>0</v>
      </c>
      <c r="G92" s="36">
        <f t="shared" si="42"/>
        <v>0</v>
      </c>
      <c r="H92" s="36">
        <f t="shared" si="43"/>
        <v>0</v>
      </c>
      <c r="I92" s="33"/>
      <c r="J92" s="181"/>
      <c r="K92" s="76" t="s">
        <v>36</v>
      </c>
      <c r="L92" s="223" t="s">
        <v>176</v>
      </c>
      <c r="M92" s="223"/>
    </row>
    <row r="93" spans="1:21" ht="20.25" customHeight="1">
      <c r="A93" s="34">
        <v>7</v>
      </c>
      <c r="B93" s="177" t="str">
        <f t="shared" si="39"/>
        <v xml:space="preserve"> ()  </v>
      </c>
      <c r="C93" s="35">
        <f t="shared" si="40"/>
        <v>8.34</v>
      </c>
      <c r="D93" s="180"/>
      <c r="E93" s="180"/>
      <c r="F93" s="36">
        <f t="shared" si="41"/>
        <v>0</v>
      </c>
      <c r="G93" s="36">
        <f t="shared" si="42"/>
        <v>0</v>
      </c>
      <c r="H93" s="36">
        <f t="shared" si="43"/>
        <v>0</v>
      </c>
      <c r="I93" s="33"/>
      <c r="J93" s="181"/>
      <c r="K93" s="76" t="s">
        <v>45</v>
      </c>
      <c r="L93" s="223" t="s">
        <v>156</v>
      </c>
      <c r="M93" s="223"/>
    </row>
    <row r="94" spans="1:21" ht="17.399999999999999">
      <c r="A94" s="34">
        <v>8</v>
      </c>
      <c r="B94" s="177" t="str">
        <f t="shared" si="39"/>
        <v xml:space="preserve"> ()  </v>
      </c>
      <c r="C94" s="35">
        <f t="shared" si="40"/>
        <v>8.34</v>
      </c>
      <c r="D94" s="180"/>
      <c r="E94" s="180"/>
      <c r="F94" s="36">
        <f t="shared" si="41"/>
        <v>0</v>
      </c>
      <c r="G94" s="36">
        <f t="shared" si="42"/>
        <v>0</v>
      </c>
      <c r="H94" s="36">
        <f t="shared" si="43"/>
        <v>0</v>
      </c>
      <c r="I94" s="33"/>
      <c r="J94" s="181"/>
      <c r="K94" s="30"/>
      <c r="L94" s="1"/>
      <c r="M94" s="18"/>
    </row>
    <row r="95" spans="1:21" ht="17.399999999999999">
      <c r="A95" s="34">
        <v>9</v>
      </c>
      <c r="B95" s="177" t="str">
        <f t="shared" si="39"/>
        <v xml:space="preserve"> ()  </v>
      </c>
      <c r="C95" s="35">
        <f t="shared" si="40"/>
        <v>8.34</v>
      </c>
      <c r="D95" s="180"/>
      <c r="E95" s="180"/>
      <c r="F95" s="36">
        <f t="shared" si="41"/>
        <v>0</v>
      </c>
      <c r="G95" s="36">
        <f t="shared" si="42"/>
        <v>0</v>
      </c>
      <c r="H95" s="36">
        <f t="shared" si="43"/>
        <v>0</v>
      </c>
      <c r="I95" s="33"/>
      <c r="J95" s="181"/>
      <c r="K95" s="30"/>
      <c r="L95" s="1"/>
      <c r="M95" s="18"/>
    </row>
    <row r="96" spans="1:21" ht="17.399999999999999">
      <c r="A96" s="34">
        <v>10</v>
      </c>
      <c r="B96" s="177" t="str">
        <f t="shared" si="39"/>
        <v xml:space="preserve"> ()  </v>
      </c>
      <c r="C96" s="35">
        <f t="shared" si="40"/>
        <v>8.34</v>
      </c>
      <c r="D96" s="180"/>
      <c r="E96" s="180"/>
      <c r="F96" s="36">
        <f t="shared" si="41"/>
        <v>0</v>
      </c>
      <c r="G96" s="36">
        <f t="shared" si="42"/>
        <v>0</v>
      </c>
      <c r="H96" s="36">
        <f t="shared" si="43"/>
        <v>0</v>
      </c>
      <c r="I96" s="33"/>
      <c r="J96" s="181"/>
      <c r="K96" s="29"/>
      <c r="L96" s="1"/>
      <c r="M96" s="18"/>
    </row>
    <row r="97" spans="1:15" ht="17.399999999999999">
      <c r="A97" s="34">
        <v>11</v>
      </c>
      <c r="B97" s="177" t="str">
        <f t="shared" si="39"/>
        <v xml:space="preserve"> ()  </v>
      </c>
      <c r="C97" s="35">
        <f t="shared" si="40"/>
        <v>8.34</v>
      </c>
      <c r="D97" s="180"/>
      <c r="E97" s="180"/>
      <c r="F97" s="36">
        <f t="shared" si="41"/>
        <v>0</v>
      </c>
      <c r="G97" s="36">
        <f t="shared" si="42"/>
        <v>0</v>
      </c>
      <c r="H97" s="36">
        <f t="shared" si="43"/>
        <v>0</v>
      </c>
      <c r="I97" s="33"/>
      <c r="J97" s="181"/>
      <c r="K97" s="30"/>
      <c r="L97" s="1"/>
      <c r="M97" s="18"/>
    </row>
    <row r="98" spans="1:15" ht="17.399999999999999">
      <c r="A98" s="34">
        <v>12</v>
      </c>
      <c r="B98" s="177" t="str">
        <f t="shared" si="39"/>
        <v xml:space="preserve"> ()  </v>
      </c>
      <c r="C98" s="35">
        <f t="shared" si="40"/>
        <v>8.34</v>
      </c>
      <c r="D98" s="180"/>
      <c r="E98" s="180"/>
      <c r="F98" s="36">
        <f t="shared" si="41"/>
        <v>0</v>
      </c>
      <c r="G98" s="36">
        <f t="shared" si="42"/>
        <v>0</v>
      </c>
      <c r="H98" s="36">
        <f t="shared" si="43"/>
        <v>0</v>
      </c>
      <c r="I98" s="33"/>
      <c r="J98" s="181"/>
      <c r="K98" s="30"/>
      <c r="L98" s="1"/>
      <c r="M98" s="18"/>
      <c r="O98" s="199"/>
    </row>
    <row r="99" spans="1:15" ht="17.399999999999999">
      <c r="A99" s="34">
        <v>13</v>
      </c>
      <c r="B99" s="177" t="str">
        <f t="shared" si="39"/>
        <v xml:space="preserve"> ()  </v>
      </c>
      <c r="C99" s="35">
        <f t="shared" si="40"/>
        <v>8.34</v>
      </c>
      <c r="D99" s="180"/>
      <c r="E99" s="180"/>
      <c r="F99" s="36">
        <f t="shared" si="41"/>
        <v>0</v>
      </c>
      <c r="G99" s="36">
        <f t="shared" si="42"/>
        <v>0</v>
      </c>
      <c r="H99" s="36">
        <f t="shared" si="43"/>
        <v>0</v>
      </c>
      <c r="I99" s="33"/>
      <c r="J99" s="181"/>
      <c r="K99" s="30"/>
      <c r="L99" s="1"/>
      <c r="M99" s="18"/>
    </row>
    <row r="100" spans="1:15" ht="17.399999999999999">
      <c r="A100" s="34">
        <v>14</v>
      </c>
      <c r="B100" s="177" t="str">
        <f t="shared" si="39"/>
        <v xml:space="preserve"> ()  </v>
      </c>
      <c r="C100" s="35">
        <f t="shared" si="40"/>
        <v>8.34</v>
      </c>
      <c r="D100" s="180"/>
      <c r="E100" s="180"/>
      <c r="F100" s="36">
        <f t="shared" si="41"/>
        <v>0</v>
      </c>
      <c r="G100" s="36">
        <f t="shared" si="42"/>
        <v>0</v>
      </c>
      <c r="H100" s="36">
        <f t="shared" si="43"/>
        <v>0</v>
      </c>
      <c r="I100" s="33"/>
      <c r="J100" s="181"/>
      <c r="K100" s="30"/>
      <c r="L100" s="1"/>
      <c r="M100" s="18"/>
    </row>
    <row r="101" spans="1:15" ht="17.399999999999999">
      <c r="A101" s="34">
        <v>15</v>
      </c>
      <c r="B101" s="177" t="str">
        <f t="shared" si="39"/>
        <v xml:space="preserve"> ()  </v>
      </c>
      <c r="C101" s="35">
        <f t="shared" si="40"/>
        <v>8.34</v>
      </c>
      <c r="D101" s="180"/>
      <c r="E101" s="180"/>
      <c r="F101" s="36">
        <f t="shared" si="41"/>
        <v>0</v>
      </c>
      <c r="G101" s="36">
        <f t="shared" si="42"/>
        <v>0</v>
      </c>
      <c r="H101" s="36">
        <f t="shared" si="43"/>
        <v>0</v>
      </c>
      <c r="I101" s="33"/>
      <c r="J101" s="181"/>
      <c r="K101" s="30"/>
      <c r="L101" s="1"/>
      <c r="M101" s="18"/>
    </row>
    <row r="102" spans="1:15" ht="17.399999999999999">
      <c r="A102" s="34">
        <v>16</v>
      </c>
      <c r="B102" s="177" t="str">
        <f t="shared" si="39"/>
        <v xml:space="preserve"> ()  </v>
      </c>
      <c r="C102" s="35">
        <f t="shared" si="40"/>
        <v>8.34</v>
      </c>
      <c r="D102" s="180"/>
      <c r="E102" s="180"/>
      <c r="F102" s="36">
        <f t="shared" si="41"/>
        <v>0</v>
      </c>
      <c r="G102" s="36">
        <f t="shared" si="42"/>
        <v>0</v>
      </c>
      <c r="H102" s="36">
        <f t="shared" si="43"/>
        <v>0</v>
      </c>
      <c r="I102" s="33"/>
      <c r="J102" s="181"/>
      <c r="K102" s="30"/>
      <c r="L102" s="1"/>
      <c r="M102" s="18"/>
    </row>
    <row r="103" spans="1:15" ht="17.399999999999999">
      <c r="A103" s="34">
        <v>17</v>
      </c>
      <c r="B103" s="177" t="str">
        <f t="shared" si="39"/>
        <v xml:space="preserve"> ()  </v>
      </c>
      <c r="C103" s="35">
        <f t="shared" si="40"/>
        <v>8.34</v>
      </c>
      <c r="D103" s="180"/>
      <c r="E103" s="180"/>
      <c r="F103" s="36">
        <f t="shared" si="41"/>
        <v>0</v>
      </c>
      <c r="G103" s="36">
        <f t="shared" si="42"/>
        <v>0</v>
      </c>
      <c r="H103" s="36">
        <f t="shared" si="43"/>
        <v>0</v>
      </c>
      <c r="I103" s="33"/>
      <c r="J103" s="181"/>
      <c r="K103" s="1"/>
      <c r="L103" s="1"/>
      <c r="M103" s="18"/>
    </row>
    <row r="104" spans="1:15" ht="17.399999999999999">
      <c r="A104" s="34">
        <v>18</v>
      </c>
      <c r="B104" s="177" t="str">
        <f t="shared" si="39"/>
        <v xml:space="preserve"> ()  </v>
      </c>
      <c r="C104" s="35">
        <f t="shared" si="40"/>
        <v>8.34</v>
      </c>
      <c r="D104" s="180"/>
      <c r="E104" s="180"/>
      <c r="F104" s="36">
        <f t="shared" si="41"/>
        <v>0</v>
      </c>
      <c r="G104" s="36">
        <f t="shared" si="42"/>
        <v>0</v>
      </c>
      <c r="H104" s="36">
        <f t="shared" si="43"/>
        <v>0</v>
      </c>
      <c r="I104" s="33"/>
      <c r="J104" s="181"/>
      <c r="K104" s="1"/>
      <c r="L104" s="1"/>
      <c r="M104" s="18"/>
    </row>
    <row r="105" spans="1:15" ht="17.399999999999999">
      <c r="A105" s="34">
        <v>19</v>
      </c>
      <c r="B105" s="177" t="str">
        <f t="shared" si="39"/>
        <v xml:space="preserve"> ()  </v>
      </c>
      <c r="C105" s="35">
        <f t="shared" si="40"/>
        <v>8.34</v>
      </c>
      <c r="D105" s="180"/>
      <c r="E105" s="180"/>
      <c r="F105" s="36">
        <f t="shared" si="41"/>
        <v>0</v>
      </c>
      <c r="G105" s="36">
        <f t="shared" si="42"/>
        <v>0</v>
      </c>
      <c r="H105" s="36">
        <f t="shared" si="43"/>
        <v>0</v>
      </c>
      <c r="I105" s="33"/>
      <c r="J105" s="181"/>
      <c r="K105" s="1"/>
      <c r="L105" s="1"/>
      <c r="M105" s="18"/>
    </row>
    <row r="106" spans="1:15" ht="17.399999999999999">
      <c r="A106" s="34">
        <v>20</v>
      </c>
      <c r="B106" s="177" t="str">
        <f t="shared" si="39"/>
        <v xml:space="preserve"> ()  </v>
      </c>
      <c r="C106" s="35">
        <f t="shared" si="40"/>
        <v>8.34</v>
      </c>
      <c r="D106" s="180"/>
      <c r="E106" s="180"/>
      <c r="F106" s="36">
        <f t="shared" si="41"/>
        <v>0</v>
      </c>
      <c r="G106" s="36">
        <f t="shared" si="42"/>
        <v>0</v>
      </c>
      <c r="H106" s="36">
        <f t="shared" si="43"/>
        <v>0</v>
      </c>
      <c r="I106" s="33"/>
      <c r="J106" s="181"/>
      <c r="K106" s="1"/>
      <c r="L106" s="1"/>
      <c r="M106" s="18"/>
    </row>
    <row r="107" spans="1:15" ht="17.399999999999999">
      <c r="A107" s="34">
        <v>21</v>
      </c>
      <c r="B107" s="177" t="str">
        <f t="shared" si="39"/>
        <v xml:space="preserve"> ()  </v>
      </c>
      <c r="C107" s="35">
        <f t="shared" si="40"/>
        <v>8.34</v>
      </c>
      <c r="D107" s="180"/>
      <c r="E107" s="180"/>
      <c r="F107" s="36">
        <f t="shared" si="41"/>
        <v>0</v>
      </c>
      <c r="G107" s="36">
        <f t="shared" si="42"/>
        <v>0</v>
      </c>
      <c r="H107" s="36">
        <f t="shared" si="43"/>
        <v>0</v>
      </c>
      <c r="I107" s="33"/>
      <c r="J107" s="181"/>
      <c r="K107" s="1"/>
      <c r="L107" s="1"/>
      <c r="M107" s="18"/>
    </row>
    <row r="108" spans="1:15" ht="17.399999999999999">
      <c r="A108" s="34">
        <v>22</v>
      </c>
      <c r="B108" s="177" t="str">
        <f t="shared" si="39"/>
        <v xml:space="preserve"> ()  </v>
      </c>
      <c r="C108" s="35">
        <f t="shared" si="40"/>
        <v>8.34</v>
      </c>
      <c r="D108" s="180"/>
      <c r="E108" s="180"/>
      <c r="F108" s="36">
        <f t="shared" si="41"/>
        <v>0</v>
      </c>
      <c r="G108" s="36">
        <f t="shared" si="42"/>
        <v>0</v>
      </c>
      <c r="H108" s="36">
        <f t="shared" si="43"/>
        <v>0</v>
      </c>
      <c r="I108" s="33"/>
      <c r="J108" s="181"/>
      <c r="K108" s="1"/>
      <c r="L108" s="1"/>
      <c r="M108" s="18"/>
    </row>
    <row r="109" spans="1:15" ht="17.399999999999999">
      <c r="A109" s="34">
        <v>23</v>
      </c>
      <c r="B109" s="177" t="str">
        <f t="shared" si="39"/>
        <v xml:space="preserve"> ()  </v>
      </c>
      <c r="C109" s="35">
        <f t="shared" si="40"/>
        <v>8.34</v>
      </c>
      <c r="D109" s="180"/>
      <c r="E109" s="180"/>
      <c r="F109" s="36">
        <f t="shared" si="41"/>
        <v>0</v>
      </c>
      <c r="G109" s="36">
        <f t="shared" si="42"/>
        <v>0</v>
      </c>
      <c r="H109" s="36">
        <f t="shared" si="43"/>
        <v>0</v>
      </c>
      <c r="I109" s="33"/>
      <c r="J109" s="181"/>
      <c r="K109" s="1"/>
      <c r="L109" s="1"/>
      <c r="M109" s="18"/>
    </row>
    <row r="110" spans="1:15" ht="17.399999999999999">
      <c r="A110" s="34">
        <v>24</v>
      </c>
      <c r="B110" s="177" t="str">
        <f t="shared" si="39"/>
        <v xml:space="preserve"> ()  </v>
      </c>
      <c r="C110" s="35">
        <f t="shared" si="40"/>
        <v>8.34</v>
      </c>
      <c r="D110" s="180"/>
      <c r="E110" s="180"/>
      <c r="F110" s="36">
        <f t="shared" si="41"/>
        <v>0</v>
      </c>
      <c r="G110" s="36">
        <f t="shared" si="42"/>
        <v>0</v>
      </c>
      <c r="H110" s="36">
        <f t="shared" si="43"/>
        <v>0</v>
      </c>
      <c r="I110" s="33"/>
      <c r="J110" s="181"/>
      <c r="K110" s="1"/>
      <c r="L110" s="1"/>
      <c r="M110" s="18"/>
    </row>
    <row r="111" spans="1:15" ht="17.399999999999999">
      <c r="A111" s="34">
        <v>25</v>
      </c>
      <c r="B111" s="177" t="str">
        <f t="shared" si="39"/>
        <v xml:space="preserve"> ()  </v>
      </c>
      <c r="C111" s="35">
        <f t="shared" si="40"/>
        <v>8.34</v>
      </c>
      <c r="D111" s="180"/>
      <c r="E111" s="180"/>
      <c r="F111" s="36">
        <f t="shared" si="41"/>
        <v>0</v>
      </c>
      <c r="G111" s="36">
        <f t="shared" si="42"/>
        <v>0</v>
      </c>
      <c r="H111" s="36">
        <f t="shared" si="43"/>
        <v>0</v>
      </c>
      <c r="I111" s="33"/>
      <c r="J111" s="181"/>
      <c r="K111" s="1"/>
      <c r="L111" s="1"/>
      <c r="M111" s="18"/>
    </row>
    <row r="112" spans="1:15" ht="17.399999999999999">
      <c r="A112" s="34">
        <v>26</v>
      </c>
      <c r="B112" s="177" t="str">
        <f t="shared" si="39"/>
        <v xml:space="preserve"> ()  </v>
      </c>
      <c r="C112" s="35">
        <f t="shared" si="40"/>
        <v>8.34</v>
      </c>
      <c r="D112" s="180"/>
      <c r="E112" s="180"/>
      <c r="F112" s="36">
        <f t="shared" si="41"/>
        <v>0</v>
      </c>
      <c r="G112" s="36">
        <f t="shared" si="42"/>
        <v>0</v>
      </c>
      <c r="H112" s="36">
        <f t="shared" si="43"/>
        <v>0</v>
      </c>
      <c r="I112" s="33"/>
      <c r="J112" s="181"/>
      <c r="K112" s="1"/>
      <c r="L112" s="1"/>
      <c r="M112" s="18"/>
    </row>
    <row r="113" spans="1:13" ht="17.399999999999999">
      <c r="A113" s="34">
        <v>27</v>
      </c>
      <c r="B113" s="177" t="str">
        <f t="shared" si="39"/>
        <v xml:space="preserve"> ()  </v>
      </c>
      <c r="C113" s="35">
        <f t="shared" si="40"/>
        <v>8.34</v>
      </c>
      <c r="D113" s="180"/>
      <c r="E113" s="180"/>
      <c r="F113" s="36">
        <f t="shared" si="41"/>
        <v>0</v>
      </c>
      <c r="G113" s="36">
        <f t="shared" si="42"/>
        <v>0</v>
      </c>
      <c r="H113" s="36">
        <f t="shared" si="43"/>
        <v>0</v>
      </c>
      <c r="I113" s="33"/>
      <c r="J113" s="181"/>
      <c r="K113" s="1"/>
      <c r="L113" s="1"/>
      <c r="M113" s="18"/>
    </row>
    <row r="114" spans="1:13" ht="17.399999999999999">
      <c r="A114" s="34">
        <v>28</v>
      </c>
      <c r="B114" s="177" t="str">
        <f t="shared" si="39"/>
        <v xml:space="preserve"> ()  </v>
      </c>
      <c r="C114" s="35">
        <f t="shared" si="40"/>
        <v>8.34</v>
      </c>
      <c r="D114" s="180"/>
      <c r="E114" s="180"/>
      <c r="F114" s="36">
        <f t="shared" si="41"/>
        <v>0</v>
      </c>
      <c r="G114" s="36">
        <f t="shared" si="42"/>
        <v>0</v>
      </c>
      <c r="H114" s="36">
        <f t="shared" si="43"/>
        <v>0</v>
      </c>
      <c r="I114" s="33"/>
      <c r="J114" s="181"/>
      <c r="K114" s="1"/>
      <c r="L114" s="1"/>
      <c r="M114" s="18"/>
    </row>
    <row r="115" spans="1:13" ht="17.399999999999999">
      <c r="A115" s="34">
        <v>29</v>
      </c>
      <c r="B115" s="177" t="str">
        <f t="shared" si="39"/>
        <v xml:space="preserve"> ()  </v>
      </c>
      <c r="C115" s="35">
        <f t="shared" si="40"/>
        <v>8.34</v>
      </c>
      <c r="D115" s="180"/>
      <c r="E115" s="180"/>
      <c r="F115" s="36">
        <f t="shared" si="41"/>
        <v>0</v>
      </c>
      <c r="G115" s="36">
        <f t="shared" si="42"/>
        <v>0</v>
      </c>
      <c r="H115" s="36">
        <f t="shared" si="43"/>
        <v>0</v>
      </c>
      <c r="I115" s="33"/>
      <c r="J115" s="181"/>
      <c r="K115" s="1"/>
      <c r="L115" s="1"/>
      <c r="M115" s="18"/>
    </row>
    <row r="116" spans="1:13" ht="17.399999999999999">
      <c r="A116" s="34">
        <v>30</v>
      </c>
      <c r="B116" s="177" t="str">
        <f t="shared" si="39"/>
        <v xml:space="preserve"> ()  </v>
      </c>
      <c r="C116" s="35">
        <f t="shared" si="40"/>
        <v>8.34</v>
      </c>
      <c r="D116" s="180"/>
      <c r="E116" s="180"/>
      <c r="F116" s="36">
        <f t="shared" si="41"/>
        <v>0</v>
      </c>
      <c r="G116" s="36">
        <f t="shared" si="42"/>
        <v>0</v>
      </c>
      <c r="H116" s="36">
        <f t="shared" si="43"/>
        <v>0</v>
      </c>
      <c r="I116" s="33"/>
      <c r="J116" s="181"/>
      <c r="K116" s="1"/>
      <c r="L116" s="1"/>
      <c r="M116" s="18"/>
    </row>
    <row r="117" spans="1:13" ht="17.399999999999999">
      <c r="A117" s="34">
        <v>31</v>
      </c>
      <c r="B117" s="177" t="str">
        <f t="shared" si="39"/>
        <v xml:space="preserve"> ()  </v>
      </c>
      <c r="C117" s="35">
        <f t="shared" si="40"/>
        <v>8.34</v>
      </c>
      <c r="D117" s="180"/>
      <c r="E117" s="180"/>
      <c r="F117" s="36">
        <f t="shared" si="41"/>
        <v>0</v>
      </c>
      <c r="G117" s="36">
        <f t="shared" si="42"/>
        <v>0</v>
      </c>
      <c r="H117" s="36">
        <f t="shared" si="43"/>
        <v>0</v>
      </c>
      <c r="I117" s="33"/>
      <c r="J117" s="181"/>
      <c r="K117" s="1"/>
      <c r="L117" s="1"/>
      <c r="M117" s="18"/>
    </row>
    <row r="118" spans="1:13" ht="17.399999999999999">
      <c r="A118" s="34">
        <v>32</v>
      </c>
      <c r="B118" s="177" t="str">
        <f t="shared" si="39"/>
        <v xml:space="preserve"> ()  </v>
      </c>
      <c r="C118" s="35">
        <f t="shared" si="40"/>
        <v>8.34</v>
      </c>
      <c r="D118" s="180"/>
      <c r="E118" s="180"/>
      <c r="F118" s="36">
        <f t="shared" si="41"/>
        <v>0</v>
      </c>
      <c r="G118" s="36">
        <f t="shared" si="42"/>
        <v>0</v>
      </c>
      <c r="H118" s="36">
        <f t="shared" si="43"/>
        <v>0</v>
      </c>
      <c r="I118" s="33"/>
      <c r="J118" s="181"/>
      <c r="K118" s="1"/>
      <c r="L118" s="1"/>
      <c r="M118" s="18"/>
    </row>
    <row r="119" spans="1:13" ht="17.399999999999999">
      <c r="A119" s="34">
        <v>33</v>
      </c>
      <c r="B119" s="177" t="str">
        <f t="shared" ref="B119:B137" si="44">IF(B41="","",B41)</f>
        <v xml:space="preserve"> ()  </v>
      </c>
      <c r="C119" s="35">
        <f t="shared" ref="C119:C137" si="45">IF(AND(J119="",C41&lt;&gt;"",D119=""),$L$85,IF(AND(J119=1,$L$87&lt;&gt;"",D119&lt;&gt;""),($L$85+((D119+E119)/2))/(1+((D119+E119)/2)*$L$87),IF(AND(J119=2,$L$88&lt;&gt;"",D119&lt;&gt;""),($L$85+((D119+E119)/2))/(1+((D119+E119)/2)*$L$88),IF(AND(J119=3,$L$89&lt;&gt;"",D119&lt;&gt;""),($L$85+((D119+E119)/2))/(1+((D119+E119)/2)*$L$89),""))))</f>
        <v>8.34</v>
      </c>
      <c r="D119" s="180"/>
      <c r="E119" s="180"/>
      <c r="F119" s="36">
        <f t="shared" ref="F119:F137" si="46">IF(D119=E119,$C41*(($D119+$E119)/2),$C41*(((E119-D119)*(IF($J119=1,$L$87,IF($J119=2,$L$88,$L$89)))/LN((E119*(IF($J119=1,$L$87,IF($J119=2,$L$88,$L$89)))+1)/(D119*(IF($J119=1,$L$87,IF($J119=2,$L$88,$L$89)))+1)))-1)/(IF($J119=1,$L$87,IF($J119=2,$L$88,$L$89))))</f>
        <v>0</v>
      </c>
      <c r="G119" s="36">
        <f t="shared" si="42"/>
        <v>0</v>
      </c>
      <c r="H119" s="36">
        <f t="shared" si="43"/>
        <v>0</v>
      </c>
      <c r="I119" s="33"/>
      <c r="J119" s="181"/>
      <c r="K119" s="1"/>
      <c r="L119" s="1"/>
      <c r="M119" s="18"/>
    </row>
    <row r="120" spans="1:13" ht="17.399999999999999">
      <c r="A120" s="34">
        <v>34</v>
      </c>
      <c r="B120" s="177" t="str">
        <f t="shared" si="44"/>
        <v xml:space="preserve"> ()  </v>
      </c>
      <c r="C120" s="35">
        <f t="shared" si="45"/>
        <v>8.34</v>
      </c>
      <c r="D120" s="180"/>
      <c r="E120" s="180"/>
      <c r="F120" s="36">
        <f t="shared" si="46"/>
        <v>0</v>
      </c>
      <c r="G120" s="36">
        <f t="shared" si="42"/>
        <v>0</v>
      </c>
      <c r="H120" s="36">
        <f t="shared" si="43"/>
        <v>0</v>
      </c>
      <c r="I120" s="33"/>
      <c r="J120" s="181"/>
      <c r="K120" s="1"/>
      <c r="L120" s="1"/>
      <c r="M120" s="18"/>
    </row>
    <row r="121" spans="1:13" ht="17.399999999999999">
      <c r="A121" s="34">
        <v>35</v>
      </c>
      <c r="B121" s="177" t="str">
        <f t="shared" si="44"/>
        <v xml:space="preserve"> ()  </v>
      </c>
      <c r="C121" s="35">
        <f t="shared" si="45"/>
        <v>8.34</v>
      </c>
      <c r="D121" s="180"/>
      <c r="E121" s="180"/>
      <c r="F121" s="36">
        <f t="shared" si="46"/>
        <v>0</v>
      </c>
      <c r="G121" s="36">
        <f t="shared" si="42"/>
        <v>0</v>
      </c>
      <c r="H121" s="36">
        <f t="shared" si="43"/>
        <v>0</v>
      </c>
      <c r="I121" s="33"/>
      <c r="J121" s="181"/>
      <c r="K121" s="1"/>
      <c r="L121" s="1"/>
      <c r="M121" s="18"/>
    </row>
    <row r="122" spans="1:13" ht="17.399999999999999">
      <c r="A122" s="34">
        <v>36</v>
      </c>
      <c r="B122" s="177" t="str">
        <f t="shared" si="44"/>
        <v xml:space="preserve"> ()  </v>
      </c>
      <c r="C122" s="35">
        <f t="shared" si="45"/>
        <v>8.34</v>
      </c>
      <c r="D122" s="180"/>
      <c r="E122" s="180"/>
      <c r="F122" s="36">
        <f t="shared" si="46"/>
        <v>0</v>
      </c>
      <c r="G122" s="36">
        <f t="shared" si="42"/>
        <v>0</v>
      </c>
      <c r="H122" s="36">
        <f t="shared" si="43"/>
        <v>0</v>
      </c>
      <c r="I122" s="33"/>
      <c r="J122" s="181"/>
      <c r="K122" s="1"/>
      <c r="L122" s="1"/>
      <c r="M122" s="18"/>
    </row>
    <row r="123" spans="1:13" ht="17.399999999999999">
      <c r="A123" s="34">
        <v>37</v>
      </c>
      <c r="B123" s="177" t="str">
        <f t="shared" si="44"/>
        <v xml:space="preserve"> ()  </v>
      </c>
      <c r="C123" s="35">
        <f t="shared" si="45"/>
        <v>8.34</v>
      </c>
      <c r="D123" s="180"/>
      <c r="E123" s="180"/>
      <c r="F123" s="36">
        <f t="shared" si="46"/>
        <v>0</v>
      </c>
      <c r="G123" s="36">
        <f t="shared" ref="G123:G137" si="47">F123+G122</f>
        <v>0</v>
      </c>
      <c r="H123" s="36">
        <f t="shared" ref="H123:H137" si="48">H122-F123</f>
        <v>0</v>
      </c>
      <c r="I123" s="33"/>
      <c r="J123" s="181"/>
      <c r="K123" s="1"/>
      <c r="L123" s="1"/>
      <c r="M123" s="18"/>
    </row>
    <row r="124" spans="1:13" ht="17.399999999999999">
      <c r="A124" s="34">
        <v>38</v>
      </c>
      <c r="B124" s="177" t="str">
        <f t="shared" si="44"/>
        <v xml:space="preserve"> ()  </v>
      </c>
      <c r="C124" s="35">
        <f t="shared" si="45"/>
        <v>8.34</v>
      </c>
      <c r="D124" s="180"/>
      <c r="E124" s="180"/>
      <c r="F124" s="36">
        <f t="shared" si="46"/>
        <v>0</v>
      </c>
      <c r="G124" s="36">
        <f t="shared" si="47"/>
        <v>0</v>
      </c>
      <c r="H124" s="36">
        <f t="shared" si="48"/>
        <v>0</v>
      </c>
      <c r="I124" s="33"/>
      <c r="J124" s="181"/>
      <c r="K124" s="1"/>
      <c r="L124" s="1"/>
      <c r="M124" s="18"/>
    </row>
    <row r="125" spans="1:13" ht="17.399999999999999">
      <c r="A125" s="34">
        <v>39</v>
      </c>
      <c r="B125" s="177" t="str">
        <f t="shared" si="44"/>
        <v xml:space="preserve"> ()  </v>
      </c>
      <c r="C125" s="35">
        <f t="shared" si="45"/>
        <v>8.34</v>
      </c>
      <c r="D125" s="180"/>
      <c r="E125" s="180"/>
      <c r="F125" s="36">
        <f t="shared" si="46"/>
        <v>0</v>
      </c>
      <c r="G125" s="36">
        <f t="shared" si="47"/>
        <v>0</v>
      </c>
      <c r="H125" s="36">
        <f t="shared" si="48"/>
        <v>0</v>
      </c>
      <c r="I125" s="33"/>
      <c r="J125" s="181"/>
      <c r="K125" s="1"/>
      <c r="L125" s="1"/>
      <c r="M125" s="18"/>
    </row>
    <row r="126" spans="1:13" ht="17.399999999999999">
      <c r="A126" s="34">
        <v>40</v>
      </c>
      <c r="B126" s="177" t="str">
        <f t="shared" si="44"/>
        <v xml:space="preserve"> ()  </v>
      </c>
      <c r="C126" s="35">
        <f t="shared" si="45"/>
        <v>8.34</v>
      </c>
      <c r="D126" s="180"/>
      <c r="E126" s="180"/>
      <c r="F126" s="36">
        <f t="shared" si="46"/>
        <v>0</v>
      </c>
      <c r="G126" s="36">
        <f t="shared" si="47"/>
        <v>0</v>
      </c>
      <c r="H126" s="36">
        <f t="shared" si="48"/>
        <v>0</v>
      </c>
      <c r="I126" s="33"/>
      <c r="J126" s="181"/>
      <c r="K126" s="1"/>
      <c r="L126" s="1"/>
      <c r="M126" s="18"/>
    </row>
    <row r="127" spans="1:13" ht="17.399999999999999">
      <c r="A127" s="34">
        <v>41</v>
      </c>
      <c r="B127" s="177" t="str">
        <f t="shared" si="44"/>
        <v xml:space="preserve"> ()  </v>
      </c>
      <c r="C127" s="35">
        <f t="shared" si="45"/>
        <v>8.34</v>
      </c>
      <c r="D127" s="180"/>
      <c r="E127" s="180"/>
      <c r="F127" s="36">
        <f t="shared" si="46"/>
        <v>0</v>
      </c>
      <c r="G127" s="36">
        <f t="shared" si="47"/>
        <v>0</v>
      </c>
      <c r="H127" s="36">
        <f t="shared" si="48"/>
        <v>0</v>
      </c>
      <c r="I127" s="33"/>
      <c r="J127" s="181"/>
      <c r="K127" s="1"/>
      <c r="L127" s="1"/>
      <c r="M127" s="18"/>
    </row>
    <row r="128" spans="1:13" ht="17.399999999999999">
      <c r="A128" s="34">
        <v>42</v>
      </c>
      <c r="B128" s="177" t="str">
        <f t="shared" si="44"/>
        <v xml:space="preserve"> ()  </v>
      </c>
      <c r="C128" s="35">
        <f t="shared" si="45"/>
        <v>8.34</v>
      </c>
      <c r="D128" s="180"/>
      <c r="E128" s="180"/>
      <c r="F128" s="36">
        <f t="shared" si="46"/>
        <v>0</v>
      </c>
      <c r="G128" s="36">
        <f t="shared" si="47"/>
        <v>0</v>
      </c>
      <c r="H128" s="36">
        <f t="shared" si="48"/>
        <v>0</v>
      </c>
      <c r="I128" s="33"/>
      <c r="J128" s="181"/>
      <c r="K128" s="1"/>
      <c r="L128" s="1"/>
      <c r="M128" s="18"/>
    </row>
    <row r="129" spans="1:13" ht="17.399999999999999">
      <c r="A129" s="34">
        <v>43</v>
      </c>
      <c r="B129" s="177" t="str">
        <f t="shared" si="44"/>
        <v xml:space="preserve"> ()  </v>
      </c>
      <c r="C129" s="35">
        <f t="shared" si="45"/>
        <v>8.34</v>
      </c>
      <c r="D129" s="180"/>
      <c r="E129" s="180"/>
      <c r="F129" s="36">
        <f t="shared" si="46"/>
        <v>0</v>
      </c>
      <c r="G129" s="36">
        <f t="shared" si="47"/>
        <v>0</v>
      </c>
      <c r="H129" s="36">
        <f t="shared" si="48"/>
        <v>0</v>
      </c>
      <c r="I129" s="33"/>
      <c r="J129" s="181"/>
      <c r="K129" s="1"/>
      <c r="L129" s="1"/>
      <c r="M129" s="18"/>
    </row>
    <row r="130" spans="1:13" ht="17.399999999999999">
      <c r="A130" s="34">
        <v>44</v>
      </c>
      <c r="B130" s="177" t="str">
        <f t="shared" si="44"/>
        <v xml:space="preserve"> ()  </v>
      </c>
      <c r="C130" s="35">
        <f t="shared" si="45"/>
        <v>8.34</v>
      </c>
      <c r="D130" s="180"/>
      <c r="E130" s="180"/>
      <c r="F130" s="36">
        <f t="shared" si="46"/>
        <v>0</v>
      </c>
      <c r="G130" s="36">
        <f t="shared" si="47"/>
        <v>0</v>
      </c>
      <c r="H130" s="36">
        <f t="shared" si="48"/>
        <v>0</v>
      </c>
      <c r="I130" s="33"/>
      <c r="J130" s="181"/>
      <c r="K130" s="1"/>
      <c r="L130" s="1"/>
      <c r="M130" s="18"/>
    </row>
    <row r="131" spans="1:13" ht="17.399999999999999">
      <c r="A131" s="34">
        <v>45</v>
      </c>
      <c r="B131" s="177" t="str">
        <f t="shared" si="44"/>
        <v xml:space="preserve"> ()  </v>
      </c>
      <c r="C131" s="35">
        <f t="shared" si="45"/>
        <v>8.34</v>
      </c>
      <c r="D131" s="180"/>
      <c r="E131" s="180"/>
      <c r="F131" s="36">
        <f t="shared" si="46"/>
        <v>0</v>
      </c>
      <c r="G131" s="36">
        <f t="shared" si="47"/>
        <v>0</v>
      </c>
      <c r="H131" s="36">
        <f t="shared" si="48"/>
        <v>0</v>
      </c>
      <c r="I131" s="33"/>
      <c r="J131" s="181"/>
      <c r="K131" s="1"/>
      <c r="L131" s="1"/>
      <c r="M131" s="18"/>
    </row>
    <row r="132" spans="1:13" ht="17.399999999999999">
      <c r="A132" s="34">
        <v>46</v>
      </c>
      <c r="B132" s="177" t="str">
        <f t="shared" si="44"/>
        <v xml:space="preserve"> ()  </v>
      </c>
      <c r="C132" s="35">
        <f t="shared" si="45"/>
        <v>8.34</v>
      </c>
      <c r="D132" s="180"/>
      <c r="E132" s="180"/>
      <c r="F132" s="36">
        <f t="shared" si="46"/>
        <v>0</v>
      </c>
      <c r="G132" s="36">
        <f t="shared" si="47"/>
        <v>0</v>
      </c>
      <c r="H132" s="36">
        <f t="shared" si="48"/>
        <v>0</v>
      </c>
      <c r="I132" s="33"/>
      <c r="J132" s="181"/>
      <c r="K132" s="1"/>
      <c r="L132" s="1"/>
      <c r="M132" s="18"/>
    </row>
    <row r="133" spans="1:13" ht="17.399999999999999">
      <c r="A133" s="34">
        <v>47</v>
      </c>
      <c r="B133" s="177" t="str">
        <f t="shared" si="44"/>
        <v xml:space="preserve"> ()  </v>
      </c>
      <c r="C133" s="35">
        <f t="shared" si="45"/>
        <v>8.34</v>
      </c>
      <c r="D133" s="180"/>
      <c r="E133" s="180"/>
      <c r="F133" s="36">
        <f t="shared" si="46"/>
        <v>0</v>
      </c>
      <c r="G133" s="36">
        <f t="shared" si="47"/>
        <v>0</v>
      </c>
      <c r="H133" s="36">
        <f t="shared" si="48"/>
        <v>0</v>
      </c>
      <c r="I133" s="33"/>
      <c r="J133" s="181"/>
      <c r="K133" s="1"/>
      <c r="L133" s="1"/>
      <c r="M133" s="18"/>
    </row>
    <row r="134" spans="1:13" ht="17.399999999999999">
      <c r="A134" s="34">
        <v>48</v>
      </c>
      <c r="B134" s="177" t="str">
        <f t="shared" si="44"/>
        <v xml:space="preserve"> ()  </v>
      </c>
      <c r="C134" s="35">
        <f t="shared" si="45"/>
        <v>8.34</v>
      </c>
      <c r="D134" s="180"/>
      <c r="E134" s="180"/>
      <c r="F134" s="36">
        <f t="shared" si="46"/>
        <v>0</v>
      </c>
      <c r="G134" s="36">
        <f t="shared" si="47"/>
        <v>0</v>
      </c>
      <c r="H134" s="36">
        <f t="shared" si="48"/>
        <v>0</v>
      </c>
      <c r="I134" s="33"/>
      <c r="J134" s="181"/>
      <c r="K134" s="1"/>
      <c r="L134" s="1"/>
      <c r="M134" s="18"/>
    </row>
    <row r="135" spans="1:13" ht="17.399999999999999">
      <c r="A135" s="34">
        <v>49</v>
      </c>
      <c r="B135" s="177" t="str">
        <f t="shared" si="44"/>
        <v xml:space="preserve"> ()  </v>
      </c>
      <c r="C135" s="35">
        <f t="shared" si="45"/>
        <v>8.34</v>
      </c>
      <c r="D135" s="180"/>
      <c r="E135" s="180"/>
      <c r="F135" s="36">
        <f t="shared" si="46"/>
        <v>0</v>
      </c>
      <c r="G135" s="36">
        <f t="shared" si="47"/>
        <v>0</v>
      </c>
      <c r="H135" s="36">
        <f t="shared" si="48"/>
        <v>0</v>
      </c>
      <c r="I135" s="33"/>
      <c r="J135" s="181"/>
      <c r="K135" s="1"/>
      <c r="L135" s="1"/>
      <c r="M135" s="18"/>
    </row>
    <row r="136" spans="1:13" ht="17.399999999999999">
      <c r="A136" s="34">
        <v>50</v>
      </c>
      <c r="B136" s="177" t="str">
        <f t="shared" si="44"/>
        <v xml:space="preserve"> ()  </v>
      </c>
      <c r="C136" s="35">
        <f t="shared" si="45"/>
        <v>8.34</v>
      </c>
      <c r="D136" s="180"/>
      <c r="E136" s="180"/>
      <c r="F136" s="36">
        <f t="shared" si="46"/>
        <v>0</v>
      </c>
      <c r="G136" s="36">
        <f t="shared" si="47"/>
        <v>0</v>
      </c>
      <c r="H136" s="36">
        <f t="shared" si="48"/>
        <v>0</v>
      </c>
      <c r="I136" s="33"/>
      <c r="J136" s="181"/>
      <c r="K136" s="1"/>
      <c r="L136" s="1"/>
      <c r="M136" s="18"/>
    </row>
    <row r="137" spans="1:13" ht="17.399999999999999">
      <c r="A137" s="34">
        <v>51</v>
      </c>
      <c r="B137" s="177" t="str">
        <f t="shared" si="44"/>
        <v xml:space="preserve"> ()  </v>
      </c>
      <c r="C137" s="35">
        <f t="shared" si="45"/>
        <v>8.34</v>
      </c>
      <c r="D137" s="180"/>
      <c r="E137" s="180"/>
      <c r="F137" s="36">
        <f t="shared" si="46"/>
        <v>0</v>
      </c>
      <c r="G137" s="36">
        <f t="shared" si="47"/>
        <v>0</v>
      </c>
      <c r="H137" s="36">
        <f t="shared" si="48"/>
        <v>0</v>
      </c>
      <c r="I137" s="33"/>
      <c r="J137" s="181"/>
      <c r="K137" s="1"/>
      <c r="L137" s="1"/>
      <c r="M137" s="18"/>
    </row>
    <row r="138" spans="1:13" ht="17.399999999999999">
      <c r="A138" s="34">
        <v>52</v>
      </c>
      <c r="B138" s="177" t="str">
        <f t="shared" ref="B138:B158" si="49">IF(B60="","",B60)</f>
        <v xml:space="preserve"> ()  </v>
      </c>
      <c r="C138" s="35">
        <f t="shared" ref="C138:C158" si="50">IF(AND(J138="",C60&lt;&gt;"",D138=""),$L$85,IF(AND(J138=1,$L$87&lt;&gt;"",D138&lt;&gt;""),($L$85+((D138+E138)/2))/(1+((D138+E138)/2)*$L$87),IF(AND(J138=2,$L$88&lt;&gt;"",D138&lt;&gt;""),($L$85+((D138+E138)/2))/(1+((D138+E138)/2)*$L$88),IF(AND(J138=3,$L$89&lt;&gt;"",D138&lt;&gt;""),($L$85+((D138+E138)/2))/(1+((D138+E138)/2)*$L$89),""))))</f>
        <v>8.34</v>
      </c>
      <c r="D138" s="180"/>
      <c r="E138" s="180"/>
      <c r="F138" s="36">
        <f t="shared" ref="F138:F158" si="51">IF(D138=E138,$C60*(($D138+$E138)/2),$C60*(((E138-D138)*(IF($J138=1,$L$87,IF($J138=2,$L$88,$L$89)))/LN((E138*(IF($J138=1,$L$87,IF($J138=2,$L$88,$L$89)))+1)/(D138*(IF($J138=1,$L$87,IF($J138=2,$L$88,$L$89)))+1)))-1)/(IF($J138=1,$L$87,IF($J138=2,$L$88,$L$89))))</f>
        <v>0</v>
      </c>
      <c r="G138" s="36">
        <f t="shared" ref="G138:G158" si="52">F138+G137</f>
        <v>0</v>
      </c>
      <c r="H138" s="36">
        <f t="shared" ref="H138:H158" si="53">H137-F138</f>
        <v>0</v>
      </c>
      <c r="I138" s="33"/>
      <c r="J138" s="181"/>
      <c r="K138" s="1"/>
      <c r="L138" s="1"/>
      <c r="M138" s="18"/>
    </row>
    <row r="139" spans="1:13" ht="17.399999999999999">
      <c r="A139" s="34">
        <v>53</v>
      </c>
      <c r="B139" s="177" t="str">
        <f t="shared" si="49"/>
        <v xml:space="preserve"> ()  </v>
      </c>
      <c r="C139" s="35">
        <f t="shared" si="50"/>
        <v>8.34</v>
      </c>
      <c r="D139" s="180"/>
      <c r="E139" s="180"/>
      <c r="F139" s="36">
        <f t="shared" si="51"/>
        <v>0</v>
      </c>
      <c r="G139" s="36">
        <f t="shared" si="52"/>
        <v>0</v>
      </c>
      <c r="H139" s="36">
        <f t="shared" si="53"/>
        <v>0</v>
      </c>
      <c r="I139" s="33"/>
      <c r="J139" s="181"/>
      <c r="K139" s="1"/>
      <c r="L139" s="1"/>
      <c r="M139" s="18"/>
    </row>
    <row r="140" spans="1:13" ht="17.399999999999999">
      <c r="A140" s="34">
        <v>54</v>
      </c>
      <c r="B140" s="177" t="str">
        <f t="shared" si="49"/>
        <v xml:space="preserve"> ()  </v>
      </c>
      <c r="C140" s="35">
        <f t="shared" si="50"/>
        <v>8.34</v>
      </c>
      <c r="D140" s="180"/>
      <c r="E140" s="180"/>
      <c r="F140" s="36">
        <f t="shared" si="51"/>
        <v>0</v>
      </c>
      <c r="G140" s="36">
        <f t="shared" si="52"/>
        <v>0</v>
      </c>
      <c r="H140" s="36">
        <f t="shared" si="53"/>
        <v>0</v>
      </c>
      <c r="I140" s="33"/>
      <c r="J140" s="181"/>
      <c r="K140" s="1"/>
      <c r="L140" s="1"/>
      <c r="M140" s="18"/>
    </row>
    <row r="141" spans="1:13" ht="17.399999999999999">
      <c r="A141" s="34">
        <v>55</v>
      </c>
      <c r="B141" s="177" t="str">
        <f t="shared" si="49"/>
        <v xml:space="preserve"> ()  </v>
      </c>
      <c r="C141" s="35">
        <f t="shared" si="50"/>
        <v>8.34</v>
      </c>
      <c r="D141" s="180"/>
      <c r="E141" s="180"/>
      <c r="F141" s="36">
        <f t="shared" si="51"/>
        <v>0</v>
      </c>
      <c r="G141" s="36">
        <f t="shared" si="52"/>
        <v>0</v>
      </c>
      <c r="H141" s="36">
        <f t="shared" si="53"/>
        <v>0</v>
      </c>
      <c r="I141" s="33"/>
      <c r="J141" s="181"/>
      <c r="K141" s="1"/>
      <c r="L141" s="1"/>
      <c r="M141" s="18"/>
    </row>
    <row r="142" spans="1:13" ht="17.399999999999999">
      <c r="A142" s="34">
        <v>56</v>
      </c>
      <c r="B142" s="177" t="str">
        <f t="shared" si="49"/>
        <v xml:space="preserve"> ()  </v>
      </c>
      <c r="C142" s="35">
        <f t="shared" si="50"/>
        <v>8.34</v>
      </c>
      <c r="D142" s="180"/>
      <c r="E142" s="180"/>
      <c r="F142" s="36">
        <f t="shared" si="51"/>
        <v>0</v>
      </c>
      <c r="G142" s="36">
        <f t="shared" si="52"/>
        <v>0</v>
      </c>
      <c r="H142" s="36">
        <f t="shared" si="53"/>
        <v>0</v>
      </c>
      <c r="I142" s="33"/>
      <c r="J142" s="181"/>
      <c r="K142" s="1"/>
      <c r="L142" s="1"/>
      <c r="M142" s="18"/>
    </row>
    <row r="143" spans="1:13" ht="17.399999999999999">
      <c r="A143" s="34">
        <v>57</v>
      </c>
      <c r="B143" s="177" t="str">
        <f t="shared" si="49"/>
        <v xml:space="preserve"> ()  </v>
      </c>
      <c r="C143" s="35">
        <f t="shared" si="50"/>
        <v>8.34</v>
      </c>
      <c r="D143" s="180"/>
      <c r="E143" s="180"/>
      <c r="F143" s="36">
        <f t="shared" si="51"/>
        <v>0</v>
      </c>
      <c r="G143" s="36">
        <f t="shared" si="52"/>
        <v>0</v>
      </c>
      <c r="H143" s="36">
        <f t="shared" si="53"/>
        <v>0</v>
      </c>
      <c r="I143" s="33"/>
      <c r="J143" s="181"/>
      <c r="K143" s="1"/>
      <c r="L143" s="1"/>
      <c r="M143" s="18"/>
    </row>
    <row r="144" spans="1:13" ht="17.399999999999999">
      <c r="A144" s="34">
        <v>58</v>
      </c>
      <c r="B144" s="177" t="str">
        <f t="shared" si="49"/>
        <v xml:space="preserve"> ()  </v>
      </c>
      <c r="C144" s="35">
        <f t="shared" si="50"/>
        <v>8.34</v>
      </c>
      <c r="D144" s="180"/>
      <c r="E144" s="180"/>
      <c r="F144" s="36">
        <f t="shared" si="51"/>
        <v>0</v>
      </c>
      <c r="G144" s="36">
        <f t="shared" si="52"/>
        <v>0</v>
      </c>
      <c r="H144" s="36">
        <f t="shared" si="53"/>
        <v>0</v>
      </c>
      <c r="I144" s="33"/>
      <c r="J144" s="181"/>
      <c r="K144" s="1"/>
      <c r="L144" s="1"/>
      <c r="M144" s="18"/>
    </row>
    <row r="145" spans="1:13" ht="17.399999999999999">
      <c r="A145" s="34">
        <v>59</v>
      </c>
      <c r="B145" s="177" t="str">
        <f t="shared" si="49"/>
        <v xml:space="preserve"> ()  </v>
      </c>
      <c r="C145" s="35">
        <f t="shared" si="50"/>
        <v>8.34</v>
      </c>
      <c r="D145" s="180"/>
      <c r="E145" s="180"/>
      <c r="F145" s="36">
        <f t="shared" si="51"/>
        <v>0</v>
      </c>
      <c r="G145" s="36">
        <f t="shared" si="52"/>
        <v>0</v>
      </c>
      <c r="H145" s="36">
        <f t="shared" si="53"/>
        <v>0</v>
      </c>
      <c r="I145" s="33"/>
      <c r="J145" s="181"/>
      <c r="K145" s="1"/>
      <c r="L145" s="1"/>
      <c r="M145" s="18"/>
    </row>
    <row r="146" spans="1:13" ht="17.399999999999999">
      <c r="A146" s="34">
        <v>60</v>
      </c>
      <c r="B146" s="177" t="str">
        <f t="shared" si="49"/>
        <v xml:space="preserve"> ()  </v>
      </c>
      <c r="C146" s="35">
        <f t="shared" si="50"/>
        <v>8.34</v>
      </c>
      <c r="D146" s="180"/>
      <c r="E146" s="180"/>
      <c r="F146" s="36">
        <f t="shared" si="51"/>
        <v>0</v>
      </c>
      <c r="G146" s="36">
        <f t="shared" si="52"/>
        <v>0</v>
      </c>
      <c r="H146" s="36">
        <f t="shared" si="53"/>
        <v>0</v>
      </c>
      <c r="I146" s="33"/>
      <c r="J146" s="181"/>
      <c r="K146" s="1"/>
      <c r="L146" s="1"/>
      <c r="M146" s="18"/>
    </row>
    <row r="147" spans="1:13" ht="17.399999999999999">
      <c r="A147" s="34">
        <v>61</v>
      </c>
      <c r="B147" s="177" t="str">
        <f t="shared" si="49"/>
        <v xml:space="preserve"> ()  </v>
      </c>
      <c r="C147" s="35">
        <f t="shared" si="50"/>
        <v>8.34</v>
      </c>
      <c r="D147" s="180"/>
      <c r="E147" s="180"/>
      <c r="F147" s="36">
        <f t="shared" si="51"/>
        <v>0</v>
      </c>
      <c r="G147" s="36">
        <f t="shared" si="52"/>
        <v>0</v>
      </c>
      <c r="H147" s="36">
        <f t="shared" si="53"/>
        <v>0</v>
      </c>
      <c r="I147" s="33"/>
      <c r="J147" s="181"/>
      <c r="K147" s="1"/>
      <c r="L147" s="1"/>
      <c r="M147" s="18"/>
    </row>
    <row r="148" spans="1:13" ht="17.399999999999999">
      <c r="A148" s="34">
        <v>62</v>
      </c>
      <c r="B148" s="177" t="str">
        <f t="shared" si="49"/>
        <v xml:space="preserve"> ()  </v>
      </c>
      <c r="C148" s="35">
        <f t="shared" si="50"/>
        <v>8.34</v>
      </c>
      <c r="D148" s="180"/>
      <c r="E148" s="180"/>
      <c r="F148" s="36">
        <f t="shared" si="51"/>
        <v>0</v>
      </c>
      <c r="G148" s="36">
        <f t="shared" si="52"/>
        <v>0</v>
      </c>
      <c r="H148" s="36">
        <f t="shared" si="53"/>
        <v>0</v>
      </c>
      <c r="I148" s="33"/>
      <c r="J148" s="181"/>
      <c r="K148" s="1"/>
      <c r="L148" s="1"/>
      <c r="M148" s="18"/>
    </row>
    <row r="149" spans="1:13" ht="17.399999999999999">
      <c r="A149" s="34">
        <v>63</v>
      </c>
      <c r="B149" s="177" t="str">
        <f t="shared" si="49"/>
        <v xml:space="preserve"> ()  </v>
      </c>
      <c r="C149" s="35">
        <f t="shared" si="50"/>
        <v>8.34</v>
      </c>
      <c r="D149" s="180"/>
      <c r="E149" s="180"/>
      <c r="F149" s="36">
        <f t="shared" si="51"/>
        <v>0</v>
      </c>
      <c r="G149" s="36">
        <f t="shared" si="52"/>
        <v>0</v>
      </c>
      <c r="H149" s="36">
        <f t="shared" si="53"/>
        <v>0</v>
      </c>
      <c r="I149" s="33"/>
      <c r="J149" s="181"/>
      <c r="K149" s="1"/>
      <c r="L149" s="1"/>
      <c r="M149" s="18"/>
    </row>
    <row r="150" spans="1:13" ht="17.399999999999999">
      <c r="A150" s="34">
        <v>64</v>
      </c>
      <c r="B150" s="177" t="str">
        <f t="shared" si="49"/>
        <v xml:space="preserve"> ()  </v>
      </c>
      <c r="C150" s="35">
        <f t="shared" si="50"/>
        <v>8.34</v>
      </c>
      <c r="D150" s="180"/>
      <c r="E150" s="180"/>
      <c r="F150" s="36">
        <f t="shared" si="51"/>
        <v>0</v>
      </c>
      <c r="G150" s="36">
        <f t="shared" si="52"/>
        <v>0</v>
      </c>
      <c r="H150" s="36">
        <f t="shared" si="53"/>
        <v>0</v>
      </c>
      <c r="I150" s="33"/>
      <c r="J150" s="181"/>
      <c r="K150" s="1"/>
      <c r="L150" s="1"/>
      <c r="M150" s="18"/>
    </row>
    <row r="151" spans="1:13" ht="17.399999999999999">
      <c r="A151" s="34">
        <v>65</v>
      </c>
      <c r="B151" s="177" t="str">
        <f t="shared" si="49"/>
        <v xml:space="preserve"> ()  </v>
      </c>
      <c r="C151" s="35">
        <f t="shared" si="50"/>
        <v>8.34</v>
      </c>
      <c r="D151" s="180"/>
      <c r="E151" s="180"/>
      <c r="F151" s="36">
        <f t="shared" si="51"/>
        <v>0</v>
      </c>
      <c r="G151" s="36">
        <f t="shared" si="52"/>
        <v>0</v>
      </c>
      <c r="H151" s="36">
        <f t="shared" si="53"/>
        <v>0</v>
      </c>
      <c r="I151" s="33"/>
      <c r="J151" s="181"/>
      <c r="K151" s="1"/>
      <c r="L151" s="1"/>
      <c r="M151" s="18"/>
    </row>
    <row r="152" spans="1:13" ht="17.399999999999999">
      <c r="A152" s="34">
        <v>66</v>
      </c>
      <c r="B152" s="177" t="str">
        <f t="shared" si="49"/>
        <v xml:space="preserve"> ()  </v>
      </c>
      <c r="C152" s="35">
        <f t="shared" si="50"/>
        <v>8.34</v>
      </c>
      <c r="D152" s="180"/>
      <c r="E152" s="180"/>
      <c r="F152" s="36">
        <f t="shared" si="51"/>
        <v>0</v>
      </c>
      <c r="G152" s="36">
        <f t="shared" si="52"/>
        <v>0</v>
      </c>
      <c r="H152" s="36">
        <f t="shared" si="53"/>
        <v>0</v>
      </c>
      <c r="I152" s="33"/>
      <c r="J152" s="181"/>
      <c r="K152" s="1"/>
      <c r="L152" s="1"/>
      <c r="M152" s="18"/>
    </row>
    <row r="153" spans="1:13" ht="17.399999999999999">
      <c r="A153" s="34">
        <v>67</v>
      </c>
      <c r="B153" s="177" t="str">
        <f t="shared" si="49"/>
        <v xml:space="preserve"> ()  </v>
      </c>
      <c r="C153" s="35">
        <f t="shared" si="50"/>
        <v>8.34</v>
      </c>
      <c r="D153" s="180"/>
      <c r="E153" s="180"/>
      <c r="F153" s="36">
        <f t="shared" si="51"/>
        <v>0</v>
      </c>
      <c r="G153" s="36">
        <f t="shared" si="52"/>
        <v>0</v>
      </c>
      <c r="H153" s="36">
        <f t="shared" si="53"/>
        <v>0</v>
      </c>
      <c r="I153" s="33"/>
      <c r="J153" s="181"/>
      <c r="K153" s="1"/>
      <c r="L153" s="1"/>
      <c r="M153" s="18"/>
    </row>
    <row r="154" spans="1:13" ht="17.399999999999999">
      <c r="A154" s="34">
        <v>68</v>
      </c>
      <c r="B154" s="177" t="str">
        <f t="shared" si="49"/>
        <v xml:space="preserve"> ()  </v>
      </c>
      <c r="C154" s="35">
        <f t="shared" si="50"/>
        <v>8.34</v>
      </c>
      <c r="D154" s="180"/>
      <c r="E154" s="180"/>
      <c r="F154" s="36">
        <f t="shared" si="51"/>
        <v>0</v>
      </c>
      <c r="G154" s="36">
        <f t="shared" si="52"/>
        <v>0</v>
      </c>
      <c r="H154" s="36">
        <f t="shared" si="53"/>
        <v>0</v>
      </c>
      <c r="I154" s="33"/>
      <c r="J154" s="181"/>
      <c r="K154" s="1"/>
      <c r="L154" s="1"/>
      <c r="M154" s="18"/>
    </row>
    <row r="155" spans="1:13" ht="17.399999999999999">
      <c r="A155" s="34">
        <v>69</v>
      </c>
      <c r="B155" s="177" t="str">
        <f t="shared" si="49"/>
        <v xml:space="preserve"> ()  </v>
      </c>
      <c r="C155" s="35">
        <f t="shared" si="50"/>
        <v>8.34</v>
      </c>
      <c r="D155" s="180"/>
      <c r="E155" s="180"/>
      <c r="F155" s="36">
        <f t="shared" si="51"/>
        <v>0</v>
      </c>
      <c r="G155" s="36">
        <f t="shared" si="52"/>
        <v>0</v>
      </c>
      <c r="H155" s="36">
        <f t="shared" si="53"/>
        <v>0</v>
      </c>
      <c r="I155" s="33"/>
      <c r="J155" s="181"/>
      <c r="K155" s="1"/>
      <c r="L155" s="1"/>
      <c r="M155" s="18"/>
    </row>
    <row r="156" spans="1:13" ht="17.399999999999999">
      <c r="A156" s="34">
        <v>70</v>
      </c>
      <c r="B156" s="177" t="str">
        <f t="shared" si="49"/>
        <v xml:space="preserve"> ()  </v>
      </c>
      <c r="C156" s="35">
        <f t="shared" si="50"/>
        <v>8.34</v>
      </c>
      <c r="D156" s="180"/>
      <c r="E156" s="180"/>
      <c r="F156" s="36">
        <f t="shared" si="51"/>
        <v>0</v>
      </c>
      <c r="G156" s="36">
        <f t="shared" si="52"/>
        <v>0</v>
      </c>
      <c r="H156" s="36">
        <f t="shared" si="53"/>
        <v>0</v>
      </c>
      <c r="I156" s="33"/>
      <c r="J156" s="181"/>
      <c r="K156" s="1"/>
      <c r="L156" s="1"/>
      <c r="M156" s="18"/>
    </row>
    <row r="157" spans="1:13" ht="17.399999999999999">
      <c r="A157" s="34">
        <v>71</v>
      </c>
      <c r="B157" s="177" t="str">
        <f t="shared" si="49"/>
        <v xml:space="preserve"> ()  </v>
      </c>
      <c r="C157" s="35">
        <f t="shared" si="50"/>
        <v>8.34</v>
      </c>
      <c r="D157" s="180"/>
      <c r="E157" s="180"/>
      <c r="F157" s="36">
        <f t="shared" si="51"/>
        <v>0</v>
      </c>
      <c r="G157" s="36">
        <f t="shared" si="52"/>
        <v>0</v>
      </c>
      <c r="H157" s="36">
        <f t="shared" si="53"/>
        <v>0</v>
      </c>
      <c r="I157" s="33"/>
      <c r="J157" s="181"/>
      <c r="K157" s="1"/>
      <c r="L157" s="1"/>
      <c r="M157" s="18"/>
    </row>
    <row r="158" spans="1:13" ht="17.399999999999999">
      <c r="A158" s="34">
        <v>72</v>
      </c>
      <c r="B158" s="177" t="str">
        <f t="shared" si="49"/>
        <v xml:space="preserve"> ()  </v>
      </c>
      <c r="C158" s="35">
        <f t="shared" si="50"/>
        <v>8.34</v>
      </c>
      <c r="D158" s="180"/>
      <c r="E158" s="180"/>
      <c r="F158" s="36">
        <f t="shared" si="51"/>
        <v>0</v>
      </c>
      <c r="G158" s="36">
        <f t="shared" si="52"/>
        <v>0</v>
      </c>
      <c r="H158" s="36">
        <f t="shared" si="53"/>
        <v>0</v>
      </c>
      <c r="I158" s="33"/>
      <c r="J158" s="181"/>
      <c r="K158" s="1"/>
      <c r="L158" s="1"/>
      <c r="M158" s="18"/>
    </row>
    <row r="159" spans="1:13" ht="17.399999999999999">
      <c r="A159" s="21" t="s">
        <v>19</v>
      </c>
      <c r="B159" s="32"/>
      <c r="C159" s="228">
        <f>SUM(F87:F158)</f>
        <v>0</v>
      </c>
      <c r="D159" s="228"/>
      <c r="E159" s="228"/>
      <c r="F159" s="228"/>
      <c r="G159" s="228"/>
      <c r="H159" s="228"/>
      <c r="I159" s="228"/>
      <c r="J159" s="5"/>
      <c r="K159" s="19"/>
      <c r="L159" s="19"/>
      <c r="M159" s="20"/>
    </row>
    <row r="161" spans="4:5" ht="20.100000000000001" customHeight="1">
      <c r="D161" t="str">
        <f>+L91</f>
        <v>Common White SSA</v>
      </c>
      <c r="E161">
        <f>+SUMIF($J$87:$J$102,"=1",$F$87:$F$102)</f>
        <v>0</v>
      </c>
    </row>
    <row r="162" spans="4:5" ht="20.100000000000001" customHeight="1">
      <c r="D162" t="str">
        <f>+L92</f>
        <v>Premium White</v>
      </c>
      <c r="E162">
        <f>+SUMIF($J$87:$J$102,"=2",$F$87:$F$102)</f>
        <v>0</v>
      </c>
    </row>
    <row r="163" spans="4:5" ht="20.100000000000001" customHeight="1">
      <c r="D163" t="str">
        <f>+L93</f>
        <v>CRC</v>
      </c>
      <c r="E163">
        <f>+SUMIF($J$87:$J$102,"=3",$F$87:$F$102)</f>
        <v>0</v>
      </c>
    </row>
    <row r="164" spans="4:5" ht="20.100000000000001" customHeight="1"/>
    <row r="165" spans="4:5" ht="20.100000000000001" customHeight="1"/>
    <row r="166" spans="4:5" ht="20.100000000000001" customHeight="1"/>
    <row r="167" spans="4:5" ht="20.100000000000001" customHeight="1"/>
    <row r="168" spans="4:5" ht="20.100000000000001" customHeight="1"/>
    <row r="169" spans="4:5" ht="20.100000000000001" customHeight="1"/>
    <row r="170" spans="4:5" ht="20.100000000000001" customHeight="1"/>
    <row r="171" spans="4:5" ht="20.100000000000001" customHeight="1"/>
    <row r="172" spans="4:5" ht="20.100000000000001" customHeight="1"/>
    <row r="173" spans="4:5" ht="20.100000000000001" customHeight="1"/>
    <row r="174" spans="4:5" ht="20.100000000000001" customHeight="1"/>
    <row r="175" spans="4:5" ht="20.100000000000001" customHeight="1"/>
    <row r="176" spans="4:5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</sheetData>
  <mergeCells count="20">
    <mergeCell ref="C159:I159"/>
    <mergeCell ref="C4:D4"/>
    <mergeCell ref="I5:K5"/>
    <mergeCell ref="I81:K81"/>
    <mergeCell ref="F83:I83"/>
    <mergeCell ref="L85:M85"/>
    <mergeCell ref="K90:M90"/>
    <mergeCell ref="L5:M5"/>
    <mergeCell ref="L92:M92"/>
    <mergeCell ref="L93:M93"/>
    <mergeCell ref="L83:M83"/>
    <mergeCell ref="L84:M84"/>
    <mergeCell ref="L91:M91"/>
    <mergeCell ref="A4:B4"/>
    <mergeCell ref="L81:M81"/>
    <mergeCell ref="A1:B1"/>
    <mergeCell ref="A2:B2"/>
    <mergeCell ref="A3:B3"/>
    <mergeCell ref="C3:D3"/>
    <mergeCell ref="C5:H5"/>
  </mergeCells>
  <phoneticPr fontId="8" type="noConversion"/>
  <dataValidations count="2">
    <dataValidation type="list" allowBlank="1" showInputMessage="1" showErrorMessage="1" sqref="K85">
      <formula1>KCL</formula1>
    </dataValidation>
    <dataValidation type="list" allowBlank="1" showInputMessage="1" showErrorMessage="1" sqref="Y9:AG9 AK9:AP9">
      <formula1>$AV$5:$AV$6</formula1>
    </dataValidation>
  </dataValidations>
  <printOptions horizontalCentered="1" verticalCentered="1" gridLinesSet="0"/>
  <pageMargins left="0" right="0" top="0.75" bottom="0" header="0.5" footer="0"/>
  <pageSetup scale="19" orientation="landscape" r:id="rId1"/>
  <headerFooter alignWithMargins="0">
    <oddHeader xml:space="preserve">&amp;C&amp;"Arial,Bold"&amp;20JOB SCHEDULE
</oddHead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Database!$A$4:$A$46</xm:f>
          </x14:formula1>
          <xm:sqref>L91:M93</xm:sqref>
        </x14:dataValidation>
        <x14:dataValidation type="list" allowBlank="1" showInputMessage="1" showErrorMessage="1">
          <x14:formula1>
            <xm:f>Database!$A$50:$A$64</xm:f>
          </x14:formula1>
          <xm:sqref>M87:M89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X236"/>
  <sheetViews>
    <sheetView showGridLines="0" view="pageBreakPreview" topLeftCell="A48" zoomScale="60" zoomScaleNormal="100" workbookViewId="0">
      <selection activeCell="F228" sqref="F228"/>
    </sheetView>
  </sheetViews>
  <sheetFormatPr defaultRowHeight="24" customHeight="1"/>
  <cols>
    <col min="1" max="1" width="9.88671875" customWidth="1"/>
    <col min="2" max="2" width="62.6640625" bestFit="1" customWidth="1"/>
    <col min="3" max="3" width="10.88671875" customWidth="1"/>
    <col min="4" max="4" width="10.6640625" customWidth="1"/>
    <col min="5" max="5" width="11.5546875" bestFit="1" customWidth="1"/>
    <col min="6" max="21" width="10.6640625" customWidth="1"/>
  </cols>
  <sheetData>
    <row r="1" spans="1:21" ht="20.100000000000001" customHeight="1">
      <c r="A1" s="239" t="s">
        <v>0</v>
      </c>
      <c r="B1" s="239"/>
      <c r="C1" s="94">
        <f>Schedule!$C1</f>
        <v>0</v>
      </c>
      <c r="D1" s="94"/>
      <c r="E1" s="2"/>
      <c r="M1" s="2"/>
      <c r="N1" s="2"/>
      <c r="O1" s="2"/>
      <c r="P1" s="2"/>
      <c r="Q1" s="2"/>
      <c r="R1" s="2"/>
      <c r="S1" s="2"/>
      <c r="T1" s="2"/>
    </row>
    <row r="2" spans="1:21" ht="20.100000000000001" customHeight="1">
      <c r="A2" s="239" t="s">
        <v>1</v>
      </c>
      <c r="B2" s="239"/>
      <c r="C2" s="94">
        <f>Schedule!$C2</f>
        <v>0</v>
      </c>
      <c r="D2" s="94"/>
      <c r="E2" s="2"/>
      <c r="M2" s="2"/>
      <c r="N2" s="2"/>
      <c r="O2" s="2"/>
      <c r="P2" s="2"/>
      <c r="Q2" s="2"/>
      <c r="R2" s="2"/>
      <c r="S2" s="2"/>
      <c r="T2" s="2"/>
    </row>
    <row r="3" spans="1:21" ht="20.100000000000001" customHeight="1">
      <c r="A3" s="239" t="s">
        <v>2</v>
      </c>
      <c r="B3" s="239"/>
      <c r="C3" s="240">
        <f ca="1">Schedule!$C3</f>
        <v>42383</v>
      </c>
      <c r="D3" s="240"/>
      <c r="E3" s="2"/>
      <c r="M3" s="2"/>
      <c r="N3" s="2"/>
      <c r="O3" s="2"/>
      <c r="P3" s="2"/>
      <c r="Q3" s="2"/>
      <c r="R3" s="2"/>
      <c r="S3" s="129" t="s">
        <v>119</v>
      </c>
      <c r="T3" s="130"/>
      <c r="U3" s="130"/>
    </row>
    <row r="4" spans="1:21" ht="20.100000000000001" customHeight="1">
      <c r="A4" s="92"/>
      <c r="B4" s="92"/>
      <c r="C4" s="91"/>
      <c r="D4" s="91"/>
      <c r="E4" s="2"/>
      <c r="M4" s="2"/>
      <c r="N4" s="2"/>
      <c r="O4" s="2"/>
      <c r="P4" s="2"/>
      <c r="Q4" s="2"/>
      <c r="R4" s="2"/>
      <c r="S4" s="130"/>
      <c r="T4" s="130"/>
      <c r="U4" s="130"/>
    </row>
    <row r="5" spans="1:21" ht="20.100000000000001" customHeight="1">
      <c r="A5" s="241" t="s">
        <v>49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3"/>
    </row>
    <row r="6" spans="1:21" ht="20.100000000000001" customHeight="1">
      <c r="A6" s="244"/>
      <c r="B6" s="245"/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  <c r="R6" s="245"/>
      <c r="S6" s="245"/>
      <c r="T6" s="245"/>
      <c r="U6" s="246"/>
    </row>
    <row r="7" spans="1:21" s="2" customFormat="1" ht="20.100000000000001" customHeight="1">
      <c r="A7" s="48" t="s">
        <v>3</v>
      </c>
      <c r="B7" s="48" t="s">
        <v>3</v>
      </c>
      <c r="C7" s="88" t="s">
        <v>8</v>
      </c>
      <c r="D7" s="49" t="str">
        <f>IF(Schedule!$Y$9="", "",IF(Schedule!$Y$9="gal", "LA", "DA"))</f>
        <v/>
      </c>
      <c r="E7" s="50"/>
      <c r="F7" s="235" t="str">
        <f>IF(Schedule!$Y$8="","",Schedule!$Y$8)</f>
        <v/>
      </c>
      <c r="G7" s="236"/>
      <c r="H7" s="51"/>
      <c r="I7" s="51"/>
      <c r="J7" s="49" t="str">
        <f>IF(Schedule!$Z$9="", "",IF(Schedule!$Z$9="gal", "LA", "DA"))</f>
        <v/>
      </c>
      <c r="K7" s="50"/>
      <c r="L7" s="235" t="str">
        <f>IF(Schedule!$Z$8="","",Schedule!$Z$8)</f>
        <v/>
      </c>
      <c r="M7" s="236"/>
      <c r="N7" s="52"/>
      <c r="O7" s="53"/>
      <c r="P7" s="49" t="str">
        <f>IF(Schedule!$AA$9="", "",IF(Schedule!$AA$9="gal", "LA", "DA"))</f>
        <v/>
      </c>
      <c r="Q7" s="50"/>
      <c r="R7" s="235" t="str">
        <f>IF(Schedule!$AA$8="","",Schedule!$AA$8)</f>
        <v/>
      </c>
      <c r="S7" s="236"/>
      <c r="T7" s="62"/>
      <c r="U7" s="53"/>
    </row>
    <row r="8" spans="1:21" s="2" customFormat="1" ht="20.100000000000001" customHeight="1">
      <c r="A8" s="54" t="s">
        <v>9</v>
      </c>
      <c r="B8" s="54" t="s">
        <v>10</v>
      </c>
      <c r="C8" s="89" t="s">
        <v>13</v>
      </c>
      <c r="D8" s="49"/>
      <c r="E8" s="56"/>
      <c r="F8" s="57" t="s">
        <v>3</v>
      </c>
      <c r="G8" s="57" t="s">
        <v>12</v>
      </c>
      <c r="H8" s="57" t="s">
        <v>13</v>
      </c>
      <c r="I8" s="58" t="s">
        <v>27</v>
      </c>
      <c r="J8" s="49"/>
      <c r="K8" s="56"/>
      <c r="L8" s="57" t="s">
        <v>3</v>
      </c>
      <c r="M8" s="57" t="s">
        <v>12</v>
      </c>
      <c r="N8" s="57" t="s">
        <v>13</v>
      </c>
      <c r="O8" s="58" t="s">
        <v>27</v>
      </c>
      <c r="P8" s="49"/>
      <c r="Q8" s="56"/>
      <c r="R8" s="57" t="s">
        <v>3</v>
      </c>
      <c r="S8" s="57" t="s">
        <v>12</v>
      </c>
      <c r="T8" s="57" t="s">
        <v>13</v>
      </c>
      <c r="U8" s="58" t="s">
        <v>27</v>
      </c>
    </row>
    <row r="9" spans="1:21" s="2" customFormat="1" ht="20.100000000000001" customHeight="1">
      <c r="A9" s="54"/>
      <c r="B9" s="54"/>
      <c r="C9" s="89"/>
      <c r="D9" s="59" t="str">
        <f>IF(Schedule!$Y$9 = "","",Schedule!$Y$9 &amp; "/M")</f>
        <v/>
      </c>
      <c r="E9" s="59" t="str">
        <f>IF(Schedule!$Y$9 = "","",Schedule!$Y$9 &amp; "/min")</f>
        <v/>
      </c>
      <c r="F9" s="60" t="s">
        <v>35</v>
      </c>
      <c r="G9" s="60" t="s">
        <v>35</v>
      </c>
      <c r="H9" s="60" t="str">
        <f>IF(Schedule!$Y$9 = "","","(" &amp; Schedule!$Y$9 &amp; ")")</f>
        <v/>
      </c>
      <c r="I9" s="61" t="s">
        <v>35</v>
      </c>
      <c r="J9" s="59" t="str">
        <f>IF(Schedule!$Z$9 = "","",Schedule!$Z$9 &amp; "/M")</f>
        <v/>
      </c>
      <c r="K9" s="60" t="str">
        <f>IF(Schedule!$Z$9 = "","",Schedule!$Z$9 &amp; "/min")</f>
        <v/>
      </c>
      <c r="L9" s="60" t="s">
        <v>35</v>
      </c>
      <c r="M9" s="60" t="s">
        <v>35</v>
      </c>
      <c r="N9" s="60" t="str">
        <f>IF(Schedule!$Z$9 = "","","(" &amp; Schedule!$Z$9 &amp; ")")</f>
        <v/>
      </c>
      <c r="O9" s="61" t="s">
        <v>35</v>
      </c>
      <c r="P9" s="59" t="str">
        <f>IF(Schedule!$AA$9 = "","",Schedule!$AA$9 &amp; "/M")</f>
        <v/>
      </c>
      <c r="Q9" s="60" t="str">
        <f>IF(Schedule!$AA$9 = "","",Schedule!$AA$9 &amp; "/min")</f>
        <v/>
      </c>
      <c r="R9" s="60" t="s">
        <v>35</v>
      </c>
      <c r="S9" s="60" t="s">
        <v>35</v>
      </c>
      <c r="T9" s="60" t="str">
        <f>IF(Schedule!$AA$9 = "","","(" &amp; Schedule!$AA$9 &amp; ")")</f>
        <v/>
      </c>
      <c r="U9" s="61" t="s">
        <v>35</v>
      </c>
    </row>
    <row r="10" spans="1:21" s="4" customFormat="1" ht="20.100000000000001" customHeight="1">
      <c r="A10" s="34">
        <f>Schedule!$A9</f>
        <v>1</v>
      </c>
      <c r="B10" s="185" t="str">
        <f>Schedule!$B9</f>
        <v xml:space="preserve"> ()  </v>
      </c>
      <c r="C10" s="186">
        <f>Schedule!M9</f>
        <v>0</v>
      </c>
      <c r="D10" s="184" t="str">
        <f>IF($F$7 = "", "", IF(Schedule!$S9 = "", "", IF(INDEX(Schedule!$Y$10:$AG$39,MATCH(Schedule!S9,Schedule!$X$10:$X$39,0),MATCH($F$7,Schedule!$Y$8:$AG$8,0))= "","",INDEX(Schedule!$Y$10:$AG$39,MATCH(Schedule!S9,Schedule!$X$10:$X$39,0),MATCH($F$7,Schedule!$Y$8:$AG$8,0)))))</f>
        <v/>
      </c>
      <c r="E10" s="47" t="str">
        <f>IF(D10="","",D10*0.042*Schedule!G9)</f>
        <v/>
      </c>
      <c r="F10" s="43" t="str">
        <f>IF(D10="","",E10*Schedule!L9)</f>
        <v/>
      </c>
      <c r="G10" s="43" t="str">
        <f>IF(D10="","",F10)</f>
        <v/>
      </c>
      <c r="H10" s="43">
        <f>IF(D10="",F82,F82-F10)</f>
        <v>0</v>
      </c>
      <c r="I10" s="44"/>
      <c r="J10" s="184" t="str">
        <f>IF($L$7 = "", "", IF(Schedule!$S9 = "", "", IF(INDEX(Schedule!$Y$10:$AG$39,MATCH(Schedule!S9,Schedule!$X$10:$X$39,0),MATCH($L$7,Schedule!$Y$8:$AG$8,0))= "","",INDEX(Schedule!$Y$10:$AG$39,MATCH(Schedule!S9,Schedule!$X$10:$X$39,0),MATCH($L$7,Schedule!$Y$8:$AG$8,0)))))</f>
        <v/>
      </c>
      <c r="K10" s="47" t="str">
        <f>IF(J10="","",J10*0.042*Schedule!G9)</f>
        <v/>
      </c>
      <c r="L10" s="43" t="str">
        <f>IF(J10="","",K10*Schedule!L9)</f>
        <v/>
      </c>
      <c r="M10" s="43" t="str">
        <f>IF(J10="","",L10)</f>
        <v/>
      </c>
      <c r="N10" s="43">
        <f>IF(J10="",L82,L82-L10)</f>
        <v>0</v>
      </c>
      <c r="O10" s="45"/>
      <c r="P10" s="184" t="str">
        <f>IF($R$7 = "", "", IF(Schedule!$S9 = "", "", IF(INDEX(Schedule!$Y$10:$AG$39,MATCH(Schedule!S9,Schedule!$X$10:$X$39,0),MATCH($R$7,Schedule!$Y$8:$AG$8,0))= "","",INDEX(Schedule!$Y$10:$AG$39,MATCH(Schedule!S9,Schedule!$X$10:$X$39,0),MATCH($R$7,Schedule!$Y$8:$AG$8,0)))))</f>
        <v/>
      </c>
      <c r="Q10" s="47" t="str">
        <f>IF(P10="","",P10*0.042*Schedule!G9)</f>
        <v/>
      </c>
      <c r="R10" s="43" t="str">
        <f>IF(P10="","",Q10*Schedule!L9)</f>
        <v/>
      </c>
      <c r="S10" s="43" t="str">
        <f>IF(P10="","",R10)</f>
        <v/>
      </c>
      <c r="T10" s="43">
        <f>IF(P10="",R82,R82-R10)</f>
        <v>0</v>
      </c>
      <c r="U10" s="46"/>
    </row>
    <row r="11" spans="1:21" s="4" customFormat="1" ht="19.5" customHeight="1">
      <c r="A11" s="34">
        <f>Schedule!$A10</f>
        <v>2</v>
      </c>
      <c r="B11" s="185" t="str">
        <f>Schedule!$B10</f>
        <v xml:space="preserve"> ()  </v>
      </c>
      <c r="C11" s="186">
        <f>Schedule!M10</f>
        <v>0</v>
      </c>
      <c r="D11" s="184" t="str">
        <f>IF($F$7 = "", "", IF(Schedule!$S10 = "", "", IF(INDEX(Schedule!$Y$10:$AG$39,MATCH(Schedule!S10,Schedule!$X$10:$X$39,0),MATCH($F$7,Schedule!$Y$8:$AG$8,0))= "","",INDEX(Schedule!$Y$10:$AG$39,MATCH(Schedule!S10,Schedule!$X$10:$X$39,0),MATCH($F$7,Schedule!$Y$8:$AG$8,0)))))</f>
        <v/>
      </c>
      <c r="E11" s="47" t="str">
        <f>IF(D11="","",D11*0.042*Schedule!G10)</f>
        <v/>
      </c>
      <c r="F11" s="43" t="str">
        <f>IF(D11="","",E11*Schedule!L10)</f>
        <v/>
      </c>
      <c r="G11" s="43" t="str">
        <f>IF(D11="",G10,IF(G10="",F11,F11+G10))</f>
        <v/>
      </c>
      <c r="H11" s="43">
        <f>IF(D11="",H10,H10-F11)</f>
        <v>0</v>
      </c>
      <c r="I11" s="44"/>
      <c r="J11" s="184" t="str">
        <f>IF($L$7 = "", "", IF(Schedule!$S10 = "", "", IF(INDEX(Schedule!$Y$10:$AG$39,MATCH(Schedule!S10,Schedule!$X$10:$X$39,0),MATCH($L$7,Schedule!$Y$8:$AG$8,0))= "","",INDEX(Schedule!$Y$10:$AG$39,MATCH(Schedule!S10,Schedule!$X$10:$X$39,0),MATCH($L$7,Schedule!$Y$8:$AG$8,0)))))</f>
        <v/>
      </c>
      <c r="K11" s="47" t="str">
        <f>IF(J11="","",J11*0.042*Schedule!G10)</f>
        <v/>
      </c>
      <c r="L11" s="43" t="str">
        <f>IF(J11="","",K11*Schedule!L10)</f>
        <v/>
      </c>
      <c r="M11" s="43" t="str">
        <f>IF(J11="",M10,IF(M10="",L11,L11+M10))</f>
        <v/>
      </c>
      <c r="N11" s="43">
        <f>IF(J11="",N10,N10-L11)</f>
        <v>0</v>
      </c>
      <c r="O11" s="45"/>
      <c r="P11" s="184" t="str">
        <f>IF($R$7 = "", "", IF(Schedule!$S10 = "", "", IF(INDEX(Schedule!$Y$10:$AG$39,MATCH(Schedule!S10,Schedule!$X$10:$X$39,0),MATCH($R$7,Schedule!$Y$8:$AG$8,0))= "","",INDEX(Schedule!$Y$10:$AG$39,MATCH(Schedule!S10,Schedule!$X$10:$X$39,0),MATCH($R$7,Schedule!$Y$8:$AG$8,0)))))</f>
        <v/>
      </c>
      <c r="Q11" s="47" t="str">
        <f>IF(P11="","",P11*0.042*Schedule!G10)</f>
        <v/>
      </c>
      <c r="R11" s="43" t="str">
        <f>IF(P11="","",Q11*Schedule!L10)</f>
        <v/>
      </c>
      <c r="S11" s="43" t="str">
        <f>IF(P11="",S10,IF(S10="",R11,R11+S10))</f>
        <v/>
      </c>
      <c r="T11" s="43">
        <f>IF(P11="",T10,T10-R11)</f>
        <v>0</v>
      </c>
      <c r="U11" s="46"/>
    </row>
    <row r="12" spans="1:21" s="4" customFormat="1" ht="19.5" customHeight="1">
      <c r="A12" s="34">
        <f>Schedule!$A11</f>
        <v>3</v>
      </c>
      <c r="B12" s="185" t="str">
        <f>Schedule!$B11</f>
        <v xml:space="preserve"> ()  </v>
      </c>
      <c r="C12" s="186">
        <f>Schedule!M11</f>
        <v>0</v>
      </c>
      <c r="D12" s="184" t="str">
        <f>IF($F$7 = "", "", IF(Schedule!$S11 = "", "", IF(INDEX(Schedule!$Y$10:$AG$39,MATCH(Schedule!S11,Schedule!$X$10:$X$39,0),MATCH($F$7,Schedule!$Y$8:$AG$8,0))= "","",INDEX(Schedule!$Y$10:$AG$39,MATCH(Schedule!S11,Schedule!$X$10:$X$39,0),MATCH($F$7,Schedule!$Y$8:$AG$8,0)))))</f>
        <v/>
      </c>
      <c r="E12" s="47" t="str">
        <f>IF(D12="","",D12*0.042*Schedule!G11)</f>
        <v/>
      </c>
      <c r="F12" s="43" t="str">
        <f>IF(D12="","",E12*Schedule!L11)</f>
        <v/>
      </c>
      <c r="G12" s="43" t="str">
        <f t="shared" ref="G12:G38" si="0">IF(D12="",G11,IF(G11="",F12,F12+G11))</f>
        <v/>
      </c>
      <c r="H12" s="43">
        <f t="shared" ref="H12:H38" si="1">IF(D12="",H11,H11-F12)</f>
        <v>0</v>
      </c>
      <c r="I12" s="44"/>
      <c r="J12" s="184" t="str">
        <f>IF($L$7 = "", "", IF(Schedule!$S11 = "", "", IF(INDEX(Schedule!$Y$10:$AG$39,MATCH(Schedule!S11,Schedule!$X$10:$X$39,0),MATCH($L$7,Schedule!$Y$8:$AG$8,0))= "","",INDEX(Schedule!$Y$10:$AG$39,MATCH(Schedule!S11,Schedule!$X$10:$X$39,0),MATCH($L$7,Schedule!$Y$8:$AG$8,0)))))</f>
        <v/>
      </c>
      <c r="K12" s="47" t="str">
        <f>IF(J12="","",J12*0.042*Schedule!G11)</f>
        <v/>
      </c>
      <c r="L12" s="43" t="str">
        <f>IF(J12="","",K12*Schedule!L11)</f>
        <v/>
      </c>
      <c r="M12" s="43" t="str">
        <f t="shared" ref="M12:M38" si="2">IF(J12="",M11,IF(M11="",L12,L12+M11))</f>
        <v/>
      </c>
      <c r="N12" s="43">
        <f t="shared" ref="N12:N38" si="3">IF(J12="",N11,N11-L12)</f>
        <v>0</v>
      </c>
      <c r="O12" s="45"/>
      <c r="P12" s="184" t="str">
        <f>IF($R$7 = "", "", IF(Schedule!$S11 = "", "", IF(INDEX(Schedule!$Y$10:$AG$39,MATCH(Schedule!S11,Schedule!$X$10:$X$39,0),MATCH($R$7,Schedule!$Y$8:$AG$8,0))= "","",INDEX(Schedule!$Y$10:$AG$39,MATCH(Schedule!S11,Schedule!$X$10:$X$39,0),MATCH($R$7,Schedule!$Y$8:$AG$8,0)))))</f>
        <v/>
      </c>
      <c r="Q12" s="47" t="str">
        <f>IF(P12="","",P12*0.042*Schedule!G11)</f>
        <v/>
      </c>
      <c r="R12" s="43" t="str">
        <f>IF(P12="","",Q12*Schedule!L11)</f>
        <v/>
      </c>
      <c r="S12" s="43" t="str">
        <f t="shared" ref="S12:S38" si="4">IF(P12="",S11,IF(S11="",R12,R12+S11))</f>
        <v/>
      </c>
      <c r="T12" s="43">
        <f t="shared" ref="T12:T38" si="5">IF(P12="",T11,T11-R12)</f>
        <v>0</v>
      </c>
      <c r="U12" s="46"/>
    </row>
    <row r="13" spans="1:21" s="4" customFormat="1" ht="20.100000000000001" customHeight="1">
      <c r="A13" s="34">
        <f>Schedule!$A12</f>
        <v>4</v>
      </c>
      <c r="B13" s="185" t="str">
        <f>Schedule!$B12</f>
        <v xml:space="preserve"> ()  </v>
      </c>
      <c r="C13" s="186">
        <f>Schedule!M12</f>
        <v>0</v>
      </c>
      <c r="D13" s="184" t="str">
        <f>IF($F$7 = "", "", IF(Schedule!$S12 = "", "", IF(INDEX(Schedule!$Y$10:$AG$39,MATCH(Schedule!S12,Schedule!$X$10:$X$39,0),MATCH($F$7,Schedule!$Y$8:$AG$8,0))= "","",INDEX(Schedule!$Y$10:$AG$39,MATCH(Schedule!S12,Schedule!$X$10:$X$39,0),MATCH($F$7,Schedule!$Y$8:$AG$8,0)))))</f>
        <v/>
      </c>
      <c r="E13" s="47" t="str">
        <f>IF(D13="","",D13*0.042*Schedule!G12)</f>
        <v/>
      </c>
      <c r="F13" s="43" t="str">
        <f>IF(D13="","",E13*Schedule!L12)</f>
        <v/>
      </c>
      <c r="G13" s="43" t="str">
        <f t="shared" si="0"/>
        <v/>
      </c>
      <c r="H13" s="43">
        <f t="shared" si="1"/>
        <v>0</v>
      </c>
      <c r="I13" s="44"/>
      <c r="J13" s="184" t="str">
        <f>IF($L$7 = "", "", IF(Schedule!$S12 = "", "", IF(INDEX(Schedule!$Y$10:$AG$39,MATCH(Schedule!S12,Schedule!$X$10:$X$39,0),MATCH($L$7,Schedule!$Y$8:$AG$8,0))= "","",INDEX(Schedule!$Y$10:$AG$39,MATCH(Schedule!S12,Schedule!$X$10:$X$39,0),MATCH($L$7,Schedule!$Y$8:$AG$8,0)))))</f>
        <v/>
      </c>
      <c r="K13" s="47" t="str">
        <f>IF(J13="","",J13*0.042*Schedule!G12)</f>
        <v/>
      </c>
      <c r="L13" s="43" t="str">
        <f>IF(J13="","",K13*Schedule!L12)</f>
        <v/>
      </c>
      <c r="M13" s="43" t="str">
        <f t="shared" si="2"/>
        <v/>
      </c>
      <c r="N13" s="43">
        <f t="shared" si="3"/>
        <v>0</v>
      </c>
      <c r="O13" s="45"/>
      <c r="P13" s="184" t="str">
        <f>IF($R$7 = "", "", IF(Schedule!$S12 = "", "", IF(INDEX(Schedule!$Y$10:$AG$39,MATCH(Schedule!S12,Schedule!$X$10:$X$39,0),MATCH($R$7,Schedule!$Y$8:$AG$8,0))= "","",INDEX(Schedule!$Y$10:$AG$39,MATCH(Schedule!S12,Schedule!$X$10:$X$39,0),MATCH($R$7,Schedule!$Y$8:$AG$8,0)))))</f>
        <v/>
      </c>
      <c r="Q13" s="47" t="str">
        <f>IF(P13="","",P13*0.042*Schedule!G12)</f>
        <v/>
      </c>
      <c r="R13" s="43" t="str">
        <f>IF(P13="","",Q13*Schedule!L12)</f>
        <v/>
      </c>
      <c r="S13" s="43" t="str">
        <f t="shared" si="4"/>
        <v/>
      </c>
      <c r="T13" s="43">
        <f t="shared" si="5"/>
        <v>0</v>
      </c>
      <c r="U13" s="46"/>
    </row>
    <row r="14" spans="1:21" s="4" customFormat="1" ht="20.100000000000001" customHeight="1">
      <c r="A14" s="34">
        <f>Schedule!$A13</f>
        <v>5</v>
      </c>
      <c r="B14" s="185" t="str">
        <f>Schedule!$B13</f>
        <v xml:space="preserve"> ()  </v>
      </c>
      <c r="C14" s="186">
        <f>Schedule!M13</f>
        <v>0</v>
      </c>
      <c r="D14" s="184" t="str">
        <f>IF($F$7 = "", "", IF(Schedule!$S13 = "", "", IF(INDEX(Schedule!$Y$10:$AG$39,MATCH(Schedule!S13,Schedule!$X$10:$X$39,0),MATCH($F$7,Schedule!$Y$8:$AG$8,0))= "","",INDEX(Schedule!$Y$10:$AG$39,MATCH(Schedule!S13,Schedule!$X$10:$X$39,0),MATCH($F$7,Schedule!$Y$8:$AG$8,0)))))</f>
        <v/>
      </c>
      <c r="E14" s="47" t="str">
        <f>IF(D14="","",D14*0.042*Schedule!G13)</f>
        <v/>
      </c>
      <c r="F14" s="43" t="str">
        <f>IF(D14="","",E14*Schedule!L13)</f>
        <v/>
      </c>
      <c r="G14" s="43" t="str">
        <f t="shared" si="0"/>
        <v/>
      </c>
      <c r="H14" s="43">
        <f t="shared" si="1"/>
        <v>0</v>
      </c>
      <c r="I14" s="44"/>
      <c r="J14" s="184" t="str">
        <f>IF($L$7 = "", "", IF(Schedule!$S13 = "", "", IF(INDEX(Schedule!$Y$10:$AG$39,MATCH(Schedule!S13,Schedule!$X$10:$X$39,0),MATCH($L$7,Schedule!$Y$8:$AG$8,0))= "","",INDEX(Schedule!$Y$10:$AG$39,MATCH(Schedule!S13,Schedule!$X$10:$X$39,0),MATCH($L$7,Schedule!$Y$8:$AG$8,0)))))</f>
        <v/>
      </c>
      <c r="K14" s="47" t="str">
        <f>IF(J14="","",J14*0.042*Schedule!G13)</f>
        <v/>
      </c>
      <c r="L14" s="43" t="str">
        <f>IF(J14="","",K14*Schedule!L13)</f>
        <v/>
      </c>
      <c r="M14" s="43" t="str">
        <f t="shared" si="2"/>
        <v/>
      </c>
      <c r="N14" s="43">
        <f t="shared" si="3"/>
        <v>0</v>
      </c>
      <c r="O14" s="45"/>
      <c r="P14" s="184" t="str">
        <f>IF($R$7 = "", "", IF(Schedule!$S13 = "", "", IF(INDEX(Schedule!$Y$10:$AG$39,MATCH(Schedule!S13,Schedule!$X$10:$X$39,0),MATCH($R$7,Schedule!$Y$8:$AG$8,0))= "","",INDEX(Schedule!$Y$10:$AG$39,MATCH(Schedule!S13,Schedule!$X$10:$X$39,0),MATCH($R$7,Schedule!$Y$8:$AG$8,0)))))</f>
        <v/>
      </c>
      <c r="Q14" s="47" t="str">
        <f>IF(P14="","",P14*0.042*Schedule!G13)</f>
        <v/>
      </c>
      <c r="R14" s="43" t="str">
        <f>IF(P14="","",Q14*Schedule!L13)</f>
        <v/>
      </c>
      <c r="S14" s="43" t="str">
        <f t="shared" si="4"/>
        <v/>
      </c>
      <c r="T14" s="43">
        <f t="shared" si="5"/>
        <v>0</v>
      </c>
      <c r="U14" s="46"/>
    </row>
    <row r="15" spans="1:21" s="4" customFormat="1" ht="20.100000000000001" customHeight="1">
      <c r="A15" s="34">
        <f>Schedule!$A14</f>
        <v>6</v>
      </c>
      <c r="B15" s="185" t="str">
        <f>Schedule!$B14</f>
        <v xml:space="preserve"> ()  </v>
      </c>
      <c r="C15" s="186">
        <f>Schedule!M14</f>
        <v>0</v>
      </c>
      <c r="D15" s="184" t="str">
        <f>IF($F$7 = "", "", IF(Schedule!$S14 = "", "", IF(INDEX(Schedule!$Y$10:$AG$39,MATCH(Schedule!S14,Schedule!$X$10:$X$39,0),MATCH($F$7,Schedule!$Y$8:$AG$8,0))= "","",INDEX(Schedule!$Y$10:$AG$39,MATCH(Schedule!S14,Schedule!$X$10:$X$39,0),MATCH($F$7,Schedule!$Y$8:$AG$8,0)))))</f>
        <v/>
      </c>
      <c r="E15" s="47" t="str">
        <f>IF(D15="","",D15*0.042*Schedule!G14)</f>
        <v/>
      </c>
      <c r="F15" s="43" t="str">
        <f>IF(D15="","",E15*Schedule!L14)</f>
        <v/>
      </c>
      <c r="G15" s="43" t="str">
        <f t="shared" si="0"/>
        <v/>
      </c>
      <c r="H15" s="43">
        <f t="shared" si="1"/>
        <v>0</v>
      </c>
      <c r="I15" s="44"/>
      <c r="J15" s="184" t="str">
        <f>IF($L$7 = "", "", IF(Schedule!$S14 = "", "", IF(INDEX(Schedule!$Y$10:$AG$39,MATCH(Schedule!S14,Schedule!$X$10:$X$39,0),MATCH($L$7,Schedule!$Y$8:$AG$8,0))= "","",INDEX(Schedule!$Y$10:$AG$39,MATCH(Schedule!S14,Schedule!$X$10:$X$39,0),MATCH($L$7,Schedule!$Y$8:$AG$8,0)))))</f>
        <v/>
      </c>
      <c r="K15" s="47" t="str">
        <f>IF(J15="","",J15*0.042*Schedule!G14)</f>
        <v/>
      </c>
      <c r="L15" s="43" t="str">
        <f>IF(J15="","",K15*Schedule!L14)</f>
        <v/>
      </c>
      <c r="M15" s="43" t="str">
        <f t="shared" si="2"/>
        <v/>
      </c>
      <c r="N15" s="43">
        <f t="shared" si="3"/>
        <v>0</v>
      </c>
      <c r="O15" s="45"/>
      <c r="P15" s="184" t="str">
        <f>IF($R$7 = "", "", IF(Schedule!$S14 = "", "", IF(INDEX(Schedule!$Y$10:$AG$39,MATCH(Schedule!S14,Schedule!$X$10:$X$39,0),MATCH($R$7,Schedule!$Y$8:$AG$8,0))= "","",INDEX(Schedule!$Y$10:$AG$39,MATCH(Schedule!S14,Schedule!$X$10:$X$39,0),MATCH($R$7,Schedule!$Y$8:$AG$8,0)))))</f>
        <v/>
      </c>
      <c r="Q15" s="47" t="str">
        <f>IF(P15="","",P15*0.042*Schedule!G14)</f>
        <v/>
      </c>
      <c r="R15" s="43" t="str">
        <f>IF(P15="","",Q15*Schedule!L14)</f>
        <v/>
      </c>
      <c r="S15" s="43" t="str">
        <f t="shared" si="4"/>
        <v/>
      </c>
      <c r="T15" s="43">
        <f t="shared" si="5"/>
        <v>0</v>
      </c>
      <c r="U15" s="46"/>
    </row>
    <row r="16" spans="1:21" s="4" customFormat="1" ht="20.100000000000001" customHeight="1">
      <c r="A16" s="34">
        <f>Schedule!$A15</f>
        <v>7</v>
      </c>
      <c r="B16" s="185" t="str">
        <f>Schedule!$B15</f>
        <v xml:space="preserve"> ()  </v>
      </c>
      <c r="C16" s="186">
        <f>Schedule!M15</f>
        <v>0</v>
      </c>
      <c r="D16" s="184" t="str">
        <f>IF($F$7 = "", "", IF(Schedule!$S15 = "", "", IF(INDEX(Schedule!$Y$10:$AG$39,MATCH(Schedule!S15,Schedule!$X$10:$X$39,0),MATCH($F$7,Schedule!$Y$8:$AG$8,0))= "","",INDEX(Schedule!$Y$10:$AG$39,MATCH(Schedule!S15,Schedule!$X$10:$X$39,0),MATCH($F$7,Schedule!$Y$8:$AG$8,0)))))</f>
        <v/>
      </c>
      <c r="E16" s="47" t="str">
        <f>IF(D16="","",D16*0.042*Schedule!G15)</f>
        <v/>
      </c>
      <c r="F16" s="43" t="str">
        <f>IF(D16="","",E16*Schedule!L15)</f>
        <v/>
      </c>
      <c r="G16" s="43" t="str">
        <f t="shared" si="0"/>
        <v/>
      </c>
      <c r="H16" s="43">
        <f t="shared" si="1"/>
        <v>0</v>
      </c>
      <c r="I16" s="44"/>
      <c r="J16" s="184" t="str">
        <f>IF($L$7 = "", "", IF(Schedule!$S15 = "", "", IF(INDEX(Schedule!$Y$10:$AG$39,MATCH(Schedule!S15,Schedule!$X$10:$X$39,0),MATCH($L$7,Schedule!$Y$8:$AG$8,0))= "","",INDEX(Schedule!$Y$10:$AG$39,MATCH(Schedule!S15,Schedule!$X$10:$X$39,0),MATCH($L$7,Schedule!$Y$8:$AG$8,0)))))</f>
        <v/>
      </c>
      <c r="K16" s="47" t="str">
        <f>IF(J16="","",J16*0.042*Schedule!G15)</f>
        <v/>
      </c>
      <c r="L16" s="43" t="str">
        <f>IF(J16="","",K16*Schedule!L15)</f>
        <v/>
      </c>
      <c r="M16" s="43" t="str">
        <f t="shared" si="2"/>
        <v/>
      </c>
      <c r="N16" s="43">
        <f t="shared" si="3"/>
        <v>0</v>
      </c>
      <c r="O16" s="45"/>
      <c r="P16" s="184" t="str">
        <f>IF($R$7 = "", "", IF(Schedule!$S15 = "", "", IF(INDEX(Schedule!$Y$10:$AG$39,MATCH(Schedule!S15,Schedule!$X$10:$X$39,0),MATCH($R$7,Schedule!$Y$8:$AG$8,0))= "","",INDEX(Schedule!$Y$10:$AG$39,MATCH(Schedule!S15,Schedule!$X$10:$X$39,0),MATCH($R$7,Schedule!$Y$8:$AG$8,0)))))</f>
        <v/>
      </c>
      <c r="Q16" s="47" t="str">
        <f>IF(P16="","",P16*0.042*Schedule!G15)</f>
        <v/>
      </c>
      <c r="R16" s="43" t="str">
        <f>IF(P16="","",Q16*Schedule!L15)</f>
        <v/>
      </c>
      <c r="S16" s="43" t="str">
        <f t="shared" si="4"/>
        <v/>
      </c>
      <c r="T16" s="43">
        <f t="shared" si="5"/>
        <v>0</v>
      </c>
      <c r="U16" s="46"/>
    </row>
    <row r="17" spans="1:21" s="4" customFormat="1" ht="20.100000000000001" customHeight="1">
      <c r="A17" s="34">
        <f>Schedule!$A16</f>
        <v>8</v>
      </c>
      <c r="B17" s="185" t="str">
        <f>Schedule!$B16</f>
        <v xml:space="preserve"> ()  </v>
      </c>
      <c r="C17" s="186">
        <f>Schedule!M16</f>
        <v>0</v>
      </c>
      <c r="D17" s="184" t="str">
        <f>IF($F$7 = "", "", IF(Schedule!$S16 = "", "", IF(INDEX(Schedule!$Y$10:$AG$39,MATCH(Schedule!S16,Schedule!$X$10:$X$39,0),MATCH($F$7,Schedule!$Y$8:$AG$8,0))= "","",INDEX(Schedule!$Y$10:$AG$39,MATCH(Schedule!S16,Schedule!$X$10:$X$39,0),MATCH($F$7,Schedule!$Y$8:$AG$8,0)))))</f>
        <v/>
      </c>
      <c r="E17" s="47" t="str">
        <f>IF(D17="","",D17*0.042*Schedule!G16)</f>
        <v/>
      </c>
      <c r="F17" s="43" t="str">
        <f>IF(D17="","",E17*Schedule!L16)</f>
        <v/>
      </c>
      <c r="G17" s="43" t="str">
        <f t="shared" si="0"/>
        <v/>
      </c>
      <c r="H17" s="43">
        <f t="shared" si="1"/>
        <v>0</v>
      </c>
      <c r="I17" s="44"/>
      <c r="J17" s="184" t="str">
        <f>IF($L$7 = "", "", IF(Schedule!$S16 = "", "", IF(INDEX(Schedule!$Y$10:$AG$39,MATCH(Schedule!S16,Schedule!$X$10:$X$39,0),MATCH($L$7,Schedule!$Y$8:$AG$8,0))= "","",INDEX(Schedule!$Y$10:$AG$39,MATCH(Schedule!S16,Schedule!$X$10:$X$39,0),MATCH($L$7,Schedule!$Y$8:$AG$8,0)))))</f>
        <v/>
      </c>
      <c r="K17" s="47" t="str">
        <f>IF(J17="","",J17*0.042*Schedule!G16)</f>
        <v/>
      </c>
      <c r="L17" s="43" t="str">
        <f>IF(J17="","",K17*Schedule!L16)</f>
        <v/>
      </c>
      <c r="M17" s="43" t="str">
        <f t="shared" si="2"/>
        <v/>
      </c>
      <c r="N17" s="43">
        <f t="shared" si="3"/>
        <v>0</v>
      </c>
      <c r="O17" s="45"/>
      <c r="P17" s="184" t="str">
        <f>IF($R$7 = "", "", IF(Schedule!$S16 = "", "", IF(INDEX(Schedule!$Y$10:$AG$39,MATCH(Schedule!S16,Schedule!$X$10:$X$39,0),MATCH($R$7,Schedule!$Y$8:$AG$8,0))= "","",INDEX(Schedule!$Y$10:$AG$39,MATCH(Schedule!S16,Schedule!$X$10:$X$39,0),MATCH($R$7,Schedule!$Y$8:$AG$8,0)))))</f>
        <v/>
      </c>
      <c r="Q17" s="47" t="str">
        <f>IF(P17="","",P17*0.042*Schedule!G16)</f>
        <v/>
      </c>
      <c r="R17" s="43" t="str">
        <f>IF(P17="","",Q17*Schedule!L16)</f>
        <v/>
      </c>
      <c r="S17" s="43" t="str">
        <f t="shared" si="4"/>
        <v/>
      </c>
      <c r="T17" s="43">
        <f t="shared" si="5"/>
        <v>0</v>
      </c>
      <c r="U17" s="46"/>
    </row>
    <row r="18" spans="1:21" s="4" customFormat="1" ht="19.5" customHeight="1">
      <c r="A18" s="34">
        <f>Schedule!$A17</f>
        <v>9</v>
      </c>
      <c r="B18" s="185" t="str">
        <f>Schedule!$B17</f>
        <v xml:space="preserve"> ()  </v>
      </c>
      <c r="C18" s="186">
        <f>Schedule!M17</f>
        <v>0</v>
      </c>
      <c r="D18" s="184" t="str">
        <f>IF($F$7 = "", "", IF(Schedule!$S17 = "", "", IF(INDEX(Schedule!$Y$10:$AG$39,MATCH(Schedule!S17,Schedule!$X$10:$X$39,0),MATCH($F$7,Schedule!$Y$8:$AG$8,0))= "","",INDEX(Schedule!$Y$10:$AG$39,MATCH(Schedule!S17,Schedule!$X$10:$X$39,0),MATCH($F$7,Schedule!$Y$8:$AG$8,0)))))</f>
        <v/>
      </c>
      <c r="E18" s="47" t="str">
        <f>IF(D18="","",D18*0.042*Schedule!G17)</f>
        <v/>
      </c>
      <c r="F18" s="43" t="str">
        <f>IF(D18="","",E18*Schedule!L17)</f>
        <v/>
      </c>
      <c r="G18" s="43" t="str">
        <f t="shared" si="0"/>
        <v/>
      </c>
      <c r="H18" s="43">
        <f t="shared" si="1"/>
        <v>0</v>
      </c>
      <c r="I18" s="44"/>
      <c r="J18" s="184" t="str">
        <f>IF($L$7 = "", "", IF(Schedule!$S17 = "", "", IF(INDEX(Schedule!$Y$10:$AG$39,MATCH(Schedule!S17,Schedule!$X$10:$X$39,0),MATCH($L$7,Schedule!$Y$8:$AG$8,0))= "","",INDEX(Schedule!$Y$10:$AG$39,MATCH(Schedule!S17,Schedule!$X$10:$X$39,0),MATCH($L$7,Schedule!$Y$8:$AG$8,0)))))</f>
        <v/>
      </c>
      <c r="K18" s="47" t="str">
        <f>IF(J18="","",J18*0.042*Schedule!G17)</f>
        <v/>
      </c>
      <c r="L18" s="43" t="str">
        <f>IF(J18="","",K18*Schedule!L17)</f>
        <v/>
      </c>
      <c r="M18" s="43" t="str">
        <f t="shared" si="2"/>
        <v/>
      </c>
      <c r="N18" s="43">
        <f t="shared" si="3"/>
        <v>0</v>
      </c>
      <c r="O18" s="45"/>
      <c r="P18" s="184" t="str">
        <f>IF($R$7 = "", "", IF(Schedule!$S17 = "", "", IF(INDEX(Schedule!$Y$10:$AG$39,MATCH(Schedule!S17,Schedule!$X$10:$X$39,0),MATCH($R$7,Schedule!$Y$8:$AG$8,0))= "","",INDEX(Schedule!$Y$10:$AG$39,MATCH(Schedule!S17,Schedule!$X$10:$X$39,0),MATCH($R$7,Schedule!$Y$8:$AG$8,0)))))</f>
        <v/>
      </c>
      <c r="Q18" s="47" t="str">
        <f>IF(P18="","",P18*0.042*Schedule!G17)</f>
        <v/>
      </c>
      <c r="R18" s="43" t="str">
        <f>IF(P18="","",Q18*Schedule!L17)</f>
        <v/>
      </c>
      <c r="S18" s="43" t="str">
        <f t="shared" si="4"/>
        <v/>
      </c>
      <c r="T18" s="43">
        <f t="shared" si="5"/>
        <v>0</v>
      </c>
      <c r="U18" s="46"/>
    </row>
    <row r="19" spans="1:21" s="4" customFormat="1" ht="20.100000000000001" customHeight="1">
      <c r="A19" s="34">
        <f>Schedule!$A18</f>
        <v>10</v>
      </c>
      <c r="B19" s="185" t="str">
        <f>Schedule!$B18</f>
        <v xml:space="preserve"> ()  </v>
      </c>
      <c r="C19" s="186">
        <f>Schedule!M18</f>
        <v>0</v>
      </c>
      <c r="D19" s="184" t="str">
        <f>IF($F$7 = "", "", IF(Schedule!$S18 = "", "", IF(INDEX(Schedule!$Y$10:$AG$39,MATCH(Schedule!S18,Schedule!$X$10:$X$39,0),MATCH($F$7,Schedule!$Y$8:$AG$8,0))= "","",INDEX(Schedule!$Y$10:$AG$39,MATCH(Schedule!S18,Schedule!$X$10:$X$39,0),MATCH($F$7,Schedule!$Y$8:$AG$8,0)))))</f>
        <v/>
      </c>
      <c r="E19" s="47" t="str">
        <f>IF(D19="","",D19*0.042*Schedule!G18)</f>
        <v/>
      </c>
      <c r="F19" s="43" t="str">
        <f>IF(D19="","",E19*Schedule!L18)</f>
        <v/>
      </c>
      <c r="G19" s="43" t="str">
        <f t="shared" si="0"/>
        <v/>
      </c>
      <c r="H19" s="43">
        <f t="shared" si="1"/>
        <v>0</v>
      </c>
      <c r="I19" s="44"/>
      <c r="J19" s="184" t="str">
        <f>IF($L$7 = "", "", IF(Schedule!$S18 = "", "", IF(INDEX(Schedule!$Y$10:$AG$39,MATCH(Schedule!S18,Schedule!$X$10:$X$39,0),MATCH($L$7,Schedule!$Y$8:$AG$8,0))= "","",INDEX(Schedule!$Y$10:$AG$39,MATCH(Schedule!S18,Schedule!$X$10:$X$39,0),MATCH($L$7,Schedule!$Y$8:$AG$8,0)))))</f>
        <v/>
      </c>
      <c r="K19" s="47" t="str">
        <f>IF(J19="","",J19*0.042*Schedule!G18)</f>
        <v/>
      </c>
      <c r="L19" s="43" t="str">
        <f>IF(J19="","",K19*Schedule!L18)</f>
        <v/>
      </c>
      <c r="M19" s="43" t="str">
        <f t="shared" si="2"/>
        <v/>
      </c>
      <c r="N19" s="43">
        <f t="shared" si="3"/>
        <v>0</v>
      </c>
      <c r="O19" s="45"/>
      <c r="P19" s="184" t="str">
        <f>IF($R$7 = "", "", IF(Schedule!$S18 = "", "", IF(INDEX(Schedule!$Y$10:$AG$39,MATCH(Schedule!S18,Schedule!$X$10:$X$39,0),MATCH($R$7,Schedule!$Y$8:$AG$8,0))= "","",INDEX(Schedule!$Y$10:$AG$39,MATCH(Schedule!S18,Schedule!$X$10:$X$39,0),MATCH($R$7,Schedule!$Y$8:$AG$8,0)))))</f>
        <v/>
      </c>
      <c r="Q19" s="47" t="str">
        <f>IF(P19="","",P19*0.042*Schedule!G18)</f>
        <v/>
      </c>
      <c r="R19" s="43" t="str">
        <f>IF(P19="","",Q19*Schedule!L18)</f>
        <v/>
      </c>
      <c r="S19" s="43" t="str">
        <f t="shared" si="4"/>
        <v/>
      </c>
      <c r="T19" s="43">
        <f t="shared" si="5"/>
        <v>0</v>
      </c>
      <c r="U19" s="46"/>
    </row>
    <row r="20" spans="1:21" s="4" customFormat="1" ht="20.100000000000001" customHeight="1">
      <c r="A20" s="34">
        <f>Schedule!$A19</f>
        <v>11</v>
      </c>
      <c r="B20" s="185" t="str">
        <f>Schedule!$B19</f>
        <v xml:space="preserve"> ()  </v>
      </c>
      <c r="C20" s="186">
        <f>Schedule!M19</f>
        <v>0</v>
      </c>
      <c r="D20" s="184" t="str">
        <f>IF($F$7 = "", "", IF(Schedule!$S19 = "", "", IF(INDEX(Schedule!$Y$10:$AG$39,MATCH(Schedule!S19,Schedule!$X$10:$X$39,0),MATCH($F$7,Schedule!$Y$8:$AG$8,0))= "","",INDEX(Schedule!$Y$10:$AG$39,MATCH(Schedule!S19,Schedule!$X$10:$X$39,0),MATCH($F$7,Schedule!$Y$8:$AG$8,0)))))</f>
        <v/>
      </c>
      <c r="E20" s="47" t="str">
        <f>IF(D20="","",D20*0.042*Schedule!G19)</f>
        <v/>
      </c>
      <c r="F20" s="43" t="str">
        <f>IF(D20="","",E20*Schedule!L19)</f>
        <v/>
      </c>
      <c r="G20" s="43" t="str">
        <f t="shared" si="0"/>
        <v/>
      </c>
      <c r="H20" s="43">
        <f t="shared" si="1"/>
        <v>0</v>
      </c>
      <c r="I20" s="44"/>
      <c r="J20" s="184" t="str">
        <f>IF($L$7 = "", "", IF(Schedule!$S19 = "", "", IF(INDEX(Schedule!$Y$10:$AG$39,MATCH(Schedule!S19,Schedule!$X$10:$X$39,0),MATCH($L$7,Schedule!$Y$8:$AG$8,0))= "","",INDEX(Schedule!$Y$10:$AG$39,MATCH(Schedule!S19,Schedule!$X$10:$X$39,0),MATCH($L$7,Schedule!$Y$8:$AG$8,0)))))</f>
        <v/>
      </c>
      <c r="K20" s="47" t="str">
        <f>IF(J20="","",J20*0.042*Schedule!G19)</f>
        <v/>
      </c>
      <c r="L20" s="43" t="str">
        <f>IF(J20="","",K20*Schedule!L19)</f>
        <v/>
      </c>
      <c r="M20" s="43" t="str">
        <f t="shared" si="2"/>
        <v/>
      </c>
      <c r="N20" s="43">
        <f t="shared" si="3"/>
        <v>0</v>
      </c>
      <c r="O20" s="45"/>
      <c r="P20" s="184" t="str">
        <f>IF($R$7 = "", "", IF(Schedule!$S19 = "", "", IF(INDEX(Schedule!$Y$10:$AG$39,MATCH(Schedule!S19,Schedule!$X$10:$X$39,0),MATCH($R$7,Schedule!$Y$8:$AG$8,0))= "","",INDEX(Schedule!$Y$10:$AG$39,MATCH(Schedule!S19,Schedule!$X$10:$X$39,0),MATCH($R$7,Schedule!$Y$8:$AG$8,0)))))</f>
        <v/>
      </c>
      <c r="Q20" s="47" t="str">
        <f>IF(P20="","",P20*0.042*Schedule!G19)</f>
        <v/>
      </c>
      <c r="R20" s="43" t="str">
        <f>IF(P20="","",Q20*Schedule!L19)</f>
        <v/>
      </c>
      <c r="S20" s="43" t="str">
        <f t="shared" si="4"/>
        <v/>
      </c>
      <c r="T20" s="43">
        <f t="shared" si="5"/>
        <v>0</v>
      </c>
      <c r="U20" s="46"/>
    </row>
    <row r="21" spans="1:21" s="4" customFormat="1" ht="20.100000000000001" customHeight="1">
      <c r="A21" s="34">
        <f>Schedule!$A20</f>
        <v>12</v>
      </c>
      <c r="B21" s="185" t="str">
        <f>Schedule!$B20</f>
        <v xml:space="preserve"> ()  </v>
      </c>
      <c r="C21" s="186">
        <f>Schedule!M20</f>
        <v>0</v>
      </c>
      <c r="D21" s="184" t="str">
        <f>IF($F$7 = "", "", IF(Schedule!$S20 = "", "", IF(INDEX(Schedule!$Y$10:$AG$39,MATCH(Schedule!S20,Schedule!$X$10:$X$39,0),MATCH($F$7,Schedule!$Y$8:$AG$8,0))= "","",INDEX(Schedule!$Y$10:$AG$39,MATCH(Schedule!S20,Schedule!$X$10:$X$39,0),MATCH($F$7,Schedule!$Y$8:$AG$8,0)))))</f>
        <v/>
      </c>
      <c r="E21" s="47" t="str">
        <f>IF(D21="","",D21*0.042*Schedule!G20)</f>
        <v/>
      </c>
      <c r="F21" s="43" t="str">
        <f>IF(D21="","",E21*Schedule!L20)</f>
        <v/>
      </c>
      <c r="G21" s="43" t="str">
        <f t="shared" si="0"/>
        <v/>
      </c>
      <c r="H21" s="43">
        <f t="shared" si="1"/>
        <v>0</v>
      </c>
      <c r="I21" s="44"/>
      <c r="J21" s="184" t="str">
        <f>IF($L$7 = "", "", IF(Schedule!$S20 = "", "", IF(INDEX(Schedule!$Y$10:$AG$39,MATCH(Schedule!S20,Schedule!$X$10:$X$39,0),MATCH($L$7,Schedule!$Y$8:$AG$8,0))= "","",INDEX(Schedule!$Y$10:$AG$39,MATCH(Schedule!S20,Schedule!$X$10:$X$39,0),MATCH($L$7,Schedule!$Y$8:$AG$8,0)))))</f>
        <v/>
      </c>
      <c r="K21" s="47" t="str">
        <f>IF(J21="","",J21*0.042*Schedule!G20)</f>
        <v/>
      </c>
      <c r="L21" s="43" t="str">
        <f>IF(J21="","",K21*Schedule!L20)</f>
        <v/>
      </c>
      <c r="M21" s="43" t="str">
        <f t="shared" si="2"/>
        <v/>
      </c>
      <c r="N21" s="43">
        <f t="shared" si="3"/>
        <v>0</v>
      </c>
      <c r="O21" s="45"/>
      <c r="P21" s="184" t="str">
        <f>IF($R$7 = "", "", IF(Schedule!$S20 = "", "", IF(INDEX(Schedule!$Y$10:$AG$39,MATCH(Schedule!S20,Schedule!$X$10:$X$39,0),MATCH($R$7,Schedule!$Y$8:$AG$8,0))= "","",INDEX(Schedule!$Y$10:$AG$39,MATCH(Schedule!S20,Schedule!$X$10:$X$39,0),MATCH($R$7,Schedule!$Y$8:$AG$8,0)))))</f>
        <v/>
      </c>
      <c r="Q21" s="47" t="str">
        <f>IF(P21="","",P21*0.042*Schedule!G20)</f>
        <v/>
      </c>
      <c r="R21" s="43" t="str">
        <f>IF(P21="","",Q21*Schedule!L20)</f>
        <v/>
      </c>
      <c r="S21" s="43" t="str">
        <f t="shared" si="4"/>
        <v/>
      </c>
      <c r="T21" s="43">
        <f t="shared" si="5"/>
        <v>0</v>
      </c>
      <c r="U21" s="46"/>
    </row>
    <row r="22" spans="1:21" s="4" customFormat="1" ht="20.100000000000001" customHeight="1">
      <c r="A22" s="34">
        <f>Schedule!$A21</f>
        <v>13</v>
      </c>
      <c r="B22" s="185" t="str">
        <f>Schedule!$B21</f>
        <v xml:space="preserve"> ()  </v>
      </c>
      <c r="C22" s="186">
        <f>Schedule!M21</f>
        <v>0</v>
      </c>
      <c r="D22" s="184" t="str">
        <f>IF($F$7 = "", "", IF(Schedule!$S21 = "", "", IF(INDEX(Schedule!$Y$10:$AG$39,MATCH(Schedule!S21,Schedule!$X$10:$X$39,0),MATCH($F$7,Schedule!$Y$8:$AG$8,0))= "","",INDEX(Schedule!$Y$10:$AG$39,MATCH(Schedule!S21,Schedule!$X$10:$X$39,0),MATCH($F$7,Schedule!$Y$8:$AG$8,0)))))</f>
        <v/>
      </c>
      <c r="E22" s="47" t="str">
        <f>IF(D22="","",D22*0.042*Schedule!G21)</f>
        <v/>
      </c>
      <c r="F22" s="43" t="str">
        <f>IF(D22="","",E22*Schedule!L21)</f>
        <v/>
      </c>
      <c r="G22" s="43" t="str">
        <f t="shared" si="0"/>
        <v/>
      </c>
      <c r="H22" s="43">
        <f t="shared" si="1"/>
        <v>0</v>
      </c>
      <c r="I22" s="44"/>
      <c r="J22" s="184" t="str">
        <f>IF($L$7 = "", "", IF(Schedule!$S21 = "", "", IF(INDEX(Schedule!$Y$10:$AG$39,MATCH(Schedule!S21,Schedule!$X$10:$X$39,0),MATCH($L$7,Schedule!$Y$8:$AG$8,0))= "","",INDEX(Schedule!$Y$10:$AG$39,MATCH(Schedule!S21,Schedule!$X$10:$X$39,0),MATCH($L$7,Schedule!$Y$8:$AG$8,0)))))</f>
        <v/>
      </c>
      <c r="K22" s="47" t="str">
        <f>IF(J22="","",J22*0.042*Schedule!G21)</f>
        <v/>
      </c>
      <c r="L22" s="43" t="str">
        <f>IF(J22="","",K22*Schedule!L21)</f>
        <v/>
      </c>
      <c r="M22" s="43" t="str">
        <f t="shared" si="2"/>
        <v/>
      </c>
      <c r="N22" s="43">
        <f t="shared" si="3"/>
        <v>0</v>
      </c>
      <c r="O22" s="45"/>
      <c r="P22" s="184" t="str">
        <f>IF($R$7 = "", "", IF(Schedule!$S21 = "", "", IF(INDEX(Schedule!$Y$10:$AG$39,MATCH(Schedule!S21,Schedule!$X$10:$X$39,0),MATCH($R$7,Schedule!$Y$8:$AG$8,0))= "","",INDEX(Schedule!$Y$10:$AG$39,MATCH(Schedule!S21,Schedule!$X$10:$X$39,0),MATCH($R$7,Schedule!$Y$8:$AG$8,0)))))</f>
        <v/>
      </c>
      <c r="Q22" s="47" t="str">
        <f>IF(P22="","",P22*0.042*Schedule!G21)</f>
        <v/>
      </c>
      <c r="R22" s="43" t="str">
        <f>IF(P22="","",Q22*Schedule!L21)</f>
        <v/>
      </c>
      <c r="S22" s="43" t="str">
        <f t="shared" si="4"/>
        <v/>
      </c>
      <c r="T22" s="43">
        <f t="shared" si="5"/>
        <v>0</v>
      </c>
      <c r="U22" s="46"/>
    </row>
    <row r="23" spans="1:21" s="4" customFormat="1" ht="20.100000000000001" customHeight="1">
      <c r="A23" s="34">
        <f>Schedule!$A22</f>
        <v>14</v>
      </c>
      <c r="B23" s="185" t="str">
        <f>Schedule!$B22</f>
        <v xml:space="preserve"> ()  </v>
      </c>
      <c r="C23" s="186">
        <f>Schedule!M22</f>
        <v>0</v>
      </c>
      <c r="D23" s="184" t="str">
        <f>IF($F$7 = "", "", IF(Schedule!$S22 = "", "", IF(INDEX(Schedule!$Y$10:$AG$39,MATCH(Schedule!S22,Schedule!$X$10:$X$39,0),MATCH($F$7,Schedule!$Y$8:$AG$8,0))= "","",INDEX(Schedule!$Y$10:$AG$39,MATCH(Schedule!S22,Schedule!$X$10:$X$39,0),MATCH($F$7,Schedule!$Y$8:$AG$8,0)))))</f>
        <v/>
      </c>
      <c r="E23" s="47" t="str">
        <f>IF(D23="","",D23*0.042*Schedule!G22)</f>
        <v/>
      </c>
      <c r="F23" s="43" t="str">
        <f>IF(D23="","",E23*Schedule!L22)</f>
        <v/>
      </c>
      <c r="G23" s="43" t="str">
        <f t="shared" si="0"/>
        <v/>
      </c>
      <c r="H23" s="43">
        <f t="shared" si="1"/>
        <v>0</v>
      </c>
      <c r="I23" s="44"/>
      <c r="J23" s="184" t="str">
        <f>IF($L$7 = "", "", IF(Schedule!$S22 = "", "", IF(INDEX(Schedule!$Y$10:$AG$39,MATCH(Schedule!S22,Schedule!$X$10:$X$39,0),MATCH($L$7,Schedule!$Y$8:$AG$8,0))= "","",INDEX(Schedule!$Y$10:$AG$39,MATCH(Schedule!S22,Schedule!$X$10:$X$39,0),MATCH($L$7,Schedule!$Y$8:$AG$8,0)))))</f>
        <v/>
      </c>
      <c r="K23" s="47" t="str">
        <f>IF(J23="","",J23*0.042*Schedule!G22)</f>
        <v/>
      </c>
      <c r="L23" s="43" t="str">
        <f>IF(J23="","",K23*Schedule!L22)</f>
        <v/>
      </c>
      <c r="M23" s="43" t="str">
        <f t="shared" si="2"/>
        <v/>
      </c>
      <c r="N23" s="43">
        <f t="shared" si="3"/>
        <v>0</v>
      </c>
      <c r="O23" s="45"/>
      <c r="P23" s="184" t="str">
        <f>IF($R$7 = "", "", IF(Schedule!$S22 = "", "", IF(INDEX(Schedule!$Y$10:$AG$39,MATCH(Schedule!S22,Schedule!$X$10:$X$39,0),MATCH($R$7,Schedule!$Y$8:$AG$8,0))= "","",INDEX(Schedule!$Y$10:$AG$39,MATCH(Schedule!S22,Schedule!$X$10:$X$39,0),MATCH($R$7,Schedule!$Y$8:$AG$8,0)))))</f>
        <v/>
      </c>
      <c r="Q23" s="47" t="str">
        <f>IF(P23="","",P23*0.042*Schedule!G22)</f>
        <v/>
      </c>
      <c r="R23" s="43" t="str">
        <f>IF(P23="","",Q23*Schedule!L22)</f>
        <v/>
      </c>
      <c r="S23" s="43" t="str">
        <f t="shared" si="4"/>
        <v/>
      </c>
      <c r="T23" s="43">
        <f t="shared" si="5"/>
        <v>0</v>
      </c>
      <c r="U23" s="46"/>
    </row>
    <row r="24" spans="1:21" s="4" customFormat="1" ht="20.100000000000001" customHeight="1">
      <c r="A24" s="34">
        <f>Schedule!$A23</f>
        <v>15</v>
      </c>
      <c r="B24" s="185" t="str">
        <f>Schedule!$B23</f>
        <v xml:space="preserve"> ()  </v>
      </c>
      <c r="C24" s="186">
        <f>Schedule!M23</f>
        <v>0</v>
      </c>
      <c r="D24" s="184" t="str">
        <f>IF($F$7 = "", "", IF(Schedule!$S23 = "", "", IF(INDEX(Schedule!$Y$10:$AG$39,MATCH(Schedule!S23,Schedule!$X$10:$X$39,0),MATCH($F$7,Schedule!$Y$8:$AG$8,0))= "","",INDEX(Schedule!$Y$10:$AG$39,MATCH(Schedule!S23,Schedule!$X$10:$X$39,0),MATCH($F$7,Schedule!$Y$8:$AG$8,0)))))</f>
        <v/>
      </c>
      <c r="E24" s="47" t="str">
        <f>IF(D24="","",D24*0.042*Schedule!G23)</f>
        <v/>
      </c>
      <c r="F24" s="43" t="str">
        <f>IF(D24="","",E24*Schedule!L23)</f>
        <v/>
      </c>
      <c r="G24" s="43" t="str">
        <f t="shared" si="0"/>
        <v/>
      </c>
      <c r="H24" s="43">
        <f t="shared" si="1"/>
        <v>0</v>
      </c>
      <c r="I24" s="44"/>
      <c r="J24" s="184" t="str">
        <f>IF($L$7 = "", "", IF(Schedule!$S23 = "", "", IF(INDEX(Schedule!$Y$10:$AG$39,MATCH(Schedule!S23,Schedule!$X$10:$X$39,0),MATCH($L$7,Schedule!$Y$8:$AG$8,0))= "","",INDEX(Schedule!$Y$10:$AG$39,MATCH(Schedule!S23,Schedule!$X$10:$X$39,0),MATCH($L$7,Schedule!$Y$8:$AG$8,0)))))</f>
        <v/>
      </c>
      <c r="K24" s="47" t="str">
        <f>IF(J24="","",J24*0.042*Schedule!G23)</f>
        <v/>
      </c>
      <c r="L24" s="43" t="str">
        <f>IF(J24="","",K24*Schedule!L23)</f>
        <v/>
      </c>
      <c r="M24" s="43" t="str">
        <f t="shared" si="2"/>
        <v/>
      </c>
      <c r="N24" s="43">
        <f t="shared" si="3"/>
        <v>0</v>
      </c>
      <c r="O24" s="45"/>
      <c r="P24" s="184" t="str">
        <f>IF($R$7 = "", "", IF(Schedule!$S23 = "", "", IF(INDEX(Schedule!$Y$10:$AG$39,MATCH(Schedule!S23,Schedule!$X$10:$X$39,0),MATCH($R$7,Schedule!$Y$8:$AG$8,0))= "","",INDEX(Schedule!$Y$10:$AG$39,MATCH(Schedule!S23,Schedule!$X$10:$X$39,0),MATCH($R$7,Schedule!$Y$8:$AG$8,0)))))</f>
        <v/>
      </c>
      <c r="Q24" s="47" t="str">
        <f>IF(P24="","",P24*0.042*Schedule!G23)</f>
        <v/>
      </c>
      <c r="R24" s="43" t="str">
        <f>IF(P24="","",Q24*Schedule!L23)</f>
        <v/>
      </c>
      <c r="S24" s="43" t="str">
        <f t="shared" si="4"/>
        <v/>
      </c>
      <c r="T24" s="43">
        <f t="shared" si="5"/>
        <v>0</v>
      </c>
      <c r="U24" s="46"/>
    </row>
    <row r="25" spans="1:21" s="4" customFormat="1" ht="20.100000000000001" customHeight="1">
      <c r="A25" s="34">
        <f>Schedule!$A24</f>
        <v>16</v>
      </c>
      <c r="B25" s="185" t="str">
        <f>Schedule!$B24</f>
        <v xml:space="preserve"> ()  </v>
      </c>
      <c r="C25" s="186">
        <f>Schedule!M24</f>
        <v>0</v>
      </c>
      <c r="D25" s="184" t="str">
        <f>IF($F$7 = "", "", IF(Schedule!$S24 = "", "", IF(INDEX(Schedule!$Y$10:$AG$39,MATCH(Schedule!S24,Schedule!$X$10:$X$39,0),MATCH($F$7,Schedule!$Y$8:$AG$8,0))= "","",INDEX(Schedule!$Y$10:$AG$39,MATCH(Schedule!S24,Schedule!$X$10:$X$39,0),MATCH($F$7,Schedule!$Y$8:$AG$8,0)))))</f>
        <v/>
      </c>
      <c r="E25" s="47" t="str">
        <f>IF(D25="","",D25*0.042*Schedule!G24)</f>
        <v/>
      </c>
      <c r="F25" s="43" t="str">
        <f>IF(D25="","",E25*Schedule!L24)</f>
        <v/>
      </c>
      <c r="G25" s="43" t="str">
        <f t="shared" si="0"/>
        <v/>
      </c>
      <c r="H25" s="43">
        <f t="shared" si="1"/>
        <v>0</v>
      </c>
      <c r="I25" s="44"/>
      <c r="J25" s="184" t="str">
        <f>IF($L$7 = "", "", IF(Schedule!$S24 = "", "", IF(INDEX(Schedule!$Y$10:$AG$39,MATCH(Schedule!S24,Schedule!$X$10:$X$39,0),MATCH($L$7,Schedule!$Y$8:$AG$8,0))= "","",INDEX(Schedule!$Y$10:$AG$39,MATCH(Schedule!S24,Schedule!$X$10:$X$39,0),MATCH($L$7,Schedule!$Y$8:$AG$8,0)))))</f>
        <v/>
      </c>
      <c r="K25" s="47" t="str">
        <f>IF(J25="","",J25*0.042*Schedule!G24)</f>
        <v/>
      </c>
      <c r="L25" s="43" t="str">
        <f>IF(J25="","",K25*Schedule!L24)</f>
        <v/>
      </c>
      <c r="M25" s="43" t="str">
        <f t="shared" si="2"/>
        <v/>
      </c>
      <c r="N25" s="43">
        <f t="shared" si="3"/>
        <v>0</v>
      </c>
      <c r="O25" s="45"/>
      <c r="P25" s="184" t="str">
        <f>IF($R$7 = "", "", IF(Schedule!$S24 = "", "", IF(INDEX(Schedule!$Y$10:$AG$39,MATCH(Schedule!S24,Schedule!$X$10:$X$39,0),MATCH($R$7,Schedule!$Y$8:$AG$8,0))= "","",INDEX(Schedule!$Y$10:$AG$39,MATCH(Schedule!S24,Schedule!$X$10:$X$39,0),MATCH($R$7,Schedule!$Y$8:$AG$8,0)))))</f>
        <v/>
      </c>
      <c r="Q25" s="47" t="str">
        <f>IF(P25="","",P25*0.042*Schedule!G24)</f>
        <v/>
      </c>
      <c r="R25" s="43" t="str">
        <f>IF(P25="","",Q25*Schedule!L24)</f>
        <v/>
      </c>
      <c r="S25" s="43" t="str">
        <f t="shared" si="4"/>
        <v/>
      </c>
      <c r="T25" s="43">
        <f t="shared" si="5"/>
        <v>0</v>
      </c>
      <c r="U25" s="46"/>
    </row>
    <row r="26" spans="1:21" s="4" customFormat="1" ht="20.100000000000001" customHeight="1">
      <c r="A26" s="34">
        <f>Schedule!$A25</f>
        <v>17</v>
      </c>
      <c r="B26" s="185" t="str">
        <f>Schedule!$B25</f>
        <v xml:space="preserve"> ()  </v>
      </c>
      <c r="C26" s="186">
        <f>Schedule!M25</f>
        <v>0</v>
      </c>
      <c r="D26" s="184" t="str">
        <f>IF($F$7 = "", "", IF(Schedule!$S25 = "", "", IF(INDEX(Schedule!$Y$10:$AG$39,MATCH(Schedule!S25,Schedule!$X$10:$X$39,0),MATCH($F$7,Schedule!$Y$8:$AG$8,0))= "","",INDEX(Schedule!$Y$10:$AG$39,MATCH(Schedule!S25,Schedule!$X$10:$X$39,0),MATCH($F$7,Schedule!$Y$8:$AG$8,0)))))</f>
        <v/>
      </c>
      <c r="E26" s="47" t="str">
        <f>IF(D26="","",D26*0.042*Schedule!G25)</f>
        <v/>
      </c>
      <c r="F26" s="43" t="str">
        <f>IF(D26="","",E26*Schedule!L25)</f>
        <v/>
      </c>
      <c r="G26" s="43" t="str">
        <f t="shared" si="0"/>
        <v/>
      </c>
      <c r="H26" s="43">
        <f t="shared" si="1"/>
        <v>0</v>
      </c>
      <c r="I26" s="44"/>
      <c r="J26" s="184" t="str">
        <f>IF($L$7 = "", "", IF(Schedule!$S25 = "", "", IF(INDEX(Schedule!$Y$10:$AG$39,MATCH(Schedule!S25,Schedule!$X$10:$X$39,0),MATCH($L$7,Schedule!$Y$8:$AG$8,0))= "","",INDEX(Schedule!$Y$10:$AG$39,MATCH(Schedule!S25,Schedule!$X$10:$X$39,0),MATCH($L$7,Schedule!$Y$8:$AG$8,0)))))</f>
        <v/>
      </c>
      <c r="K26" s="47" t="str">
        <f>IF(J26="","",J26*0.042*Schedule!G25)</f>
        <v/>
      </c>
      <c r="L26" s="43" t="str">
        <f>IF(J26="","",K26*Schedule!L25)</f>
        <v/>
      </c>
      <c r="M26" s="43" t="str">
        <f t="shared" si="2"/>
        <v/>
      </c>
      <c r="N26" s="43">
        <f t="shared" si="3"/>
        <v>0</v>
      </c>
      <c r="O26" s="45"/>
      <c r="P26" s="184" t="str">
        <f>IF($R$7 = "", "", IF(Schedule!$S25 = "", "", IF(INDEX(Schedule!$Y$10:$AG$39,MATCH(Schedule!S25,Schedule!$X$10:$X$39,0),MATCH($R$7,Schedule!$Y$8:$AG$8,0))= "","",INDEX(Schedule!$Y$10:$AG$39,MATCH(Schedule!S25,Schedule!$X$10:$X$39,0),MATCH($R$7,Schedule!$Y$8:$AG$8,0)))))</f>
        <v/>
      </c>
      <c r="Q26" s="47" t="str">
        <f>IF(P26="","",P26*0.042*Schedule!G25)</f>
        <v/>
      </c>
      <c r="R26" s="43" t="str">
        <f>IF(P26="","",Q26*Schedule!L25)</f>
        <v/>
      </c>
      <c r="S26" s="43" t="str">
        <f t="shared" si="4"/>
        <v/>
      </c>
      <c r="T26" s="43">
        <f t="shared" si="5"/>
        <v>0</v>
      </c>
      <c r="U26" s="46"/>
    </row>
    <row r="27" spans="1:21" s="4" customFormat="1" ht="20.100000000000001" customHeight="1">
      <c r="A27" s="34">
        <f>Schedule!$A26</f>
        <v>18</v>
      </c>
      <c r="B27" s="185" t="str">
        <f>Schedule!$B26</f>
        <v xml:space="preserve"> ()  </v>
      </c>
      <c r="C27" s="186">
        <f>Schedule!M26</f>
        <v>0</v>
      </c>
      <c r="D27" s="184" t="str">
        <f>IF($F$7 = "", "", IF(Schedule!$S26 = "", "", IF(INDEX(Schedule!$Y$10:$AG$39,MATCH(Schedule!S26,Schedule!$X$10:$X$39,0),MATCH($F$7,Schedule!$Y$8:$AG$8,0))= "","",INDEX(Schedule!$Y$10:$AG$39,MATCH(Schedule!S26,Schedule!$X$10:$X$39,0),MATCH($F$7,Schedule!$Y$8:$AG$8,0)))))</f>
        <v/>
      </c>
      <c r="E27" s="47" t="str">
        <f>IF(D27="","",D27*0.042*Schedule!G26)</f>
        <v/>
      </c>
      <c r="F27" s="43" t="str">
        <f>IF(D27="","",E27*Schedule!L26)</f>
        <v/>
      </c>
      <c r="G27" s="43" t="str">
        <f t="shared" si="0"/>
        <v/>
      </c>
      <c r="H27" s="43">
        <f t="shared" si="1"/>
        <v>0</v>
      </c>
      <c r="I27" s="44"/>
      <c r="J27" s="184" t="str">
        <f>IF($L$7 = "", "", IF(Schedule!$S26 = "", "", IF(INDEX(Schedule!$Y$10:$AG$39,MATCH(Schedule!S26,Schedule!$X$10:$X$39,0),MATCH($L$7,Schedule!$Y$8:$AG$8,0))= "","",INDEX(Schedule!$Y$10:$AG$39,MATCH(Schedule!S26,Schedule!$X$10:$X$39,0),MATCH($L$7,Schedule!$Y$8:$AG$8,0)))))</f>
        <v/>
      </c>
      <c r="K27" s="47" t="str">
        <f>IF(J27="","",J27*0.042*Schedule!G26)</f>
        <v/>
      </c>
      <c r="L27" s="43" t="str">
        <f>IF(J27="","",K27*Schedule!L26)</f>
        <v/>
      </c>
      <c r="M27" s="43" t="str">
        <f t="shared" si="2"/>
        <v/>
      </c>
      <c r="N27" s="43">
        <f t="shared" si="3"/>
        <v>0</v>
      </c>
      <c r="O27" s="45"/>
      <c r="P27" s="184" t="str">
        <f>IF($R$7 = "", "", IF(Schedule!$S26 = "", "", IF(INDEX(Schedule!$Y$10:$AG$39,MATCH(Schedule!S26,Schedule!$X$10:$X$39,0),MATCH($R$7,Schedule!$Y$8:$AG$8,0))= "","",INDEX(Schedule!$Y$10:$AG$39,MATCH(Schedule!S26,Schedule!$X$10:$X$39,0),MATCH($R$7,Schedule!$Y$8:$AG$8,0)))))</f>
        <v/>
      </c>
      <c r="Q27" s="47" t="str">
        <f>IF(P27="","",P27*0.042*Schedule!G26)</f>
        <v/>
      </c>
      <c r="R27" s="43" t="str">
        <f>IF(P27="","",Q27*Schedule!L26)</f>
        <v/>
      </c>
      <c r="S27" s="43" t="str">
        <f t="shared" si="4"/>
        <v/>
      </c>
      <c r="T27" s="43">
        <f t="shared" si="5"/>
        <v>0</v>
      </c>
      <c r="U27" s="46"/>
    </row>
    <row r="28" spans="1:21" s="4" customFormat="1" ht="20.100000000000001" customHeight="1">
      <c r="A28" s="34">
        <f>Schedule!$A27</f>
        <v>19</v>
      </c>
      <c r="B28" s="185" t="str">
        <f>Schedule!$B27</f>
        <v xml:space="preserve"> ()  </v>
      </c>
      <c r="C28" s="186">
        <f>Schedule!M27</f>
        <v>0</v>
      </c>
      <c r="D28" s="184" t="str">
        <f>IF($F$7 = "", "", IF(Schedule!$S27 = "", "", IF(INDEX(Schedule!$Y$10:$AG$39,MATCH(Schedule!S27,Schedule!$X$10:$X$39,0),MATCH($F$7,Schedule!$Y$8:$AG$8,0))= "","",INDEX(Schedule!$Y$10:$AG$39,MATCH(Schedule!S27,Schedule!$X$10:$X$39,0),MATCH($F$7,Schedule!$Y$8:$AG$8,0)))))</f>
        <v/>
      </c>
      <c r="E28" s="47" t="str">
        <f>IF(D28="","",D28*0.042*Schedule!G27)</f>
        <v/>
      </c>
      <c r="F28" s="43" t="str">
        <f>IF(D28="","",E28*Schedule!L27)</f>
        <v/>
      </c>
      <c r="G28" s="43" t="str">
        <f t="shared" si="0"/>
        <v/>
      </c>
      <c r="H28" s="43">
        <f t="shared" si="1"/>
        <v>0</v>
      </c>
      <c r="I28" s="44"/>
      <c r="J28" s="184" t="str">
        <f>IF($L$7 = "", "", IF(Schedule!$S27 = "", "", IF(INDEX(Schedule!$Y$10:$AG$39,MATCH(Schedule!S27,Schedule!$X$10:$X$39,0),MATCH($L$7,Schedule!$Y$8:$AG$8,0))= "","",INDEX(Schedule!$Y$10:$AG$39,MATCH(Schedule!S27,Schedule!$X$10:$X$39,0),MATCH($L$7,Schedule!$Y$8:$AG$8,0)))))</f>
        <v/>
      </c>
      <c r="K28" s="47" t="str">
        <f>IF(J28="","",J28*0.042*Schedule!G27)</f>
        <v/>
      </c>
      <c r="L28" s="43" t="str">
        <f>IF(J28="","",K28*Schedule!L27)</f>
        <v/>
      </c>
      <c r="M28" s="43" t="str">
        <f t="shared" si="2"/>
        <v/>
      </c>
      <c r="N28" s="43">
        <f t="shared" si="3"/>
        <v>0</v>
      </c>
      <c r="O28" s="45"/>
      <c r="P28" s="184" t="str">
        <f>IF($R$7 = "", "", IF(Schedule!$S27 = "", "", IF(INDEX(Schedule!$Y$10:$AG$39,MATCH(Schedule!S27,Schedule!$X$10:$X$39,0),MATCH($R$7,Schedule!$Y$8:$AG$8,0))= "","",INDEX(Schedule!$Y$10:$AG$39,MATCH(Schedule!S27,Schedule!$X$10:$X$39,0),MATCH($R$7,Schedule!$Y$8:$AG$8,0)))))</f>
        <v/>
      </c>
      <c r="Q28" s="47" t="str">
        <f>IF(P28="","",P28*0.042*Schedule!G27)</f>
        <v/>
      </c>
      <c r="R28" s="43" t="str">
        <f>IF(P28="","",Q28*Schedule!L27)</f>
        <v/>
      </c>
      <c r="S28" s="43" t="str">
        <f t="shared" si="4"/>
        <v/>
      </c>
      <c r="T28" s="43">
        <f t="shared" si="5"/>
        <v>0</v>
      </c>
      <c r="U28" s="46"/>
    </row>
    <row r="29" spans="1:21" s="4" customFormat="1" ht="20.100000000000001" customHeight="1">
      <c r="A29" s="34">
        <f>Schedule!$A28</f>
        <v>20</v>
      </c>
      <c r="B29" s="185" t="str">
        <f>Schedule!$B28</f>
        <v xml:space="preserve"> ()  </v>
      </c>
      <c r="C29" s="186">
        <f>Schedule!M28</f>
        <v>0</v>
      </c>
      <c r="D29" s="184" t="str">
        <f>IF($F$7 = "", "", IF(Schedule!$S28 = "", "", IF(INDEX(Schedule!$Y$10:$AG$39,MATCH(Schedule!S28,Schedule!$X$10:$X$39,0),MATCH($F$7,Schedule!$Y$8:$AG$8,0))= "","",INDEX(Schedule!$Y$10:$AG$39,MATCH(Schedule!S28,Schedule!$X$10:$X$39,0),MATCH($F$7,Schedule!$Y$8:$AG$8,0)))))</f>
        <v/>
      </c>
      <c r="E29" s="47" t="str">
        <f>IF(D29="","",D29*0.042*Schedule!G28)</f>
        <v/>
      </c>
      <c r="F29" s="43" t="str">
        <f>IF(D29="","",E29*Schedule!L28)</f>
        <v/>
      </c>
      <c r="G29" s="43" t="str">
        <f t="shared" si="0"/>
        <v/>
      </c>
      <c r="H29" s="43">
        <f t="shared" si="1"/>
        <v>0</v>
      </c>
      <c r="I29" s="44"/>
      <c r="J29" s="184" t="str">
        <f>IF($L$7 = "", "", IF(Schedule!$S28 = "", "", IF(INDEX(Schedule!$Y$10:$AG$39,MATCH(Schedule!S28,Schedule!$X$10:$X$39,0),MATCH($L$7,Schedule!$Y$8:$AG$8,0))= "","",INDEX(Schedule!$Y$10:$AG$39,MATCH(Schedule!S28,Schedule!$X$10:$X$39,0),MATCH($L$7,Schedule!$Y$8:$AG$8,0)))))</f>
        <v/>
      </c>
      <c r="K29" s="47" t="str">
        <f>IF(J29="","",J29*0.042*Schedule!G28)</f>
        <v/>
      </c>
      <c r="L29" s="43" t="str">
        <f>IF(J29="","",K29*Schedule!L28)</f>
        <v/>
      </c>
      <c r="M29" s="43" t="str">
        <f t="shared" si="2"/>
        <v/>
      </c>
      <c r="N29" s="43">
        <f t="shared" si="3"/>
        <v>0</v>
      </c>
      <c r="O29" s="45"/>
      <c r="P29" s="184" t="str">
        <f>IF($R$7 = "", "", IF(Schedule!$S28 = "", "", IF(INDEX(Schedule!$Y$10:$AG$39,MATCH(Schedule!S28,Schedule!$X$10:$X$39,0),MATCH($R$7,Schedule!$Y$8:$AG$8,0))= "","",INDEX(Schedule!$Y$10:$AG$39,MATCH(Schedule!S28,Schedule!$X$10:$X$39,0),MATCH($R$7,Schedule!$Y$8:$AG$8,0)))))</f>
        <v/>
      </c>
      <c r="Q29" s="47" t="str">
        <f>IF(P29="","",P29*0.042*Schedule!G28)</f>
        <v/>
      </c>
      <c r="R29" s="43" t="str">
        <f>IF(P29="","",Q29*Schedule!L28)</f>
        <v/>
      </c>
      <c r="S29" s="43" t="str">
        <f t="shared" si="4"/>
        <v/>
      </c>
      <c r="T29" s="43">
        <f t="shared" si="5"/>
        <v>0</v>
      </c>
      <c r="U29" s="46"/>
    </row>
    <row r="30" spans="1:21" s="4" customFormat="1" ht="20.100000000000001" customHeight="1">
      <c r="A30" s="34">
        <f>Schedule!$A29</f>
        <v>21</v>
      </c>
      <c r="B30" s="185" t="str">
        <f>Schedule!$B29</f>
        <v xml:space="preserve"> ()  </v>
      </c>
      <c r="C30" s="186">
        <f>Schedule!M29</f>
        <v>0</v>
      </c>
      <c r="D30" s="184" t="str">
        <f>IF($F$7 = "", "", IF(Schedule!$S29 = "", "", IF(INDEX(Schedule!$Y$10:$AG$39,MATCH(Schedule!S29,Schedule!$X$10:$X$39,0),MATCH($F$7,Schedule!$Y$8:$AG$8,0))= "","",INDEX(Schedule!$Y$10:$AG$39,MATCH(Schedule!S29,Schedule!$X$10:$X$39,0),MATCH($F$7,Schedule!$Y$8:$AG$8,0)))))</f>
        <v/>
      </c>
      <c r="E30" s="47" t="str">
        <f>IF(D30="","",D30*0.042*Schedule!G29)</f>
        <v/>
      </c>
      <c r="F30" s="43" t="str">
        <f>IF(D30="","",E30*Schedule!L29)</f>
        <v/>
      </c>
      <c r="G30" s="43" t="str">
        <f t="shared" si="0"/>
        <v/>
      </c>
      <c r="H30" s="43">
        <f t="shared" si="1"/>
        <v>0</v>
      </c>
      <c r="I30" s="44"/>
      <c r="J30" s="184" t="str">
        <f>IF($L$7 = "", "", IF(Schedule!$S29 = "", "", IF(INDEX(Schedule!$Y$10:$AG$39,MATCH(Schedule!S29,Schedule!$X$10:$X$39,0),MATCH($L$7,Schedule!$Y$8:$AG$8,0))= "","",INDEX(Schedule!$Y$10:$AG$39,MATCH(Schedule!S29,Schedule!$X$10:$X$39,0),MATCH($L$7,Schedule!$Y$8:$AG$8,0)))))</f>
        <v/>
      </c>
      <c r="K30" s="47" t="str">
        <f>IF(J30="","",J30*0.042*Schedule!G29)</f>
        <v/>
      </c>
      <c r="L30" s="43" t="str">
        <f>IF(J30="","",K30*Schedule!L29)</f>
        <v/>
      </c>
      <c r="M30" s="43" t="str">
        <f t="shared" si="2"/>
        <v/>
      </c>
      <c r="N30" s="43">
        <f t="shared" si="3"/>
        <v>0</v>
      </c>
      <c r="O30" s="45"/>
      <c r="P30" s="184" t="str">
        <f>IF($R$7 = "", "", IF(Schedule!$S29 = "", "", IF(INDEX(Schedule!$Y$10:$AG$39,MATCH(Schedule!S29,Schedule!$X$10:$X$39,0),MATCH($R$7,Schedule!$Y$8:$AG$8,0))= "","",INDEX(Schedule!$Y$10:$AG$39,MATCH(Schedule!S29,Schedule!$X$10:$X$39,0),MATCH($R$7,Schedule!$Y$8:$AG$8,0)))))</f>
        <v/>
      </c>
      <c r="Q30" s="47" t="str">
        <f>IF(P30="","",P30*0.042*Schedule!G29)</f>
        <v/>
      </c>
      <c r="R30" s="43" t="str">
        <f>IF(P30="","",Q30*Schedule!L29)</f>
        <v/>
      </c>
      <c r="S30" s="43" t="str">
        <f t="shared" si="4"/>
        <v/>
      </c>
      <c r="T30" s="43">
        <f t="shared" si="5"/>
        <v>0</v>
      </c>
      <c r="U30" s="46"/>
    </row>
    <row r="31" spans="1:21" s="4" customFormat="1" ht="20.100000000000001" customHeight="1">
      <c r="A31" s="34">
        <f>Schedule!$A30</f>
        <v>22</v>
      </c>
      <c r="B31" s="185" t="str">
        <f>Schedule!$B30</f>
        <v xml:space="preserve"> ()  </v>
      </c>
      <c r="C31" s="186">
        <f>Schedule!M30</f>
        <v>0</v>
      </c>
      <c r="D31" s="184" t="str">
        <f>IF($F$7 = "", "", IF(Schedule!$S30 = "", "", IF(INDEX(Schedule!$Y$10:$AG$39,MATCH(Schedule!S30,Schedule!$X$10:$X$39,0),MATCH($F$7,Schedule!$Y$8:$AG$8,0))= "","",INDEX(Schedule!$Y$10:$AG$39,MATCH(Schedule!S30,Schedule!$X$10:$X$39,0),MATCH($F$7,Schedule!$Y$8:$AG$8,0)))))</f>
        <v/>
      </c>
      <c r="E31" s="47" t="str">
        <f>IF(D31="","",D31*0.042*Schedule!G30)</f>
        <v/>
      </c>
      <c r="F31" s="43" t="str">
        <f>IF(D31="","",E31*Schedule!L30)</f>
        <v/>
      </c>
      <c r="G31" s="43" t="str">
        <f t="shared" si="0"/>
        <v/>
      </c>
      <c r="H31" s="43">
        <f t="shared" si="1"/>
        <v>0</v>
      </c>
      <c r="I31" s="44"/>
      <c r="J31" s="184" t="str">
        <f>IF($L$7 = "", "", IF(Schedule!$S30 = "", "", IF(INDEX(Schedule!$Y$10:$AG$39,MATCH(Schedule!S30,Schedule!$X$10:$X$39,0),MATCH($L$7,Schedule!$Y$8:$AG$8,0))= "","",INDEX(Schedule!$Y$10:$AG$39,MATCH(Schedule!S30,Schedule!$X$10:$X$39,0),MATCH($L$7,Schedule!$Y$8:$AG$8,0)))))</f>
        <v/>
      </c>
      <c r="K31" s="47" t="str">
        <f>IF(J31="","",J31*0.042*Schedule!G30)</f>
        <v/>
      </c>
      <c r="L31" s="43" t="str">
        <f>IF(J31="","",K31*Schedule!L30)</f>
        <v/>
      </c>
      <c r="M31" s="43" t="str">
        <f t="shared" si="2"/>
        <v/>
      </c>
      <c r="N31" s="43">
        <f t="shared" si="3"/>
        <v>0</v>
      </c>
      <c r="O31" s="45"/>
      <c r="P31" s="184" t="str">
        <f>IF($R$7 = "", "", IF(Schedule!$S30 = "", "", IF(INDEX(Schedule!$Y$10:$AG$39,MATCH(Schedule!S30,Schedule!$X$10:$X$39,0),MATCH($R$7,Schedule!$Y$8:$AG$8,0))= "","",INDEX(Schedule!$Y$10:$AG$39,MATCH(Schedule!S30,Schedule!$X$10:$X$39,0),MATCH($R$7,Schedule!$Y$8:$AG$8,0)))))</f>
        <v/>
      </c>
      <c r="Q31" s="47" t="str">
        <f>IF(P31="","",P31*0.042*Schedule!G30)</f>
        <v/>
      </c>
      <c r="R31" s="43" t="str">
        <f>IF(P31="","",Q31*Schedule!L30)</f>
        <v/>
      </c>
      <c r="S31" s="43" t="str">
        <f t="shared" si="4"/>
        <v/>
      </c>
      <c r="T31" s="43">
        <f t="shared" si="5"/>
        <v>0</v>
      </c>
      <c r="U31" s="46"/>
    </row>
    <row r="32" spans="1:21" s="4" customFormat="1" ht="20.100000000000001" customHeight="1">
      <c r="A32" s="34">
        <f>Schedule!$A31</f>
        <v>23</v>
      </c>
      <c r="B32" s="185" t="str">
        <f>Schedule!$B31</f>
        <v xml:space="preserve"> ()  </v>
      </c>
      <c r="C32" s="186">
        <f>Schedule!M31</f>
        <v>0</v>
      </c>
      <c r="D32" s="184" t="str">
        <f>IF($F$7 = "", "", IF(Schedule!$S31 = "", "", IF(INDEX(Schedule!$Y$10:$AG$39,MATCH(Schedule!S31,Schedule!$X$10:$X$39,0),MATCH($F$7,Schedule!$Y$8:$AG$8,0))= "","",INDEX(Schedule!$Y$10:$AG$39,MATCH(Schedule!S31,Schedule!$X$10:$X$39,0),MATCH($F$7,Schedule!$Y$8:$AG$8,0)))))</f>
        <v/>
      </c>
      <c r="E32" s="47" t="str">
        <f>IF(D32="","",D32*0.042*Schedule!G31)</f>
        <v/>
      </c>
      <c r="F32" s="43" t="str">
        <f>IF(D32="","",E32*Schedule!L31)</f>
        <v/>
      </c>
      <c r="G32" s="43" t="str">
        <f t="shared" si="0"/>
        <v/>
      </c>
      <c r="H32" s="43">
        <f t="shared" si="1"/>
        <v>0</v>
      </c>
      <c r="I32" s="44"/>
      <c r="J32" s="184" t="str">
        <f>IF($L$7 = "", "", IF(Schedule!$S31 = "", "", IF(INDEX(Schedule!$Y$10:$AG$39,MATCH(Schedule!S31,Schedule!$X$10:$X$39,0),MATCH($L$7,Schedule!$Y$8:$AG$8,0))= "","",INDEX(Schedule!$Y$10:$AG$39,MATCH(Schedule!S31,Schedule!$X$10:$X$39,0),MATCH($L$7,Schedule!$Y$8:$AG$8,0)))))</f>
        <v/>
      </c>
      <c r="K32" s="47" t="str">
        <f>IF(J32="","",J32*0.042*Schedule!G31)</f>
        <v/>
      </c>
      <c r="L32" s="43" t="str">
        <f>IF(J32="","",K32*Schedule!L31)</f>
        <v/>
      </c>
      <c r="M32" s="43" t="str">
        <f t="shared" si="2"/>
        <v/>
      </c>
      <c r="N32" s="43">
        <f t="shared" si="3"/>
        <v>0</v>
      </c>
      <c r="O32" s="45"/>
      <c r="P32" s="184" t="str">
        <f>IF($R$7 = "", "", IF(Schedule!$S31 = "", "", IF(INDEX(Schedule!$Y$10:$AG$39,MATCH(Schedule!S31,Schedule!$X$10:$X$39,0),MATCH($R$7,Schedule!$Y$8:$AG$8,0))= "","",INDEX(Schedule!$Y$10:$AG$39,MATCH(Schedule!S31,Schedule!$X$10:$X$39,0),MATCH($R$7,Schedule!$Y$8:$AG$8,0)))))</f>
        <v/>
      </c>
      <c r="Q32" s="47" t="str">
        <f>IF(P32="","",P32*0.042*Schedule!G31)</f>
        <v/>
      </c>
      <c r="R32" s="43" t="str">
        <f>IF(P32="","",Q32*Schedule!L31)</f>
        <v/>
      </c>
      <c r="S32" s="43" t="str">
        <f t="shared" si="4"/>
        <v/>
      </c>
      <c r="T32" s="43">
        <f t="shared" si="5"/>
        <v>0</v>
      </c>
      <c r="U32" s="46"/>
    </row>
    <row r="33" spans="1:21" s="4" customFormat="1" ht="20.100000000000001" customHeight="1">
      <c r="A33" s="34">
        <f>Schedule!$A32</f>
        <v>24</v>
      </c>
      <c r="B33" s="185" t="str">
        <f>Schedule!$B32</f>
        <v xml:space="preserve"> ()  </v>
      </c>
      <c r="C33" s="186">
        <f>Schedule!M32</f>
        <v>0</v>
      </c>
      <c r="D33" s="184" t="str">
        <f>IF($F$7 = "", "", IF(Schedule!$S32 = "", "", IF(INDEX(Schedule!$Y$10:$AG$39,MATCH(Schedule!S32,Schedule!$X$10:$X$39,0),MATCH($F$7,Schedule!$Y$8:$AG$8,0))= "","",INDEX(Schedule!$Y$10:$AG$39,MATCH(Schedule!S32,Schedule!$X$10:$X$39,0),MATCH($F$7,Schedule!$Y$8:$AG$8,0)))))</f>
        <v/>
      </c>
      <c r="E33" s="47" t="str">
        <f>IF(D33="","",D33*0.042*Schedule!G32)</f>
        <v/>
      </c>
      <c r="F33" s="43" t="str">
        <f>IF(D33="","",E33*Schedule!L32)</f>
        <v/>
      </c>
      <c r="G33" s="43" t="str">
        <f t="shared" si="0"/>
        <v/>
      </c>
      <c r="H33" s="43">
        <f t="shared" si="1"/>
        <v>0</v>
      </c>
      <c r="I33" s="44"/>
      <c r="J33" s="184" t="str">
        <f>IF($L$7 = "", "", IF(Schedule!$S32 = "", "", IF(INDEX(Schedule!$Y$10:$AG$39,MATCH(Schedule!S32,Schedule!$X$10:$X$39,0),MATCH($L$7,Schedule!$Y$8:$AG$8,0))= "","",INDEX(Schedule!$Y$10:$AG$39,MATCH(Schedule!S32,Schedule!$X$10:$X$39,0),MATCH($L$7,Schedule!$Y$8:$AG$8,0)))))</f>
        <v/>
      </c>
      <c r="K33" s="47" t="str">
        <f>IF(J33="","",J33*0.042*Schedule!G32)</f>
        <v/>
      </c>
      <c r="L33" s="43" t="str">
        <f>IF(J33="","",K33*Schedule!L32)</f>
        <v/>
      </c>
      <c r="M33" s="43" t="str">
        <f t="shared" si="2"/>
        <v/>
      </c>
      <c r="N33" s="43">
        <f t="shared" si="3"/>
        <v>0</v>
      </c>
      <c r="O33" s="45"/>
      <c r="P33" s="184" t="str">
        <f>IF($R$7 = "", "", IF(Schedule!$S32 = "", "", IF(INDEX(Schedule!$Y$10:$AG$39,MATCH(Schedule!S32,Schedule!$X$10:$X$39,0),MATCH($R$7,Schedule!$Y$8:$AG$8,0))= "","",INDEX(Schedule!$Y$10:$AG$39,MATCH(Schedule!S32,Schedule!$X$10:$X$39,0),MATCH($R$7,Schedule!$Y$8:$AG$8,0)))))</f>
        <v/>
      </c>
      <c r="Q33" s="47" t="str">
        <f>IF(P33="","",P33*0.042*Schedule!G32)</f>
        <v/>
      </c>
      <c r="R33" s="43" t="str">
        <f>IF(P33="","",Q33*Schedule!L32)</f>
        <v/>
      </c>
      <c r="S33" s="43" t="str">
        <f t="shared" si="4"/>
        <v/>
      </c>
      <c r="T33" s="43">
        <f t="shared" si="5"/>
        <v>0</v>
      </c>
      <c r="U33" s="46"/>
    </row>
    <row r="34" spans="1:21" s="4" customFormat="1" ht="20.100000000000001" customHeight="1">
      <c r="A34" s="34">
        <f>Schedule!$A33</f>
        <v>25</v>
      </c>
      <c r="B34" s="185" t="str">
        <f>Schedule!$B33</f>
        <v xml:space="preserve"> ()  </v>
      </c>
      <c r="C34" s="186">
        <f>Schedule!M33</f>
        <v>0</v>
      </c>
      <c r="D34" s="184" t="str">
        <f>IF($F$7 = "", "", IF(Schedule!$S33 = "", "", IF(INDEX(Schedule!$Y$10:$AG$39,MATCH(Schedule!S33,Schedule!$X$10:$X$39,0),MATCH($F$7,Schedule!$Y$8:$AG$8,0))= "","",INDEX(Schedule!$Y$10:$AG$39,MATCH(Schedule!S33,Schedule!$X$10:$X$39,0),MATCH($F$7,Schedule!$Y$8:$AG$8,0)))))</f>
        <v/>
      </c>
      <c r="E34" s="47" t="str">
        <f>IF(D34="","",D34*0.042*Schedule!G33)</f>
        <v/>
      </c>
      <c r="F34" s="43" t="str">
        <f>IF(D34="","",E34*Schedule!L33)</f>
        <v/>
      </c>
      <c r="G34" s="43" t="str">
        <f t="shared" si="0"/>
        <v/>
      </c>
      <c r="H34" s="43">
        <f t="shared" si="1"/>
        <v>0</v>
      </c>
      <c r="I34" s="44"/>
      <c r="J34" s="184" t="str">
        <f>IF($L$7 = "", "", IF(Schedule!$S33 = "", "", IF(INDEX(Schedule!$Y$10:$AG$39,MATCH(Schedule!S33,Schedule!$X$10:$X$39,0),MATCH($L$7,Schedule!$Y$8:$AG$8,0))= "","",INDEX(Schedule!$Y$10:$AG$39,MATCH(Schedule!S33,Schedule!$X$10:$X$39,0),MATCH($L$7,Schedule!$Y$8:$AG$8,0)))))</f>
        <v/>
      </c>
      <c r="K34" s="47" t="str">
        <f>IF(J34="","",J34*0.042*Schedule!G33)</f>
        <v/>
      </c>
      <c r="L34" s="43" t="str">
        <f>IF(J34="","",K34*Schedule!L33)</f>
        <v/>
      </c>
      <c r="M34" s="43" t="str">
        <f t="shared" si="2"/>
        <v/>
      </c>
      <c r="N34" s="43">
        <f t="shared" si="3"/>
        <v>0</v>
      </c>
      <c r="O34" s="45"/>
      <c r="P34" s="184" t="str">
        <f>IF($R$7 = "", "", IF(Schedule!$S33 = "", "", IF(INDEX(Schedule!$Y$10:$AG$39,MATCH(Schedule!S33,Schedule!$X$10:$X$39,0),MATCH($R$7,Schedule!$Y$8:$AG$8,0))= "","",INDEX(Schedule!$Y$10:$AG$39,MATCH(Schedule!S33,Schedule!$X$10:$X$39,0),MATCH($R$7,Schedule!$Y$8:$AG$8,0)))))</f>
        <v/>
      </c>
      <c r="Q34" s="47" t="str">
        <f>IF(P34="","",P34*0.042*Schedule!G33)</f>
        <v/>
      </c>
      <c r="R34" s="43" t="str">
        <f>IF(P34="","",Q34*Schedule!L33)</f>
        <v/>
      </c>
      <c r="S34" s="43" t="str">
        <f t="shared" si="4"/>
        <v/>
      </c>
      <c r="T34" s="43">
        <f t="shared" si="5"/>
        <v>0</v>
      </c>
      <c r="U34" s="46"/>
    </row>
    <row r="35" spans="1:21" s="4" customFormat="1" ht="20.100000000000001" customHeight="1">
      <c r="A35" s="34">
        <f>Schedule!$A34</f>
        <v>26</v>
      </c>
      <c r="B35" s="185" t="str">
        <f>Schedule!$B34</f>
        <v xml:space="preserve"> ()  </v>
      </c>
      <c r="C35" s="186">
        <f>Schedule!M34</f>
        <v>0</v>
      </c>
      <c r="D35" s="184" t="str">
        <f>IF($F$7 = "", "", IF(Schedule!$S34 = "", "", IF(INDEX(Schedule!$Y$10:$AG$39,MATCH(Schedule!S34,Schedule!$X$10:$X$39,0),MATCH($F$7,Schedule!$Y$8:$AG$8,0))= "","",INDEX(Schedule!$Y$10:$AG$39,MATCH(Schedule!S34,Schedule!$X$10:$X$39,0),MATCH($F$7,Schedule!$Y$8:$AG$8,0)))))</f>
        <v/>
      </c>
      <c r="E35" s="47" t="str">
        <f>IF(D35="","",D35*0.042*Schedule!G34)</f>
        <v/>
      </c>
      <c r="F35" s="43" t="str">
        <f>IF(D35="","",E35*Schedule!L34)</f>
        <v/>
      </c>
      <c r="G35" s="43" t="str">
        <f t="shared" si="0"/>
        <v/>
      </c>
      <c r="H35" s="43">
        <f t="shared" si="1"/>
        <v>0</v>
      </c>
      <c r="I35" s="44"/>
      <c r="J35" s="184" t="str">
        <f>IF($L$7 = "", "", IF(Schedule!$S34 = "", "", IF(INDEX(Schedule!$Y$10:$AG$39,MATCH(Schedule!S34,Schedule!$X$10:$X$39,0),MATCH($L$7,Schedule!$Y$8:$AG$8,0))= "","",INDEX(Schedule!$Y$10:$AG$39,MATCH(Schedule!S34,Schedule!$X$10:$X$39,0),MATCH($L$7,Schedule!$Y$8:$AG$8,0)))))</f>
        <v/>
      </c>
      <c r="K35" s="47" t="str">
        <f>IF(J35="","",J35*0.042*Schedule!G34)</f>
        <v/>
      </c>
      <c r="L35" s="43" t="str">
        <f>IF(J35="","",K35*Schedule!L34)</f>
        <v/>
      </c>
      <c r="M35" s="43" t="str">
        <f t="shared" si="2"/>
        <v/>
      </c>
      <c r="N35" s="43">
        <f t="shared" si="3"/>
        <v>0</v>
      </c>
      <c r="O35" s="45"/>
      <c r="P35" s="184" t="str">
        <f>IF($R$7 = "", "", IF(Schedule!$S34 = "", "", IF(INDEX(Schedule!$Y$10:$AG$39,MATCH(Schedule!S34,Schedule!$X$10:$X$39,0),MATCH($R$7,Schedule!$Y$8:$AG$8,0))= "","",INDEX(Schedule!$Y$10:$AG$39,MATCH(Schedule!S34,Schedule!$X$10:$X$39,0),MATCH($R$7,Schedule!$Y$8:$AG$8,0)))))</f>
        <v/>
      </c>
      <c r="Q35" s="47" t="str">
        <f>IF(P35="","",P35*0.042*Schedule!G34)</f>
        <v/>
      </c>
      <c r="R35" s="43" t="str">
        <f>IF(P35="","",Q35*Schedule!L34)</f>
        <v/>
      </c>
      <c r="S35" s="43" t="str">
        <f t="shared" si="4"/>
        <v/>
      </c>
      <c r="T35" s="43">
        <f t="shared" si="5"/>
        <v>0</v>
      </c>
      <c r="U35" s="46"/>
    </row>
    <row r="36" spans="1:21" s="4" customFormat="1" ht="20.100000000000001" customHeight="1">
      <c r="A36" s="34">
        <f>Schedule!$A35</f>
        <v>27</v>
      </c>
      <c r="B36" s="185" t="str">
        <f>Schedule!$B35</f>
        <v xml:space="preserve"> ()  </v>
      </c>
      <c r="C36" s="186">
        <f>Schedule!M35</f>
        <v>0</v>
      </c>
      <c r="D36" s="184" t="str">
        <f>IF($F$7 = "", "", IF(Schedule!$S35 = "", "", IF(INDEX(Schedule!$Y$10:$AG$39,MATCH(Schedule!S35,Schedule!$X$10:$X$39,0),MATCH($F$7,Schedule!$Y$8:$AG$8,0))= "","",INDEX(Schedule!$Y$10:$AG$39,MATCH(Schedule!S35,Schedule!$X$10:$X$39,0),MATCH($F$7,Schedule!$Y$8:$AG$8,0)))))</f>
        <v/>
      </c>
      <c r="E36" s="47" t="str">
        <f>IF(D36="","",D36*0.042*Schedule!G35)</f>
        <v/>
      </c>
      <c r="F36" s="43" t="str">
        <f>IF(D36="","",E36*Schedule!L35)</f>
        <v/>
      </c>
      <c r="G36" s="43" t="str">
        <f t="shared" si="0"/>
        <v/>
      </c>
      <c r="H36" s="43">
        <f t="shared" si="1"/>
        <v>0</v>
      </c>
      <c r="I36" s="44"/>
      <c r="J36" s="184" t="str">
        <f>IF($L$7 = "", "", IF(Schedule!$S35 = "", "", IF(INDEX(Schedule!$Y$10:$AG$39,MATCH(Schedule!S35,Schedule!$X$10:$X$39,0),MATCH($L$7,Schedule!$Y$8:$AG$8,0))= "","",INDEX(Schedule!$Y$10:$AG$39,MATCH(Schedule!S35,Schedule!$X$10:$X$39,0),MATCH($L$7,Schedule!$Y$8:$AG$8,0)))))</f>
        <v/>
      </c>
      <c r="K36" s="47" t="str">
        <f>IF(J36="","",J36*0.042*Schedule!G35)</f>
        <v/>
      </c>
      <c r="L36" s="43" t="str">
        <f>IF(J36="","",K36*Schedule!L35)</f>
        <v/>
      </c>
      <c r="M36" s="43" t="str">
        <f t="shared" si="2"/>
        <v/>
      </c>
      <c r="N36" s="43">
        <f t="shared" si="3"/>
        <v>0</v>
      </c>
      <c r="O36" s="45"/>
      <c r="P36" s="184" t="str">
        <f>IF($R$7 = "", "", IF(Schedule!$S35 = "", "", IF(INDEX(Schedule!$Y$10:$AG$39,MATCH(Schedule!S35,Schedule!$X$10:$X$39,0),MATCH($R$7,Schedule!$Y$8:$AG$8,0))= "","",INDEX(Schedule!$Y$10:$AG$39,MATCH(Schedule!S35,Schedule!$X$10:$X$39,0),MATCH($R$7,Schedule!$Y$8:$AG$8,0)))))</f>
        <v/>
      </c>
      <c r="Q36" s="47" t="str">
        <f>IF(P36="","",P36*0.042*Schedule!G35)</f>
        <v/>
      </c>
      <c r="R36" s="43" t="str">
        <f>IF(P36="","",Q36*Schedule!L35)</f>
        <v/>
      </c>
      <c r="S36" s="43" t="str">
        <f t="shared" si="4"/>
        <v/>
      </c>
      <c r="T36" s="43">
        <f t="shared" si="5"/>
        <v>0</v>
      </c>
      <c r="U36" s="46"/>
    </row>
    <row r="37" spans="1:21" s="4" customFormat="1" ht="20.100000000000001" customHeight="1">
      <c r="A37" s="34">
        <f>Schedule!$A36</f>
        <v>28</v>
      </c>
      <c r="B37" s="185" t="str">
        <f>Schedule!$B36</f>
        <v xml:space="preserve"> ()  </v>
      </c>
      <c r="C37" s="186">
        <f>Schedule!M36</f>
        <v>0</v>
      </c>
      <c r="D37" s="184" t="str">
        <f>IF($F$7 = "", "", IF(Schedule!$S36 = "", "", IF(INDEX(Schedule!$Y$10:$AG$39,MATCH(Schedule!S36,Schedule!$X$10:$X$39,0),MATCH($F$7,Schedule!$Y$8:$AG$8,0))= "","",INDEX(Schedule!$Y$10:$AG$39,MATCH(Schedule!S36,Schedule!$X$10:$X$39,0),MATCH($F$7,Schedule!$Y$8:$AG$8,0)))))</f>
        <v/>
      </c>
      <c r="E37" s="47" t="str">
        <f>IF(D37="","",D37*0.042*Schedule!G36)</f>
        <v/>
      </c>
      <c r="F37" s="43" t="str">
        <f>IF(D37="","",E37*Schedule!L36)</f>
        <v/>
      </c>
      <c r="G37" s="43" t="str">
        <f t="shared" si="0"/>
        <v/>
      </c>
      <c r="H37" s="43">
        <f t="shared" si="1"/>
        <v>0</v>
      </c>
      <c r="I37" s="44"/>
      <c r="J37" s="184" t="str">
        <f>IF($L$7 = "", "", IF(Schedule!$S36 = "", "", IF(INDEX(Schedule!$Y$10:$AG$39,MATCH(Schedule!S36,Schedule!$X$10:$X$39,0),MATCH($L$7,Schedule!$Y$8:$AG$8,0))= "","",INDEX(Schedule!$Y$10:$AG$39,MATCH(Schedule!S36,Schedule!$X$10:$X$39,0),MATCH($L$7,Schedule!$Y$8:$AG$8,0)))))</f>
        <v/>
      </c>
      <c r="K37" s="47" t="str">
        <f>IF(J37="","",J37*0.042*Schedule!G36)</f>
        <v/>
      </c>
      <c r="L37" s="43" t="str">
        <f>IF(J37="","",K37*Schedule!L36)</f>
        <v/>
      </c>
      <c r="M37" s="43" t="str">
        <f t="shared" si="2"/>
        <v/>
      </c>
      <c r="N37" s="43">
        <f t="shared" si="3"/>
        <v>0</v>
      </c>
      <c r="O37" s="45"/>
      <c r="P37" s="184" t="str">
        <f>IF($R$7 = "", "", IF(Schedule!$S36 = "", "", IF(INDEX(Schedule!$Y$10:$AG$39,MATCH(Schedule!S36,Schedule!$X$10:$X$39,0),MATCH($R$7,Schedule!$Y$8:$AG$8,0))= "","",INDEX(Schedule!$Y$10:$AG$39,MATCH(Schedule!S36,Schedule!$X$10:$X$39,0),MATCH($R$7,Schedule!$Y$8:$AG$8,0)))))</f>
        <v/>
      </c>
      <c r="Q37" s="47" t="str">
        <f>IF(P37="","",P37*0.042*Schedule!G36)</f>
        <v/>
      </c>
      <c r="R37" s="43" t="str">
        <f>IF(P37="","",Q37*Schedule!L36)</f>
        <v/>
      </c>
      <c r="S37" s="43" t="str">
        <f t="shared" si="4"/>
        <v/>
      </c>
      <c r="T37" s="43">
        <f t="shared" si="5"/>
        <v>0</v>
      </c>
      <c r="U37" s="46"/>
    </row>
    <row r="38" spans="1:21" s="4" customFormat="1" ht="20.100000000000001" customHeight="1">
      <c r="A38" s="34">
        <f>Schedule!$A37</f>
        <v>29</v>
      </c>
      <c r="B38" s="185" t="str">
        <f>Schedule!$B37</f>
        <v xml:space="preserve"> ()  </v>
      </c>
      <c r="C38" s="186">
        <f>Schedule!M37</f>
        <v>0</v>
      </c>
      <c r="D38" s="184" t="str">
        <f>IF($F$7 = "", "", IF(Schedule!$S37 = "", "", IF(INDEX(Schedule!$Y$10:$AG$39,MATCH(Schedule!S37,Schedule!$X$10:$X$39,0),MATCH($F$7,Schedule!$Y$8:$AG$8,0))= "","",INDEX(Schedule!$Y$10:$AG$39,MATCH(Schedule!S37,Schedule!$X$10:$X$39,0),MATCH($F$7,Schedule!$Y$8:$AG$8,0)))))</f>
        <v/>
      </c>
      <c r="E38" s="47" t="str">
        <f>IF(D38="","",D38*0.042*Schedule!G37)</f>
        <v/>
      </c>
      <c r="F38" s="43" t="str">
        <f>IF(D38="","",E38*Schedule!L37)</f>
        <v/>
      </c>
      <c r="G38" s="43" t="str">
        <f t="shared" si="0"/>
        <v/>
      </c>
      <c r="H38" s="43">
        <f t="shared" si="1"/>
        <v>0</v>
      </c>
      <c r="I38" s="44"/>
      <c r="J38" s="184" t="str">
        <f>IF($L$7 = "", "", IF(Schedule!$S37 = "", "", IF(INDEX(Schedule!$Y$10:$AG$39,MATCH(Schedule!S37,Schedule!$X$10:$X$39,0),MATCH($L$7,Schedule!$Y$8:$AG$8,0))= "","",INDEX(Schedule!$Y$10:$AG$39,MATCH(Schedule!S37,Schedule!$X$10:$X$39,0),MATCH($L$7,Schedule!$Y$8:$AG$8,0)))))</f>
        <v/>
      </c>
      <c r="K38" s="47" t="str">
        <f>IF(J38="","",J38*0.042*Schedule!G37)</f>
        <v/>
      </c>
      <c r="L38" s="43" t="str">
        <f>IF(J38="","",K38*Schedule!L37)</f>
        <v/>
      </c>
      <c r="M38" s="43" t="str">
        <f t="shared" si="2"/>
        <v/>
      </c>
      <c r="N38" s="43">
        <f t="shared" si="3"/>
        <v>0</v>
      </c>
      <c r="O38" s="45"/>
      <c r="P38" s="184" t="str">
        <f>IF($R$7 = "", "", IF(Schedule!$S37 = "", "", IF(INDEX(Schedule!$Y$10:$AG$39,MATCH(Schedule!S37,Schedule!$X$10:$X$39,0),MATCH($R$7,Schedule!$Y$8:$AG$8,0))= "","",INDEX(Schedule!$Y$10:$AG$39,MATCH(Schedule!S37,Schedule!$X$10:$X$39,0),MATCH($R$7,Schedule!$Y$8:$AG$8,0)))))</f>
        <v/>
      </c>
      <c r="Q38" s="47" t="str">
        <f>IF(P38="","",P38*0.042*Schedule!G37)</f>
        <v/>
      </c>
      <c r="R38" s="43" t="str">
        <f>IF(P38="","",Q38*Schedule!L37)</f>
        <v/>
      </c>
      <c r="S38" s="43" t="str">
        <f t="shared" si="4"/>
        <v/>
      </c>
      <c r="T38" s="43">
        <f t="shared" si="5"/>
        <v>0</v>
      </c>
      <c r="U38" s="46"/>
    </row>
    <row r="39" spans="1:21" s="4" customFormat="1" ht="20.100000000000001" customHeight="1">
      <c r="A39" s="34">
        <f>Schedule!$A38</f>
        <v>30</v>
      </c>
      <c r="B39" s="185" t="str">
        <f>Schedule!$B38</f>
        <v xml:space="preserve"> ()  </v>
      </c>
      <c r="C39" s="186">
        <f>Schedule!M38</f>
        <v>0</v>
      </c>
      <c r="D39" s="184" t="str">
        <f>IF($F$7 = "", "", IF(Schedule!$S38 = "", "", IF(INDEX(Schedule!$Y$10:$AG$39,MATCH(Schedule!S38,Schedule!$X$10:$X$39,0),MATCH($F$7,Schedule!$Y$8:$AG$8,0))= "","",INDEX(Schedule!$Y$10:$AG$39,MATCH(Schedule!S38,Schedule!$X$10:$X$39,0),MATCH($F$7,Schedule!$Y$8:$AG$8,0)))))</f>
        <v/>
      </c>
      <c r="E39" s="47" t="str">
        <f>IF(D39="","",D39*0.042*Schedule!G38)</f>
        <v/>
      </c>
      <c r="F39" s="43" t="str">
        <f>IF(D39="","",E39*Schedule!L38)</f>
        <v/>
      </c>
      <c r="G39" s="43" t="str">
        <f t="shared" ref="G39" si="6">IF(D39="",G38,IF(G38="",F39,F39+G38))</f>
        <v/>
      </c>
      <c r="H39" s="43">
        <f t="shared" ref="H39" si="7">IF(D39="",H38,H38-F39)</f>
        <v>0</v>
      </c>
      <c r="I39" s="44"/>
      <c r="J39" s="184" t="str">
        <f>IF($L$7 = "", "", IF(Schedule!$S38 = "", "", IF(INDEX(Schedule!$Y$10:$AG$39,MATCH(Schedule!S38,Schedule!$X$10:$X$39,0),MATCH($L$7,Schedule!$Y$8:$AG$8,0))= "","",INDEX(Schedule!$Y$10:$AG$39,MATCH(Schedule!S38,Schedule!$X$10:$X$39,0),MATCH($L$7,Schedule!$Y$8:$AG$8,0)))))</f>
        <v/>
      </c>
      <c r="K39" s="47" t="str">
        <f>IF(J39="","",J39*0.042*Schedule!G38)</f>
        <v/>
      </c>
      <c r="L39" s="43" t="str">
        <f>IF(J39="","",K39*Schedule!L38)</f>
        <v/>
      </c>
      <c r="M39" s="43" t="str">
        <f t="shared" ref="M39" si="8">IF(J39="",M38,IF(M38="",L39,L39+M38))</f>
        <v/>
      </c>
      <c r="N39" s="43">
        <f t="shared" ref="N39" si="9">IF(J39="",N38,N38-L39)</f>
        <v>0</v>
      </c>
      <c r="O39" s="45"/>
      <c r="P39" s="184" t="str">
        <f>IF($R$7 = "", "", IF(Schedule!$S38 = "", "", IF(INDEX(Schedule!$Y$10:$AG$39,MATCH(Schedule!S38,Schedule!$X$10:$X$39,0),MATCH($R$7,Schedule!$Y$8:$AG$8,0))= "","",INDEX(Schedule!$Y$10:$AG$39,MATCH(Schedule!S38,Schedule!$X$10:$X$39,0),MATCH($R$7,Schedule!$Y$8:$AG$8,0)))))</f>
        <v/>
      </c>
      <c r="Q39" s="47" t="str">
        <f>IF(P39="","",P39*0.042*Schedule!G38)</f>
        <v/>
      </c>
      <c r="R39" s="43" t="str">
        <f>IF(P39="","",Q39*Schedule!L38)</f>
        <v/>
      </c>
      <c r="S39" s="43" t="str">
        <f t="shared" ref="S39" si="10">IF(P39="",S38,IF(S38="",R39,R39+S38))</f>
        <v/>
      </c>
      <c r="T39" s="43">
        <f t="shared" ref="T39" si="11">IF(P39="",T38,T38-R39)</f>
        <v>0</v>
      </c>
      <c r="U39" s="46"/>
    </row>
    <row r="40" spans="1:21" s="4" customFormat="1" ht="20.100000000000001" customHeight="1">
      <c r="A40" s="34">
        <f>Schedule!$A39</f>
        <v>31</v>
      </c>
      <c r="B40" s="185" t="str">
        <f>Schedule!$B39</f>
        <v xml:space="preserve"> ()  </v>
      </c>
      <c r="C40" s="186">
        <f>Schedule!M39</f>
        <v>0</v>
      </c>
      <c r="D40" s="184" t="str">
        <f>IF($F$7 = "", "", IF(Schedule!$S39 = "", "", IF(INDEX(Schedule!$Y$10:$AG$39,MATCH(Schedule!S39,Schedule!$X$10:$X$39,0),MATCH($F$7,Schedule!$Y$8:$AG$8,0))= "","",INDEX(Schedule!$Y$10:$AG$39,MATCH(Schedule!S39,Schedule!$X$10:$X$39,0),MATCH($F$7,Schedule!$Y$8:$AG$8,0)))))</f>
        <v/>
      </c>
      <c r="E40" s="47" t="str">
        <f>IF(D40="","",D40*0.042*Schedule!G39)</f>
        <v/>
      </c>
      <c r="F40" s="43" t="str">
        <f>IF(D40="","",E40*Schedule!L39)</f>
        <v/>
      </c>
      <c r="G40" s="43" t="str">
        <f t="shared" ref="G40:G81" si="12">IF(D40="",G39,IF(G39="",F40,F40+G39))</f>
        <v/>
      </c>
      <c r="H40" s="43">
        <f t="shared" ref="H40:H81" si="13">IF(D40="",H39,H39-F40)</f>
        <v>0</v>
      </c>
      <c r="I40" s="44"/>
      <c r="J40" s="184" t="str">
        <f>IF($L$7 = "", "", IF(Schedule!$S39 = "", "", IF(INDEX(Schedule!$Y$10:$AG$39,MATCH(Schedule!S39,Schedule!$X$10:$X$39,0),MATCH($L$7,Schedule!$Y$8:$AG$8,0))= "","",INDEX(Schedule!$Y$10:$AG$39,MATCH(Schedule!S39,Schedule!$X$10:$X$39,0),MATCH($L$7,Schedule!$Y$8:$AG$8,0)))))</f>
        <v/>
      </c>
      <c r="K40" s="47" t="str">
        <f>IF(J40="","",J40*0.042*Schedule!G39)</f>
        <v/>
      </c>
      <c r="L40" s="43" t="str">
        <f>IF(J40="","",K40*Schedule!L39)</f>
        <v/>
      </c>
      <c r="M40" s="43" t="str">
        <f t="shared" ref="M40:M81" si="14">IF(J40="",M39,IF(M39="",L40,L40+M39))</f>
        <v/>
      </c>
      <c r="N40" s="43">
        <f t="shared" ref="N40:N81" si="15">IF(J40="",N39,N39-L40)</f>
        <v>0</v>
      </c>
      <c r="O40" s="45"/>
      <c r="P40" s="184" t="str">
        <f>IF($R$7 = "", "", IF(Schedule!$S39 = "", "", IF(INDEX(Schedule!$Y$10:$AG$39,MATCH(Schedule!S39,Schedule!$X$10:$X$39,0),MATCH($R$7,Schedule!$Y$8:$AG$8,0))= "","",INDEX(Schedule!$Y$10:$AG$39,MATCH(Schedule!S39,Schedule!$X$10:$X$39,0),MATCH($R$7,Schedule!$Y$8:$AG$8,0)))))</f>
        <v/>
      </c>
      <c r="Q40" s="47" t="str">
        <f>IF(P40="","",P40*0.042*Schedule!G39)</f>
        <v/>
      </c>
      <c r="R40" s="43" t="str">
        <f>IF(P40="","",Q40*Schedule!L39)</f>
        <v/>
      </c>
      <c r="S40" s="43" t="str">
        <f t="shared" ref="S40:S81" si="16">IF(P40="",S39,IF(S39="",R40,R40+S39))</f>
        <v/>
      </c>
      <c r="T40" s="43">
        <f t="shared" ref="T40:T81" si="17">IF(P40="",T39,T39-R40)</f>
        <v>0</v>
      </c>
      <c r="U40" s="46"/>
    </row>
    <row r="41" spans="1:21" s="4" customFormat="1" ht="20.100000000000001" customHeight="1">
      <c r="A41" s="34">
        <f>Schedule!$A40</f>
        <v>32</v>
      </c>
      <c r="B41" s="185" t="str">
        <f>Schedule!$B40</f>
        <v xml:space="preserve"> ()  </v>
      </c>
      <c r="C41" s="186">
        <f>Schedule!M40</f>
        <v>0</v>
      </c>
      <c r="D41" s="184" t="str">
        <f>IF($F$7 = "", "", IF(Schedule!$S40 = "", "", IF(INDEX(Schedule!$Y$10:$AG$39,MATCH(Schedule!S40,Schedule!$X$10:$X$39,0),MATCH($F$7,Schedule!$Y$8:$AG$8,0))= "","",INDEX(Schedule!$Y$10:$AG$39,MATCH(Schedule!S40,Schedule!$X$10:$X$39,0),MATCH($F$7,Schedule!$Y$8:$AG$8,0)))))</f>
        <v/>
      </c>
      <c r="E41" s="47" t="str">
        <f>IF(D41="","",D41*0.042*Schedule!G40)</f>
        <v/>
      </c>
      <c r="F41" s="43" t="str">
        <f>IF(D41="","",E41*Schedule!L40)</f>
        <v/>
      </c>
      <c r="G41" s="43" t="str">
        <f t="shared" si="12"/>
        <v/>
      </c>
      <c r="H41" s="43">
        <f t="shared" si="13"/>
        <v>0</v>
      </c>
      <c r="I41" s="44"/>
      <c r="J41" s="184" t="str">
        <f>IF($L$7 = "", "", IF(Schedule!$S40 = "", "", IF(INDEX(Schedule!$Y$10:$AG$39,MATCH(Schedule!S40,Schedule!$X$10:$X$39,0),MATCH($L$7,Schedule!$Y$8:$AG$8,0))= "","",INDEX(Schedule!$Y$10:$AG$39,MATCH(Schedule!S40,Schedule!$X$10:$X$39,0),MATCH($L$7,Schedule!$Y$8:$AG$8,0)))))</f>
        <v/>
      </c>
      <c r="K41" s="47" t="str">
        <f>IF(J41="","",J41*0.042*Schedule!G40)</f>
        <v/>
      </c>
      <c r="L41" s="43" t="str">
        <f>IF(J41="","",K41*Schedule!L40)</f>
        <v/>
      </c>
      <c r="M41" s="43" t="str">
        <f t="shared" si="14"/>
        <v/>
      </c>
      <c r="N41" s="43">
        <f t="shared" si="15"/>
        <v>0</v>
      </c>
      <c r="O41" s="45"/>
      <c r="P41" s="184" t="str">
        <f>IF($R$7 = "", "", IF(Schedule!$S40 = "", "", IF(INDEX(Schedule!$Y$10:$AG$39,MATCH(Schedule!S40,Schedule!$X$10:$X$39,0),MATCH($R$7,Schedule!$Y$8:$AG$8,0))= "","",INDEX(Schedule!$Y$10:$AG$39,MATCH(Schedule!S40,Schedule!$X$10:$X$39,0),MATCH($R$7,Schedule!$Y$8:$AG$8,0)))))</f>
        <v/>
      </c>
      <c r="Q41" s="47" t="str">
        <f>IF(P41="","",P41*0.042*Schedule!G40)</f>
        <v/>
      </c>
      <c r="R41" s="43" t="str">
        <f>IF(P41="","",Q41*Schedule!L40)</f>
        <v/>
      </c>
      <c r="S41" s="43" t="str">
        <f t="shared" si="16"/>
        <v/>
      </c>
      <c r="T41" s="43">
        <f t="shared" si="17"/>
        <v>0</v>
      </c>
      <c r="U41" s="46"/>
    </row>
    <row r="42" spans="1:21" s="4" customFormat="1" ht="20.100000000000001" customHeight="1">
      <c r="A42" s="34">
        <f>Schedule!$A41</f>
        <v>33</v>
      </c>
      <c r="B42" s="185" t="str">
        <f>Schedule!$B41</f>
        <v xml:space="preserve"> ()  </v>
      </c>
      <c r="C42" s="186">
        <f>Schedule!M41</f>
        <v>0</v>
      </c>
      <c r="D42" s="184" t="str">
        <f>IF($F$7 = "", "", IF(Schedule!$S41 = "", "", IF(INDEX(Schedule!$Y$10:$AG$39,MATCH(Schedule!S41,Schedule!$X$10:$X$39,0),MATCH($F$7,Schedule!$Y$8:$AG$8,0))= "","",INDEX(Schedule!$Y$10:$AG$39,MATCH(Schedule!S41,Schedule!$X$10:$X$39,0),MATCH($F$7,Schedule!$Y$8:$AG$8,0)))))</f>
        <v/>
      </c>
      <c r="E42" s="47" t="str">
        <f>IF(D42="","",D42*0.042*Schedule!G41)</f>
        <v/>
      </c>
      <c r="F42" s="43" t="str">
        <f>IF(D42="","",E42*Schedule!L41)</f>
        <v/>
      </c>
      <c r="G42" s="43" t="str">
        <f t="shared" si="12"/>
        <v/>
      </c>
      <c r="H42" s="43">
        <f t="shared" si="13"/>
        <v>0</v>
      </c>
      <c r="I42" s="44"/>
      <c r="J42" s="184" t="str">
        <f>IF($L$7 = "", "", IF(Schedule!$S41 = "", "", IF(INDEX(Schedule!$Y$10:$AG$39,MATCH(Schedule!S41,Schedule!$X$10:$X$39,0),MATCH($L$7,Schedule!$Y$8:$AG$8,0))= "","",INDEX(Schedule!$Y$10:$AG$39,MATCH(Schedule!S41,Schedule!$X$10:$X$39,0),MATCH($L$7,Schedule!$Y$8:$AG$8,0)))))</f>
        <v/>
      </c>
      <c r="K42" s="47" t="str">
        <f>IF(J42="","",J42*0.042*Schedule!G41)</f>
        <v/>
      </c>
      <c r="L42" s="43" t="str">
        <f>IF(J42="","",K42*Schedule!L41)</f>
        <v/>
      </c>
      <c r="M42" s="43" t="str">
        <f t="shared" si="14"/>
        <v/>
      </c>
      <c r="N42" s="43">
        <f t="shared" si="15"/>
        <v>0</v>
      </c>
      <c r="O42" s="45"/>
      <c r="P42" s="184" t="str">
        <f>IF($R$7 = "", "", IF(Schedule!$S41 = "", "", IF(INDEX(Schedule!$Y$10:$AG$39,MATCH(Schedule!S41,Schedule!$X$10:$X$39,0),MATCH($R$7,Schedule!$Y$8:$AG$8,0))= "","",INDEX(Schedule!$Y$10:$AG$39,MATCH(Schedule!S41,Schedule!$X$10:$X$39,0),MATCH($R$7,Schedule!$Y$8:$AG$8,0)))))</f>
        <v/>
      </c>
      <c r="Q42" s="47" t="str">
        <f>IF(P42="","",P42*0.042*Schedule!G41)</f>
        <v/>
      </c>
      <c r="R42" s="43" t="str">
        <f>IF(P42="","",Q42*Schedule!L41)</f>
        <v/>
      </c>
      <c r="S42" s="43" t="str">
        <f t="shared" si="16"/>
        <v/>
      </c>
      <c r="T42" s="43">
        <f t="shared" si="17"/>
        <v>0</v>
      </c>
      <c r="U42" s="46"/>
    </row>
    <row r="43" spans="1:21" s="4" customFormat="1" ht="20.100000000000001" customHeight="1">
      <c r="A43" s="34">
        <f>Schedule!$A42</f>
        <v>34</v>
      </c>
      <c r="B43" s="185" t="str">
        <f>Schedule!$B42</f>
        <v xml:space="preserve"> ()  </v>
      </c>
      <c r="C43" s="186">
        <f>Schedule!M42</f>
        <v>0</v>
      </c>
      <c r="D43" s="184" t="str">
        <f>IF($F$7 = "", "", IF(Schedule!$S42 = "", "", IF(INDEX(Schedule!$Y$10:$AG$39,MATCH(Schedule!S42,Schedule!$X$10:$X$39,0),MATCH($F$7,Schedule!$Y$8:$AG$8,0))= "","",INDEX(Schedule!$Y$10:$AG$39,MATCH(Schedule!S42,Schedule!$X$10:$X$39,0),MATCH($F$7,Schedule!$Y$8:$AG$8,0)))))</f>
        <v/>
      </c>
      <c r="E43" s="47" t="str">
        <f>IF(D43="","",D43*0.042*Schedule!G42)</f>
        <v/>
      </c>
      <c r="F43" s="43" t="str">
        <f>IF(D43="","",E43*Schedule!L42)</f>
        <v/>
      </c>
      <c r="G43" s="43" t="str">
        <f t="shared" si="12"/>
        <v/>
      </c>
      <c r="H43" s="43">
        <f t="shared" si="13"/>
        <v>0</v>
      </c>
      <c r="I43" s="44"/>
      <c r="J43" s="184" t="str">
        <f>IF($L$7 = "", "", IF(Schedule!$S42 = "", "", IF(INDEX(Schedule!$Y$10:$AG$39,MATCH(Schedule!S42,Schedule!$X$10:$X$39,0),MATCH($L$7,Schedule!$Y$8:$AG$8,0))= "","",INDEX(Schedule!$Y$10:$AG$39,MATCH(Schedule!S42,Schedule!$X$10:$X$39,0),MATCH($L$7,Schedule!$Y$8:$AG$8,0)))))</f>
        <v/>
      </c>
      <c r="K43" s="47" t="str">
        <f>IF(J43="","",J43*0.042*Schedule!G42)</f>
        <v/>
      </c>
      <c r="L43" s="43" t="str">
        <f>IF(J43="","",K43*Schedule!L42)</f>
        <v/>
      </c>
      <c r="M43" s="43" t="str">
        <f t="shared" si="14"/>
        <v/>
      </c>
      <c r="N43" s="43">
        <f t="shared" si="15"/>
        <v>0</v>
      </c>
      <c r="O43" s="45"/>
      <c r="P43" s="184" t="str">
        <f>IF($R$7 = "", "", IF(Schedule!$S42 = "", "", IF(INDEX(Schedule!$Y$10:$AG$39,MATCH(Schedule!S42,Schedule!$X$10:$X$39,0),MATCH($R$7,Schedule!$Y$8:$AG$8,0))= "","",INDEX(Schedule!$Y$10:$AG$39,MATCH(Schedule!S42,Schedule!$X$10:$X$39,0),MATCH($R$7,Schedule!$Y$8:$AG$8,0)))))</f>
        <v/>
      </c>
      <c r="Q43" s="47" t="str">
        <f>IF(P43="","",P43*0.042*Schedule!G42)</f>
        <v/>
      </c>
      <c r="R43" s="43" t="str">
        <f>IF(P43="","",Q43*Schedule!L42)</f>
        <v/>
      </c>
      <c r="S43" s="43" t="str">
        <f t="shared" si="16"/>
        <v/>
      </c>
      <c r="T43" s="43">
        <f t="shared" si="17"/>
        <v>0</v>
      </c>
      <c r="U43" s="46"/>
    </row>
    <row r="44" spans="1:21" s="4" customFormat="1" ht="20.100000000000001" customHeight="1">
      <c r="A44" s="34">
        <f>Schedule!$A43</f>
        <v>35</v>
      </c>
      <c r="B44" s="185" t="str">
        <f>Schedule!$B43</f>
        <v xml:space="preserve"> ()  </v>
      </c>
      <c r="C44" s="186">
        <f>Schedule!M43</f>
        <v>0</v>
      </c>
      <c r="D44" s="184" t="str">
        <f>IF($F$7 = "", "", IF(Schedule!$S43 = "", "", IF(INDEX(Schedule!$Y$10:$AG$39,MATCH(Schedule!S43,Schedule!$X$10:$X$39,0),MATCH($F$7,Schedule!$Y$8:$AG$8,0))= "","",INDEX(Schedule!$Y$10:$AG$39,MATCH(Schedule!S43,Schedule!$X$10:$X$39,0),MATCH($F$7,Schedule!$Y$8:$AG$8,0)))))</f>
        <v/>
      </c>
      <c r="E44" s="47" t="str">
        <f>IF(D44="","",D44*0.042*Schedule!G43)</f>
        <v/>
      </c>
      <c r="F44" s="43" t="str">
        <f>IF(D44="","",E44*Schedule!L43)</f>
        <v/>
      </c>
      <c r="G44" s="43" t="str">
        <f t="shared" si="12"/>
        <v/>
      </c>
      <c r="H44" s="43">
        <f t="shared" si="13"/>
        <v>0</v>
      </c>
      <c r="I44" s="44"/>
      <c r="J44" s="184" t="str">
        <f>IF($L$7 = "", "", IF(Schedule!$S43 = "", "", IF(INDEX(Schedule!$Y$10:$AG$39,MATCH(Schedule!S43,Schedule!$X$10:$X$39,0),MATCH($L$7,Schedule!$Y$8:$AG$8,0))= "","",INDEX(Schedule!$Y$10:$AG$39,MATCH(Schedule!S43,Schedule!$X$10:$X$39,0),MATCH($L$7,Schedule!$Y$8:$AG$8,0)))))</f>
        <v/>
      </c>
      <c r="K44" s="47" t="str">
        <f>IF(J44="","",J44*0.042*Schedule!G43)</f>
        <v/>
      </c>
      <c r="L44" s="43" t="str">
        <f>IF(J44="","",K44*Schedule!L43)</f>
        <v/>
      </c>
      <c r="M44" s="43" t="str">
        <f t="shared" si="14"/>
        <v/>
      </c>
      <c r="N44" s="43">
        <f t="shared" si="15"/>
        <v>0</v>
      </c>
      <c r="O44" s="45"/>
      <c r="P44" s="184" t="str">
        <f>IF($R$7 = "", "", IF(Schedule!$S43 = "", "", IF(INDEX(Schedule!$Y$10:$AG$39,MATCH(Schedule!S43,Schedule!$X$10:$X$39,0),MATCH($R$7,Schedule!$Y$8:$AG$8,0))= "","",INDEX(Schedule!$Y$10:$AG$39,MATCH(Schedule!S43,Schedule!$X$10:$X$39,0),MATCH($R$7,Schedule!$Y$8:$AG$8,0)))))</f>
        <v/>
      </c>
      <c r="Q44" s="47" t="str">
        <f>IF(P44="","",P44*0.042*Schedule!G43)</f>
        <v/>
      </c>
      <c r="R44" s="43" t="str">
        <f>IF(P44="","",Q44*Schedule!L43)</f>
        <v/>
      </c>
      <c r="S44" s="43" t="str">
        <f t="shared" si="16"/>
        <v/>
      </c>
      <c r="T44" s="43">
        <f t="shared" si="17"/>
        <v>0</v>
      </c>
      <c r="U44" s="46"/>
    </row>
    <row r="45" spans="1:21" s="4" customFormat="1" ht="20.100000000000001" customHeight="1">
      <c r="A45" s="34">
        <f>Schedule!$A44</f>
        <v>36</v>
      </c>
      <c r="B45" s="185" t="str">
        <f>Schedule!$B44</f>
        <v xml:space="preserve"> ()  </v>
      </c>
      <c r="C45" s="186">
        <f>Schedule!M44</f>
        <v>0</v>
      </c>
      <c r="D45" s="184" t="str">
        <f>IF($F$7 = "", "", IF(Schedule!$S44 = "", "", IF(INDEX(Schedule!$Y$10:$AG$39,MATCH(Schedule!S44,Schedule!$X$10:$X$39,0),MATCH($F$7,Schedule!$Y$8:$AG$8,0))= "","",INDEX(Schedule!$Y$10:$AG$39,MATCH(Schedule!S44,Schedule!$X$10:$X$39,0),MATCH($F$7,Schedule!$Y$8:$AG$8,0)))))</f>
        <v/>
      </c>
      <c r="E45" s="47" t="str">
        <f>IF(D45="","",D45*0.042*Schedule!G44)</f>
        <v/>
      </c>
      <c r="F45" s="43" t="str">
        <f>IF(D45="","",E45*Schedule!L44)</f>
        <v/>
      </c>
      <c r="G45" s="43" t="str">
        <f t="shared" si="12"/>
        <v/>
      </c>
      <c r="H45" s="43">
        <f t="shared" si="13"/>
        <v>0</v>
      </c>
      <c r="I45" s="44"/>
      <c r="J45" s="184" t="str">
        <f>IF($L$7 = "", "", IF(Schedule!$S44 = "", "", IF(INDEX(Schedule!$Y$10:$AG$39,MATCH(Schedule!S44,Schedule!$X$10:$X$39,0),MATCH($L$7,Schedule!$Y$8:$AG$8,0))= "","",INDEX(Schedule!$Y$10:$AG$39,MATCH(Schedule!S44,Schedule!$X$10:$X$39,0),MATCH($L$7,Schedule!$Y$8:$AG$8,0)))))</f>
        <v/>
      </c>
      <c r="K45" s="47" t="str">
        <f>IF(J45="","",J45*0.042*Schedule!G44)</f>
        <v/>
      </c>
      <c r="L45" s="43" t="str">
        <f>IF(J45="","",K45*Schedule!L44)</f>
        <v/>
      </c>
      <c r="M45" s="43" t="str">
        <f t="shared" si="14"/>
        <v/>
      </c>
      <c r="N45" s="43">
        <f t="shared" si="15"/>
        <v>0</v>
      </c>
      <c r="O45" s="45"/>
      <c r="P45" s="184" t="str">
        <f>IF($R$7 = "", "", IF(Schedule!$S44 = "", "", IF(INDEX(Schedule!$Y$10:$AG$39,MATCH(Schedule!S44,Schedule!$X$10:$X$39,0),MATCH($R$7,Schedule!$Y$8:$AG$8,0))= "","",INDEX(Schedule!$Y$10:$AG$39,MATCH(Schedule!S44,Schedule!$X$10:$X$39,0),MATCH($R$7,Schedule!$Y$8:$AG$8,0)))))</f>
        <v/>
      </c>
      <c r="Q45" s="47" t="str">
        <f>IF(P45="","",P45*0.042*Schedule!G44)</f>
        <v/>
      </c>
      <c r="R45" s="43" t="str">
        <f>IF(P45="","",Q45*Schedule!L44)</f>
        <v/>
      </c>
      <c r="S45" s="43" t="str">
        <f t="shared" si="16"/>
        <v/>
      </c>
      <c r="T45" s="43">
        <f t="shared" si="17"/>
        <v>0</v>
      </c>
      <c r="U45" s="46"/>
    </row>
    <row r="46" spans="1:21" s="4" customFormat="1" ht="20.100000000000001" customHeight="1">
      <c r="A46" s="34">
        <f>Schedule!$A45</f>
        <v>37</v>
      </c>
      <c r="B46" s="185" t="str">
        <f>Schedule!$B45</f>
        <v xml:space="preserve"> ()  </v>
      </c>
      <c r="C46" s="186">
        <f>Schedule!M45</f>
        <v>0</v>
      </c>
      <c r="D46" s="184" t="str">
        <f>IF($F$7 = "", "", IF(Schedule!$S45 = "", "", IF(INDEX(Schedule!$Y$10:$AG$39,MATCH(Schedule!S45,Schedule!$X$10:$X$39,0),MATCH($F$7,Schedule!$Y$8:$AG$8,0))= "","",INDEX(Schedule!$Y$10:$AG$39,MATCH(Schedule!S45,Schedule!$X$10:$X$39,0),MATCH($F$7,Schedule!$Y$8:$AG$8,0)))))</f>
        <v/>
      </c>
      <c r="E46" s="47" t="str">
        <f>IF(D46="","",D46*0.042*Schedule!G45)</f>
        <v/>
      </c>
      <c r="F46" s="43" t="str">
        <f>IF(D46="","",E46*Schedule!L45)</f>
        <v/>
      </c>
      <c r="G46" s="43" t="str">
        <f t="shared" si="12"/>
        <v/>
      </c>
      <c r="H46" s="43">
        <f t="shared" si="13"/>
        <v>0</v>
      </c>
      <c r="I46" s="44"/>
      <c r="J46" s="184" t="str">
        <f>IF($L$7 = "", "", IF(Schedule!$S45 = "", "", IF(INDEX(Schedule!$Y$10:$AG$39,MATCH(Schedule!S45,Schedule!$X$10:$X$39,0),MATCH($L$7,Schedule!$Y$8:$AG$8,0))= "","",INDEX(Schedule!$Y$10:$AG$39,MATCH(Schedule!S45,Schedule!$X$10:$X$39,0),MATCH($L$7,Schedule!$Y$8:$AG$8,0)))))</f>
        <v/>
      </c>
      <c r="K46" s="47" t="str">
        <f>IF(J46="","",J46*0.042*Schedule!G45)</f>
        <v/>
      </c>
      <c r="L46" s="43" t="str">
        <f>IF(J46="","",K46*Schedule!L45)</f>
        <v/>
      </c>
      <c r="M46" s="43" t="str">
        <f t="shared" si="14"/>
        <v/>
      </c>
      <c r="N46" s="43">
        <f t="shared" si="15"/>
        <v>0</v>
      </c>
      <c r="O46" s="45"/>
      <c r="P46" s="184" t="str">
        <f>IF($R$7 = "", "", IF(Schedule!$S45 = "", "", IF(INDEX(Schedule!$Y$10:$AG$39,MATCH(Schedule!S45,Schedule!$X$10:$X$39,0),MATCH($R$7,Schedule!$Y$8:$AG$8,0))= "","",INDEX(Schedule!$Y$10:$AG$39,MATCH(Schedule!S45,Schedule!$X$10:$X$39,0),MATCH($R$7,Schedule!$Y$8:$AG$8,0)))))</f>
        <v/>
      </c>
      <c r="Q46" s="47" t="str">
        <f>IF(P46="","",P46*0.042*Schedule!G45)</f>
        <v/>
      </c>
      <c r="R46" s="43" t="str">
        <f>IF(P46="","",Q46*Schedule!L45)</f>
        <v/>
      </c>
      <c r="S46" s="43" t="str">
        <f t="shared" si="16"/>
        <v/>
      </c>
      <c r="T46" s="43">
        <f t="shared" si="17"/>
        <v>0</v>
      </c>
      <c r="U46" s="46"/>
    </row>
    <row r="47" spans="1:21" s="4" customFormat="1" ht="20.100000000000001" customHeight="1">
      <c r="A47" s="34">
        <f>Schedule!$A46</f>
        <v>38</v>
      </c>
      <c r="B47" s="185" t="str">
        <f>Schedule!$B46</f>
        <v xml:space="preserve"> ()  </v>
      </c>
      <c r="C47" s="186">
        <f>Schedule!M46</f>
        <v>0</v>
      </c>
      <c r="D47" s="184" t="str">
        <f>IF($F$7 = "", "", IF(Schedule!$S46 = "", "", IF(INDEX(Schedule!$Y$10:$AG$39,MATCH(Schedule!S46,Schedule!$X$10:$X$39,0),MATCH($F$7,Schedule!$Y$8:$AG$8,0))= "","",INDEX(Schedule!$Y$10:$AG$39,MATCH(Schedule!S46,Schedule!$X$10:$X$39,0),MATCH($F$7,Schedule!$Y$8:$AG$8,0)))))</f>
        <v/>
      </c>
      <c r="E47" s="47" t="str">
        <f>IF(D47="","",D47*0.042*Schedule!G46)</f>
        <v/>
      </c>
      <c r="F47" s="43" t="str">
        <f>IF(D47="","",E47*Schedule!L46)</f>
        <v/>
      </c>
      <c r="G47" s="43" t="str">
        <f t="shared" si="12"/>
        <v/>
      </c>
      <c r="H47" s="43">
        <f t="shared" si="13"/>
        <v>0</v>
      </c>
      <c r="I47" s="44"/>
      <c r="J47" s="184" t="str">
        <f>IF($L$7 = "", "", IF(Schedule!$S46 = "", "", IF(INDEX(Schedule!$Y$10:$AG$39,MATCH(Schedule!S46,Schedule!$X$10:$X$39,0),MATCH($L$7,Schedule!$Y$8:$AG$8,0))= "","",INDEX(Schedule!$Y$10:$AG$39,MATCH(Schedule!S46,Schedule!$X$10:$X$39,0),MATCH($L$7,Schedule!$Y$8:$AG$8,0)))))</f>
        <v/>
      </c>
      <c r="K47" s="47" t="str">
        <f>IF(J47="","",J47*0.042*Schedule!G46)</f>
        <v/>
      </c>
      <c r="L47" s="43" t="str">
        <f>IF(J47="","",K47*Schedule!L46)</f>
        <v/>
      </c>
      <c r="M47" s="43" t="str">
        <f t="shared" si="14"/>
        <v/>
      </c>
      <c r="N47" s="43">
        <f t="shared" si="15"/>
        <v>0</v>
      </c>
      <c r="O47" s="45"/>
      <c r="P47" s="184" t="str">
        <f>IF($R$7 = "", "", IF(Schedule!$S46 = "", "", IF(INDEX(Schedule!$Y$10:$AG$39,MATCH(Schedule!S46,Schedule!$X$10:$X$39,0),MATCH($R$7,Schedule!$Y$8:$AG$8,0))= "","",INDEX(Schedule!$Y$10:$AG$39,MATCH(Schedule!S46,Schedule!$X$10:$X$39,0),MATCH($R$7,Schedule!$Y$8:$AG$8,0)))))</f>
        <v/>
      </c>
      <c r="Q47" s="47" t="str">
        <f>IF(P47="","",P47*0.042*Schedule!G46)</f>
        <v/>
      </c>
      <c r="R47" s="43" t="str">
        <f>IF(P47="","",Q47*Schedule!L46)</f>
        <v/>
      </c>
      <c r="S47" s="43" t="str">
        <f t="shared" si="16"/>
        <v/>
      </c>
      <c r="T47" s="43">
        <f t="shared" si="17"/>
        <v>0</v>
      </c>
      <c r="U47" s="46"/>
    </row>
    <row r="48" spans="1:21" s="4" customFormat="1" ht="20.100000000000001" customHeight="1">
      <c r="A48" s="34">
        <f>Schedule!$A47</f>
        <v>39</v>
      </c>
      <c r="B48" s="185" t="str">
        <f>Schedule!$B47</f>
        <v xml:space="preserve"> ()  </v>
      </c>
      <c r="C48" s="186">
        <f>Schedule!M47</f>
        <v>0</v>
      </c>
      <c r="D48" s="184" t="str">
        <f>IF($F$7 = "", "", IF(Schedule!$S47 = "", "", IF(INDEX(Schedule!$Y$10:$AG$39,MATCH(Schedule!S47,Schedule!$X$10:$X$39,0),MATCH($F$7,Schedule!$Y$8:$AG$8,0))= "","",INDEX(Schedule!$Y$10:$AG$39,MATCH(Schedule!S47,Schedule!$X$10:$X$39,0),MATCH($F$7,Schedule!$Y$8:$AG$8,0)))))</f>
        <v/>
      </c>
      <c r="E48" s="47" t="str">
        <f>IF(D48="","",D48*0.042*Schedule!G47)</f>
        <v/>
      </c>
      <c r="F48" s="43" t="str">
        <f>IF(D48="","",E48*Schedule!L47)</f>
        <v/>
      </c>
      <c r="G48" s="43" t="str">
        <f t="shared" si="12"/>
        <v/>
      </c>
      <c r="H48" s="43">
        <f t="shared" si="13"/>
        <v>0</v>
      </c>
      <c r="I48" s="44"/>
      <c r="J48" s="184" t="str">
        <f>IF($L$7 = "", "", IF(Schedule!$S47 = "", "", IF(INDEX(Schedule!$Y$10:$AG$39,MATCH(Schedule!S47,Schedule!$X$10:$X$39,0),MATCH($L$7,Schedule!$Y$8:$AG$8,0))= "","",INDEX(Schedule!$Y$10:$AG$39,MATCH(Schedule!S47,Schedule!$X$10:$X$39,0),MATCH($L$7,Schedule!$Y$8:$AG$8,0)))))</f>
        <v/>
      </c>
      <c r="K48" s="47" t="str">
        <f>IF(J48="","",J48*0.042*Schedule!G47)</f>
        <v/>
      </c>
      <c r="L48" s="43" t="str">
        <f>IF(J48="","",K48*Schedule!L47)</f>
        <v/>
      </c>
      <c r="M48" s="43" t="str">
        <f t="shared" si="14"/>
        <v/>
      </c>
      <c r="N48" s="43">
        <f t="shared" si="15"/>
        <v>0</v>
      </c>
      <c r="O48" s="45"/>
      <c r="P48" s="184" t="str">
        <f>IF($R$7 = "", "", IF(Schedule!$S47 = "", "", IF(INDEX(Schedule!$Y$10:$AG$39,MATCH(Schedule!S47,Schedule!$X$10:$X$39,0),MATCH($R$7,Schedule!$Y$8:$AG$8,0))= "","",INDEX(Schedule!$Y$10:$AG$39,MATCH(Schedule!S47,Schedule!$X$10:$X$39,0),MATCH($R$7,Schedule!$Y$8:$AG$8,0)))))</f>
        <v/>
      </c>
      <c r="Q48" s="47" t="str">
        <f>IF(P48="","",P48*0.042*Schedule!G47)</f>
        <v/>
      </c>
      <c r="R48" s="43" t="str">
        <f>IF(P48="","",Q48*Schedule!L47)</f>
        <v/>
      </c>
      <c r="S48" s="43" t="str">
        <f t="shared" si="16"/>
        <v/>
      </c>
      <c r="T48" s="43">
        <f t="shared" si="17"/>
        <v>0</v>
      </c>
      <c r="U48" s="46"/>
    </row>
    <row r="49" spans="1:21" s="4" customFormat="1" ht="20.100000000000001" customHeight="1">
      <c r="A49" s="34">
        <f>Schedule!$A48</f>
        <v>40</v>
      </c>
      <c r="B49" s="185" t="str">
        <f>Schedule!$B48</f>
        <v xml:space="preserve"> ()  </v>
      </c>
      <c r="C49" s="186">
        <f>Schedule!M48</f>
        <v>0</v>
      </c>
      <c r="D49" s="184" t="str">
        <f>IF($F$7 = "", "", IF(Schedule!$S48 = "", "", IF(INDEX(Schedule!$Y$10:$AG$39,MATCH(Schedule!S48,Schedule!$X$10:$X$39,0),MATCH($F$7,Schedule!$Y$8:$AG$8,0))= "","",INDEX(Schedule!$Y$10:$AG$39,MATCH(Schedule!S48,Schedule!$X$10:$X$39,0),MATCH($F$7,Schedule!$Y$8:$AG$8,0)))))</f>
        <v/>
      </c>
      <c r="E49" s="47" t="str">
        <f>IF(D49="","",D49*0.042*Schedule!G48)</f>
        <v/>
      </c>
      <c r="F49" s="43" t="str">
        <f>IF(D49="","",E49*Schedule!L48)</f>
        <v/>
      </c>
      <c r="G49" s="43" t="str">
        <f t="shared" si="12"/>
        <v/>
      </c>
      <c r="H49" s="43">
        <f t="shared" si="13"/>
        <v>0</v>
      </c>
      <c r="I49" s="44"/>
      <c r="J49" s="184" t="str">
        <f>IF($L$7 = "", "", IF(Schedule!$S48 = "", "", IF(INDEX(Schedule!$Y$10:$AG$39,MATCH(Schedule!S48,Schedule!$X$10:$X$39,0),MATCH($L$7,Schedule!$Y$8:$AG$8,0))= "","",INDEX(Schedule!$Y$10:$AG$39,MATCH(Schedule!S48,Schedule!$X$10:$X$39,0),MATCH($L$7,Schedule!$Y$8:$AG$8,0)))))</f>
        <v/>
      </c>
      <c r="K49" s="47" t="str">
        <f>IF(J49="","",J49*0.042*Schedule!G48)</f>
        <v/>
      </c>
      <c r="L49" s="43" t="str">
        <f>IF(J49="","",K49*Schedule!L48)</f>
        <v/>
      </c>
      <c r="M49" s="43" t="str">
        <f t="shared" si="14"/>
        <v/>
      </c>
      <c r="N49" s="43">
        <f t="shared" si="15"/>
        <v>0</v>
      </c>
      <c r="O49" s="45"/>
      <c r="P49" s="184" t="str">
        <f>IF($R$7 = "", "", IF(Schedule!$S48 = "", "", IF(INDEX(Schedule!$Y$10:$AG$39,MATCH(Schedule!S48,Schedule!$X$10:$X$39,0),MATCH($R$7,Schedule!$Y$8:$AG$8,0))= "","",INDEX(Schedule!$Y$10:$AG$39,MATCH(Schedule!S48,Schedule!$X$10:$X$39,0),MATCH($R$7,Schedule!$Y$8:$AG$8,0)))))</f>
        <v/>
      </c>
      <c r="Q49" s="47" t="str">
        <f>IF(P49="","",P49*0.042*Schedule!G48)</f>
        <v/>
      </c>
      <c r="R49" s="43" t="str">
        <f>IF(P49="","",Q49*Schedule!L48)</f>
        <v/>
      </c>
      <c r="S49" s="43" t="str">
        <f t="shared" si="16"/>
        <v/>
      </c>
      <c r="T49" s="43">
        <f t="shared" si="17"/>
        <v>0</v>
      </c>
      <c r="U49" s="46"/>
    </row>
    <row r="50" spans="1:21" s="4" customFormat="1" ht="20.100000000000001" customHeight="1">
      <c r="A50" s="34">
        <f>Schedule!$A49</f>
        <v>41</v>
      </c>
      <c r="B50" s="185" t="str">
        <f>Schedule!$B49</f>
        <v xml:space="preserve"> ()  </v>
      </c>
      <c r="C50" s="186">
        <f>Schedule!M49</f>
        <v>0</v>
      </c>
      <c r="D50" s="184" t="str">
        <f>IF($F$7 = "", "", IF(Schedule!$S49 = "", "", IF(INDEX(Schedule!$Y$10:$AG$39,MATCH(Schedule!S49,Schedule!$X$10:$X$39,0),MATCH($F$7,Schedule!$Y$8:$AG$8,0))= "","",INDEX(Schedule!$Y$10:$AG$39,MATCH(Schedule!S49,Schedule!$X$10:$X$39,0),MATCH($F$7,Schedule!$Y$8:$AG$8,0)))))</f>
        <v/>
      </c>
      <c r="E50" s="47" t="str">
        <f>IF(D50="","",D50*0.042*Schedule!G49)</f>
        <v/>
      </c>
      <c r="F50" s="43" t="str">
        <f>IF(D50="","",E50*Schedule!L49)</f>
        <v/>
      </c>
      <c r="G50" s="43" t="str">
        <f t="shared" si="12"/>
        <v/>
      </c>
      <c r="H50" s="43">
        <f t="shared" si="13"/>
        <v>0</v>
      </c>
      <c r="I50" s="44"/>
      <c r="J50" s="184" t="str">
        <f>IF($L$7 = "", "", IF(Schedule!$S49 = "", "", IF(INDEX(Schedule!$Y$10:$AG$39,MATCH(Schedule!S49,Schedule!$X$10:$X$39,0),MATCH($L$7,Schedule!$Y$8:$AG$8,0))= "","",INDEX(Schedule!$Y$10:$AG$39,MATCH(Schedule!S49,Schedule!$X$10:$X$39,0),MATCH($L$7,Schedule!$Y$8:$AG$8,0)))))</f>
        <v/>
      </c>
      <c r="K50" s="47" t="str">
        <f>IF(J50="","",J50*0.042*Schedule!G49)</f>
        <v/>
      </c>
      <c r="L50" s="43" t="str">
        <f>IF(J50="","",K50*Schedule!L49)</f>
        <v/>
      </c>
      <c r="M50" s="43" t="str">
        <f t="shared" si="14"/>
        <v/>
      </c>
      <c r="N50" s="43">
        <f t="shared" si="15"/>
        <v>0</v>
      </c>
      <c r="O50" s="45"/>
      <c r="P50" s="184" t="str">
        <f>IF($R$7 = "", "", IF(Schedule!$S49 = "", "", IF(INDEX(Schedule!$Y$10:$AG$39,MATCH(Schedule!S49,Schedule!$X$10:$X$39,0),MATCH($R$7,Schedule!$Y$8:$AG$8,0))= "","",INDEX(Schedule!$Y$10:$AG$39,MATCH(Schedule!S49,Schedule!$X$10:$X$39,0),MATCH($R$7,Schedule!$Y$8:$AG$8,0)))))</f>
        <v/>
      </c>
      <c r="Q50" s="47" t="str">
        <f>IF(P50="","",P50*0.042*Schedule!G49)</f>
        <v/>
      </c>
      <c r="R50" s="43" t="str">
        <f>IF(P50="","",Q50*Schedule!L49)</f>
        <v/>
      </c>
      <c r="S50" s="43" t="str">
        <f t="shared" si="16"/>
        <v/>
      </c>
      <c r="T50" s="43">
        <f t="shared" si="17"/>
        <v>0</v>
      </c>
      <c r="U50" s="46"/>
    </row>
    <row r="51" spans="1:21" s="4" customFormat="1" ht="20.100000000000001" customHeight="1">
      <c r="A51" s="34">
        <f>Schedule!$A50</f>
        <v>42</v>
      </c>
      <c r="B51" s="185" t="str">
        <f>Schedule!$B50</f>
        <v xml:space="preserve"> ()  </v>
      </c>
      <c r="C51" s="186">
        <f>Schedule!M50</f>
        <v>0</v>
      </c>
      <c r="D51" s="184" t="str">
        <f>IF($F$7 = "", "", IF(Schedule!$S50 = "", "", IF(INDEX(Schedule!$Y$10:$AG$39,MATCH(Schedule!S50,Schedule!$X$10:$X$39,0),MATCH($F$7,Schedule!$Y$8:$AG$8,0))= "","",INDEX(Schedule!$Y$10:$AG$39,MATCH(Schedule!S50,Schedule!$X$10:$X$39,0),MATCH($F$7,Schedule!$Y$8:$AG$8,0)))))</f>
        <v/>
      </c>
      <c r="E51" s="47" t="str">
        <f>IF(D51="","",D51*0.042*Schedule!G50)</f>
        <v/>
      </c>
      <c r="F51" s="43" t="str">
        <f>IF(D51="","",E51*Schedule!L50)</f>
        <v/>
      </c>
      <c r="G51" s="43" t="str">
        <f t="shared" si="12"/>
        <v/>
      </c>
      <c r="H51" s="43">
        <f t="shared" si="13"/>
        <v>0</v>
      </c>
      <c r="I51" s="44"/>
      <c r="J51" s="184" t="str">
        <f>IF($L$7 = "", "", IF(Schedule!$S50 = "", "", IF(INDEX(Schedule!$Y$10:$AG$39,MATCH(Schedule!S50,Schedule!$X$10:$X$39,0),MATCH($L$7,Schedule!$Y$8:$AG$8,0))= "","",INDEX(Schedule!$Y$10:$AG$39,MATCH(Schedule!S50,Schedule!$X$10:$X$39,0),MATCH($L$7,Schedule!$Y$8:$AG$8,0)))))</f>
        <v/>
      </c>
      <c r="K51" s="47" t="str">
        <f>IF(J51="","",J51*0.042*Schedule!G50)</f>
        <v/>
      </c>
      <c r="L51" s="43" t="str">
        <f>IF(J51="","",K51*Schedule!L50)</f>
        <v/>
      </c>
      <c r="M51" s="43" t="str">
        <f t="shared" si="14"/>
        <v/>
      </c>
      <c r="N51" s="43">
        <f t="shared" si="15"/>
        <v>0</v>
      </c>
      <c r="O51" s="45"/>
      <c r="P51" s="184" t="str">
        <f>IF($R$7 = "", "", IF(Schedule!$S50 = "", "", IF(INDEX(Schedule!$Y$10:$AG$39,MATCH(Schedule!S50,Schedule!$X$10:$X$39,0),MATCH($R$7,Schedule!$Y$8:$AG$8,0))= "","",INDEX(Schedule!$Y$10:$AG$39,MATCH(Schedule!S50,Schedule!$X$10:$X$39,0),MATCH($R$7,Schedule!$Y$8:$AG$8,0)))))</f>
        <v/>
      </c>
      <c r="Q51" s="47" t="str">
        <f>IF(P51="","",P51*0.042*Schedule!G50)</f>
        <v/>
      </c>
      <c r="R51" s="43" t="str">
        <f>IF(P51="","",Q51*Schedule!L50)</f>
        <v/>
      </c>
      <c r="S51" s="43" t="str">
        <f t="shared" si="16"/>
        <v/>
      </c>
      <c r="T51" s="43">
        <f t="shared" si="17"/>
        <v>0</v>
      </c>
      <c r="U51" s="46"/>
    </row>
    <row r="52" spans="1:21" s="4" customFormat="1" ht="20.100000000000001" customHeight="1">
      <c r="A52" s="34">
        <f>Schedule!$A51</f>
        <v>43</v>
      </c>
      <c r="B52" s="185" t="str">
        <f>Schedule!$B51</f>
        <v xml:space="preserve"> ()  </v>
      </c>
      <c r="C52" s="186">
        <f>Schedule!M51</f>
        <v>0</v>
      </c>
      <c r="D52" s="184" t="str">
        <f>IF($F$7 = "", "", IF(Schedule!$S51 = "", "", IF(INDEX(Schedule!$Y$10:$AG$39,MATCH(Schedule!S51,Schedule!$X$10:$X$39,0),MATCH($F$7,Schedule!$Y$8:$AG$8,0))= "","",INDEX(Schedule!$Y$10:$AG$39,MATCH(Schedule!S51,Schedule!$X$10:$X$39,0),MATCH($F$7,Schedule!$Y$8:$AG$8,0)))))</f>
        <v/>
      </c>
      <c r="E52" s="47" t="str">
        <f>IF(D52="","",D52*0.042*Schedule!G51)</f>
        <v/>
      </c>
      <c r="F52" s="43" t="str">
        <f>IF(D52="","",E52*Schedule!L51)</f>
        <v/>
      </c>
      <c r="G52" s="43" t="str">
        <f t="shared" si="12"/>
        <v/>
      </c>
      <c r="H52" s="43">
        <f t="shared" si="13"/>
        <v>0</v>
      </c>
      <c r="I52" s="44"/>
      <c r="J52" s="184" t="str">
        <f>IF($L$7 = "", "", IF(Schedule!$S51 = "", "", IF(INDEX(Schedule!$Y$10:$AG$39,MATCH(Schedule!S51,Schedule!$X$10:$X$39,0),MATCH($L$7,Schedule!$Y$8:$AG$8,0))= "","",INDEX(Schedule!$Y$10:$AG$39,MATCH(Schedule!S51,Schedule!$X$10:$X$39,0),MATCH($L$7,Schedule!$Y$8:$AG$8,0)))))</f>
        <v/>
      </c>
      <c r="K52" s="47" t="str">
        <f>IF(J52="","",J52*0.042*Schedule!G51)</f>
        <v/>
      </c>
      <c r="L52" s="43" t="str">
        <f>IF(J52="","",K52*Schedule!L51)</f>
        <v/>
      </c>
      <c r="M52" s="43" t="str">
        <f t="shared" si="14"/>
        <v/>
      </c>
      <c r="N52" s="43">
        <f t="shared" si="15"/>
        <v>0</v>
      </c>
      <c r="O52" s="45"/>
      <c r="P52" s="184" t="str">
        <f>IF($R$7 = "", "", IF(Schedule!$S51 = "", "", IF(INDEX(Schedule!$Y$10:$AG$39,MATCH(Schedule!S51,Schedule!$X$10:$X$39,0),MATCH($R$7,Schedule!$Y$8:$AG$8,0))= "","",INDEX(Schedule!$Y$10:$AG$39,MATCH(Schedule!S51,Schedule!$X$10:$X$39,0),MATCH($R$7,Schedule!$Y$8:$AG$8,0)))))</f>
        <v/>
      </c>
      <c r="Q52" s="47" t="str">
        <f>IF(P52="","",P52*0.042*Schedule!G51)</f>
        <v/>
      </c>
      <c r="R52" s="43" t="str">
        <f>IF(P52="","",Q52*Schedule!L51)</f>
        <v/>
      </c>
      <c r="S52" s="43" t="str">
        <f t="shared" si="16"/>
        <v/>
      </c>
      <c r="T52" s="43">
        <f t="shared" si="17"/>
        <v>0</v>
      </c>
      <c r="U52" s="46"/>
    </row>
    <row r="53" spans="1:21" s="4" customFormat="1" ht="20.100000000000001" customHeight="1">
      <c r="A53" s="34">
        <f>Schedule!$A52</f>
        <v>44</v>
      </c>
      <c r="B53" s="185" t="str">
        <f>Schedule!$B52</f>
        <v xml:space="preserve"> ()  </v>
      </c>
      <c r="C53" s="186">
        <f>Schedule!M52</f>
        <v>0</v>
      </c>
      <c r="D53" s="184" t="str">
        <f>IF($F$7 = "", "", IF(Schedule!$S52 = "", "", IF(INDEX(Schedule!$Y$10:$AG$39,MATCH(Schedule!S52,Schedule!$X$10:$X$39,0),MATCH($F$7,Schedule!$Y$8:$AG$8,0))= "","",INDEX(Schedule!$Y$10:$AG$39,MATCH(Schedule!S52,Schedule!$X$10:$X$39,0),MATCH($F$7,Schedule!$Y$8:$AG$8,0)))))</f>
        <v/>
      </c>
      <c r="E53" s="47" t="str">
        <f>IF(D53="","",D53*0.042*Schedule!G52)</f>
        <v/>
      </c>
      <c r="F53" s="43" t="str">
        <f>IF(D53="","",E53*Schedule!L52)</f>
        <v/>
      </c>
      <c r="G53" s="43" t="str">
        <f t="shared" si="12"/>
        <v/>
      </c>
      <c r="H53" s="43">
        <f t="shared" si="13"/>
        <v>0</v>
      </c>
      <c r="I53" s="44"/>
      <c r="J53" s="184" t="str">
        <f>IF($L$7 = "", "", IF(Schedule!$S52 = "", "", IF(INDEX(Schedule!$Y$10:$AG$39,MATCH(Schedule!S52,Schedule!$X$10:$X$39,0),MATCH($L$7,Schedule!$Y$8:$AG$8,0))= "","",INDEX(Schedule!$Y$10:$AG$39,MATCH(Schedule!S52,Schedule!$X$10:$X$39,0),MATCH($L$7,Schedule!$Y$8:$AG$8,0)))))</f>
        <v/>
      </c>
      <c r="K53" s="47" t="str">
        <f>IF(J53="","",J53*0.042*Schedule!G52)</f>
        <v/>
      </c>
      <c r="L53" s="43" t="str">
        <f>IF(J53="","",K53*Schedule!L52)</f>
        <v/>
      </c>
      <c r="M53" s="43" t="str">
        <f t="shared" si="14"/>
        <v/>
      </c>
      <c r="N53" s="43">
        <f t="shared" si="15"/>
        <v>0</v>
      </c>
      <c r="O53" s="45"/>
      <c r="P53" s="184" t="str">
        <f>IF($R$7 = "", "", IF(Schedule!$S52 = "", "", IF(INDEX(Schedule!$Y$10:$AG$39,MATCH(Schedule!S52,Schedule!$X$10:$X$39,0),MATCH($R$7,Schedule!$Y$8:$AG$8,0))= "","",INDEX(Schedule!$Y$10:$AG$39,MATCH(Schedule!S52,Schedule!$X$10:$X$39,0),MATCH($R$7,Schedule!$Y$8:$AG$8,0)))))</f>
        <v/>
      </c>
      <c r="Q53" s="47" t="str">
        <f>IF(P53="","",P53*0.042*Schedule!G52)</f>
        <v/>
      </c>
      <c r="R53" s="43" t="str">
        <f>IF(P53="","",Q53*Schedule!L52)</f>
        <v/>
      </c>
      <c r="S53" s="43" t="str">
        <f t="shared" si="16"/>
        <v/>
      </c>
      <c r="T53" s="43">
        <f t="shared" si="17"/>
        <v>0</v>
      </c>
      <c r="U53" s="46"/>
    </row>
    <row r="54" spans="1:21" s="4" customFormat="1" ht="20.100000000000001" customHeight="1">
      <c r="A54" s="34">
        <f>Schedule!$A53</f>
        <v>45</v>
      </c>
      <c r="B54" s="185" t="str">
        <f>Schedule!$B53</f>
        <v xml:space="preserve"> ()  </v>
      </c>
      <c r="C54" s="186">
        <f>Schedule!M53</f>
        <v>0</v>
      </c>
      <c r="D54" s="184" t="str">
        <f>IF($F$7 = "", "", IF(Schedule!$S53 = "", "", IF(INDEX(Schedule!$Y$10:$AG$39,MATCH(Schedule!S53,Schedule!$X$10:$X$39,0),MATCH($F$7,Schedule!$Y$8:$AG$8,0))= "","",INDEX(Schedule!$Y$10:$AG$39,MATCH(Schedule!S53,Schedule!$X$10:$X$39,0),MATCH($F$7,Schedule!$Y$8:$AG$8,0)))))</f>
        <v/>
      </c>
      <c r="E54" s="47" t="str">
        <f>IF(D54="","",D54*0.042*Schedule!G53)</f>
        <v/>
      </c>
      <c r="F54" s="43" t="str">
        <f>IF(D54="","",E54*Schedule!L53)</f>
        <v/>
      </c>
      <c r="G54" s="43" t="str">
        <f t="shared" si="12"/>
        <v/>
      </c>
      <c r="H54" s="43">
        <f t="shared" si="13"/>
        <v>0</v>
      </c>
      <c r="I54" s="44"/>
      <c r="J54" s="184" t="str">
        <f>IF($L$7 = "", "", IF(Schedule!$S53 = "", "", IF(INDEX(Schedule!$Y$10:$AG$39,MATCH(Schedule!S53,Schedule!$X$10:$X$39,0),MATCH($L$7,Schedule!$Y$8:$AG$8,0))= "","",INDEX(Schedule!$Y$10:$AG$39,MATCH(Schedule!S53,Schedule!$X$10:$X$39,0),MATCH($L$7,Schedule!$Y$8:$AG$8,0)))))</f>
        <v/>
      </c>
      <c r="K54" s="47" t="str">
        <f>IF(J54="","",J54*0.042*Schedule!G53)</f>
        <v/>
      </c>
      <c r="L54" s="43" t="str">
        <f>IF(J54="","",K54*Schedule!L53)</f>
        <v/>
      </c>
      <c r="M54" s="43" t="str">
        <f t="shared" si="14"/>
        <v/>
      </c>
      <c r="N54" s="43">
        <f t="shared" si="15"/>
        <v>0</v>
      </c>
      <c r="O54" s="45"/>
      <c r="P54" s="184" t="str">
        <f>IF($R$7 = "", "", IF(Schedule!$S53 = "", "", IF(INDEX(Schedule!$Y$10:$AG$39,MATCH(Schedule!S53,Schedule!$X$10:$X$39,0),MATCH($R$7,Schedule!$Y$8:$AG$8,0))= "","",INDEX(Schedule!$Y$10:$AG$39,MATCH(Schedule!S53,Schedule!$X$10:$X$39,0),MATCH($R$7,Schedule!$Y$8:$AG$8,0)))))</f>
        <v/>
      </c>
      <c r="Q54" s="47" t="str">
        <f>IF(P54="","",P54*0.042*Schedule!G53)</f>
        <v/>
      </c>
      <c r="R54" s="43" t="str">
        <f>IF(P54="","",Q54*Schedule!L53)</f>
        <v/>
      </c>
      <c r="S54" s="43" t="str">
        <f t="shared" si="16"/>
        <v/>
      </c>
      <c r="T54" s="43">
        <f t="shared" si="17"/>
        <v>0</v>
      </c>
      <c r="U54" s="46"/>
    </row>
    <row r="55" spans="1:21" s="4" customFormat="1" ht="20.100000000000001" customHeight="1">
      <c r="A55" s="34">
        <f>Schedule!$A54</f>
        <v>46</v>
      </c>
      <c r="B55" s="185" t="str">
        <f>Schedule!$B54</f>
        <v xml:space="preserve"> ()  </v>
      </c>
      <c r="C55" s="186">
        <f>Schedule!M54</f>
        <v>0</v>
      </c>
      <c r="D55" s="184" t="str">
        <f>IF($F$7 = "", "", IF(Schedule!$S54 = "", "", IF(INDEX(Schedule!$Y$10:$AG$39,MATCH(Schedule!S54,Schedule!$X$10:$X$39,0),MATCH($F$7,Schedule!$Y$8:$AG$8,0))= "","",INDEX(Schedule!$Y$10:$AG$39,MATCH(Schedule!S54,Schedule!$X$10:$X$39,0),MATCH($F$7,Schedule!$Y$8:$AG$8,0)))))</f>
        <v/>
      </c>
      <c r="E55" s="47" t="str">
        <f>IF(D55="","",D55*0.042*Schedule!G54)</f>
        <v/>
      </c>
      <c r="F55" s="43" t="str">
        <f>IF(D55="","",E55*Schedule!L54)</f>
        <v/>
      </c>
      <c r="G55" s="43" t="str">
        <f t="shared" si="12"/>
        <v/>
      </c>
      <c r="H55" s="43">
        <f t="shared" si="13"/>
        <v>0</v>
      </c>
      <c r="I55" s="44"/>
      <c r="J55" s="184" t="str">
        <f>IF($L$7 = "", "", IF(Schedule!$S54 = "", "", IF(INDEX(Schedule!$Y$10:$AG$39,MATCH(Schedule!S54,Schedule!$X$10:$X$39,0),MATCH($L$7,Schedule!$Y$8:$AG$8,0))= "","",INDEX(Schedule!$Y$10:$AG$39,MATCH(Schedule!S54,Schedule!$X$10:$X$39,0),MATCH($L$7,Schedule!$Y$8:$AG$8,0)))))</f>
        <v/>
      </c>
      <c r="K55" s="47" t="str">
        <f>IF(J55="","",J55*0.042*Schedule!G54)</f>
        <v/>
      </c>
      <c r="L55" s="43" t="str">
        <f>IF(J55="","",K55*Schedule!L54)</f>
        <v/>
      </c>
      <c r="M55" s="43" t="str">
        <f t="shared" si="14"/>
        <v/>
      </c>
      <c r="N55" s="43">
        <f t="shared" si="15"/>
        <v>0</v>
      </c>
      <c r="O55" s="45"/>
      <c r="P55" s="184" t="str">
        <f>IF($R$7 = "", "", IF(Schedule!$S54 = "", "", IF(INDEX(Schedule!$Y$10:$AG$39,MATCH(Schedule!S54,Schedule!$X$10:$X$39,0),MATCH($R$7,Schedule!$Y$8:$AG$8,0))= "","",INDEX(Schedule!$Y$10:$AG$39,MATCH(Schedule!S54,Schedule!$X$10:$X$39,0),MATCH($R$7,Schedule!$Y$8:$AG$8,0)))))</f>
        <v/>
      </c>
      <c r="Q55" s="47" t="str">
        <f>IF(P55="","",P55*0.042*Schedule!G54)</f>
        <v/>
      </c>
      <c r="R55" s="43" t="str">
        <f>IF(P55="","",Q55*Schedule!L54)</f>
        <v/>
      </c>
      <c r="S55" s="43" t="str">
        <f t="shared" si="16"/>
        <v/>
      </c>
      <c r="T55" s="43">
        <f t="shared" si="17"/>
        <v>0</v>
      </c>
      <c r="U55" s="46"/>
    </row>
    <row r="56" spans="1:21" s="4" customFormat="1" ht="20.100000000000001" customHeight="1">
      <c r="A56" s="34">
        <f>Schedule!$A55</f>
        <v>47</v>
      </c>
      <c r="B56" s="185" t="str">
        <f>Schedule!$B55</f>
        <v xml:space="preserve"> ()  </v>
      </c>
      <c r="C56" s="186">
        <f>Schedule!M55</f>
        <v>0</v>
      </c>
      <c r="D56" s="184" t="str">
        <f>IF($F$7 = "", "", IF(Schedule!$S55 = "", "", IF(INDEX(Schedule!$Y$10:$AG$39,MATCH(Schedule!S55,Schedule!$X$10:$X$39,0),MATCH($F$7,Schedule!$Y$8:$AG$8,0))= "","",INDEX(Schedule!$Y$10:$AG$39,MATCH(Schedule!S55,Schedule!$X$10:$X$39,0),MATCH($F$7,Schedule!$Y$8:$AG$8,0)))))</f>
        <v/>
      </c>
      <c r="E56" s="47" t="str">
        <f>IF(D56="","",D56*0.042*Schedule!G55)</f>
        <v/>
      </c>
      <c r="F56" s="43" t="str">
        <f>IF(D56="","",E56*Schedule!L55)</f>
        <v/>
      </c>
      <c r="G56" s="43" t="str">
        <f t="shared" si="12"/>
        <v/>
      </c>
      <c r="H56" s="43">
        <f t="shared" si="13"/>
        <v>0</v>
      </c>
      <c r="I56" s="44"/>
      <c r="J56" s="184" t="str">
        <f>IF($L$7 = "", "", IF(Schedule!$S55 = "", "", IF(INDEX(Schedule!$Y$10:$AG$39,MATCH(Schedule!S55,Schedule!$X$10:$X$39,0),MATCH($L$7,Schedule!$Y$8:$AG$8,0))= "","",INDEX(Schedule!$Y$10:$AG$39,MATCH(Schedule!S55,Schedule!$X$10:$X$39,0),MATCH($L$7,Schedule!$Y$8:$AG$8,0)))))</f>
        <v/>
      </c>
      <c r="K56" s="47" t="str">
        <f>IF(J56="","",J56*0.042*Schedule!G55)</f>
        <v/>
      </c>
      <c r="L56" s="43" t="str">
        <f>IF(J56="","",K56*Schedule!L55)</f>
        <v/>
      </c>
      <c r="M56" s="43" t="str">
        <f t="shared" si="14"/>
        <v/>
      </c>
      <c r="N56" s="43">
        <f t="shared" si="15"/>
        <v>0</v>
      </c>
      <c r="O56" s="45"/>
      <c r="P56" s="184" t="str">
        <f>IF($R$7 = "", "", IF(Schedule!$S55 = "", "", IF(INDEX(Schedule!$Y$10:$AG$39,MATCH(Schedule!S55,Schedule!$X$10:$X$39,0),MATCH($R$7,Schedule!$Y$8:$AG$8,0))= "","",INDEX(Schedule!$Y$10:$AG$39,MATCH(Schedule!S55,Schedule!$X$10:$X$39,0),MATCH($R$7,Schedule!$Y$8:$AG$8,0)))))</f>
        <v/>
      </c>
      <c r="Q56" s="47" t="str">
        <f>IF(P56="","",P56*0.042*Schedule!G55)</f>
        <v/>
      </c>
      <c r="R56" s="43" t="str">
        <f>IF(P56="","",Q56*Schedule!L55)</f>
        <v/>
      </c>
      <c r="S56" s="43" t="str">
        <f t="shared" si="16"/>
        <v/>
      </c>
      <c r="T56" s="43">
        <f t="shared" si="17"/>
        <v>0</v>
      </c>
      <c r="U56" s="46"/>
    </row>
    <row r="57" spans="1:21" s="4" customFormat="1" ht="20.100000000000001" customHeight="1">
      <c r="A57" s="34">
        <f>Schedule!$A56</f>
        <v>48</v>
      </c>
      <c r="B57" s="185" t="str">
        <f>Schedule!$B56</f>
        <v xml:space="preserve"> ()  </v>
      </c>
      <c r="C57" s="186">
        <f>Schedule!M56</f>
        <v>0</v>
      </c>
      <c r="D57" s="184" t="str">
        <f>IF($F$7 = "", "", IF(Schedule!$S56 = "", "", IF(INDEX(Schedule!$Y$10:$AG$39,MATCH(Schedule!S56,Schedule!$X$10:$X$39,0),MATCH($F$7,Schedule!$Y$8:$AG$8,0))= "","",INDEX(Schedule!$Y$10:$AG$39,MATCH(Schedule!S56,Schedule!$X$10:$X$39,0),MATCH($F$7,Schedule!$Y$8:$AG$8,0)))))</f>
        <v/>
      </c>
      <c r="E57" s="47" t="str">
        <f>IF(D57="","",D57*0.042*Schedule!G56)</f>
        <v/>
      </c>
      <c r="F57" s="43" t="str">
        <f>IF(D57="","",E57*Schedule!L56)</f>
        <v/>
      </c>
      <c r="G57" s="43" t="str">
        <f t="shared" si="12"/>
        <v/>
      </c>
      <c r="H57" s="43">
        <f t="shared" si="13"/>
        <v>0</v>
      </c>
      <c r="I57" s="44"/>
      <c r="J57" s="184" t="str">
        <f>IF($L$7 = "", "", IF(Schedule!$S56 = "", "", IF(INDEX(Schedule!$Y$10:$AG$39,MATCH(Schedule!S56,Schedule!$X$10:$X$39,0),MATCH($L$7,Schedule!$Y$8:$AG$8,0))= "","",INDEX(Schedule!$Y$10:$AG$39,MATCH(Schedule!S56,Schedule!$X$10:$X$39,0),MATCH($L$7,Schedule!$Y$8:$AG$8,0)))))</f>
        <v/>
      </c>
      <c r="K57" s="47" t="str">
        <f>IF(J57="","",J57*0.042*Schedule!G56)</f>
        <v/>
      </c>
      <c r="L57" s="43" t="str">
        <f>IF(J57="","",K57*Schedule!L56)</f>
        <v/>
      </c>
      <c r="M57" s="43" t="str">
        <f t="shared" si="14"/>
        <v/>
      </c>
      <c r="N57" s="43">
        <f t="shared" si="15"/>
        <v>0</v>
      </c>
      <c r="O57" s="45"/>
      <c r="P57" s="184" t="str">
        <f>IF($R$7 = "", "", IF(Schedule!$S56 = "", "", IF(INDEX(Schedule!$Y$10:$AG$39,MATCH(Schedule!S56,Schedule!$X$10:$X$39,0),MATCH($R$7,Schedule!$Y$8:$AG$8,0))= "","",INDEX(Schedule!$Y$10:$AG$39,MATCH(Schedule!S56,Schedule!$X$10:$X$39,0),MATCH($R$7,Schedule!$Y$8:$AG$8,0)))))</f>
        <v/>
      </c>
      <c r="Q57" s="47" t="str">
        <f>IF(P57="","",P57*0.042*Schedule!G56)</f>
        <v/>
      </c>
      <c r="R57" s="43" t="str">
        <f>IF(P57="","",Q57*Schedule!L56)</f>
        <v/>
      </c>
      <c r="S57" s="43" t="str">
        <f t="shared" si="16"/>
        <v/>
      </c>
      <c r="T57" s="43">
        <f t="shared" si="17"/>
        <v>0</v>
      </c>
      <c r="U57" s="46"/>
    </row>
    <row r="58" spans="1:21" s="4" customFormat="1" ht="20.100000000000001" customHeight="1">
      <c r="A58" s="34">
        <f>Schedule!$A57</f>
        <v>49</v>
      </c>
      <c r="B58" s="185" t="str">
        <f>Schedule!$B57</f>
        <v xml:space="preserve"> ()  </v>
      </c>
      <c r="C58" s="186">
        <f>Schedule!M57</f>
        <v>0</v>
      </c>
      <c r="D58" s="184" t="str">
        <f>IF($F$7 = "", "", IF(Schedule!$S57 = "", "", IF(INDEX(Schedule!$Y$10:$AG$39,MATCH(Schedule!S57,Schedule!$X$10:$X$39,0),MATCH($F$7,Schedule!$Y$8:$AG$8,0))= "","",INDEX(Schedule!$Y$10:$AG$39,MATCH(Schedule!S57,Schedule!$X$10:$X$39,0),MATCH($F$7,Schedule!$Y$8:$AG$8,0)))))</f>
        <v/>
      </c>
      <c r="E58" s="47" t="str">
        <f>IF(D58="","",D58*0.042*Schedule!G57)</f>
        <v/>
      </c>
      <c r="F58" s="43" t="str">
        <f>IF(D58="","",E58*Schedule!L57)</f>
        <v/>
      </c>
      <c r="G58" s="43" t="str">
        <f t="shared" si="12"/>
        <v/>
      </c>
      <c r="H58" s="43">
        <f t="shared" si="13"/>
        <v>0</v>
      </c>
      <c r="I58" s="44"/>
      <c r="J58" s="184" t="str">
        <f>IF($L$7 = "", "", IF(Schedule!$S57 = "", "", IF(INDEX(Schedule!$Y$10:$AG$39,MATCH(Schedule!S57,Schedule!$X$10:$X$39,0),MATCH($L$7,Schedule!$Y$8:$AG$8,0))= "","",INDEX(Schedule!$Y$10:$AG$39,MATCH(Schedule!S57,Schedule!$X$10:$X$39,0),MATCH($L$7,Schedule!$Y$8:$AG$8,0)))))</f>
        <v/>
      </c>
      <c r="K58" s="47" t="str">
        <f>IF(J58="","",J58*0.042*Schedule!G57)</f>
        <v/>
      </c>
      <c r="L58" s="43" t="str">
        <f>IF(J58="","",K58*Schedule!L57)</f>
        <v/>
      </c>
      <c r="M58" s="43" t="str">
        <f t="shared" si="14"/>
        <v/>
      </c>
      <c r="N58" s="43">
        <f t="shared" si="15"/>
        <v>0</v>
      </c>
      <c r="O58" s="45"/>
      <c r="P58" s="184" t="str">
        <f>IF($R$7 = "", "", IF(Schedule!$S57 = "", "", IF(INDEX(Schedule!$Y$10:$AG$39,MATCH(Schedule!S57,Schedule!$X$10:$X$39,0),MATCH($R$7,Schedule!$Y$8:$AG$8,0))= "","",INDEX(Schedule!$Y$10:$AG$39,MATCH(Schedule!S57,Schedule!$X$10:$X$39,0),MATCH($R$7,Schedule!$Y$8:$AG$8,0)))))</f>
        <v/>
      </c>
      <c r="Q58" s="47" t="str">
        <f>IF(P58="","",P58*0.042*Schedule!G57)</f>
        <v/>
      </c>
      <c r="R58" s="43" t="str">
        <f>IF(P58="","",Q58*Schedule!L57)</f>
        <v/>
      </c>
      <c r="S58" s="43" t="str">
        <f t="shared" si="16"/>
        <v/>
      </c>
      <c r="T58" s="43">
        <f t="shared" si="17"/>
        <v>0</v>
      </c>
      <c r="U58" s="46"/>
    </row>
    <row r="59" spans="1:21" s="4" customFormat="1" ht="20.100000000000001" customHeight="1">
      <c r="A59" s="34">
        <f>Schedule!$A58</f>
        <v>50</v>
      </c>
      <c r="B59" s="185" t="str">
        <f>Schedule!$B58</f>
        <v xml:space="preserve"> ()  </v>
      </c>
      <c r="C59" s="186">
        <f>Schedule!M58</f>
        <v>0</v>
      </c>
      <c r="D59" s="184" t="str">
        <f>IF($F$7 = "", "", IF(Schedule!$S58 = "", "", IF(INDEX(Schedule!$Y$10:$AG$39,MATCH(Schedule!S58,Schedule!$X$10:$X$39,0),MATCH($F$7,Schedule!$Y$8:$AG$8,0))= "","",INDEX(Schedule!$Y$10:$AG$39,MATCH(Schedule!S58,Schedule!$X$10:$X$39,0),MATCH($F$7,Schedule!$Y$8:$AG$8,0)))))</f>
        <v/>
      </c>
      <c r="E59" s="47" t="str">
        <f>IF(D59="","",D59*0.042*Schedule!G58)</f>
        <v/>
      </c>
      <c r="F59" s="43" t="str">
        <f>IF(D59="","",E59*Schedule!L58)</f>
        <v/>
      </c>
      <c r="G59" s="43" t="str">
        <f t="shared" si="12"/>
        <v/>
      </c>
      <c r="H59" s="43">
        <f t="shared" si="13"/>
        <v>0</v>
      </c>
      <c r="I59" s="44"/>
      <c r="J59" s="184" t="str">
        <f>IF($L$7 = "", "", IF(Schedule!$S58 = "", "", IF(INDEX(Schedule!$Y$10:$AG$39,MATCH(Schedule!S58,Schedule!$X$10:$X$39,0),MATCH($L$7,Schedule!$Y$8:$AG$8,0))= "","",INDEX(Schedule!$Y$10:$AG$39,MATCH(Schedule!S58,Schedule!$X$10:$X$39,0),MATCH($L$7,Schedule!$Y$8:$AG$8,0)))))</f>
        <v/>
      </c>
      <c r="K59" s="47" t="str">
        <f>IF(J59="","",J59*0.042*Schedule!G58)</f>
        <v/>
      </c>
      <c r="L59" s="43" t="str">
        <f>IF(J59="","",K59*Schedule!L58)</f>
        <v/>
      </c>
      <c r="M59" s="43" t="str">
        <f t="shared" si="14"/>
        <v/>
      </c>
      <c r="N59" s="43">
        <f t="shared" si="15"/>
        <v>0</v>
      </c>
      <c r="O59" s="45"/>
      <c r="P59" s="184" t="str">
        <f>IF($R$7 = "", "", IF(Schedule!$S58 = "", "", IF(INDEX(Schedule!$Y$10:$AG$39,MATCH(Schedule!S58,Schedule!$X$10:$X$39,0),MATCH($R$7,Schedule!$Y$8:$AG$8,0))= "","",INDEX(Schedule!$Y$10:$AG$39,MATCH(Schedule!S58,Schedule!$X$10:$X$39,0),MATCH($R$7,Schedule!$Y$8:$AG$8,0)))))</f>
        <v/>
      </c>
      <c r="Q59" s="47" t="str">
        <f>IF(P59="","",P59*0.042*Schedule!G58)</f>
        <v/>
      </c>
      <c r="R59" s="43" t="str">
        <f>IF(P59="","",Q59*Schedule!L58)</f>
        <v/>
      </c>
      <c r="S59" s="43" t="str">
        <f t="shared" si="16"/>
        <v/>
      </c>
      <c r="T59" s="43">
        <f t="shared" si="17"/>
        <v>0</v>
      </c>
      <c r="U59" s="46"/>
    </row>
    <row r="60" spans="1:21" s="4" customFormat="1" ht="20.100000000000001" customHeight="1">
      <c r="A60" s="34">
        <f>Schedule!$A59</f>
        <v>51</v>
      </c>
      <c r="B60" s="185" t="str">
        <f>Schedule!$B59</f>
        <v xml:space="preserve"> ()  </v>
      </c>
      <c r="C60" s="186">
        <f>Schedule!M59</f>
        <v>0</v>
      </c>
      <c r="D60" s="184" t="str">
        <f>IF($F$7 = "", "", IF(Schedule!$S59 = "", "", IF(INDEX(Schedule!$Y$10:$AG$39,MATCH(Schedule!S59,Schedule!$X$10:$X$39,0),MATCH($F$7,Schedule!$Y$8:$AG$8,0))= "","",INDEX(Schedule!$Y$10:$AG$39,MATCH(Schedule!S59,Schedule!$X$10:$X$39,0),MATCH($F$7,Schedule!$Y$8:$AG$8,0)))))</f>
        <v/>
      </c>
      <c r="E60" s="47" t="str">
        <f>IF(D60="","",D60*0.042*Schedule!G59)</f>
        <v/>
      </c>
      <c r="F60" s="43" t="str">
        <f>IF(D60="","",E60*Schedule!L59)</f>
        <v/>
      </c>
      <c r="G60" s="43" t="str">
        <f t="shared" si="12"/>
        <v/>
      </c>
      <c r="H60" s="43">
        <f t="shared" si="13"/>
        <v>0</v>
      </c>
      <c r="I60" s="44"/>
      <c r="J60" s="184" t="str">
        <f>IF($L$7 = "", "", IF(Schedule!$S59 = "", "", IF(INDEX(Schedule!$Y$10:$AG$39,MATCH(Schedule!S59,Schedule!$X$10:$X$39,0),MATCH($L$7,Schedule!$Y$8:$AG$8,0))= "","",INDEX(Schedule!$Y$10:$AG$39,MATCH(Schedule!S59,Schedule!$X$10:$X$39,0),MATCH($L$7,Schedule!$Y$8:$AG$8,0)))))</f>
        <v/>
      </c>
      <c r="K60" s="47" t="str">
        <f>IF(J60="","",J60*0.042*Schedule!G59)</f>
        <v/>
      </c>
      <c r="L60" s="43" t="str">
        <f>IF(J60="","",K60*Schedule!L59)</f>
        <v/>
      </c>
      <c r="M60" s="43" t="str">
        <f t="shared" si="14"/>
        <v/>
      </c>
      <c r="N60" s="43">
        <f t="shared" si="15"/>
        <v>0</v>
      </c>
      <c r="O60" s="45"/>
      <c r="P60" s="184" t="str">
        <f>IF($R$7 = "", "", IF(Schedule!$S59 = "", "", IF(INDEX(Schedule!$Y$10:$AG$39,MATCH(Schedule!S59,Schedule!$X$10:$X$39,0),MATCH($R$7,Schedule!$Y$8:$AG$8,0))= "","",INDEX(Schedule!$Y$10:$AG$39,MATCH(Schedule!S59,Schedule!$X$10:$X$39,0),MATCH($R$7,Schedule!$Y$8:$AG$8,0)))))</f>
        <v/>
      </c>
      <c r="Q60" s="47" t="str">
        <f>IF(P60="","",P60*0.042*Schedule!G59)</f>
        <v/>
      </c>
      <c r="R60" s="43" t="str">
        <f>IF(P60="","",Q60*Schedule!L59)</f>
        <v/>
      </c>
      <c r="S60" s="43" t="str">
        <f t="shared" si="16"/>
        <v/>
      </c>
      <c r="T60" s="43">
        <f t="shared" si="17"/>
        <v>0</v>
      </c>
      <c r="U60" s="46"/>
    </row>
    <row r="61" spans="1:21" s="4" customFormat="1" ht="20.100000000000001" customHeight="1">
      <c r="A61" s="34">
        <f>Schedule!$A60</f>
        <v>52</v>
      </c>
      <c r="B61" s="185" t="str">
        <f>Schedule!$B60</f>
        <v xml:space="preserve"> ()  </v>
      </c>
      <c r="C61" s="186">
        <f>Schedule!M60</f>
        <v>0</v>
      </c>
      <c r="D61" s="184" t="str">
        <f>IF($F$7 = "", "", IF(Schedule!$S60 = "", "", IF(INDEX(Schedule!$Y$10:$AG$39,MATCH(Schedule!S60,Schedule!$X$10:$X$39,0),MATCH($F$7,Schedule!$Y$8:$AG$8,0))= "","",INDEX(Schedule!$Y$10:$AG$39,MATCH(Schedule!S60,Schedule!$X$10:$X$39,0),MATCH($F$7,Schedule!$Y$8:$AG$8,0)))))</f>
        <v/>
      </c>
      <c r="E61" s="47" t="str">
        <f>IF(D61="","",D61*0.042*Schedule!G60)</f>
        <v/>
      </c>
      <c r="F61" s="43" t="str">
        <f>IF(D61="","",E61*Schedule!L60)</f>
        <v/>
      </c>
      <c r="G61" s="43" t="str">
        <f t="shared" si="12"/>
        <v/>
      </c>
      <c r="H61" s="43">
        <f t="shared" si="13"/>
        <v>0</v>
      </c>
      <c r="I61" s="44"/>
      <c r="J61" s="184" t="str">
        <f>IF($L$7 = "", "", IF(Schedule!$S60 = "", "", IF(INDEX(Schedule!$Y$10:$AG$39,MATCH(Schedule!S60,Schedule!$X$10:$X$39,0),MATCH($L$7,Schedule!$Y$8:$AG$8,0))= "","",INDEX(Schedule!$Y$10:$AG$39,MATCH(Schedule!S60,Schedule!$X$10:$X$39,0),MATCH($L$7,Schedule!$Y$8:$AG$8,0)))))</f>
        <v/>
      </c>
      <c r="K61" s="47" t="str">
        <f>IF(J61="","",J61*0.042*Schedule!G60)</f>
        <v/>
      </c>
      <c r="L61" s="43" t="str">
        <f>IF(J61="","",K61*Schedule!L60)</f>
        <v/>
      </c>
      <c r="M61" s="43" t="str">
        <f t="shared" si="14"/>
        <v/>
      </c>
      <c r="N61" s="43">
        <f t="shared" si="15"/>
        <v>0</v>
      </c>
      <c r="O61" s="45"/>
      <c r="P61" s="184" t="str">
        <f>IF($R$7 = "", "", IF(Schedule!$S60 = "", "", IF(INDEX(Schedule!$Y$10:$AG$39,MATCH(Schedule!S60,Schedule!$X$10:$X$39,0),MATCH($R$7,Schedule!$Y$8:$AG$8,0))= "","",INDEX(Schedule!$Y$10:$AG$39,MATCH(Schedule!S60,Schedule!$X$10:$X$39,0),MATCH($R$7,Schedule!$Y$8:$AG$8,0)))))</f>
        <v/>
      </c>
      <c r="Q61" s="47" t="str">
        <f>IF(P61="","",P61*0.042*Schedule!G60)</f>
        <v/>
      </c>
      <c r="R61" s="43" t="str">
        <f>IF(P61="","",Q61*Schedule!L60)</f>
        <v/>
      </c>
      <c r="S61" s="43" t="str">
        <f t="shared" si="16"/>
        <v/>
      </c>
      <c r="T61" s="43">
        <f t="shared" si="17"/>
        <v>0</v>
      </c>
      <c r="U61" s="46"/>
    </row>
    <row r="62" spans="1:21" s="4" customFormat="1" ht="20.100000000000001" customHeight="1">
      <c r="A62" s="34">
        <f>Schedule!$A61</f>
        <v>53</v>
      </c>
      <c r="B62" s="185" t="str">
        <f>Schedule!$B61</f>
        <v xml:space="preserve"> ()  </v>
      </c>
      <c r="C62" s="186">
        <f>Schedule!M61</f>
        <v>0</v>
      </c>
      <c r="D62" s="184" t="str">
        <f>IF($F$7 = "", "", IF(Schedule!$S61 = "", "", IF(INDEX(Schedule!$Y$10:$AG$39,MATCH(Schedule!S61,Schedule!$X$10:$X$39,0),MATCH($F$7,Schedule!$Y$8:$AG$8,0))= "","",INDEX(Schedule!$Y$10:$AG$39,MATCH(Schedule!S61,Schedule!$X$10:$X$39,0),MATCH($F$7,Schedule!$Y$8:$AG$8,0)))))</f>
        <v/>
      </c>
      <c r="E62" s="47" t="str">
        <f>IF(D62="","",D62*0.042*Schedule!G61)</f>
        <v/>
      </c>
      <c r="F62" s="43" t="str">
        <f>IF(D62="","",E62*Schedule!L61)</f>
        <v/>
      </c>
      <c r="G62" s="43" t="str">
        <f t="shared" si="12"/>
        <v/>
      </c>
      <c r="H62" s="43">
        <f t="shared" si="13"/>
        <v>0</v>
      </c>
      <c r="I62" s="44"/>
      <c r="J62" s="184" t="str">
        <f>IF($L$7 = "", "", IF(Schedule!$S61 = "", "", IF(INDEX(Schedule!$Y$10:$AG$39,MATCH(Schedule!S61,Schedule!$X$10:$X$39,0),MATCH($L$7,Schedule!$Y$8:$AG$8,0))= "","",INDEX(Schedule!$Y$10:$AG$39,MATCH(Schedule!S61,Schedule!$X$10:$X$39,0),MATCH($L$7,Schedule!$Y$8:$AG$8,0)))))</f>
        <v/>
      </c>
      <c r="K62" s="47" t="str">
        <f>IF(J62="","",J62*0.042*Schedule!G61)</f>
        <v/>
      </c>
      <c r="L62" s="43" t="str">
        <f>IF(J62="","",K62*Schedule!L61)</f>
        <v/>
      </c>
      <c r="M62" s="43" t="str">
        <f t="shared" si="14"/>
        <v/>
      </c>
      <c r="N62" s="43">
        <f t="shared" si="15"/>
        <v>0</v>
      </c>
      <c r="O62" s="45"/>
      <c r="P62" s="184" t="str">
        <f>IF($R$7 = "", "", IF(Schedule!$S61 = "", "", IF(INDEX(Schedule!$Y$10:$AG$39,MATCH(Schedule!S61,Schedule!$X$10:$X$39,0),MATCH($R$7,Schedule!$Y$8:$AG$8,0))= "","",INDEX(Schedule!$Y$10:$AG$39,MATCH(Schedule!S61,Schedule!$X$10:$X$39,0),MATCH($R$7,Schedule!$Y$8:$AG$8,0)))))</f>
        <v/>
      </c>
      <c r="Q62" s="47" t="str">
        <f>IF(P62="","",P62*0.042*Schedule!G61)</f>
        <v/>
      </c>
      <c r="R62" s="43" t="str">
        <f>IF(P62="","",Q62*Schedule!L61)</f>
        <v/>
      </c>
      <c r="S62" s="43" t="str">
        <f t="shared" si="16"/>
        <v/>
      </c>
      <c r="T62" s="43">
        <f t="shared" si="17"/>
        <v>0</v>
      </c>
      <c r="U62" s="46"/>
    </row>
    <row r="63" spans="1:21" s="4" customFormat="1" ht="20.100000000000001" customHeight="1">
      <c r="A63" s="34">
        <f>Schedule!$A62</f>
        <v>54</v>
      </c>
      <c r="B63" s="185" t="str">
        <f>Schedule!$B62</f>
        <v xml:space="preserve"> ()  </v>
      </c>
      <c r="C63" s="186">
        <f>Schedule!M62</f>
        <v>0</v>
      </c>
      <c r="D63" s="184" t="str">
        <f>IF($F$7 = "", "", IF(Schedule!$S62 = "", "", IF(INDEX(Schedule!$Y$10:$AG$39,MATCH(Schedule!S62,Schedule!$X$10:$X$39,0),MATCH($F$7,Schedule!$Y$8:$AG$8,0))= "","",INDEX(Schedule!$Y$10:$AG$39,MATCH(Schedule!S62,Schedule!$X$10:$X$39,0),MATCH($F$7,Schedule!$Y$8:$AG$8,0)))))</f>
        <v/>
      </c>
      <c r="E63" s="47" t="str">
        <f>IF(D63="","",D63*0.042*Schedule!G62)</f>
        <v/>
      </c>
      <c r="F63" s="43" t="str">
        <f>IF(D63="","",E63*Schedule!L62)</f>
        <v/>
      </c>
      <c r="G63" s="43" t="str">
        <f t="shared" si="12"/>
        <v/>
      </c>
      <c r="H63" s="43">
        <f t="shared" si="13"/>
        <v>0</v>
      </c>
      <c r="I63" s="44"/>
      <c r="J63" s="184" t="str">
        <f>IF($L$7 = "", "", IF(Schedule!$S62 = "", "", IF(INDEX(Schedule!$Y$10:$AG$39,MATCH(Schedule!S62,Schedule!$X$10:$X$39,0),MATCH($L$7,Schedule!$Y$8:$AG$8,0))= "","",INDEX(Schedule!$Y$10:$AG$39,MATCH(Schedule!S62,Schedule!$X$10:$X$39,0),MATCH($L$7,Schedule!$Y$8:$AG$8,0)))))</f>
        <v/>
      </c>
      <c r="K63" s="47" t="str">
        <f>IF(J63="","",J63*0.042*Schedule!G62)</f>
        <v/>
      </c>
      <c r="L63" s="43" t="str">
        <f>IF(J63="","",K63*Schedule!L62)</f>
        <v/>
      </c>
      <c r="M63" s="43" t="str">
        <f t="shared" si="14"/>
        <v/>
      </c>
      <c r="N63" s="43">
        <f t="shared" si="15"/>
        <v>0</v>
      </c>
      <c r="O63" s="45"/>
      <c r="P63" s="184" t="str">
        <f>IF($R$7 = "", "", IF(Schedule!$S62 = "", "", IF(INDEX(Schedule!$Y$10:$AG$39,MATCH(Schedule!S62,Schedule!$X$10:$X$39,0),MATCH($R$7,Schedule!$Y$8:$AG$8,0))= "","",INDEX(Schedule!$Y$10:$AG$39,MATCH(Schedule!S62,Schedule!$X$10:$X$39,0),MATCH($R$7,Schedule!$Y$8:$AG$8,0)))))</f>
        <v/>
      </c>
      <c r="Q63" s="47" t="str">
        <f>IF(P63="","",P63*0.042*Schedule!G62)</f>
        <v/>
      </c>
      <c r="R63" s="43" t="str">
        <f>IF(P63="","",Q63*Schedule!L62)</f>
        <v/>
      </c>
      <c r="S63" s="43" t="str">
        <f t="shared" si="16"/>
        <v/>
      </c>
      <c r="T63" s="43">
        <f t="shared" si="17"/>
        <v>0</v>
      </c>
      <c r="U63" s="46"/>
    </row>
    <row r="64" spans="1:21" s="4" customFormat="1" ht="20.100000000000001" customHeight="1">
      <c r="A64" s="34">
        <f>Schedule!$A63</f>
        <v>55</v>
      </c>
      <c r="B64" s="185" t="str">
        <f>Schedule!$B63</f>
        <v xml:space="preserve"> ()  </v>
      </c>
      <c r="C64" s="186">
        <f>Schedule!M63</f>
        <v>0</v>
      </c>
      <c r="D64" s="184" t="str">
        <f>IF($F$7 = "", "", IF(Schedule!$S63 = "", "", IF(INDEX(Schedule!$Y$10:$AG$39,MATCH(Schedule!S63,Schedule!$X$10:$X$39,0),MATCH($F$7,Schedule!$Y$8:$AG$8,0))= "","",INDEX(Schedule!$Y$10:$AG$39,MATCH(Schedule!S63,Schedule!$X$10:$X$39,0),MATCH($F$7,Schedule!$Y$8:$AG$8,0)))))</f>
        <v/>
      </c>
      <c r="E64" s="47" t="str">
        <f>IF(D64="","",D64*0.042*Schedule!G63)</f>
        <v/>
      </c>
      <c r="F64" s="43" t="str">
        <f>IF(D64="","",E64*Schedule!L63)</f>
        <v/>
      </c>
      <c r="G64" s="43" t="str">
        <f t="shared" si="12"/>
        <v/>
      </c>
      <c r="H64" s="43">
        <f t="shared" si="13"/>
        <v>0</v>
      </c>
      <c r="I64" s="44"/>
      <c r="J64" s="184" t="str">
        <f>IF($L$7 = "", "", IF(Schedule!$S63 = "", "", IF(INDEX(Schedule!$Y$10:$AG$39,MATCH(Schedule!S63,Schedule!$X$10:$X$39,0),MATCH($L$7,Schedule!$Y$8:$AG$8,0))= "","",INDEX(Schedule!$Y$10:$AG$39,MATCH(Schedule!S63,Schedule!$X$10:$X$39,0),MATCH($L$7,Schedule!$Y$8:$AG$8,0)))))</f>
        <v/>
      </c>
      <c r="K64" s="47" t="str">
        <f>IF(J64="","",J64*0.042*Schedule!G63)</f>
        <v/>
      </c>
      <c r="L64" s="43" t="str">
        <f>IF(J64="","",K64*Schedule!L63)</f>
        <v/>
      </c>
      <c r="M64" s="43" t="str">
        <f t="shared" si="14"/>
        <v/>
      </c>
      <c r="N64" s="43">
        <f t="shared" si="15"/>
        <v>0</v>
      </c>
      <c r="O64" s="45"/>
      <c r="P64" s="184" t="str">
        <f>IF($R$7 = "", "", IF(Schedule!$S63 = "", "", IF(INDEX(Schedule!$Y$10:$AG$39,MATCH(Schedule!S63,Schedule!$X$10:$X$39,0),MATCH($R$7,Schedule!$Y$8:$AG$8,0))= "","",INDEX(Schedule!$Y$10:$AG$39,MATCH(Schedule!S63,Schedule!$X$10:$X$39,0),MATCH($R$7,Schedule!$Y$8:$AG$8,0)))))</f>
        <v/>
      </c>
      <c r="Q64" s="47" t="str">
        <f>IF(P64="","",P64*0.042*Schedule!G63)</f>
        <v/>
      </c>
      <c r="R64" s="43" t="str">
        <f>IF(P64="","",Q64*Schedule!L63)</f>
        <v/>
      </c>
      <c r="S64" s="43" t="str">
        <f t="shared" si="16"/>
        <v/>
      </c>
      <c r="T64" s="43">
        <f t="shared" si="17"/>
        <v>0</v>
      </c>
      <c r="U64" s="46"/>
    </row>
    <row r="65" spans="1:21" s="4" customFormat="1" ht="20.100000000000001" customHeight="1">
      <c r="A65" s="34">
        <f>Schedule!$A64</f>
        <v>56</v>
      </c>
      <c r="B65" s="185" t="str">
        <f>Schedule!$B64</f>
        <v xml:space="preserve"> ()  </v>
      </c>
      <c r="C65" s="186">
        <f>Schedule!M64</f>
        <v>0</v>
      </c>
      <c r="D65" s="184" t="str">
        <f>IF($F$7 = "", "", IF(Schedule!$S64 = "", "", IF(INDEX(Schedule!$Y$10:$AG$39,MATCH(Schedule!S64,Schedule!$X$10:$X$39,0),MATCH($F$7,Schedule!$Y$8:$AG$8,0))= "","",INDEX(Schedule!$Y$10:$AG$39,MATCH(Schedule!S64,Schedule!$X$10:$X$39,0),MATCH($F$7,Schedule!$Y$8:$AG$8,0)))))</f>
        <v/>
      </c>
      <c r="E65" s="47" t="str">
        <f>IF(D65="","",D65*0.042*Schedule!G64)</f>
        <v/>
      </c>
      <c r="F65" s="43" t="str">
        <f>IF(D65="","",E65*Schedule!L64)</f>
        <v/>
      </c>
      <c r="G65" s="43" t="str">
        <f t="shared" si="12"/>
        <v/>
      </c>
      <c r="H65" s="43">
        <f t="shared" si="13"/>
        <v>0</v>
      </c>
      <c r="I65" s="44"/>
      <c r="J65" s="184" t="str">
        <f>IF($L$7 = "", "", IF(Schedule!$S64 = "", "", IF(INDEX(Schedule!$Y$10:$AG$39,MATCH(Schedule!S64,Schedule!$X$10:$X$39,0),MATCH($L$7,Schedule!$Y$8:$AG$8,0))= "","",INDEX(Schedule!$Y$10:$AG$39,MATCH(Schedule!S64,Schedule!$X$10:$X$39,0),MATCH($L$7,Schedule!$Y$8:$AG$8,0)))))</f>
        <v/>
      </c>
      <c r="K65" s="47" t="str">
        <f>IF(J65="","",J65*0.042*Schedule!G64)</f>
        <v/>
      </c>
      <c r="L65" s="43" t="str">
        <f>IF(J65="","",K65*Schedule!L64)</f>
        <v/>
      </c>
      <c r="M65" s="43" t="str">
        <f t="shared" si="14"/>
        <v/>
      </c>
      <c r="N65" s="43">
        <f t="shared" si="15"/>
        <v>0</v>
      </c>
      <c r="O65" s="45"/>
      <c r="P65" s="184" t="str">
        <f>IF($R$7 = "", "", IF(Schedule!$S64 = "", "", IF(INDEX(Schedule!$Y$10:$AG$39,MATCH(Schedule!S64,Schedule!$X$10:$X$39,0),MATCH($R$7,Schedule!$Y$8:$AG$8,0))= "","",INDEX(Schedule!$Y$10:$AG$39,MATCH(Schedule!S64,Schedule!$X$10:$X$39,0),MATCH($R$7,Schedule!$Y$8:$AG$8,0)))))</f>
        <v/>
      </c>
      <c r="Q65" s="47" t="str">
        <f>IF(P65="","",P65*0.042*Schedule!G64)</f>
        <v/>
      </c>
      <c r="R65" s="43" t="str">
        <f>IF(P65="","",Q65*Schedule!L64)</f>
        <v/>
      </c>
      <c r="S65" s="43" t="str">
        <f t="shared" si="16"/>
        <v/>
      </c>
      <c r="T65" s="43">
        <f t="shared" si="17"/>
        <v>0</v>
      </c>
      <c r="U65" s="46"/>
    </row>
    <row r="66" spans="1:21" s="4" customFormat="1" ht="20.100000000000001" customHeight="1">
      <c r="A66" s="34">
        <f>Schedule!$A65</f>
        <v>57</v>
      </c>
      <c r="B66" s="185" t="str">
        <f>Schedule!$B65</f>
        <v xml:space="preserve"> ()  </v>
      </c>
      <c r="C66" s="186">
        <f>Schedule!M65</f>
        <v>0</v>
      </c>
      <c r="D66" s="184" t="str">
        <f>IF($F$7 = "", "", IF(Schedule!$S65 = "", "", IF(INDEX(Schedule!$Y$10:$AG$39,MATCH(Schedule!S65,Schedule!$X$10:$X$39,0),MATCH($F$7,Schedule!$Y$8:$AG$8,0))= "","",INDEX(Schedule!$Y$10:$AG$39,MATCH(Schedule!S65,Schedule!$X$10:$X$39,0),MATCH($F$7,Schedule!$Y$8:$AG$8,0)))))</f>
        <v/>
      </c>
      <c r="E66" s="47" t="str">
        <f>IF(D66="","",D66*0.042*Schedule!G65)</f>
        <v/>
      </c>
      <c r="F66" s="43" t="str">
        <f>IF(D66="","",E66*Schedule!L65)</f>
        <v/>
      </c>
      <c r="G66" s="43" t="str">
        <f t="shared" si="12"/>
        <v/>
      </c>
      <c r="H66" s="43">
        <f t="shared" si="13"/>
        <v>0</v>
      </c>
      <c r="I66" s="44"/>
      <c r="J66" s="184" t="str">
        <f>IF($L$7 = "", "", IF(Schedule!$S65 = "", "", IF(INDEX(Schedule!$Y$10:$AG$39,MATCH(Schedule!S65,Schedule!$X$10:$X$39,0),MATCH($L$7,Schedule!$Y$8:$AG$8,0))= "","",INDEX(Schedule!$Y$10:$AG$39,MATCH(Schedule!S65,Schedule!$X$10:$X$39,0),MATCH($L$7,Schedule!$Y$8:$AG$8,0)))))</f>
        <v/>
      </c>
      <c r="K66" s="47" t="str">
        <f>IF(J66="","",J66*0.042*Schedule!G65)</f>
        <v/>
      </c>
      <c r="L66" s="43" t="str">
        <f>IF(J66="","",K66*Schedule!L65)</f>
        <v/>
      </c>
      <c r="M66" s="43" t="str">
        <f t="shared" si="14"/>
        <v/>
      </c>
      <c r="N66" s="43">
        <f t="shared" si="15"/>
        <v>0</v>
      </c>
      <c r="O66" s="45"/>
      <c r="P66" s="184" t="str">
        <f>IF($R$7 = "", "", IF(Schedule!$S65 = "", "", IF(INDEX(Schedule!$Y$10:$AG$39,MATCH(Schedule!S65,Schedule!$X$10:$X$39,0),MATCH($R$7,Schedule!$Y$8:$AG$8,0))= "","",INDEX(Schedule!$Y$10:$AG$39,MATCH(Schedule!S65,Schedule!$X$10:$X$39,0),MATCH($R$7,Schedule!$Y$8:$AG$8,0)))))</f>
        <v/>
      </c>
      <c r="Q66" s="47" t="str">
        <f>IF(P66="","",P66*0.042*Schedule!G65)</f>
        <v/>
      </c>
      <c r="R66" s="43" t="str">
        <f>IF(P66="","",Q66*Schedule!L65)</f>
        <v/>
      </c>
      <c r="S66" s="43" t="str">
        <f t="shared" si="16"/>
        <v/>
      </c>
      <c r="T66" s="43">
        <f t="shared" si="17"/>
        <v>0</v>
      </c>
      <c r="U66" s="46"/>
    </row>
    <row r="67" spans="1:21" s="4" customFormat="1" ht="20.100000000000001" customHeight="1">
      <c r="A67" s="34">
        <f>Schedule!$A66</f>
        <v>58</v>
      </c>
      <c r="B67" s="185" t="str">
        <f>Schedule!$B66</f>
        <v xml:space="preserve"> ()  </v>
      </c>
      <c r="C67" s="186">
        <f>Schedule!M66</f>
        <v>0</v>
      </c>
      <c r="D67" s="184" t="str">
        <f>IF($F$7 = "", "", IF(Schedule!$S66 = "", "", IF(INDEX(Schedule!$Y$10:$AG$39,MATCH(Schedule!S66,Schedule!$X$10:$X$39,0),MATCH($F$7,Schedule!$Y$8:$AG$8,0))= "","",INDEX(Schedule!$Y$10:$AG$39,MATCH(Schedule!S66,Schedule!$X$10:$X$39,0),MATCH($F$7,Schedule!$Y$8:$AG$8,0)))))</f>
        <v/>
      </c>
      <c r="E67" s="47" t="str">
        <f>IF(D67="","",D67*0.042*Schedule!G66)</f>
        <v/>
      </c>
      <c r="F67" s="43" t="str">
        <f>IF(D67="","",E67*Schedule!L66)</f>
        <v/>
      </c>
      <c r="G67" s="43" t="str">
        <f t="shared" si="12"/>
        <v/>
      </c>
      <c r="H67" s="43">
        <f t="shared" si="13"/>
        <v>0</v>
      </c>
      <c r="I67" s="44"/>
      <c r="J67" s="184" t="str">
        <f>IF($L$7 = "", "", IF(Schedule!$S66 = "", "", IF(INDEX(Schedule!$Y$10:$AG$39,MATCH(Schedule!S66,Schedule!$X$10:$X$39,0),MATCH($L$7,Schedule!$Y$8:$AG$8,0))= "","",INDEX(Schedule!$Y$10:$AG$39,MATCH(Schedule!S66,Schedule!$X$10:$X$39,0),MATCH($L$7,Schedule!$Y$8:$AG$8,0)))))</f>
        <v/>
      </c>
      <c r="K67" s="47" t="str">
        <f>IF(J67="","",J67*0.042*Schedule!G66)</f>
        <v/>
      </c>
      <c r="L67" s="43" t="str">
        <f>IF(J67="","",K67*Schedule!L66)</f>
        <v/>
      </c>
      <c r="M67" s="43" t="str">
        <f t="shared" si="14"/>
        <v/>
      </c>
      <c r="N67" s="43">
        <f t="shared" si="15"/>
        <v>0</v>
      </c>
      <c r="O67" s="45"/>
      <c r="P67" s="184" t="str">
        <f>IF($R$7 = "", "", IF(Schedule!$S66 = "", "", IF(INDEX(Schedule!$Y$10:$AG$39,MATCH(Schedule!S66,Schedule!$X$10:$X$39,0),MATCH($R$7,Schedule!$Y$8:$AG$8,0))= "","",INDEX(Schedule!$Y$10:$AG$39,MATCH(Schedule!S66,Schedule!$X$10:$X$39,0),MATCH($R$7,Schedule!$Y$8:$AG$8,0)))))</f>
        <v/>
      </c>
      <c r="Q67" s="47" t="str">
        <f>IF(P67="","",P67*0.042*Schedule!G66)</f>
        <v/>
      </c>
      <c r="R67" s="43" t="str">
        <f>IF(P67="","",Q67*Schedule!L66)</f>
        <v/>
      </c>
      <c r="S67" s="43" t="str">
        <f t="shared" si="16"/>
        <v/>
      </c>
      <c r="T67" s="43">
        <f t="shared" si="17"/>
        <v>0</v>
      </c>
      <c r="U67" s="46"/>
    </row>
    <row r="68" spans="1:21" s="4" customFormat="1" ht="20.100000000000001" customHeight="1">
      <c r="A68" s="34">
        <f>Schedule!$A67</f>
        <v>59</v>
      </c>
      <c r="B68" s="185" t="str">
        <f>Schedule!$B67</f>
        <v xml:space="preserve"> ()  </v>
      </c>
      <c r="C68" s="186">
        <f>Schedule!M67</f>
        <v>0</v>
      </c>
      <c r="D68" s="184" t="str">
        <f>IF($F$7 = "", "", IF(Schedule!$S67 = "", "", IF(INDEX(Schedule!$Y$10:$AG$39,MATCH(Schedule!S67,Schedule!$X$10:$X$39,0),MATCH($F$7,Schedule!$Y$8:$AG$8,0))= "","",INDEX(Schedule!$Y$10:$AG$39,MATCH(Schedule!S67,Schedule!$X$10:$X$39,0),MATCH($F$7,Schedule!$Y$8:$AG$8,0)))))</f>
        <v/>
      </c>
      <c r="E68" s="47" t="str">
        <f>IF(D68="","",D68*0.042*Schedule!G67)</f>
        <v/>
      </c>
      <c r="F68" s="43" t="str">
        <f>IF(D68="","",E68*Schedule!L67)</f>
        <v/>
      </c>
      <c r="G68" s="43" t="str">
        <f t="shared" si="12"/>
        <v/>
      </c>
      <c r="H68" s="43">
        <f t="shared" si="13"/>
        <v>0</v>
      </c>
      <c r="I68" s="44"/>
      <c r="J68" s="184" t="str">
        <f>IF($L$7 = "", "", IF(Schedule!$S67 = "", "", IF(INDEX(Schedule!$Y$10:$AG$39,MATCH(Schedule!S67,Schedule!$X$10:$X$39,0),MATCH($L$7,Schedule!$Y$8:$AG$8,0))= "","",INDEX(Schedule!$Y$10:$AG$39,MATCH(Schedule!S67,Schedule!$X$10:$X$39,0),MATCH($L$7,Schedule!$Y$8:$AG$8,0)))))</f>
        <v/>
      </c>
      <c r="K68" s="47" t="str">
        <f>IF(J68="","",J68*0.042*Schedule!G67)</f>
        <v/>
      </c>
      <c r="L68" s="43" t="str">
        <f>IF(J68="","",K68*Schedule!L67)</f>
        <v/>
      </c>
      <c r="M68" s="43" t="str">
        <f t="shared" si="14"/>
        <v/>
      </c>
      <c r="N68" s="43">
        <f t="shared" si="15"/>
        <v>0</v>
      </c>
      <c r="O68" s="45"/>
      <c r="P68" s="184" t="str">
        <f>IF($R$7 = "", "", IF(Schedule!$S67 = "", "", IF(INDEX(Schedule!$Y$10:$AG$39,MATCH(Schedule!S67,Schedule!$X$10:$X$39,0),MATCH($R$7,Schedule!$Y$8:$AG$8,0))= "","",INDEX(Schedule!$Y$10:$AG$39,MATCH(Schedule!S67,Schedule!$X$10:$X$39,0),MATCH($R$7,Schedule!$Y$8:$AG$8,0)))))</f>
        <v/>
      </c>
      <c r="Q68" s="47" t="str">
        <f>IF(P68="","",P68*0.042*Schedule!G67)</f>
        <v/>
      </c>
      <c r="R68" s="43" t="str">
        <f>IF(P68="","",Q68*Schedule!L67)</f>
        <v/>
      </c>
      <c r="S68" s="43" t="str">
        <f t="shared" si="16"/>
        <v/>
      </c>
      <c r="T68" s="43">
        <f t="shared" si="17"/>
        <v>0</v>
      </c>
      <c r="U68" s="46"/>
    </row>
    <row r="69" spans="1:21" s="4" customFormat="1" ht="20.100000000000001" customHeight="1">
      <c r="A69" s="34">
        <f>Schedule!$A68</f>
        <v>60</v>
      </c>
      <c r="B69" s="185" t="str">
        <f>Schedule!$B68</f>
        <v xml:space="preserve"> ()  </v>
      </c>
      <c r="C69" s="186">
        <f>Schedule!M68</f>
        <v>0</v>
      </c>
      <c r="D69" s="184" t="str">
        <f>IF($F$7 = "", "", IF(Schedule!$S68 = "", "", IF(INDEX(Schedule!$Y$10:$AG$39,MATCH(Schedule!S68,Schedule!$X$10:$X$39,0),MATCH($F$7,Schedule!$Y$8:$AG$8,0))= "","",INDEX(Schedule!$Y$10:$AG$39,MATCH(Schedule!S68,Schedule!$X$10:$X$39,0),MATCH($F$7,Schedule!$Y$8:$AG$8,0)))))</f>
        <v/>
      </c>
      <c r="E69" s="47" t="str">
        <f>IF(D69="","",D69*0.042*Schedule!G68)</f>
        <v/>
      </c>
      <c r="F69" s="43" t="str">
        <f>IF(D69="","",E69*Schedule!L68)</f>
        <v/>
      </c>
      <c r="G69" s="43" t="str">
        <f t="shared" si="12"/>
        <v/>
      </c>
      <c r="H69" s="43">
        <f t="shared" si="13"/>
        <v>0</v>
      </c>
      <c r="I69" s="44"/>
      <c r="J69" s="184" t="str">
        <f>IF($L$7 = "", "", IF(Schedule!$S68 = "", "", IF(INDEX(Schedule!$Y$10:$AG$39,MATCH(Schedule!S68,Schedule!$X$10:$X$39,0),MATCH($L$7,Schedule!$Y$8:$AG$8,0))= "","",INDEX(Schedule!$Y$10:$AG$39,MATCH(Schedule!S68,Schedule!$X$10:$X$39,0),MATCH($L$7,Schedule!$Y$8:$AG$8,0)))))</f>
        <v/>
      </c>
      <c r="K69" s="47" t="str">
        <f>IF(J69="","",J69*0.042*Schedule!G68)</f>
        <v/>
      </c>
      <c r="L69" s="43" t="str">
        <f>IF(J69="","",K69*Schedule!L68)</f>
        <v/>
      </c>
      <c r="M69" s="43" t="str">
        <f t="shared" si="14"/>
        <v/>
      </c>
      <c r="N69" s="43">
        <f t="shared" si="15"/>
        <v>0</v>
      </c>
      <c r="O69" s="45"/>
      <c r="P69" s="184" t="str">
        <f>IF($R$7 = "", "", IF(Schedule!$S68 = "", "", IF(INDEX(Schedule!$Y$10:$AG$39,MATCH(Schedule!S68,Schedule!$X$10:$X$39,0),MATCH($R$7,Schedule!$Y$8:$AG$8,0))= "","",INDEX(Schedule!$Y$10:$AG$39,MATCH(Schedule!S68,Schedule!$X$10:$X$39,0),MATCH($R$7,Schedule!$Y$8:$AG$8,0)))))</f>
        <v/>
      </c>
      <c r="Q69" s="47" t="str">
        <f>IF(P69="","",P69*0.042*Schedule!G68)</f>
        <v/>
      </c>
      <c r="R69" s="43" t="str">
        <f>IF(P69="","",Q69*Schedule!L68)</f>
        <v/>
      </c>
      <c r="S69" s="43" t="str">
        <f t="shared" si="16"/>
        <v/>
      </c>
      <c r="T69" s="43">
        <f t="shared" si="17"/>
        <v>0</v>
      </c>
      <c r="U69" s="46"/>
    </row>
    <row r="70" spans="1:21" s="4" customFormat="1" ht="20.100000000000001" customHeight="1">
      <c r="A70" s="34">
        <f>Schedule!$A69</f>
        <v>61</v>
      </c>
      <c r="B70" s="185" t="str">
        <f>Schedule!$B69</f>
        <v xml:space="preserve"> ()  </v>
      </c>
      <c r="C70" s="186">
        <f>Schedule!M69</f>
        <v>0</v>
      </c>
      <c r="D70" s="184" t="str">
        <f>IF($F$7 = "", "", IF(Schedule!$S69 = "", "", IF(INDEX(Schedule!$Y$10:$AG$39,MATCH(Schedule!S69,Schedule!$X$10:$X$39,0),MATCH($F$7,Schedule!$Y$8:$AG$8,0))= "","",INDEX(Schedule!$Y$10:$AG$39,MATCH(Schedule!S69,Schedule!$X$10:$X$39,0),MATCH($F$7,Schedule!$Y$8:$AG$8,0)))))</f>
        <v/>
      </c>
      <c r="E70" s="47" t="str">
        <f>IF(D70="","",D70*0.042*Schedule!G69)</f>
        <v/>
      </c>
      <c r="F70" s="43" t="str">
        <f>IF(D70="","",E70*Schedule!L69)</f>
        <v/>
      </c>
      <c r="G70" s="43" t="str">
        <f t="shared" si="12"/>
        <v/>
      </c>
      <c r="H70" s="43">
        <f t="shared" si="13"/>
        <v>0</v>
      </c>
      <c r="I70" s="44"/>
      <c r="J70" s="184" t="str">
        <f>IF($L$7 = "", "", IF(Schedule!$S69 = "", "", IF(INDEX(Schedule!$Y$10:$AG$39,MATCH(Schedule!S69,Schedule!$X$10:$X$39,0),MATCH($L$7,Schedule!$Y$8:$AG$8,0))= "","",INDEX(Schedule!$Y$10:$AG$39,MATCH(Schedule!S69,Schedule!$X$10:$X$39,0),MATCH($L$7,Schedule!$Y$8:$AG$8,0)))))</f>
        <v/>
      </c>
      <c r="K70" s="47" t="str">
        <f>IF(J70="","",J70*0.042*Schedule!G69)</f>
        <v/>
      </c>
      <c r="L70" s="43" t="str">
        <f>IF(J70="","",K70*Schedule!L69)</f>
        <v/>
      </c>
      <c r="M70" s="43" t="str">
        <f t="shared" si="14"/>
        <v/>
      </c>
      <c r="N70" s="43">
        <f t="shared" si="15"/>
        <v>0</v>
      </c>
      <c r="O70" s="45"/>
      <c r="P70" s="184" t="str">
        <f>IF($R$7 = "", "", IF(Schedule!$S69 = "", "", IF(INDEX(Schedule!$Y$10:$AG$39,MATCH(Schedule!S69,Schedule!$X$10:$X$39,0),MATCH($R$7,Schedule!$Y$8:$AG$8,0))= "","",INDEX(Schedule!$Y$10:$AG$39,MATCH(Schedule!S69,Schedule!$X$10:$X$39,0),MATCH($R$7,Schedule!$Y$8:$AG$8,0)))))</f>
        <v/>
      </c>
      <c r="Q70" s="47" t="str">
        <f>IF(P70="","",P70*0.042*Schedule!G69)</f>
        <v/>
      </c>
      <c r="R70" s="43" t="str">
        <f>IF(P70="","",Q70*Schedule!L69)</f>
        <v/>
      </c>
      <c r="S70" s="43" t="str">
        <f t="shared" si="16"/>
        <v/>
      </c>
      <c r="T70" s="43">
        <f t="shared" si="17"/>
        <v>0</v>
      </c>
      <c r="U70" s="46"/>
    </row>
    <row r="71" spans="1:21" s="4" customFormat="1" ht="20.100000000000001" customHeight="1">
      <c r="A71" s="34">
        <f>Schedule!$A70</f>
        <v>62</v>
      </c>
      <c r="B71" s="185" t="str">
        <f>Schedule!$B70</f>
        <v xml:space="preserve"> ()  </v>
      </c>
      <c r="C71" s="186">
        <f>Schedule!M70</f>
        <v>0</v>
      </c>
      <c r="D71" s="184" t="str">
        <f>IF($F$7 = "", "", IF(Schedule!$S70 = "", "", IF(INDEX(Schedule!$Y$10:$AG$39,MATCH(Schedule!S70,Schedule!$X$10:$X$39,0),MATCH($F$7,Schedule!$Y$8:$AG$8,0))= "","",INDEX(Schedule!$Y$10:$AG$39,MATCH(Schedule!S70,Schedule!$X$10:$X$39,0),MATCH($F$7,Schedule!$Y$8:$AG$8,0)))))</f>
        <v/>
      </c>
      <c r="E71" s="47" t="str">
        <f>IF(D71="","",D71*0.042*Schedule!G70)</f>
        <v/>
      </c>
      <c r="F71" s="43" t="str">
        <f>IF(D71="","",E71*Schedule!L70)</f>
        <v/>
      </c>
      <c r="G71" s="43" t="str">
        <f t="shared" si="12"/>
        <v/>
      </c>
      <c r="H71" s="43">
        <f t="shared" si="13"/>
        <v>0</v>
      </c>
      <c r="I71" s="44"/>
      <c r="J71" s="184" t="str">
        <f>IF($L$7 = "", "", IF(Schedule!$S70 = "", "", IF(INDEX(Schedule!$Y$10:$AG$39,MATCH(Schedule!S70,Schedule!$X$10:$X$39,0),MATCH($L$7,Schedule!$Y$8:$AG$8,0))= "","",INDEX(Schedule!$Y$10:$AG$39,MATCH(Schedule!S70,Schedule!$X$10:$X$39,0),MATCH($L$7,Schedule!$Y$8:$AG$8,0)))))</f>
        <v/>
      </c>
      <c r="K71" s="47" t="str">
        <f>IF(J71="","",J71*0.042*Schedule!G70)</f>
        <v/>
      </c>
      <c r="L71" s="43" t="str">
        <f>IF(J71="","",K71*Schedule!L70)</f>
        <v/>
      </c>
      <c r="M71" s="43" t="str">
        <f t="shared" si="14"/>
        <v/>
      </c>
      <c r="N71" s="43">
        <f t="shared" si="15"/>
        <v>0</v>
      </c>
      <c r="O71" s="45"/>
      <c r="P71" s="184" t="str">
        <f>IF($R$7 = "", "", IF(Schedule!$S70 = "", "", IF(INDEX(Schedule!$Y$10:$AG$39,MATCH(Schedule!S70,Schedule!$X$10:$X$39,0),MATCH($R$7,Schedule!$Y$8:$AG$8,0))= "","",INDEX(Schedule!$Y$10:$AG$39,MATCH(Schedule!S70,Schedule!$X$10:$X$39,0),MATCH($R$7,Schedule!$Y$8:$AG$8,0)))))</f>
        <v/>
      </c>
      <c r="Q71" s="47" t="str">
        <f>IF(P71="","",P71*0.042*Schedule!G70)</f>
        <v/>
      </c>
      <c r="R71" s="43" t="str">
        <f>IF(P71="","",Q71*Schedule!L70)</f>
        <v/>
      </c>
      <c r="S71" s="43" t="str">
        <f t="shared" si="16"/>
        <v/>
      </c>
      <c r="T71" s="43">
        <f t="shared" si="17"/>
        <v>0</v>
      </c>
      <c r="U71" s="46"/>
    </row>
    <row r="72" spans="1:21" s="4" customFormat="1" ht="20.100000000000001" customHeight="1">
      <c r="A72" s="34">
        <f>Schedule!$A71</f>
        <v>63</v>
      </c>
      <c r="B72" s="185" t="str">
        <f>Schedule!$B71</f>
        <v xml:space="preserve"> ()  </v>
      </c>
      <c r="C72" s="186">
        <f>Schedule!M71</f>
        <v>0</v>
      </c>
      <c r="D72" s="184" t="str">
        <f>IF($F$7 = "", "", IF(Schedule!$S71 = "", "", IF(INDEX(Schedule!$Y$10:$AG$39,MATCH(Schedule!S71,Schedule!$X$10:$X$39,0),MATCH($F$7,Schedule!$Y$8:$AG$8,0))= "","",INDEX(Schedule!$Y$10:$AG$39,MATCH(Schedule!S71,Schedule!$X$10:$X$39,0),MATCH($F$7,Schedule!$Y$8:$AG$8,0)))))</f>
        <v/>
      </c>
      <c r="E72" s="47" t="str">
        <f>IF(D72="","",D72*0.042*Schedule!G71)</f>
        <v/>
      </c>
      <c r="F72" s="43" t="str">
        <f>IF(D72="","",E72*Schedule!L71)</f>
        <v/>
      </c>
      <c r="G72" s="43" t="str">
        <f t="shared" si="12"/>
        <v/>
      </c>
      <c r="H72" s="43">
        <f t="shared" si="13"/>
        <v>0</v>
      </c>
      <c r="I72" s="44"/>
      <c r="J72" s="184" t="str">
        <f>IF($L$7 = "", "", IF(Schedule!$S71 = "", "", IF(INDEX(Schedule!$Y$10:$AG$39,MATCH(Schedule!S71,Schedule!$X$10:$X$39,0),MATCH($L$7,Schedule!$Y$8:$AG$8,0))= "","",INDEX(Schedule!$Y$10:$AG$39,MATCH(Schedule!S71,Schedule!$X$10:$X$39,0),MATCH($L$7,Schedule!$Y$8:$AG$8,0)))))</f>
        <v/>
      </c>
      <c r="K72" s="47" t="str">
        <f>IF(J72="","",J72*0.042*Schedule!G71)</f>
        <v/>
      </c>
      <c r="L72" s="43" t="str">
        <f>IF(J72="","",K72*Schedule!L71)</f>
        <v/>
      </c>
      <c r="M72" s="43" t="str">
        <f t="shared" si="14"/>
        <v/>
      </c>
      <c r="N72" s="43">
        <f t="shared" si="15"/>
        <v>0</v>
      </c>
      <c r="O72" s="45"/>
      <c r="P72" s="184" t="str">
        <f>IF($R$7 = "", "", IF(Schedule!$S71 = "", "", IF(INDEX(Schedule!$Y$10:$AG$39,MATCH(Schedule!S71,Schedule!$X$10:$X$39,0),MATCH($R$7,Schedule!$Y$8:$AG$8,0))= "","",INDEX(Schedule!$Y$10:$AG$39,MATCH(Schedule!S71,Schedule!$X$10:$X$39,0),MATCH($R$7,Schedule!$Y$8:$AG$8,0)))))</f>
        <v/>
      </c>
      <c r="Q72" s="47" t="str">
        <f>IF(P72="","",P72*0.042*Schedule!G71)</f>
        <v/>
      </c>
      <c r="R72" s="43" t="str">
        <f>IF(P72="","",Q72*Schedule!L71)</f>
        <v/>
      </c>
      <c r="S72" s="43" t="str">
        <f t="shared" si="16"/>
        <v/>
      </c>
      <c r="T72" s="43">
        <f t="shared" si="17"/>
        <v>0</v>
      </c>
      <c r="U72" s="46"/>
    </row>
    <row r="73" spans="1:21" s="4" customFormat="1" ht="20.100000000000001" customHeight="1">
      <c r="A73" s="34">
        <f>Schedule!$A72</f>
        <v>64</v>
      </c>
      <c r="B73" s="185" t="str">
        <f>Schedule!$B72</f>
        <v xml:space="preserve"> ()  </v>
      </c>
      <c r="C73" s="186">
        <f>Schedule!M72</f>
        <v>0</v>
      </c>
      <c r="D73" s="184" t="str">
        <f>IF($F$7 = "", "", IF(Schedule!$S72 = "", "", IF(INDEX(Schedule!$Y$10:$AG$39,MATCH(Schedule!S72,Schedule!$X$10:$X$39,0),MATCH($F$7,Schedule!$Y$8:$AG$8,0))= "","",INDEX(Schedule!$Y$10:$AG$39,MATCH(Schedule!S72,Schedule!$X$10:$X$39,0),MATCH($F$7,Schedule!$Y$8:$AG$8,0)))))</f>
        <v/>
      </c>
      <c r="E73" s="47" t="str">
        <f>IF(D73="","",D73*0.042*Schedule!G72)</f>
        <v/>
      </c>
      <c r="F73" s="43" t="str">
        <f>IF(D73="","",E73*Schedule!L72)</f>
        <v/>
      </c>
      <c r="G73" s="43" t="str">
        <f t="shared" si="12"/>
        <v/>
      </c>
      <c r="H73" s="43">
        <f t="shared" si="13"/>
        <v>0</v>
      </c>
      <c r="I73" s="44"/>
      <c r="J73" s="184" t="str">
        <f>IF($L$7 = "", "", IF(Schedule!$S72 = "", "", IF(INDEX(Schedule!$Y$10:$AG$39,MATCH(Schedule!S72,Schedule!$X$10:$X$39,0),MATCH($L$7,Schedule!$Y$8:$AG$8,0))= "","",INDEX(Schedule!$Y$10:$AG$39,MATCH(Schedule!S72,Schedule!$X$10:$X$39,0),MATCH($L$7,Schedule!$Y$8:$AG$8,0)))))</f>
        <v/>
      </c>
      <c r="K73" s="47" t="str">
        <f>IF(J73="","",J73*0.042*Schedule!G72)</f>
        <v/>
      </c>
      <c r="L73" s="43" t="str">
        <f>IF(J73="","",K73*Schedule!L72)</f>
        <v/>
      </c>
      <c r="M73" s="43" t="str">
        <f t="shared" si="14"/>
        <v/>
      </c>
      <c r="N73" s="43">
        <f t="shared" si="15"/>
        <v>0</v>
      </c>
      <c r="O73" s="45"/>
      <c r="P73" s="184" t="str">
        <f>IF($R$7 = "", "", IF(Schedule!$S72 = "", "", IF(INDEX(Schedule!$Y$10:$AG$39,MATCH(Schedule!S72,Schedule!$X$10:$X$39,0),MATCH($R$7,Schedule!$Y$8:$AG$8,0))= "","",INDEX(Schedule!$Y$10:$AG$39,MATCH(Schedule!S72,Schedule!$X$10:$X$39,0),MATCH($R$7,Schedule!$Y$8:$AG$8,0)))))</f>
        <v/>
      </c>
      <c r="Q73" s="47" t="str">
        <f>IF(P73="","",P73*0.042*Schedule!G72)</f>
        <v/>
      </c>
      <c r="R73" s="43" t="str">
        <f>IF(P73="","",Q73*Schedule!L72)</f>
        <v/>
      </c>
      <c r="S73" s="43" t="str">
        <f t="shared" si="16"/>
        <v/>
      </c>
      <c r="T73" s="43">
        <f t="shared" si="17"/>
        <v>0</v>
      </c>
      <c r="U73" s="46"/>
    </row>
    <row r="74" spans="1:21" s="4" customFormat="1" ht="20.100000000000001" customHeight="1">
      <c r="A74" s="34">
        <f>Schedule!$A73</f>
        <v>65</v>
      </c>
      <c r="B74" s="185" t="str">
        <f>Schedule!$B73</f>
        <v xml:space="preserve"> ()  </v>
      </c>
      <c r="C74" s="186">
        <f>Schedule!M73</f>
        <v>0</v>
      </c>
      <c r="D74" s="184" t="str">
        <f>IF($F$7 = "", "", IF(Schedule!$S73 = "", "", IF(INDEX(Schedule!$Y$10:$AG$39,MATCH(Schedule!S73,Schedule!$X$10:$X$39,0),MATCH($F$7,Schedule!$Y$8:$AG$8,0))= "","",INDEX(Schedule!$Y$10:$AG$39,MATCH(Schedule!S73,Schedule!$X$10:$X$39,0),MATCH($F$7,Schedule!$Y$8:$AG$8,0)))))</f>
        <v/>
      </c>
      <c r="E74" s="47" t="str">
        <f>IF(D74="","",D74*0.042*Schedule!G73)</f>
        <v/>
      </c>
      <c r="F74" s="43" t="str">
        <f>IF(D74="","",E74*Schedule!L73)</f>
        <v/>
      </c>
      <c r="G74" s="43" t="str">
        <f t="shared" si="12"/>
        <v/>
      </c>
      <c r="H74" s="43">
        <f t="shared" si="13"/>
        <v>0</v>
      </c>
      <c r="I74" s="44"/>
      <c r="J74" s="184" t="str">
        <f>IF($L$7 = "", "", IF(Schedule!$S73 = "", "", IF(INDEX(Schedule!$Y$10:$AG$39,MATCH(Schedule!S73,Schedule!$X$10:$X$39,0),MATCH($L$7,Schedule!$Y$8:$AG$8,0))= "","",INDEX(Schedule!$Y$10:$AG$39,MATCH(Schedule!S73,Schedule!$X$10:$X$39,0),MATCH($L$7,Schedule!$Y$8:$AG$8,0)))))</f>
        <v/>
      </c>
      <c r="K74" s="47" t="str">
        <f>IF(J74="","",J74*0.042*Schedule!G73)</f>
        <v/>
      </c>
      <c r="L74" s="43" t="str">
        <f>IF(J74="","",K74*Schedule!L73)</f>
        <v/>
      </c>
      <c r="M74" s="43" t="str">
        <f t="shared" si="14"/>
        <v/>
      </c>
      <c r="N74" s="43">
        <f t="shared" si="15"/>
        <v>0</v>
      </c>
      <c r="O74" s="45"/>
      <c r="P74" s="184" t="str">
        <f>IF($R$7 = "", "", IF(Schedule!$S73 = "", "", IF(INDEX(Schedule!$Y$10:$AG$39,MATCH(Schedule!S73,Schedule!$X$10:$X$39,0),MATCH($R$7,Schedule!$Y$8:$AG$8,0))= "","",INDEX(Schedule!$Y$10:$AG$39,MATCH(Schedule!S73,Schedule!$X$10:$X$39,0),MATCH($R$7,Schedule!$Y$8:$AG$8,0)))))</f>
        <v/>
      </c>
      <c r="Q74" s="47" t="str">
        <f>IF(P74="","",P74*0.042*Schedule!G73)</f>
        <v/>
      </c>
      <c r="R74" s="43" t="str">
        <f>IF(P74="","",Q74*Schedule!L73)</f>
        <v/>
      </c>
      <c r="S74" s="43" t="str">
        <f t="shared" si="16"/>
        <v/>
      </c>
      <c r="T74" s="43">
        <f t="shared" si="17"/>
        <v>0</v>
      </c>
      <c r="U74" s="46"/>
    </row>
    <row r="75" spans="1:21" s="4" customFormat="1" ht="20.100000000000001" customHeight="1">
      <c r="A75" s="34">
        <f>Schedule!$A74</f>
        <v>66</v>
      </c>
      <c r="B75" s="185" t="str">
        <f>Schedule!$B74</f>
        <v xml:space="preserve"> ()  </v>
      </c>
      <c r="C75" s="186">
        <f>Schedule!M74</f>
        <v>0</v>
      </c>
      <c r="D75" s="184" t="str">
        <f>IF($F$7 = "", "", IF(Schedule!$S74 = "", "", IF(INDEX(Schedule!$Y$10:$AG$39,MATCH(Schedule!S74,Schedule!$X$10:$X$39,0),MATCH($F$7,Schedule!$Y$8:$AG$8,0))= "","",INDEX(Schedule!$Y$10:$AG$39,MATCH(Schedule!S74,Schedule!$X$10:$X$39,0),MATCH($F$7,Schedule!$Y$8:$AG$8,0)))))</f>
        <v/>
      </c>
      <c r="E75" s="47" t="str">
        <f>IF(D75="","",D75*0.042*Schedule!G74)</f>
        <v/>
      </c>
      <c r="F75" s="43" t="str">
        <f>IF(D75="","",E75*Schedule!L74)</f>
        <v/>
      </c>
      <c r="G75" s="43" t="str">
        <f t="shared" si="12"/>
        <v/>
      </c>
      <c r="H75" s="43">
        <f t="shared" si="13"/>
        <v>0</v>
      </c>
      <c r="I75" s="44"/>
      <c r="J75" s="184" t="str">
        <f>IF($L$7 = "", "", IF(Schedule!$S74 = "", "", IF(INDEX(Schedule!$Y$10:$AG$39,MATCH(Schedule!S74,Schedule!$X$10:$X$39,0),MATCH($L$7,Schedule!$Y$8:$AG$8,0))= "","",INDEX(Schedule!$Y$10:$AG$39,MATCH(Schedule!S74,Schedule!$X$10:$X$39,0),MATCH($L$7,Schedule!$Y$8:$AG$8,0)))))</f>
        <v/>
      </c>
      <c r="K75" s="47" t="str">
        <f>IF(J75="","",J75*0.042*Schedule!G74)</f>
        <v/>
      </c>
      <c r="L75" s="43" t="str">
        <f>IF(J75="","",K75*Schedule!L74)</f>
        <v/>
      </c>
      <c r="M75" s="43" t="str">
        <f t="shared" si="14"/>
        <v/>
      </c>
      <c r="N75" s="43">
        <f t="shared" si="15"/>
        <v>0</v>
      </c>
      <c r="O75" s="45"/>
      <c r="P75" s="184" t="str">
        <f>IF($R$7 = "", "", IF(Schedule!$S74 = "", "", IF(INDEX(Schedule!$Y$10:$AG$39,MATCH(Schedule!S74,Schedule!$X$10:$X$39,0),MATCH($R$7,Schedule!$Y$8:$AG$8,0))= "","",INDEX(Schedule!$Y$10:$AG$39,MATCH(Schedule!S74,Schedule!$X$10:$X$39,0),MATCH($R$7,Schedule!$Y$8:$AG$8,0)))))</f>
        <v/>
      </c>
      <c r="Q75" s="47" t="str">
        <f>IF(P75="","",P75*0.042*Schedule!G74)</f>
        <v/>
      </c>
      <c r="R75" s="43" t="str">
        <f>IF(P75="","",Q75*Schedule!L74)</f>
        <v/>
      </c>
      <c r="S75" s="43" t="str">
        <f t="shared" si="16"/>
        <v/>
      </c>
      <c r="T75" s="43">
        <f t="shared" si="17"/>
        <v>0</v>
      </c>
      <c r="U75" s="46"/>
    </row>
    <row r="76" spans="1:21" s="4" customFormat="1" ht="20.100000000000001" customHeight="1">
      <c r="A76" s="34">
        <f>Schedule!$A75</f>
        <v>67</v>
      </c>
      <c r="B76" s="185" t="str">
        <f>Schedule!$B75</f>
        <v xml:space="preserve"> ()  </v>
      </c>
      <c r="C76" s="186">
        <f>Schedule!M75</f>
        <v>0</v>
      </c>
      <c r="D76" s="184" t="str">
        <f>IF($F$7 = "", "", IF(Schedule!$S75 = "", "", IF(INDEX(Schedule!$Y$10:$AG$39,MATCH(Schedule!S75,Schedule!$X$10:$X$39,0),MATCH($F$7,Schedule!$Y$8:$AG$8,0))= "","",INDEX(Schedule!$Y$10:$AG$39,MATCH(Schedule!S75,Schedule!$X$10:$X$39,0),MATCH($F$7,Schedule!$Y$8:$AG$8,0)))))</f>
        <v/>
      </c>
      <c r="E76" s="47" t="str">
        <f>IF(D76="","",D76*0.042*Schedule!G75)</f>
        <v/>
      </c>
      <c r="F76" s="43" t="str">
        <f>IF(D76="","",E76*Schedule!L75)</f>
        <v/>
      </c>
      <c r="G76" s="43" t="str">
        <f t="shared" si="12"/>
        <v/>
      </c>
      <c r="H76" s="43">
        <f t="shared" si="13"/>
        <v>0</v>
      </c>
      <c r="I76" s="44"/>
      <c r="J76" s="184" t="str">
        <f>IF($L$7 = "", "", IF(Schedule!$S75 = "", "", IF(INDEX(Schedule!$Y$10:$AG$39,MATCH(Schedule!S75,Schedule!$X$10:$X$39,0),MATCH($L$7,Schedule!$Y$8:$AG$8,0))= "","",INDEX(Schedule!$Y$10:$AG$39,MATCH(Schedule!S75,Schedule!$X$10:$X$39,0),MATCH($L$7,Schedule!$Y$8:$AG$8,0)))))</f>
        <v/>
      </c>
      <c r="K76" s="47" t="str">
        <f>IF(J76="","",J76*0.042*Schedule!G75)</f>
        <v/>
      </c>
      <c r="L76" s="43" t="str">
        <f>IF(J76="","",K76*Schedule!L75)</f>
        <v/>
      </c>
      <c r="M76" s="43" t="str">
        <f t="shared" si="14"/>
        <v/>
      </c>
      <c r="N76" s="43">
        <f t="shared" si="15"/>
        <v>0</v>
      </c>
      <c r="O76" s="45"/>
      <c r="P76" s="184" t="str">
        <f>IF($R$7 = "", "", IF(Schedule!$S75 = "", "", IF(INDEX(Schedule!$Y$10:$AG$39,MATCH(Schedule!S75,Schedule!$X$10:$X$39,0),MATCH($R$7,Schedule!$Y$8:$AG$8,0))= "","",INDEX(Schedule!$Y$10:$AG$39,MATCH(Schedule!S75,Schedule!$X$10:$X$39,0),MATCH($R$7,Schedule!$Y$8:$AG$8,0)))))</f>
        <v/>
      </c>
      <c r="Q76" s="47" t="str">
        <f>IF(P76="","",P76*0.042*Schedule!G75)</f>
        <v/>
      </c>
      <c r="R76" s="43" t="str">
        <f>IF(P76="","",Q76*Schedule!L75)</f>
        <v/>
      </c>
      <c r="S76" s="43" t="str">
        <f t="shared" si="16"/>
        <v/>
      </c>
      <c r="T76" s="43">
        <f t="shared" si="17"/>
        <v>0</v>
      </c>
      <c r="U76" s="46"/>
    </row>
    <row r="77" spans="1:21" s="4" customFormat="1" ht="20.100000000000001" customHeight="1">
      <c r="A77" s="34">
        <f>Schedule!$A76</f>
        <v>68</v>
      </c>
      <c r="B77" s="185" t="str">
        <f>Schedule!$B76</f>
        <v xml:space="preserve"> ()  </v>
      </c>
      <c r="C77" s="186">
        <f>Schedule!M76</f>
        <v>0</v>
      </c>
      <c r="D77" s="184" t="str">
        <f>IF($F$7 = "", "", IF(Schedule!$S76 = "", "", IF(INDEX(Schedule!$Y$10:$AG$39,MATCH(Schedule!S76,Schedule!$X$10:$X$39,0),MATCH($F$7,Schedule!$Y$8:$AG$8,0))= "","",INDEX(Schedule!$Y$10:$AG$39,MATCH(Schedule!S76,Schedule!$X$10:$X$39,0),MATCH($F$7,Schedule!$Y$8:$AG$8,0)))))</f>
        <v/>
      </c>
      <c r="E77" s="47" t="str">
        <f>IF(D77="","",D77*0.042*Schedule!G76)</f>
        <v/>
      </c>
      <c r="F77" s="43" t="str">
        <f>IF(D77="","",E77*Schedule!L76)</f>
        <v/>
      </c>
      <c r="G77" s="43" t="str">
        <f t="shared" si="12"/>
        <v/>
      </c>
      <c r="H77" s="43">
        <f t="shared" si="13"/>
        <v>0</v>
      </c>
      <c r="I77" s="44"/>
      <c r="J77" s="184" t="str">
        <f>IF($L$7 = "", "", IF(Schedule!$S76 = "", "", IF(INDEX(Schedule!$Y$10:$AG$39,MATCH(Schedule!S76,Schedule!$X$10:$X$39,0),MATCH($L$7,Schedule!$Y$8:$AG$8,0))= "","",INDEX(Schedule!$Y$10:$AG$39,MATCH(Schedule!S76,Schedule!$X$10:$X$39,0),MATCH($L$7,Schedule!$Y$8:$AG$8,0)))))</f>
        <v/>
      </c>
      <c r="K77" s="47" t="str">
        <f>IF(J77="","",J77*0.042*Schedule!G76)</f>
        <v/>
      </c>
      <c r="L77" s="43" t="str">
        <f>IF(J77="","",K77*Schedule!L76)</f>
        <v/>
      </c>
      <c r="M77" s="43" t="str">
        <f t="shared" si="14"/>
        <v/>
      </c>
      <c r="N77" s="43">
        <f t="shared" si="15"/>
        <v>0</v>
      </c>
      <c r="O77" s="45"/>
      <c r="P77" s="184" t="str">
        <f>IF($R$7 = "", "", IF(Schedule!$S76 = "", "", IF(INDEX(Schedule!$Y$10:$AG$39,MATCH(Schedule!S76,Schedule!$X$10:$X$39,0),MATCH($R$7,Schedule!$Y$8:$AG$8,0))= "","",INDEX(Schedule!$Y$10:$AG$39,MATCH(Schedule!S76,Schedule!$X$10:$X$39,0),MATCH($R$7,Schedule!$Y$8:$AG$8,0)))))</f>
        <v/>
      </c>
      <c r="Q77" s="47" t="str">
        <f>IF(P77="","",P77*0.042*Schedule!G76)</f>
        <v/>
      </c>
      <c r="R77" s="43" t="str">
        <f>IF(P77="","",Q77*Schedule!L76)</f>
        <v/>
      </c>
      <c r="S77" s="43" t="str">
        <f t="shared" si="16"/>
        <v/>
      </c>
      <c r="T77" s="43">
        <f t="shared" si="17"/>
        <v>0</v>
      </c>
      <c r="U77" s="46"/>
    </row>
    <row r="78" spans="1:21" s="4" customFormat="1" ht="20.100000000000001" customHeight="1">
      <c r="A78" s="34">
        <f>Schedule!$A77</f>
        <v>69</v>
      </c>
      <c r="B78" s="185" t="str">
        <f>Schedule!$B77</f>
        <v xml:space="preserve"> ()  </v>
      </c>
      <c r="C78" s="186">
        <f>Schedule!M77</f>
        <v>0</v>
      </c>
      <c r="D78" s="184" t="str">
        <f>IF($F$7 = "", "", IF(Schedule!$S77 = "", "", IF(INDEX(Schedule!$Y$10:$AG$39,MATCH(Schedule!S77,Schedule!$X$10:$X$39,0),MATCH($F$7,Schedule!$Y$8:$AG$8,0))= "","",INDEX(Schedule!$Y$10:$AG$39,MATCH(Schedule!S77,Schedule!$X$10:$X$39,0),MATCH($F$7,Schedule!$Y$8:$AG$8,0)))))</f>
        <v/>
      </c>
      <c r="E78" s="47" t="str">
        <f>IF(D78="","",D78*0.042*Schedule!G77)</f>
        <v/>
      </c>
      <c r="F78" s="43" t="str">
        <f>IF(D78="","",E78*Schedule!L77)</f>
        <v/>
      </c>
      <c r="G78" s="43" t="str">
        <f t="shared" si="12"/>
        <v/>
      </c>
      <c r="H78" s="43">
        <f t="shared" si="13"/>
        <v>0</v>
      </c>
      <c r="I78" s="44"/>
      <c r="J78" s="184" t="str">
        <f>IF($L$7 = "", "", IF(Schedule!$S77 = "", "", IF(INDEX(Schedule!$Y$10:$AG$39,MATCH(Schedule!S77,Schedule!$X$10:$X$39,0),MATCH($L$7,Schedule!$Y$8:$AG$8,0))= "","",INDEX(Schedule!$Y$10:$AG$39,MATCH(Schedule!S77,Schedule!$X$10:$X$39,0),MATCH($L$7,Schedule!$Y$8:$AG$8,0)))))</f>
        <v/>
      </c>
      <c r="K78" s="47" t="str">
        <f>IF(J78="","",J78*0.042*Schedule!G77)</f>
        <v/>
      </c>
      <c r="L78" s="43" t="str">
        <f>IF(J78="","",K78*Schedule!L77)</f>
        <v/>
      </c>
      <c r="M78" s="43" t="str">
        <f t="shared" si="14"/>
        <v/>
      </c>
      <c r="N78" s="43">
        <f t="shared" si="15"/>
        <v>0</v>
      </c>
      <c r="O78" s="45"/>
      <c r="P78" s="184" t="str">
        <f>IF($R$7 = "", "", IF(Schedule!$S77 = "", "", IF(INDEX(Schedule!$Y$10:$AG$39,MATCH(Schedule!S77,Schedule!$X$10:$X$39,0),MATCH($R$7,Schedule!$Y$8:$AG$8,0))= "","",INDEX(Schedule!$Y$10:$AG$39,MATCH(Schedule!S77,Schedule!$X$10:$X$39,0),MATCH($R$7,Schedule!$Y$8:$AG$8,0)))))</f>
        <v/>
      </c>
      <c r="Q78" s="47" t="str">
        <f>IF(P78="","",P78*0.042*Schedule!G77)</f>
        <v/>
      </c>
      <c r="R78" s="43" t="str">
        <f>IF(P78="","",Q78*Schedule!L77)</f>
        <v/>
      </c>
      <c r="S78" s="43" t="str">
        <f t="shared" si="16"/>
        <v/>
      </c>
      <c r="T78" s="43">
        <f t="shared" si="17"/>
        <v>0</v>
      </c>
      <c r="U78" s="46"/>
    </row>
    <row r="79" spans="1:21" s="4" customFormat="1" ht="20.100000000000001" customHeight="1">
      <c r="A79" s="34">
        <f>Schedule!$A78</f>
        <v>70</v>
      </c>
      <c r="B79" s="185" t="str">
        <f>Schedule!$B78</f>
        <v xml:space="preserve"> ()  </v>
      </c>
      <c r="C79" s="186">
        <f>Schedule!M78</f>
        <v>0</v>
      </c>
      <c r="D79" s="184" t="str">
        <f>IF($F$7 = "", "", IF(Schedule!$S78 = "", "", IF(INDEX(Schedule!$Y$10:$AG$39,MATCH(Schedule!S78,Schedule!$X$10:$X$39,0),MATCH($F$7,Schedule!$Y$8:$AG$8,0))= "","",INDEX(Schedule!$Y$10:$AG$39,MATCH(Schedule!S78,Schedule!$X$10:$X$39,0),MATCH($F$7,Schedule!$Y$8:$AG$8,0)))))</f>
        <v/>
      </c>
      <c r="E79" s="47" t="str">
        <f>IF(D79="","",D79*0.042*Schedule!G78)</f>
        <v/>
      </c>
      <c r="F79" s="43" t="str">
        <f>IF(D79="","",E79*Schedule!L78)</f>
        <v/>
      </c>
      <c r="G79" s="43" t="str">
        <f t="shared" si="12"/>
        <v/>
      </c>
      <c r="H79" s="43">
        <f t="shared" si="13"/>
        <v>0</v>
      </c>
      <c r="I79" s="44"/>
      <c r="J79" s="184" t="str">
        <f>IF($L$7 = "", "", IF(Schedule!$S78 = "", "", IF(INDEX(Schedule!$Y$10:$AG$39,MATCH(Schedule!S78,Schedule!$X$10:$X$39,0),MATCH($L$7,Schedule!$Y$8:$AG$8,0))= "","",INDEX(Schedule!$Y$10:$AG$39,MATCH(Schedule!S78,Schedule!$X$10:$X$39,0),MATCH($L$7,Schedule!$Y$8:$AG$8,0)))))</f>
        <v/>
      </c>
      <c r="K79" s="47" t="str">
        <f>IF(J79="","",J79*0.042*Schedule!G78)</f>
        <v/>
      </c>
      <c r="L79" s="43" t="str">
        <f>IF(J79="","",K79*Schedule!L78)</f>
        <v/>
      </c>
      <c r="M79" s="43" t="str">
        <f t="shared" si="14"/>
        <v/>
      </c>
      <c r="N79" s="43">
        <f t="shared" si="15"/>
        <v>0</v>
      </c>
      <c r="O79" s="45"/>
      <c r="P79" s="184" t="str">
        <f>IF($R$7 = "", "", IF(Schedule!$S78 = "", "", IF(INDEX(Schedule!$Y$10:$AG$39,MATCH(Schedule!S78,Schedule!$X$10:$X$39,0),MATCH($R$7,Schedule!$Y$8:$AG$8,0))= "","",INDEX(Schedule!$Y$10:$AG$39,MATCH(Schedule!S78,Schedule!$X$10:$X$39,0),MATCH($R$7,Schedule!$Y$8:$AG$8,0)))))</f>
        <v/>
      </c>
      <c r="Q79" s="47" t="str">
        <f>IF(P79="","",P79*0.042*Schedule!G78)</f>
        <v/>
      </c>
      <c r="R79" s="43" t="str">
        <f>IF(P79="","",Q79*Schedule!L78)</f>
        <v/>
      </c>
      <c r="S79" s="43" t="str">
        <f t="shared" si="16"/>
        <v/>
      </c>
      <c r="T79" s="43">
        <f t="shared" si="17"/>
        <v>0</v>
      </c>
      <c r="U79" s="46"/>
    </row>
    <row r="80" spans="1:21" s="4" customFormat="1" ht="20.100000000000001" customHeight="1">
      <c r="A80" s="34">
        <f>Schedule!$A79</f>
        <v>71</v>
      </c>
      <c r="B80" s="185" t="str">
        <f>Schedule!$B79</f>
        <v xml:space="preserve"> ()  </v>
      </c>
      <c r="C80" s="186">
        <f>Schedule!M79</f>
        <v>0</v>
      </c>
      <c r="D80" s="184" t="str">
        <f>IF($F$7 = "", "", IF(Schedule!$S79 = "", "", IF(INDEX(Schedule!$Y$10:$AG$39,MATCH(Schedule!S79,Schedule!$X$10:$X$39,0),MATCH($F$7,Schedule!$Y$8:$AG$8,0))= "","",INDEX(Schedule!$Y$10:$AG$39,MATCH(Schedule!S79,Schedule!$X$10:$X$39,0),MATCH($F$7,Schedule!$Y$8:$AG$8,0)))))</f>
        <v/>
      </c>
      <c r="E80" s="47" t="str">
        <f>IF(D80="","",D80*0.042*Schedule!G79)</f>
        <v/>
      </c>
      <c r="F80" s="43" t="str">
        <f>IF(D80="","",E80*Schedule!L79)</f>
        <v/>
      </c>
      <c r="G80" s="43" t="str">
        <f t="shared" si="12"/>
        <v/>
      </c>
      <c r="H80" s="43">
        <f t="shared" si="13"/>
        <v>0</v>
      </c>
      <c r="I80" s="44"/>
      <c r="J80" s="184" t="str">
        <f>IF($L$7 = "", "", IF(Schedule!$S79 = "", "", IF(INDEX(Schedule!$Y$10:$AG$39,MATCH(Schedule!S79,Schedule!$X$10:$X$39,0),MATCH($L$7,Schedule!$Y$8:$AG$8,0))= "","",INDEX(Schedule!$Y$10:$AG$39,MATCH(Schedule!S79,Schedule!$X$10:$X$39,0),MATCH($L$7,Schedule!$Y$8:$AG$8,0)))))</f>
        <v/>
      </c>
      <c r="K80" s="47" t="str">
        <f>IF(J80="","",J80*0.042*Schedule!G79)</f>
        <v/>
      </c>
      <c r="L80" s="43" t="str">
        <f>IF(J80="","",K80*Schedule!L79)</f>
        <v/>
      </c>
      <c r="M80" s="43" t="str">
        <f t="shared" si="14"/>
        <v/>
      </c>
      <c r="N80" s="43">
        <f t="shared" si="15"/>
        <v>0</v>
      </c>
      <c r="O80" s="45"/>
      <c r="P80" s="184" t="str">
        <f>IF($R$7 = "", "", IF(Schedule!$S79 = "", "", IF(INDEX(Schedule!$Y$10:$AG$39,MATCH(Schedule!S79,Schedule!$X$10:$X$39,0),MATCH($R$7,Schedule!$Y$8:$AG$8,0))= "","",INDEX(Schedule!$Y$10:$AG$39,MATCH(Schedule!S79,Schedule!$X$10:$X$39,0),MATCH($R$7,Schedule!$Y$8:$AG$8,0)))))</f>
        <v/>
      </c>
      <c r="Q80" s="47" t="str">
        <f>IF(P80="","",P80*0.042*Schedule!G79)</f>
        <v/>
      </c>
      <c r="R80" s="43" t="str">
        <f>IF(P80="","",Q80*Schedule!L79)</f>
        <v/>
      </c>
      <c r="S80" s="43" t="str">
        <f t="shared" si="16"/>
        <v/>
      </c>
      <c r="T80" s="43">
        <f t="shared" si="17"/>
        <v>0</v>
      </c>
      <c r="U80" s="46"/>
    </row>
    <row r="81" spans="1:24" s="4" customFormat="1" ht="20.100000000000001" customHeight="1">
      <c r="A81" s="34">
        <f>Schedule!$A80</f>
        <v>72</v>
      </c>
      <c r="B81" s="185" t="str">
        <f>Schedule!$B80</f>
        <v xml:space="preserve"> ()  </v>
      </c>
      <c r="C81" s="186">
        <f>Schedule!M80</f>
        <v>0</v>
      </c>
      <c r="D81" s="184" t="str">
        <f>IF($F$7 = "", "", IF(Schedule!$S80 = "", "", IF(INDEX(Schedule!$Y$10:$AG$39,MATCH(Schedule!S80,Schedule!$X$10:$X$39,0),MATCH($F$7,Schedule!$Y$8:$AG$8,0))= "","",INDEX(Schedule!$Y$10:$AG$39,MATCH(Schedule!S80,Schedule!$X$10:$X$39,0),MATCH($F$7,Schedule!$Y$8:$AG$8,0)))))</f>
        <v/>
      </c>
      <c r="E81" s="47" t="str">
        <f>IF(D81="","",D81*0.042*Schedule!G80)</f>
        <v/>
      </c>
      <c r="F81" s="43" t="str">
        <f>IF(D81="","",E81*Schedule!L80)</f>
        <v/>
      </c>
      <c r="G81" s="43" t="str">
        <f t="shared" si="12"/>
        <v/>
      </c>
      <c r="H81" s="43">
        <f t="shared" si="13"/>
        <v>0</v>
      </c>
      <c r="I81" s="44"/>
      <c r="J81" s="184" t="str">
        <f>IF($L$7 = "", "", IF(Schedule!$S80 = "", "", IF(INDEX(Schedule!$Y$10:$AG$39,MATCH(Schedule!S80,Schedule!$X$10:$X$39,0),MATCH($L$7,Schedule!$Y$8:$AG$8,0))= "","",INDEX(Schedule!$Y$10:$AG$39,MATCH(Schedule!S80,Schedule!$X$10:$X$39,0),MATCH($L$7,Schedule!$Y$8:$AG$8,0)))))</f>
        <v/>
      </c>
      <c r="K81" s="47" t="str">
        <f>IF(J81="","",J81*0.042*Schedule!G80)</f>
        <v/>
      </c>
      <c r="L81" s="43" t="str">
        <f>IF(J81="","",K81*Schedule!L80)</f>
        <v/>
      </c>
      <c r="M81" s="43" t="str">
        <f t="shared" si="14"/>
        <v/>
      </c>
      <c r="N81" s="43">
        <f t="shared" si="15"/>
        <v>0</v>
      </c>
      <c r="O81" s="45"/>
      <c r="P81" s="184" t="str">
        <f>IF($R$7 = "", "", IF(Schedule!$S80 = "", "", IF(INDEX(Schedule!$Y$10:$AG$39,MATCH(Schedule!S80,Schedule!$X$10:$X$39,0),MATCH($R$7,Schedule!$Y$8:$AG$8,0))= "","",INDEX(Schedule!$Y$10:$AG$39,MATCH(Schedule!S80,Schedule!$X$10:$X$39,0),MATCH($R$7,Schedule!$Y$8:$AG$8,0)))))</f>
        <v/>
      </c>
      <c r="Q81" s="47" t="str">
        <f>IF(P81="","",P81*0.042*Schedule!G80)</f>
        <v/>
      </c>
      <c r="R81" s="43" t="str">
        <f>IF(P81="","",Q81*Schedule!L80)</f>
        <v/>
      </c>
      <c r="S81" s="43" t="str">
        <f t="shared" si="16"/>
        <v/>
      </c>
      <c r="T81" s="43">
        <f t="shared" si="17"/>
        <v>0</v>
      </c>
      <c r="U81" s="46"/>
    </row>
    <row r="82" spans="1:24" s="2" customFormat="1" ht="20.100000000000001" customHeight="1">
      <c r="A82" s="21" t="s">
        <v>19</v>
      </c>
      <c r="B82" s="22"/>
      <c r="C82" s="90"/>
      <c r="D82" s="23"/>
      <c r="E82" s="24"/>
      <c r="F82" s="25">
        <f>SUM(F10:F81)</f>
        <v>0</v>
      </c>
      <c r="G82" s="26"/>
      <c r="H82" s="26"/>
      <c r="I82" s="26"/>
      <c r="J82" s="23"/>
      <c r="K82" s="24"/>
      <c r="L82" s="25">
        <f>SUM(L10:L81)</f>
        <v>0</v>
      </c>
      <c r="M82" s="25"/>
      <c r="N82" s="25"/>
      <c r="O82" s="5"/>
      <c r="P82" s="23"/>
      <c r="Q82" s="24"/>
      <c r="R82" s="25">
        <f>SUM(R10:R81)</f>
        <v>0</v>
      </c>
      <c r="S82" s="25"/>
      <c r="T82" s="25"/>
      <c r="U82" s="22"/>
    </row>
    <row r="83" spans="1:24" s="2" customFormat="1" ht="20.100000000000001" customHeight="1">
      <c r="A83" s="10"/>
      <c r="B83" s="10"/>
      <c r="C83" s="10"/>
      <c r="D83" s="194"/>
      <c r="E83" s="11"/>
      <c r="F83" s="12"/>
      <c r="G83" s="12"/>
      <c r="H83" s="12"/>
      <c r="I83" s="12"/>
      <c r="J83" s="194"/>
      <c r="K83" s="11"/>
      <c r="L83" s="12"/>
      <c r="M83" s="12"/>
      <c r="N83" s="12"/>
      <c r="O83" s="11"/>
      <c r="P83" s="11"/>
      <c r="Q83" s="11"/>
      <c r="R83" s="12"/>
      <c r="S83" s="12"/>
      <c r="T83" s="12"/>
      <c r="U83" s="9"/>
      <c r="V83" s="3"/>
    </row>
    <row r="84" spans="1:24" s="2" customFormat="1" ht="20.100000000000001" customHeight="1">
      <c r="A84" s="48" t="s">
        <v>3</v>
      </c>
      <c r="B84" s="48" t="s">
        <v>3</v>
      </c>
      <c r="C84" s="88" t="s">
        <v>8</v>
      </c>
      <c r="D84" s="49" t="str">
        <f>IF(Schedule!$AB$9="", "",IF(Schedule!$AB$9="gal", "LA", "DA"))</f>
        <v/>
      </c>
      <c r="E84" s="50"/>
      <c r="F84" s="237" t="str">
        <f>IF(Schedule!$AB$8="","",Schedule!$AB$8)</f>
        <v/>
      </c>
      <c r="G84" s="238"/>
      <c r="H84" s="51"/>
      <c r="I84" s="51"/>
      <c r="J84" s="49" t="str">
        <f>IF(Schedule!$AC$9="", "",IF(Schedule!$AC$9="gal", "LA", "DA"))</f>
        <v/>
      </c>
      <c r="K84" s="50"/>
      <c r="L84" s="235" t="str">
        <f>IF(Schedule!$AC$8="","",Schedule!$AC$8)</f>
        <v/>
      </c>
      <c r="M84" s="236"/>
      <c r="N84" s="201"/>
      <c r="O84" s="97"/>
      <c r="P84" s="49" t="str">
        <f>IF(Schedule!$AD$9="", "",IF(Schedule!$AD$9="gal", "LA", "DA"))</f>
        <v/>
      </c>
      <c r="Q84" s="50"/>
      <c r="R84" s="235" t="str">
        <f>IF(Schedule!$AD$8="","",Schedule!$AD$8)</f>
        <v/>
      </c>
      <c r="S84" s="236"/>
      <c r="T84" s="201"/>
      <c r="U84" s="97"/>
    </row>
    <row r="85" spans="1:24" s="2" customFormat="1" ht="20.100000000000001" customHeight="1">
      <c r="A85" s="54" t="s">
        <v>9</v>
      </c>
      <c r="B85" s="54" t="s">
        <v>10</v>
      </c>
      <c r="C85" s="89" t="s">
        <v>13</v>
      </c>
      <c r="D85" s="49"/>
      <c r="E85" s="56"/>
      <c r="F85" s="57" t="s">
        <v>3</v>
      </c>
      <c r="G85" s="57" t="s">
        <v>12</v>
      </c>
      <c r="H85" s="57" t="s">
        <v>13</v>
      </c>
      <c r="I85" s="58" t="s">
        <v>27</v>
      </c>
      <c r="J85" s="49"/>
      <c r="K85" s="56"/>
      <c r="L85" s="57" t="s">
        <v>3</v>
      </c>
      <c r="M85" s="57" t="s">
        <v>12</v>
      </c>
      <c r="N85" s="57" t="s">
        <v>13</v>
      </c>
      <c r="O85" s="58" t="s">
        <v>27</v>
      </c>
      <c r="P85" s="49"/>
      <c r="Q85" s="56"/>
      <c r="R85" s="57" t="s">
        <v>3</v>
      </c>
      <c r="S85" s="57" t="s">
        <v>12</v>
      </c>
      <c r="T85" s="57" t="s">
        <v>13</v>
      </c>
      <c r="U85" s="58" t="s">
        <v>27</v>
      </c>
    </row>
    <row r="86" spans="1:24" s="2" customFormat="1" ht="20.100000000000001" customHeight="1">
      <c r="A86" s="54"/>
      <c r="B86" s="54"/>
      <c r="C86" s="89"/>
      <c r="D86" s="59" t="str">
        <f>IF(Schedule!$AB$9 = "","",Schedule!$AB$9 &amp; "/M")</f>
        <v/>
      </c>
      <c r="E86" s="59" t="str">
        <f>IF(Schedule!$AB$9 = "","",Schedule!$AB$9 &amp; "/min")</f>
        <v/>
      </c>
      <c r="F86" s="60" t="s">
        <v>35</v>
      </c>
      <c r="G86" s="60" t="s">
        <v>35</v>
      </c>
      <c r="H86" s="60" t="str">
        <f>IF(Schedule!$AB$9 = "","","(" &amp; Schedule!$AB$9 &amp; ")")</f>
        <v/>
      </c>
      <c r="I86" s="61" t="s">
        <v>35</v>
      </c>
      <c r="J86" s="59" t="str">
        <f>IF(Schedule!$AC$9 = "","",Schedule!$AC$9 &amp; "/M")</f>
        <v/>
      </c>
      <c r="K86" s="59" t="str">
        <f>IF(Schedule!$AC$9 = "","",Schedule!$AC$9 &amp; "/min")</f>
        <v/>
      </c>
      <c r="L86" s="60" t="s">
        <v>35</v>
      </c>
      <c r="M86" s="60" t="s">
        <v>35</v>
      </c>
      <c r="N86" s="60" t="str">
        <f>IF(Schedule!$AC$9 = "","","(" &amp; Schedule!$AC$9 &amp; ")")</f>
        <v/>
      </c>
      <c r="O86" s="61" t="s">
        <v>35</v>
      </c>
      <c r="P86" s="59" t="str">
        <f>IF(Schedule!$AD$9 = "","",Schedule!$AD$9 &amp; "/M")</f>
        <v/>
      </c>
      <c r="Q86" s="59" t="str">
        <f>IF(Schedule!$AD$9 = "","",Schedule!$AD$9 &amp; "/min")</f>
        <v/>
      </c>
      <c r="R86" s="60" t="s">
        <v>35</v>
      </c>
      <c r="S86" s="60" t="s">
        <v>35</v>
      </c>
      <c r="T86" s="60" t="str">
        <f>IF(Schedule!$AD$9 = "","","(" &amp; Schedule!$AD$9 &amp; ")")</f>
        <v/>
      </c>
      <c r="U86" s="61" t="s">
        <v>35</v>
      </c>
    </row>
    <row r="87" spans="1:24" s="2" customFormat="1" ht="20.100000000000001" customHeight="1">
      <c r="A87" s="34">
        <f t="shared" ref="A87:C88" si="18">A10</f>
        <v>1</v>
      </c>
      <c r="B87" s="185" t="str">
        <f t="shared" si="18"/>
        <v xml:space="preserve"> ()  </v>
      </c>
      <c r="C87" s="186">
        <f t="shared" si="18"/>
        <v>0</v>
      </c>
      <c r="D87" s="184" t="str">
        <f>IF($F$84 = "", "", IF(Schedule!$S9 = "", "", IF(INDEX(Schedule!$Y$10:$AG$39,MATCH(Schedule!S9,Schedule!$X$10:$X$39,0),MATCH($F$84,Schedule!$Y$8:$AG$8,0))= "","",INDEX(Schedule!$Y$10:$AG$39,MATCH(Schedule!S9,Schedule!$X$10:$X$39,0),MATCH($F$84,Schedule!$Y$8:$AG$8,0)))))</f>
        <v/>
      </c>
      <c r="E87" s="47" t="str">
        <f>IF(D87="","",D87*0.042*Schedule!G9)</f>
        <v/>
      </c>
      <c r="F87" s="43" t="str">
        <f>IF(D87="","",E87*Schedule!L9)</f>
        <v/>
      </c>
      <c r="G87" s="43" t="str">
        <f>IF(D87="","",F87)</f>
        <v/>
      </c>
      <c r="H87" s="43">
        <f>IF(D87="",F159,F159-F87)</f>
        <v>0</v>
      </c>
      <c r="I87" s="44"/>
      <c r="J87" s="184" t="str">
        <f>IF($L$84 = "", "", IF(Schedule!$S9 = "", "", IF(INDEX(Schedule!$Y$10:$AG$39,MATCH(Schedule!S9,Schedule!$X$10:$X$39,0),MATCH($L$84,Schedule!$Y$8:$AG$8,0))= "","",INDEX(Schedule!$Y$10:$AG$39,MATCH(Schedule!S9,Schedule!$X$10:$X$39,0),MATCH($L$84,Schedule!$Y$8:$AG$8,0)))))</f>
        <v/>
      </c>
      <c r="K87" s="47" t="str">
        <f>IF(J87="","",J87*0.042*Schedule!G9)</f>
        <v/>
      </c>
      <c r="L87" s="43" t="str">
        <f>IF(J87="","",K87*Schedule!L9)</f>
        <v/>
      </c>
      <c r="M87" s="43" t="str">
        <f>IF(J87="","",L87)</f>
        <v/>
      </c>
      <c r="N87" s="43">
        <f>IF(J87="",L159,L159-L87)</f>
        <v>0</v>
      </c>
      <c r="O87" s="45"/>
      <c r="P87" s="184" t="str">
        <f>IF($R$84 = "", "", IF(Schedule!$S9 = "", "", IF(INDEX(Schedule!$Y$10:$AG$39,MATCH(Schedule!S9,Schedule!$X$10:$X$39,0),MATCH($R$84,Schedule!$Y$8:$AG$8,0))= "","",INDEX(Schedule!$Y$10:$AG$39,MATCH(Schedule!S9,Schedule!$X$10:$X$39,0),MATCH($R$84,Schedule!$Y$8:$AG$8,0)))))</f>
        <v/>
      </c>
      <c r="Q87" s="47" t="str">
        <f>IF(P87="","",P87*0.042*Schedule!G9)</f>
        <v/>
      </c>
      <c r="R87" s="43" t="str">
        <f>IF(P87="","",Q87*Schedule!L9)</f>
        <v/>
      </c>
      <c r="S87" s="43" t="str">
        <f>IF(P87="","",R87)</f>
        <v/>
      </c>
      <c r="T87" s="43">
        <f>IF(P87="",R159,R159-R87)</f>
        <v>0</v>
      </c>
      <c r="U87" s="46"/>
      <c r="V87" s="4"/>
      <c r="W87" s="4"/>
      <c r="X87" s="4"/>
    </row>
    <row r="88" spans="1:24" s="2" customFormat="1" ht="20.100000000000001" customHeight="1">
      <c r="A88" s="34">
        <f t="shared" si="18"/>
        <v>2</v>
      </c>
      <c r="B88" s="185" t="str">
        <f t="shared" si="18"/>
        <v xml:space="preserve"> ()  </v>
      </c>
      <c r="C88" s="186">
        <f t="shared" si="18"/>
        <v>0</v>
      </c>
      <c r="D88" s="184" t="str">
        <f>IF($F$84 = "", "", IF(Schedule!$S10 = "", "", IF(INDEX(Schedule!$Y$10:$AG$39,MATCH(Schedule!S10,Schedule!$X$10:$X$39,0),MATCH($F$84,Schedule!$Y$8:$AG$8,0))= "","",INDEX(Schedule!$Y$10:$AG$39,MATCH(Schedule!S10,Schedule!$X$10:$X$39,0),MATCH($F$84,Schedule!$Y$8:$AG$8,0)))))</f>
        <v/>
      </c>
      <c r="E88" s="47" t="str">
        <f>IF(D88="","",D88*0.042*Schedule!G10)</f>
        <v/>
      </c>
      <c r="F88" s="43" t="str">
        <f>IF(D88="","",E88*Schedule!L10)</f>
        <v/>
      </c>
      <c r="G88" s="43" t="str">
        <f>IF(D88="","",F88)</f>
        <v/>
      </c>
      <c r="H88" s="43">
        <f>IF(D88="",H87,H87-F88)</f>
        <v>0</v>
      </c>
      <c r="I88" s="44"/>
      <c r="J88" s="184" t="str">
        <f>IF($L$84 = "", "", IF(Schedule!$S10 = "", "", IF(INDEX(Schedule!$Y$10:$AG$39,MATCH(Schedule!S10,Schedule!$X$10:$X$39,0),MATCH($L$84,Schedule!$Y$8:$AG$8,0))= "","",INDEX(Schedule!$Y$10:$AG$39,MATCH(Schedule!S10,Schedule!$X$10:$X$39,0),MATCH($L$84,Schedule!$Y$8:$AG$8,0)))))</f>
        <v/>
      </c>
      <c r="K88" s="47" t="str">
        <f>IF(J88="","",J88*0.042*Schedule!G10)</f>
        <v/>
      </c>
      <c r="L88" s="43" t="str">
        <f>IF(J88="","",K88*Schedule!L10)</f>
        <v/>
      </c>
      <c r="M88" s="43" t="str">
        <f>IF(J88="",M87,IF(M87="",L88,L88+M87))</f>
        <v/>
      </c>
      <c r="N88" s="43">
        <f>IF(J88="",N87,N87-L88)</f>
        <v>0</v>
      </c>
      <c r="O88" s="45"/>
      <c r="P88" s="184" t="str">
        <f>IF($R$84 = "", "", IF(Schedule!$S10 = "", "", IF(INDEX(Schedule!$Y$10:$AG$39,MATCH(Schedule!S10,Schedule!$X$10:$X$39,0),MATCH($R$84,Schedule!$Y$8:$AG$8,0))= "","",INDEX(Schedule!$Y$10:$AG$39,MATCH(Schedule!S10,Schedule!$X$10:$X$39,0),MATCH($R$84,Schedule!$Y$8:$AG$8,0)))))</f>
        <v/>
      </c>
      <c r="Q88" s="47" t="str">
        <f>IF(P88="","",P88*0.042*Schedule!G10)</f>
        <v/>
      </c>
      <c r="R88" s="43" t="str">
        <f>IF(P88="","",Q88*Schedule!L10)</f>
        <v/>
      </c>
      <c r="S88" s="43" t="str">
        <f>IF(P88="",S87,IF(S87="",R88,R88+S87))</f>
        <v/>
      </c>
      <c r="T88" s="43">
        <f>IF(P88="",T87,T87-R88)</f>
        <v>0</v>
      </c>
      <c r="U88" s="46"/>
    </row>
    <row r="89" spans="1:24" s="2" customFormat="1" ht="20.100000000000001" customHeight="1">
      <c r="A89" s="34">
        <f t="shared" ref="A89:C89" si="19">A12</f>
        <v>3</v>
      </c>
      <c r="B89" s="185" t="str">
        <f t="shared" si="19"/>
        <v xml:space="preserve"> ()  </v>
      </c>
      <c r="C89" s="186">
        <f t="shared" si="19"/>
        <v>0</v>
      </c>
      <c r="D89" s="184" t="str">
        <f>IF($F$84 = "", "", IF(Schedule!$S11 = "", "", IF(INDEX(Schedule!$Y$10:$AG$39,MATCH(Schedule!S11,Schedule!$X$10:$X$39,0),MATCH($F$84,Schedule!$Y$8:$AG$8,0))= "","",INDEX(Schedule!$Y$10:$AG$39,MATCH(Schedule!S11,Schedule!$X$10:$X$39,0),MATCH($F$84,Schedule!$Y$8:$AG$8,0)))))</f>
        <v/>
      </c>
      <c r="E89" s="47" t="str">
        <f>IF(D89="","",D89*0.042*Schedule!G11)</f>
        <v/>
      </c>
      <c r="F89" s="43" t="str">
        <f>IF(D89="","",E89*Schedule!L11)</f>
        <v/>
      </c>
      <c r="G89" s="43" t="str">
        <f t="shared" ref="G89:G152" si="20">IF(D89="","",F89)</f>
        <v/>
      </c>
      <c r="H89" s="43">
        <f t="shared" ref="H89:H152" si="21">IF(D89="",H88,H88-F89)</f>
        <v>0</v>
      </c>
      <c r="I89" s="44"/>
      <c r="J89" s="184" t="str">
        <f>IF($L$84 = "", "", IF(Schedule!$S11 = "", "", IF(INDEX(Schedule!$Y$10:$AG$39,MATCH(Schedule!S11,Schedule!$X$10:$X$39,0),MATCH($L$84,Schedule!$Y$8:$AG$8,0))= "","",INDEX(Schedule!$Y$10:$AG$39,MATCH(Schedule!S11,Schedule!$X$10:$X$39,0),MATCH($L$84,Schedule!$Y$8:$AG$8,0)))))</f>
        <v/>
      </c>
      <c r="K89" s="47" t="str">
        <f>IF(J89="","",J89*0.042*Schedule!G11)</f>
        <v/>
      </c>
      <c r="L89" s="43" t="str">
        <f>IF(J89="","",K89*Schedule!L11)</f>
        <v/>
      </c>
      <c r="M89" s="43" t="str">
        <f t="shared" ref="M89:M152" si="22">IF(J89="",M88,IF(M88="",L89,L89+M88))</f>
        <v/>
      </c>
      <c r="N89" s="43">
        <f t="shared" ref="N89:N152" si="23">IF(J89="",N88,N88-L89)</f>
        <v>0</v>
      </c>
      <c r="O89" s="45"/>
      <c r="P89" s="184" t="str">
        <f>IF($R$84 = "", "", IF(Schedule!$S11 = "", "", IF(INDEX(Schedule!$Y$10:$AG$39,MATCH(Schedule!S11,Schedule!$X$10:$X$39,0),MATCH($R$84,Schedule!$Y$8:$AG$8,0))= "","",INDEX(Schedule!$Y$10:$AG$39,MATCH(Schedule!S11,Schedule!$X$10:$X$39,0),MATCH($R$84,Schedule!$Y$8:$AG$8,0)))))</f>
        <v/>
      </c>
      <c r="Q89" s="47" t="str">
        <f>IF(P89="","",P89*0.042*Schedule!G11)</f>
        <v/>
      </c>
      <c r="R89" s="43" t="str">
        <f>IF(P89="","",Q89*Schedule!L11)</f>
        <v/>
      </c>
      <c r="S89" s="43" t="str">
        <f t="shared" ref="S89:S152" si="24">IF(P89="",S88,IF(S88="",R89,R89+S88))</f>
        <v/>
      </c>
      <c r="T89" s="43">
        <f t="shared" ref="T89:T152" si="25">IF(P89="",T88,T88-R89)</f>
        <v>0</v>
      </c>
      <c r="U89" s="46"/>
    </row>
    <row r="90" spans="1:24" s="2" customFormat="1" ht="20.100000000000001" customHeight="1">
      <c r="A90" s="34">
        <f t="shared" ref="A90:C90" si="26">A13</f>
        <v>4</v>
      </c>
      <c r="B90" s="185" t="str">
        <f t="shared" si="26"/>
        <v xml:space="preserve"> ()  </v>
      </c>
      <c r="C90" s="186">
        <f t="shared" si="26"/>
        <v>0</v>
      </c>
      <c r="D90" s="184" t="str">
        <f>IF($F$84 = "", "", IF(Schedule!$S12 = "", "", IF(INDEX(Schedule!$Y$10:$AG$39,MATCH(Schedule!S12,Schedule!$X$10:$X$39,0),MATCH($F$84,Schedule!$Y$8:$AG$8,0))= "","",INDEX(Schedule!$Y$10:$AG$39,MATCH(Schedule!S12,Schedule!$X$10:$X$39,0),MATCH($F$84,Schedule!$Y$8:$AG$8,0)))))</f>
        <v/>
      </c>
      <c r="E90" s="47" t="str">
        <f>IF(D90="","",D90*0.042*Schedule!G12)</f>
        <v/>
      </c>
      <c r="F90" s="43" t="str">
        <f>IF(D90="","",E90*Schedule!L12)</f>
        <v/>
      </c>
      <c r="G90" s="43" t="str">
        <f t="shared" si="20"/>
        <v/>
      </c>
      <c r="H90" s="43">
        <f t="shared" si="21"/>
        <v>0</v>
      </c>
      <c r="I90" s="44"/>
      <c r="J90" s="184" t="str">
        <f>IF($L$84 = "", "", IF(Schedule!$S12 = "", "", IF(INDEX(Schedule!$Y$10:$AG$39,MATCH(Schedule!S12,Schedule!$X$10:$X$39,0),MATCH($L$84,Schedule!$Y$8:$AG$8,0))= "","",INDEX(Schedule!$Y$10:$AG$39,MATCH(Schedule!S12,Schedule!$X$10:$X$39,0),MATCH($L$84,Schedule!$Y$8:$AG$8,0)))))</f>
        <v/>
      </c>
      <c r="K90" s="47" t="str">
        <f>IF(J90="","",J90*0.042*Schedule!G12)</f>
        <v/>
      </c>
      <c r="L90" s="43" t="str">
        <f>IF(J90="","",K90*Schedule!L12)</f>
        <v/>
      </c>
      <c r="M90" s="43" t="str">
        <f t="shared" si="22"/>
        <v/>
      </c>
      <c r="N90" s="43">
        <f t="shared" si="23"/>
        <v>0</v>
      </c>
      <c r="O90" s="45"/>
      <c r="P90" s="184" t="str">
        <f>IF($R$84 = "", "", IF(Schedule!$S12 = "", "", IF(INDEX(Schedule!$Y$10:$AG$39,MATCH(Schedule!S12,Schedule!$X$10:$X$39,0),MATCH($R$84,Schedule!$Y$8:$AG$8,0))= "","",INDEX(Schedule!$Y$10:$AG$39,MATCH(Schedule!S12,Schedule!$X$10:$X$39,0),MATCH($R$84,Schedule!$Y$8:$AG$8,0)))))</f>
        <v/>
      </c>
      <c r="Q90" s="47" t="str">
        <f>IF(P90="","",P90*0.042*Schedule!G12)</f>
        <v/>
      </c>
      <c r="R90" s="43" t="str">
        <f>IF(P90="","",Q90*Schedule!L12)</f>
        <v/>
      </c>
      <c r="S90" s="43" t="str">
        <f t="shared" si="24"/>
        <v/>
      </c>
      <c r="T90" s="43">
        <f t="shared" si="25"/>
        <v>0</v>
      </c>
      <c r="U90" s="46"/>
    </row>
    <row r="91" spans="1:24" s="2" customFormat="1" ht="20.100000000000001" customHeight="1">
      <c r="A91" s="34">
        <f t="shared" ref="A91:C91" si="27">A14</f>
        <v>5</v>
      </c>
      <c r="B91" s="185" t="str">
        <f t="shared" si="27"/>
        <v xml:space="preserve"> ()  </v>
      </c>
      <c r="C91" s="186">
        <f t="shared" si="27"/>
        <v>0</v>
      </c>
      <c r="D91" s="184" t="str">
        <f>IF($F$84 = "", "", IF(Schedule!$S13 = "", "", IF(INDEX(Schedule!$Y$10:$AG$39,MATCH(Schedule!S13,Schedule!$X$10:$X$39,0),MATCH($F$84,Schedule!$Y$8:$AG$8,0))= "","",INDEX(Schedule!$Y$10:$AG$39,MATCH(Schedule!S13,Schedule!$X$10:$X$39,0),MATCH($F$84,Schedule!$Y$8:$AG$8,0)))))</f>
        <v/>
      </c>
      <c r="E91" s="47" t="str">
        <f>IF(D91="","",D91*0.042*Schedule!G13)</f>
        <v/>
      </c>
      <c r="F91" s="43" t="str">
        <f>IF(D91="","",E91*Schedule!L13)</f>
        <v/>
      </c>
      <c r="G91" s="43" t="str">
        <f t="shared" si="20"/>
        <v/>
      </c>
      <c r="H91" s="43">
        <f t="shared" si="21"/>
        <v>0</v>
      </c>
      <c r="I91" s="44"/>
      <c r="J91" s="184" t="str">
        <f>IF($L$84 = "", "", IF(Schedule!$S13 = "", "", IF(INDEX(Schedule!$Y$10:$AG$39,MATCH(Schedule!S13,Schedule!$X$10:$X$39,0),MATCH($L$84,Schedule!$Y$8:$AG$8,0))= "","",INDEX(Schedule!$Y$10:$AG$39,MATCH(Schedule!S13,Schedule!$X$10:$X$39,0),MATCH($L$84,Schedule!$Y$8:$AG$8,0)))))</f>
        <v/>
      </c>
      <c r="K91" s="47" t="str">
        <f>IF(J91="","",J91*0.042*Schedule!G13)</f>
        <v/>
      </c>
      <c r="L91" s="43" t="str">
        <f>IF(J91="","",K91*Schedule!L13)</f>
        <v/>
      </c>
      <c r="M91" s="43" t="str">
        <f t="shared" si="22"/>
        <v/>
      </c>
      <c r="N91" s="43">
        <f t="shared" si="23"/>
        <v>0</v>
      </c>
      <c r="O91" s="45"/>
      <c r="P91" s="184" t="str">
        <f>IF($R$84 = "", "", IF(Schedule!$S13 = "", "", IF(INDEX(Schedule!$Y$10:$AG$39,MATCH(Schedule!S13,Schedule!$X$10:$X$39,0),MATCH($R$84,Schedule!$Y$8:$AG$8,0))= "","",INDEX(Schedule!$Y$10:$AG$39,MATCH(Schedule!S13,Schedule!$X$10:$X$39,0),MATCH($R$84,Schedule!$Y$8:$AG$8,0)))))</f>
        <v/>
      </c>
      <c r="Q91" s="47" t="str">
        <f>IF(P91="","",P91*0.042*Schedule!G13)</f>
        <v/>
      </c>
      <c r="R91" s="43" t="str">
        <f>IF(P91="","",Q91*Schedule!L13)</f>
        <v/>
      </c>
      <c r="S91" s="43" t="str">
        <f t="shared" si="24"/>
        <v/>
      </c>
      <c r="T91" s="43">
        <f t="shared" si="25"/>
        <v>0</v>
      </c>
      <c r="U91" s="46"/>
    </row>
    <row r="92" spans="1:24" s="2" customFormat="1" ht="20.100000000000001" customHeight="1">
      <c r="A92" s="34">
        <f t="shared" ref="A92:C92" si="28">A15</f>
        <v>6</v>
      </c>
      <c r="B92" s="185" t="str">
        <f t="shared" si="28"/>
        <v xml:space="preserve"> ()  </v>
      </c>
      <c r="C92" s="186">
        <f t="shared" si="28"/>
        <v>0</v>
      </c>
      <c r="D92" s="184" t="str">
        <f>IF($F$84 = "", "", IF(Schedule!$S14 = "", "", IF(INDEX(Schedule!$Y$10:$AG$39,MATCH(Schedule!S14,Schedule!$X$10:$X$39,0),MATCH($F$84,Schedule!$Y$8:$AG$8,0))= "","",INDEX(Schedule!$Y$10:$AG$39,MATCH(Schedule!S14,Schedule!$X$10:$X$39,0),MATCH($F$84,Schedule!$Y$8:$AG$8,0)))))</f>
        <v/>
      </c>
      <c r="E92" s="47" t="str">
        <f>IF(D92="","",D92*0.042*Schedule!G14)</f>
        <v/>
      </c>
      <c r="F92" s="43" t="str">
        <f>IF(D92="","",E92*Schedule!L14)</f>
        <v/>
      </c>
      <c r="G92" s="43" t="str">
        <f t="shared" si="20"/>
        <v/>
      </c>
      <c r="H92" s="43">
        <f t="shared" si="21"/>
        <v>0</v>
      </c>
      <c r="I92" s="44"/>
      <c r="J92" s="184" t="str">
        <f>IF($L$84 = "", "", IF(Schedule!$S14 = "", "", IF(INDEX(Schedule!$Y$10:$AG$39,MATCH(Schedule!S14,Schedule!$X$10:$X$39,0),MATCH($L$84,Schedule!$Y$8:$AG$8,0))= "","",INDEX(Schedule!$Y$10:$AG$39,MATCH(Schedule!S14,Schedule!$X$10:$X$39,0),MATCH($L$84,Schedule!$Y$8:$AG$8,0)))))</f>
        <v/>
      </c>
      <c r="K92" s="47" t="str">
        <f>IF(J92="","",J92*0.042*Schedule!G14)</f>
        <v/>
      </c>
      <c r="L92" s="43" t="str">
        <f>IF(J92="","",K92*Schedule!L14)</f>
        <v/>
      </c>
      <c r="M92" s="43" t="str">
        <f t="shared" si="22"/>
        <v/>
      </c>
      <c r="N92" s="43">
        <f t="shared" si="23"/>
        <v>0</v>
      </c>
      <c r="O92" s="45"/>
      <c r="P92" s="184" t="str">
        <f>IF($R$84 = "", "", IF(Schedule!$S14 = "", "", IF(INDEX(Schedule!$Y$10:$AG$39,MATCH(Schedule!S14,Schedule!$X$10:$X$39,0),MATCH($R$84,Schedule!$Y$8:$AG$8,0))= "","",INDEX(Schedule!$Y$10:$AG$39,MATCH(Schedule!S14,Schedule!$X$10:$X$39,0),MATCH($R$84,Schedule!$Y$8:$AG$8,0)))))</f>
        <v/>
      </c>
      <c r="Q92" s="47" t="str">
        <f>IF(P92="","",P92*0.042*Schedule!G14)</f>
        <v/>
      </c>
      <c r="R92" s="43" t="str">
        <f>IF(P92="","",Q92*Schedule!L14)</f>
        <v/>
      </c>
      <c r="S92" s="43" t="str">
        <f t="shared" si="24"/>
        <v/>
      </c>
      <c r="T92" s="43">
        <f t="shared" si="25"/>
        <v>0</v>
      </c>
      <c r="U92" s="46"/>
    </row>
    <row r="93" spans="1:24" s="2" customFormat="1" ht="20.100000000000001" customHeight="1">
      <c r="A93" s="34">
        <f t="shared" ref="A93:C93" si="29">A16</f>
        <v>7</v>
      </c>
      <c r="B93" s="185" t="str">
        <f t="shared" si="29"/>
        <v xml:space="preserve"> ()  </v>
      </c>
      <c r="C93" s="186">
        <f t="shared" si="29"/>
        <v>0</v>
      </c>
      <c r="D93" s="184" t="str">
        <f>IF($F$84 = "", "", IF(Schedule!$S15 = "", "", IF(INDEX(Schedule!$Y$10:$AG$39,MATCH(Schedule!S15,Schedule!$X$10:$X$39,0),MATCH($F$84,Schedule!$Y$8:$AG$8,0))= "","",INDEX(Schedule!$Y$10:$AG$39,MATCH(Schedule!S15,Schedule!$X$10:$X$39,0),MATCH($F$84,Schedule!$Y$8:$AG$8,0)))))</f>
        <v/>
      </c>
      <c r="E93" s="47" t="str">
        <f>IF(D93="","",D93*0.042*Schedule!G15)</f>
        <v/>
      </c>
      <c r="F93" s="43" t="str">
        <f>IF(D93="","",E93*Schedule!L15)</f>
        <v/>
      </c>
      <c r="G93" s="43" t="str">
        <f t="shared" si="20"/>
        <v/>
      </c>
      <c r="H93" s="43">
        <f t="shared" si="21"/>
        <v>0</v>
      </c>
      <c r="I93" s="44"/>
      <c r="J93" s="184" t="str">
        <f>IF($L$84 = "", "", IF(Schedule!$S15 = "", "", IF(INDEX(Schedule!$Y$10:$AG$39,MATCH(Schedule!S15,Schedule!$X$10:$X$39,0),MATCH($L$84,Schedule!$Y$8:$AG$8,0))= "","",INDEX(Schedule!$Y$10:$AG$39,MATCH(Schedule!S15,Schedule!$X$10:$X$39,0),MATCH($L$84,Schedule!$Y$8:$AG$8,0)))))</f>
        <v/>
      </c>
      <c r="K93" s="47" t="str">
        <f>IF(J93="","",J93*0.042*Schedule!G15)</f>
        <v/>
      </c>
      <c r="L93" s="43" t="str">
        <f>IF(J93="","",K93*Schedule!L15)</f>
        <v/>
      </c>
      <c r="M93" s="43" t="str">
        <f t="shared" si="22"/>
        <v/>
      </c>
      <c r="N93" s="43">
        <f t="shared" si="23"/>
        <v>0</v>
      </c>
      <c r="O93" s="45"/>
      <c r="P93" s="184" t="str">
        <f>IF($R$84 = "", "", IF(Schedule!$S15 = "", "", IF(INDEX(Schedule!$Y$10:$AG$39,MATCH(Schedule!S15,Schedule!$X$10:$X$39,0),MATCH($R$84,Schedule!$Y$8:$AG$8,0))= "","",INDEX(Schedule!$Y$10:$AG$39,MATCH(Schedule!S15,Schedule!$X$10:$X$39,0),MATCH($R$84,Schedule!$Y$8:$AG$8,0)))))</f>
        <v/>
      </c>
      <c r="Q93" s="47" t="str">
        <f>IF(P93="","",P93*0.042*Schedule!G15)</f>
        <v/>
      </c>
      <c r="R93" s="43" t="str">
        <f>IF(P93="","",Q93*Schedule!L15)</f>
        <v/>
      </c>
      <c r="S93" s="43" t="str">
        <f t="shared" si="24"/>
        <v/>
      </c>
      <c r="T93" s="43">
        <f t="shared" si="25"/>
        <v>0</v>
      </c>
      <c r="U93" s="46"/>
    </row>
    <row r="94" spans="1:24" s="2" customFormat="1" ht="19.5" customHeight="1">
      <c r="A94" s="34">
        <f t="shared" ref="A94:C94" si="30">A17</f>
        <v>8</v>
      </c>
      <c r="B94" s="185" t="str">
        <f t="shared" si="30"/>
        <v xml:space="preserve"> ()  </v>
      </c>
      <c r="C94" s="186">
        <f t="shared" si="30"/>
        <v>0</v>
      </c>
      <c r="D94" s="184" t="str">
        <f>IF($F$84 = "", "", IF(Schedule!$S16 = "", "", IF(INDEX(Schedule!$Y$10:$AG$39,MATCH(Schedule!S16,Schedule!$X$10:$X$39,0),MATCH($F$84,Schedule!$Y$8:$AG$8,0))= "","",INDEX(Schedule!$Y$10:$AG$39,MATCH(Schedule!S16,Schedule!$X$10:$X$39,0),MATCH($F$84,Schedule!$Y$8:$AG$8,0)))))</f>
        <v/>
      </c>
      <c r="E94" s="47" t="str">
        <f>IF(D94="","",D94*0.042*Schedule!G16)</f>
        <v/>
      </c>
      <c r="F94" s="43" t="str">
        <f>IF(D94="","",E94*Schedule!L16)</f>
        <v/>
      </c>
      <c r="G94" s="43" t="str">
        <f t="shared" si="20"/>
        <v/>
      </c>
      <c r="H94" s="43">
        <f t="shared" si="21"/>
        <v>0</v>
      </c>
      <c r="I94" s="44"/>
      <c r="J94" s="184" t="str">
        <f>IF($L$84 = "", "", IF(Schedule!$S16 = "", "", IF(INDEX(Schedule!$Y$10:$AG$39,MATCH(Schedule!S16,Schedule!$X$10:$X$39,0),MATCH($L$84,Schedule!$Y$8:$AG$8,0))= "","",INDEX(Schedule!$Y$10:$AG$39,MATCH(Schedule!S16,Schedule!$X$10:$X$39,0),MATCH($L$84,Schedule!$Y$8:$AG$8,0)))))</f>
        <v/>
      </c>
      <c r="K94" s="47" t="str">
        <f>IF(J94="","",J94*0.042*Schedule!G16)</f>
        <v/>
      </c>
      <c r="L94" s="43" t="str">
        <f>IF(J94="","",K94*Schedule!L16)</f>
        <v/>
      </c>
      <c r="M94" s="43" t="str">
        <f t="shared" si="22"/>
        <v/>
      </c>
      <c r="N94" s="43">
        <f t="shared" si="23"/>
        <v>0</v>
      </c>
      <c r="O94" s="45"/>
      <c r="P94" s="184" t="str">
        <f>IF($R$84 = "", "", IF(Schedule!$S16 = "", "", IF(INDEX(Schedule!$Y$10:$AG$39,MATCH(Schedule!S16,Schedule!$X$10:$X$39,0),MATCH($R$84,Schedule!$Y$8:$AG$8,0))= "","",INDEX(Schedule!$Y$10:$AG$39,MATCH(Schedule!S16,Schedule!$X$10:$X$39,0),MATCH($R$84,Schedule!$Y$8:$AG$8,0)))))</f>
        <v/>
      </c>
      <c r="Q94" s="47" t="str">
        <f>IF(P94="","",P94*0.042*Schedule!G16)</f>
        <v/>
      </c>
      <c r="R94" s="43" t="str">
        <f>IF(P94="","",Q94*Schedule!L16)</f>
        <v/>
      </c>
      <c r="S94" s="43" t="str">
        <f t="shared" si="24"/>
        <v/>
      </c>
      <c r="T94" s="43">
        <f t="shared" si="25"/>
        <v>0</v>
      </c>
      <c r="U94" s="46"/>
    </row>
    <row r="95" spans="1:24" s="2" customFormat="1" ht="20.100000000000001" customHeight="1">
      <c r="A95" s="34">
        <f t="shared" ref="A95:C95" si="31">A18</f>
        <v>9</v>
      </c>
      <c r="B95" s="185" t="str">
        <f t="shared" si="31"/>
        <v xml:space="preserve"> ()  </v>
      </c>
      <c r="C95" s="186">
        <f t="shared" si="31"/>
        <v>0</v>
      </c>
      <c r="D95" s="184" t="str">
        <f>IF($F$84 = "", "", IF(Schedule!$S17 = "", "", IF(INDEX(Schedule!$Y$10:$AG$39,MATCH(Schedule!S17,Schedule!$X$10:$X$39,0),MATCH($F$84,Schedule!$Y$8:$AG$8,0))= "","",INDEX(Schedule!$Y$10:$AG$39,MATCH(Schedule!S17,Schedule!$X$10:$X$39,0),MATCH($F$84,Schedule!$Y$8:$AG$8,0)))))</f>
        <v/>
      </c>
      <c r="E95" s="47" t="str">
        <f>IF(D95="","",D95*0.042*Schedule!G17)</f>
        <v/>
      </c>
      <c r="F95" s="43" t="str">
        <f>IF(D95="","",E95*Schedule!L17)</f>
        <v/>
      </c>
      <c r="G95" s="43" t="str">
        <f t="shared" si="20"/>
        <v/>
      </c>
      <c r="H95" s="43">
        <f t="shared" si="21"/>
        <v>0</v>
      </c>
      <c r="I95" s="44"/>
      <c r="J95" s="184" t="str">
        <f>IF($L$84 = "", "", IF(Schedule!$S17 = "", "", IF(INDEX(Schedule!$Y$10:$AG$39,MATCH(Schedule!S17,Schedule!$X$10:$X$39,0),MATCH($L$84,Schedule!$Y$8:$AG$8,0))= "","",INDEX(Schedule!$Y$10:$AG$39,MATCH(Schedule!S17,Schedule!$X$10:$X$39,0),MATCH($L$84,Schedule!$Y$8:$AG$8,0)))))</f>
        <v/>
      </c>
      <c r="K95" s="47" t="str">
        <f>IF(J95="","",J95*0.042*Schedule!G17)</f>
        <v/>
      </c>
      <c r="L95" s="43" t="str">
        <f>IF(J95="","",K95*Schedule!L17)</f>
        <v/>
      </c>
      <c r="M95" s="43" t="str">
        <f t="shared" si="22"/>
        <v/>
      </c>
      <c r="N95" s="43">
        <f t="shared" si="23"/>
        <v>0</v>
      </c>
      <c r="O95" s="45"/>
      <c r="P95" s="184" t="str">
        <f>IF($R$84 = "", "", IF(Schedule!$S17 = "", "", IF(INDEX(Schedule!$Y$10:$AG$39,MATCH(Schedule!S17,Schedule!$X$10:$X$39,0),MATCH($R$84,Schedule!$Y$8:$AG$8,0))= "","",INDEX(Schedule!$Y$10:$AG$39,MATCH(Schedule!S17,Schedule!$X$10:$X$39,0),MATCH($R$84,Schedule!$Y$8:$AG$8,0)))))</f>
        <v/>
      </c>
      <c r="Q95" s="47" t="str">
        <f>IF(P95="","",P95*0.042*Schedule!G17)</f>
        <v/>
      </c>
      <c r="R95" s="43" t="str">
        <f>IF(P95="","",Q95*Schedule!L17)</f>
        <v/>
      </c>
      <c r="S95" s="43" t="str">
        <f t="shared" si="24"/>
        <v/>
      </c>
      <c r="T95" s="43">
        <f t="shared" si="25"/>
        <v>0</v>
      </c>
      <c r="U95" s="46"/>
    </row>
    <row r="96" spans="1:24" s="2" customFormat="1" ht="20.100000000000001" customHeight="1">
      <c r="A96" s="34">
        <f t="shared" ref="A96:C96" si="32">A19</f>
        <v>10</v>
      </c>
      <c r="B96" s="185" t="str">
        <f t="shared" si="32"/>
        <v xml:space="preserve"> ()  </v>
      </c>
      <c r="C96" s="186">
        <f t="shared" si="32"/>
        <v>0</v>
      </c>
      <c r="D96" s="184" t="str">
        <f>IF($F$84 = "", "", IF(Schedule!$S18 = "", "", IF(INDEX(Schedule!$Y$10:$AG$39,MATCH(Schedule!S18,Schedule!$X$10:$X$39,0),MATCH($F$84,Schedule!$Y$8:$AG$8,0))= "","",INDEX(Schedule!$Y$10:$AG$39,MATCH(Schedule!S18,Schedule!$X$10:$X$39,0),MATCH($F$84,Schedule!$Y$8:$AG$8,0)))))</f>
        <v/>
      </c>
      <c r="E96" s="47" t="str">
        <f>IF(D96="","",D96*0.042*Schedule!G18)</f>
        <v/>
      </c>
      <c r="F96" s="43" t="str">
        <f>IF(D96="","",E96*Schedule!L18)</f>
        <v/>
      </c>
      <c r="G96" s="43" t="str">
        <f t="shared" si="20"/>
        <v/>
      </c>
      <c r="H96" s="43">
        <f t="shared" si="21"/>
        <v>0</v>
      </c>
      <c r="I96" s="44"/>
      <c r="J96" s="184" t="str">
        <f>IF($L$84 = "", "", IF(Schedule!$S18 = "", "", IF(INDEX(Schedule!$Y$10:$AG$39,MATCH(Schedule!S18,Schedule!$X$10:$X$39,0),MATCH($L$84,Schedule!$Y$8:$AG$8,0))= "","",INDEX(Schedule!$Y$10:$AG$39,MATCH(Schedule!S18,Schedule!$X$10:$X$39,0),MATCH($L$84,Schedule!$Y$8:$AG$8,0)))))</f>
        <v/>
      </c>
      <c r="K96" s="47" t="str">
        <f>IF(J96="","",J96*0.042*Schedule!G18)</f>
        <v/>
      </c>
      <c r="L96" s="43" t="str">
        <f>IF(J96="","",K96*Schedule!L18)</f>
        <v/>
      </c>
      <c r="M96" s="43" t="str">
        <f t="shared" si="22"/>
        <v/>
      </c>
      <c r="N96" s="43">
        <f t="shared" si="23"/>
        <v>0</v>
      </c>
      <c r="O96" s="45"/>
      <c r="P96" s="184" t="str">
        <f>IF($R$84 = "", "", IF(Schedule!$S18 = "", "", IF(INDEX(Schedule!$Y$10:$AG$39,MATCH(Schedule!S18,Schedule!$X$10:$X$39,0),MATCH($R$84,Schedule!$Y$8:$AG$8,0))= "","",INDEX(Schedule!$Y$10:$AG$39,MATCH(Schedule!S18,Schedule!$X$10:$X$39,0),MATCH($R$84,Schedule!$Y$8:$AG$8,0)))))</f>
        <v/>
      </c>
      <c r="Q96" s="47" t="str">
        <f>IF(P96="","",P96*0.042*Schedule!G18)</f>
        <v/>
      </c>
      <c r="R96" s="43" t="str">
        <f>IF(P96="","",Q96*Schedule!L18)</f>
        <v/>
      </c>
      <c r="S96" s="43" t="str">
        <f t="shared" si="24"/>
        <v/>
      </c>
      <c r="T96" s="43">
        <f t="shared" si="25"/>
        <v>0</v>
      </c>
      <c r="U96" s="46"/>
    </row>
    <row r="97" spans="1:21" s="2" customFormat="1" ht="20.100000000000001" customHeight="1">
      <c r="A97" s="34">
        <f t="shared" ref="A97:C97" si="33">A20</f>
        <v>11</v>
      </c>
      <c r="B97" s="185" t="str">
        <f t="shared" si="33"/>
        <v xml:space="preserve"> ()  </v>
      </c>
      <c r="C97" s="186">
        <f t="shared" si="33"/>
        <v>0</v>
      </c>
      <c r="D97" s="184" t="str">
        <f>IF($F$84 = "", "", IF(Schedule!$S19 = "", "", IF(INDEX(Schedule!$Y$10:$AG$39,MATCH(Schedule!S19,Schedule!$X$10:$X$39,0),MATCH($F$84,Schedule!$Y$8:$AG$8,0))= "","",INDEX(Schedule!$Y$10:$AG$39,MATCH(Schedule!S19,Schedule!$X$10:$X$39,0),MATCH($F$84,Schedule!$Y$8:$AG$8,0)))))</f>
        <v/>
      </c>
      <c r="E97" s="47" t="str">
        <f>IF(D97="","",D97*0.042*Schedule!G19)</f>
        <v/>
      </c>
      <c r="F97" s="43" t="str">
        <f>IF(D97="","",E97*Schedule!L19)</f>
        <v/>
      </c>
      <c r="G97" s="43" t="str">
        <f t="shared" si="20"/>
        <v/>
      </c>
      <c r="H97" s="43">
        <f t="shared" si="21"/>
        <v>0</v>
      </c>
      <c r="I97" s="44"/>
      <c r="J97" s="184" t="str">
        <f>IF($L$84 = "", "", IF(Schedule!$S19 = "", "", IF(INDEX(Schedule!$Y$10:$AG$39,MATCH(Schedule!S19,Schedule!$X$10:$X$39,0),MATCH($L$84,Schedule!$Y$8:$AG$8,0))= "","",INDEX(Schedule!$Y$10:$AG$39,MATCH(Schedule!S19,Schedule!$X$10:$X$39,0),MATCH($L$84,Schedule!$Y$8:$AG$8,0)))))</f>
        <v/>
      </c>
      <c r="K97" s="47" t="str">
        <f>IF(J97="","",J97*0.042*Schedule!G19)</f>
        <v/>
      </c>
      <c r="L97" s="43" t="str">
        <f>IF(J97="","",K97*Schedule!L19)</f>
        <v/>
      </c>
      <c r="M97" s="43" t="str">
        <f t="shared" si="22"/>
        <v/>
      </c>
      <c r="N97" s="43">
        <f t="shared" si="23"/>
        <v>0</v>
      </c>
      <c r="O97" s="45"/>
      <c r="P97" s="184" t="str">
        <f>IF($R$84 = "", "", IF(Schedule!$S19 = "", "", IF(INDEX(Schedule!$Y$10:$AG$39,MATCH(Schedule!S19,Schedule!$X$10:$X$39,0),MATCH($R$84,Schedule!$Y$8:$AG$8,0))= "","",INDEX(Schedule!$Y$10:$AG$39,MATCH(Schedule!S19,Schedule!$X$10:$X$39,0),MATCH($R$84,Schedule!$Y$8:$AG$8,0)))))</f>
        <v/>
      </c>
      <c r="Q97" s="47" t="str">
        <f>IF(P97="","",P97*0.042*Schedule!G19)</f>
        <v/>
      </c>
      <c r="R97" s="43" t="str">
        <f>IF(P97="","",Q97*Schedule!L19)</f>
        <v/>
      </c>
      <c r="S97" s="43" t="str">
        <f t="shared" si="24"/>
        <v/>
      </c>
      <c r="T97" s="43">
        <f t="shared" si="25"/>
        <v>0</v>
      </c>
      <c r="U97" s="46"/>
    </row>
    <row r="98" spans="1:21" s="2" customFormat="1" ht="20.100000000000001" customHeight="1">
      <c r="A98" s="34">
        <f t="shared" ref="A98:C98" si="34">A21</f>
        <v>12</v>
      </c>
      <c r="B98" s="185" t="str">
        <f t="shared" si="34"/>
        <v xml:space="preserve"> ()  </v>
      </c>
      <c r="C98" s="186">
        <f t="shared" si="34"/>
        <v>0</v>
      </c>
      <c r="D98" s="184" t="str">
        <f>IF($F$84 = "", "", IF(Schedule!$S20 = "", "", IF(INDEX(Schedule!$Y$10:$AG$39,MATCH(Schedule!S20,Schedule!$X$10:$X$39,0),MATCH($F$84,Schedule!$Y$8:$AG$8,0))= "","",INDEX(Schedule!$Y$10:$AG$39,MATCH(Schedule!S20,Schedule!$X$10:$X$39,0),MATCH($F$84,Schedule!$Y$8:$AG$8,0)))))</f>
        <v/>
      </c>
      <c r="E98" s="47" t="str">
        <f>IF(D98="","",D98*0.042*Schedule!G20)</f>
        <v/>
      </c>
      <c r="F98" s="43" t="str">
        <f>IF(D98="","",E98*Schedule!L20)</f>
        <v/>
      </c>
      <c r="G98" s="43" t="str">
        <f t="shared" si="20"/>
        <v/>
      </c>
      <c r="H98" s="43">
        <f t="shared" si="21"/>
        <v>0</v>
      </c>
      <c r="I98" s="44"/>
      <c r="J98" s="184" t="str">
        <f>IF($L$84 = "", "", IF(Schedule!$S20 = "", "", IF(INDEX(Schedule!$Y$10:$AG$39,MATCH(Schedule!S20,Schedule!$X$10:$X$39,0),MATCH($L$84,Schedule!$Y$8:$AG$8,0))= "","",INDEX(Schedule!$Y$10:$AG$39,MATCH(Schedule!S20,Schedule!$X$10:$X$39,0),MATCH($L$84,Schedule!$Y$8:$AG$8,0)))))</f>
        <v/>
      </c>
      <c r="K98" s="47" t="str">
        <f>IF(J98="","",J98*0.042*Schedule!G20)</f>
        <v/>
      </c>
      <c r="L98" s="43" t="str">
        <f>IF(J98="","",K98*Schedule!L20)</f>
        <v/>
      </c>
      <c r="M98" s="43" t="str">
        <f t="shared" si="22"/>
        <v/>
      </c>
      <c r="N98" s="43">
        <f t="shared" si="23"/>
        <v>0</v>
      </c>
      <c r="O98" s="45"/>
      <c r="P98" s="184" t="str">
        <f>IF($R$84 = "", "", IF(Schedule!$S20 = "", "", IF(INDEX(Schedule!$Y$10:$AG$39,MATCH(Schedule!S20,Schedule!$X$10:$X$39,0),MATCH($R$84,Schedule!$Y$8:$AG$8,0))= "","",INDEX(Schedule!$Y$10:$AG$39,MATCH(Schedule!S20,Schedule!$X$10:$X$39,0),MATCH($R$84,Schedule!$Y$8:$AG$8,0)))))</f>
        <v/>
      </c>
      <c r="Q98" s="47" t="str">
        <f>IF(P98="","",P98*0.042*Schedule!G20)</f>
        <v/>
      </c>
      <c r="R98" s="43" t="str">
        <f>IF(P98="","",Q98*Schedule!L20)</f>
        <v/>
      </c>
      <c r="S98" s="43" t="str">
        <f t="shared" si="24"/>
        <v/>
      </c>
      <c r="T98" s="43">
        <f t="shared" si="25"/>
        <v>0</v>
      </c>
      <c r="U98" s="46"/>
    </row>
    <row r="99" spans="1:21" s="2" customFormat="1" ht="20.100000000000001" customHeight="1">
      <c r="A99" s="34">
        <f t="shared" ref="A99:C99" si="35">A22</f>
        <v>13</v>
      </c>
      <c r="B99" s="185" t="str">
        <f t="shared" si="35"/>
        <v xml:space="preserve"> ()  </v>
      </c>
      <c r="C99" s="186">
        <f t="shared" si="35"/>
        <v>0</v>
      </c>
      <c r="D99" s="184" t="str">
        <f>IF($F$84 = "", "", IF(Schedule!$S21 = "", "", IF(INDEX(Schedule!$Y$10:$AG$39,MATCH(Schedule!S21,Schedule!$X$10:$X$39,0),MATCH($F$84,Schedule!$Y$8:$AG$8,0))= "","",INDEX(Schedule!$Y$10:$AG$39,MATCH(Schedule!S21,Schedule!$X$10:$X$39,0),MATCH($F$84,Schedule!$Y$8:$AG$8,0)))))</f>
        <v/>
      </c>
      <c r="E99" s="47" t="str">
        <f>IF(D99="","",D99*0.042*Schedule!G21)</f>
        <v/>
      </c>
      <c r="F99" s="43" t="str">
        <f>IF(D99="","",E99*Schedule!L21)</f>
        <v/>
      </c>
      <c r="G99" s="43" t="str">
        <f t="shared" si="20"/>
        <v/>
      </c>
      <c r="H99" s="43">
        <f t="shared" si="21"/>
        <v>0</v>
      </c>
      <c r="I99" s="44"/>
      <c r="J99" s="184" t="str">
        <f>IF($L$84 = "", "", IF(Schedule!$S21 = "", "", IF(INDEX(Schedule!$Y$10:$AG$39,MATCH(Schedule!S21,Schedule!$X$10:$X$39,0),MATCH($L$84,Schedule!$Y$8:$AG$8,0))= "","",INDEX(Schedule!$Y$10:$AG$39,MATCH(Schedule!S21,Schedule!$X$10:$X$39,0),MATCH($L$84,Schedule!$Y$8:$AG$8,0)))))</f>
        <v/>
      </c>
      <c r="K99" s="47" t="str">
        <f>IF(J99="","",J99*0.042*Schedule!G21)</f>
        <v/>
      </c>
      <c r="L99" s="43" t="str">
        <f>IF(J99="","",K99*Schedule!L21)</f>
        <v/>
      </c>
      <c r="M99" s="43" t="str">
        <f t="shared" si="22"/>
        <v/>
      </c>
      <c r="N99" s="43">
        <f t="shared" si="23"/>
        <v>0</v>
      </c>
      <c r="O99" s="45"/>
      <c r="P99" s="184" t="str">
        <f>IF($R$84 = "", "", IF(Schedule!$S21 = "", "", IF(INDEX(Schedule!$Y$10:$AG$39,MATCH(Schedule!S21,Schedule!$X$10:$X$39,0),MATCH($R$84,Schedule!$Y$8:$AG$8,0))= "","",INDEX(Schedule!$Y$10:$AG$39,MATCH(Schedule!S21,Schedule!$X$10:$X$39,0),MATCH($R$84,Schedule!$Y$8:$AG$8,0)))))</f>
        <v/>
      </c>
      <c r="Q99" s="47" t="str">
        <f>IF(P99="","",P99*0.042*Schedule!G21)</f>
        <v/>
      </c>
      <c r="R99" s="43" t="str">
        <f>IF(P99="","",Q99*Schedule!L21)</f>
        <v/>
      </c>
      <c r="S99" s="43" t="str">
        <f t="shared" si="24"/>
        <v/>
      </c>
      <c r="T99" s="43">
        <f t="shared" si="25"/>
        <v>0</v>
      </c>
      <c r="U99" s="46"/>
    </row>
    <row r="100" spans="1:21" s="2" customFormat="1" ht="20.100000000000001" customHeight="1">
      <c r="A100" s="34">
        <f t="shared" ref="A100:C100" si="36">A23</f>
        <v>14</v>
      </c>
      <c r="B100" s="185" t="str">
        <f t="shared" si="36"/>
        <v xml:space="preserve"> ()  </v>
      </c>
      <c r="C100" s="186">
        <f t="shared" si="36"/>
        <v>0</v>
      </c>
      <c r="D100" s="184" t="str">
        <f>IF($F$84 = "", "", IF(Schedule!$S22 = "", "", IF(INDEX(Schedule!$Y$10:$AG$39,MATCH(Schedule!S22,Schedule!$X$10:$X$39,0),MATCH($F$84,Schedule!$Y$8:$AG$8,0))= "","",INDEX(Schedule!$Y$10:$AG$39,MATCH(Schedule!S22,Schedule!$X$10:$X$39,0),MATCH($F$84,Schedule!$Y$8:$AG$8,0)))))</f>
        <v/>
      </c>
      <c r="E100" s="47" t="str">
        <f>IF(D100="","",D100*0.042*Schedule!G22)</f>
        <v/>
      </c>
      <c r="F100" s="43" t="str">
        <f>IF(D100="","",E100*Schedule!L22)</f>
        <v/>
      </c>
      <c r="G100" s="43" t="str">
        <f t="shared" si="20"/>
        <v/>
      </c>
      <c r="H100" s="43">
        <f t="shared" si="21"/>
        <v>0</v>
      </c>
      <c r="I100" s="44"/>
      <c r="J100" s="184" t="str">
        <f>IF($L$84 = "", "", IF(Schedule!$S22 = "", "", IF(INDEX(Schedule!$Y$10:$AG$39,MATCH(Schedule!S22,Schedule!$X$10:$X$39,0),MATCH($L$84,Schedule!$Y$8:$AG$8,0))= "","",INDEX(Schedule!$Y$10:$AG$39,MATCH(Schedule!S22,Schedule!$X$10:$X$39,0),MATCH($L$84,Schedule!$Y$8:$AG$8,0)))))</f>
        <v/>
      </c>
      <c r="K100" s="47" t="str">
        <f>IF(J100="","",J100*0.042*Schedule!G22)</f>
        <v/>
      </c>
      <c r="L100" s="43" t="str">
        <f>IF(J100="","",K100*Schedule!L22)</f>
        <v/>
      </c>
      <c r="M100" s="43" t="str">
        <f t="shared" si="22"/>
        <v/>
      </c>
      <c r="N100" s="43">
        <f t="shared" si="23"/>
        <v>0</v>
      </c>
      <c r="O100" s="45"/>
      <c r="P100" s="184" t="str">
        <f>IF($R$84 = "", "", IF(Schedule!$S22 = "", "", IF(INDEX(Schedule!$Y$10:$AG$39,MATCH(Schedule!S22,Schedule!$X$10:$X$39,0),MATCH($R$84,Schedule!$Y$8:$AG$8,0))= "","",INDEX(Schedule!$Y$10:$AG$39,MATCH(Schedule!S22,Schedule!$X$10:$X$39,0),MATCH($R$84,Schedule!$Y$8:$AG$8,0)))))</f>
        <v/>
      </c>
      <c r="Q100" s="47" t="str">
        <f>IF(P100="","",P100*0.042*Schedule!G22)</f>
        <v/>
      </c>
      <c r="R100" s="43" t="str">
        <f>IF(P100="","",Q100*Schedule!L22)</f>
        <v/>
      </c>
      <c r="S100" s="43" t="str">
        <f t="shared" si="24"/>
        <v/>
      </c>
      <c r="T100" s="43">
        <f t="shared" si="25"/>
        <v>0</v>
      </c>
      <c r="U100" s="46"/>
    </row>
    <row r="101" spans="1:21" s="2" customFormat="1" ht="20.100000000000001" customHeight="1">
      <c r="A101" s="34">
        <f t="shared" ref="A101:C101" si="37">A24</f>
        <v>15</v>
      </c>
      <c r="B101" s="185" t="str">
        <f t="shared" si="37"/>
        <v xml:space="preserve"> ()  </v>
      </c>
      <c r="C101" s="186">
        <f t="shared" si="37"/>
        <v>0</v>
      </c>
      <c r="D101" s="184" t="str">
        <f>IF($F$84 = "", "", IF(Schedule!$S23 = "", "", IF(INDEX(Schedule!$Y$10:$AG$39,MATCH(Schedule!S23,Schedule!$X$10:$X$39,0),MATCH($F$84,Schedule!$Y$8:$AG$8,0))= "","",INDEX(Schedule!$Y$10:$AG$39,MATCH(Schedule!S23,Schedule!$X$10:$X$39,0),MATCH($F$84,Schedule!$Y$8:$AG$8,0)))))</f>
        <v/>
      </c>
      <c r="E101" s="47" t="str">
        <f>IF(D101="","",D101*0.042*Schedule!G23)</f>
        <v/>
      </c>
      <c r="F101" s="43" t="str">
        <f>IF(D101="","",E101*Schedule!L23)</f>
        <v/>
      </c>
      <c r="G101" s="43" t="str">
        <f t="shared" si="20"/>
        <v/>
      </c>
      <c r="H101" s="43">
        <f t="shared" si="21"/>
        <v>0</v>
      </c>
      <c r="I101" s="44"/>
      <c r="J101" s="184" t="str">
        <f>IF($L$84 = "", "", IF(Schedule!$S23 = "", "", IF(INDEX(Schedule!$Y$10:$AG$39,MATCH(Schedule!S23,Schedule!$X$10:$X$39,0),MATCH($L$84,Schedule!$Y$8:$AG$8,0))= "","",INDEX(Schedule!$Y$10:$AG$39,MATCH(Schedule!S23,Schedule!$X$10:$X$39,0),MATCH($L$84,Schedule!$Y$8:$AG$8,0)))))</f>
        <v/>
      </c>
      <c r="K101" s="47" t="str">
        <f>IF(J101="","",J101*0.042*Schedule!G23)</f>
        <v/>
      </c>
      <c r="L101" s="43" t="str">
        <f>IF(J101="","",K101*Schedule!L23)</f>
        <v/>
      </c>
      <c r="M101" s="43" t="str">
        <f t="shared" si="22"/>
        <v/>
      </c>
      <c r="N101" s="43">
        <f t="shared" si="23"/>
        <v>0</v>
      </c>
      <c r="O101" s="45"/>
      <c r="P101" s="184" t="str">
        <f>IF($R$84 = "", "", IF(Schedule!$S23 = "", "", IF(INDEX(Schedule!$Y$10:$AG$39,MATCH(Schedule!S23,Schedule!$X$10:$X$39,0),MATCH($R$84,Schedule!$Y$8:$AG$8,0))= "","",INDEX(Schedule!$Y$10:$AG$39,MATCH(Schedule!S23,Schedule!$X$10:$X$39,0),MATCH($R$84,Schedule!$Y$8:$AG$8,0)))))</f>
        <v/>
      </c>
      <c r="Q101" s="47" t="str">
        <f>IF(P101="","",P101*0.042*Schedule!G23)</f>
        <v/>
      </c>
      <c r="R101" s="43" t="str">
        <f>IF(P101="","",Q101*Schedule!L23)</f>
        <v/>
      </c>
      <c r="S101" s="43" t="str">
        <f t="shared" si="24"/>
        <v/>
      </c>
      <c r="T101" s="43">
        <f t="shared" si="25"/>
        <v>0</v>
      </c>
      <c r="U101" s="46"/>
    </row>
    <row r="102" spans="1:21" s="2" customFormat="1" ht="20.100000000000001" customHeight="1">
      <c r="A102" s="34">
        <f t="shared" ref="A102:C102" si="38">A25</f>
        <v>16</v>
      </c>
      <c r="B102" s="185" t="str">
        <f t="shared" si="38"/>
        <v xml:space="preserve"> ()  </v>
      </c>
      <c r="C102" s="186">
        <f t="shared" si="38"/>
        <v>0</v>
      </c>
      <c r="D102" s="184" t="str">
        <f>IF($F$84 = "", "", IF(Schedule!$S24 = "", "", IF(INDEX(Schedule!$Y$10:$AG$39,MATCH(Schedule!S24,Schedule!$X$10:$X$39,0),MATCH($F$84,Schedule!$Y$8:$AG$8,0))= "","",INDEX(Schedule!$Y$10:$AG$39,MATCH(Schedule!S24,Schedule!$X$10:$X$39,0),MATCH($F$84,Schedule!$Y$8:$AG$8,0)))))</f>
        <v/>
      </c>
      <c r="E102" s="47" t="str">
        <f>IF(D102="","",D102*0.042*Schedule!G24)</f>
        <v/>
      </c>
      <c r="F102" s="43" t="str">
        <f>IF(D102="","",E102*Schedule!L24)</f>
        <v/>
      </c>
      <c r="G102" s="43" t="str">
        <f t="shared" si="20"/>
        <v/>
      </c>
      <c r="H102" s="43">
        <f t="shared" si="21"/>
        <v>0</v>
      </c>
      <c r="I102" s="44"/>
      <c r="J102" s="184" t="str">
        <f>IF($L$84 = "", "", IF(Schedule!$S24 = "", "", IF(INDEX(Schedule!$Y$10:$AG$39,MATCH(Schedule!S24,Schedule!$X$10:$X$39,0),MATCH($L$84,Schedule!$Y$8:$AG$8,0))= "","",INDEX(Schedule!$Y$10:$AG$39,MATCH(Schedule!S24,Schedule!$X$10:$X$39,0),MATCH($L$84,Schedule!$Y$8:$AG$8,0)))))</f>
        <v/>
      </c>
      <c r="K102" s="47" t="str">
        <f>IF(J102="","",J102*0.042*Schedule!G24)</f>
        <v/>
      </c>
      <c r="L102" s="43" t="str">
        <f>IF(J102="","",K102*Schedule!L24)</f>
        <v/>
      </c>
      <c r="M102" s="43" t="str">
        <f t="shared" si="22"/>
        <v/>
      </c>
      <c r="N102" s="43">
        <f t="shared" si="23"/>
        <v>0</v>
      </c>
      <c r="O102" s="45"/>
      <c r="P102" s="184" t="str">
        <f>IF($R$84 = "", "", IF(Schedule!$S24 = "", "", IF(INDEX(Schedule!$Y$10:$AG$39,MATCH(Schedule!S24,Schedule!$X$10:$X$39,0),MATCH($R$84,Schedule!$Y$8:$AG$8,0))= "","",INDEX(Schedule!$Y$10:$AG$39,MATCH(Schedule!S24,Schedule!$X$10:$X$39,0),MATCH($R$84,Schedule!$Y$8:$AG$8,0)))))</f>
        <v/>
      </c>
      <c r="Q102" s="47" t="str">
        <f>IF(P102="","",P102*0.042*Schedule!G24)</f>
        <v/>
      </c>
      <c r="R102" s="43" t="str">
        <f>IF(P102="","",Q102*Schedule!L24)</f>
        <v/>
      </c>
      <c r="S102" s="43" t="str">
        <f t="shared" si="24"/>
        <v/>
      </c>
      <c r="T102" s="43">
        <f t="shared" si="25"/>
        <v>0</v>
      </c>
      <c r="U102" s="46"/>
    </row>
    <row r="103" spans="1:21" s="2" customFormat="1" ht="20.100000000000001" customHeight="1">
      <c r="A103" s="34">
        <f t="shared" ref="A103:C103" si="39">A26</f>
        <v>17</v>
      </c>
      <c r="B103" s="185" t="str">
        <f t="shared" si="39"/>
        <v xml:space="preserve"> ()  </v>
      </c>
      <c r="C103" s="186">
        <f t="shared" si="39"/>
        <v>0</v>
      </c>
      <c r="D103" s="184" t="str">
        <f>IF($F$84 = "", "", IF(Schedule!$S25 = "", "", IF(INDEX(Schedule!$Y$10:$AG$39,MATCH(Schedule!S25,Schedule!$X$10:$X$39,0),MATCH($F$84,Schedule!$Y$8:$AG$8,0))= "","",INDEX(Schedule!$Y$10:$AG$39,MATCH(Schedule!S25,Schedule!$X$10:$X$39,0),MATCH($F$84,Schedule!$Y$8:$AG$8,0)))))</f>
        <v/>
      </c>
      <c r="E103" s="47" t="str">
        <f>IF(D103="","",D103*0.042*Schedule!G25)</f>
        <v/>
      </c>
      <c r="F103" s="43" t="str">
        <f>IF(D103="","",E103*Schedule!L25)</f>
        <v/>
      </c>
      <c r="G103" s="43" t="str">
        <f t="shared" si="20"/>
        <v/>
      </c>
      <c r="H103" s="43">
        <f t="shared" si="21"/>
        <v>0</v>
      </c>
      <c r="I103" s="44"/>
      <c r="J103" s="184" t="str">
        <f>IF($L$84 = "", "", IF(Schedule!$S25 = "", "", IF(INDEX(Schedule!$Y$10:$AG$39,MATCH(Schedule!S25,Schedule!$X$10:$X$39,0),MATCH($L$84,Schedule!$Y$8:$AG$8,0))= "","",INDEX(Schedule!$Y$10:$AG$39,MATCH(Schedule!S25,Schedule!$X$10:$X$39,0),MATCH($L$84,Schedule!$Y$8:$AG$8,0)))))</f>
        <v/>
      </c>
      <c r="K103" s="47" t="str">
        <f>IF(J103="","",J103*0.042*Schedule!G25)</f>
        <v/>
      </c>
      <c r="L103" s="43" t="str">
        <f>IF(J103="","",K103*Schedule!L25)</f>
        <v/>
      </c>
      <c r="M103" s="43" t="str">
        <f t="shared" si="22"/>
        <v/>
      </c>
      <c r="N103" s="43">
        <f t="shared" si="23"/>
        <v>0</v>
      </c>
      <c r="O103" s="45"/>
      <c r="P103" s="184" t="str">
        <f>IF($R$84 = "", "", IF(Schedule!$S25 = "", "", IF(INDEX(Schedule!$Y$10:$AG$39,MATCH(Schedule!S25,Schedule!$X$10:$X$39,0),MATCH($R$84,Schedule!$Y$8:$AG$8,0))= "","",INDEX(Schedule!$Y$10:$AG$39,MATCH(Schedule!S25,Schedule!$X$10:$X$39,0),MATCH($R$84,Schedule!$Y$8:$AG$8,0)))))</f>
        <v/>
      </c>
      <c r="Q103" s="47" t="str">
        <f>IF(P103="","",P103*0.042*Schedule!G25)</f>
        <v/>
      </c>
      <c r="R103" s="43" t="str">
        <f>IF(P103="","",Q103*Schedule!L25)</f>
        <v/>
      </c>
      <c r="S103" s="43" t="str">
        <f t="shared" si="24"/>
        <v/>
      </c>
      <c r="T103" s="43">
        <f t="shared" si="25"/>
        <v>0</v>
      </c>
      <c r="U103" s="46"/>
    </row>
    <row r="104" spans="1:21" s="2" customFormat="1" ht="20.100000000000001" customHeight="1">
      <c r="A104" s="34">
        <f t="shared" ref="A104:C104" si="40">A27</f>
        <v>18</v>
      </c>
      <c r="B104" s="185" t="str">
        <f t="shared" si="40"/>
        <v xml:space="preserve"> ()  </v>
      </c>
      <c r="C104" s="186">
        <f t="shared" si="40"/>
        <v>0</v>
      </c>
      <c r="D104" s="184" t="str">
        <f>IF($F$84 = "", "", IF(Schedule!$S26 = "", "", IF(INDEX(Schedule!$Y$10:$AG$39,MATCH(Schedule!S26,Schedule!$X$10:$X$39,0),MATCH($F$84,Schedule!$Y$8:$AG$8,0))= "","",INDEX(Schedule!$Y$10:$AG$39,MATCH(Schedule!S26,Schedule!$X$10:$X$39,0),MATCH($F$84,Schedule!$Y$8:$AG$8,0)))))</f>
        <v/>
      </c>
      <c r="E104" s="47" t="str">
        <f>IF(D104="","",D104*0.042*Schedule!G26)</f>
        <v/>
      </c>
      <c r="F104" s="43" t="str">
        <f>IF(D104="","",E104*Schedule!L26)</f>
        <v/>
      </c>
      <c r="G104" s="43" t="str">
        <f t="shared" si="20"/>
        <v/>
      </c>
      <c r="H104" s="43">
        <f t="shared" si="21"/>
        <v>0</v>
      </c>
      <c r="I104" s="44"/>
      <c r="J104" s="184" t="str">
        <f>IF($L$84 = "", "", IF(Schedule!$S26 = "", "", IF(INDEX(Schedule!$Y$10:$AG$39,MATCH(Schedule!S26,Schedule!$X$10:$X$39,0),MATCH($L$84,Schedule!$Y$8:$AG$8,0))= "","",INDEX(Schedule!$Y$10:$AG$39,MATCH(Schedule!S26,Schedule!$X$10:$X$39,0),MATCH($L$84,Schedule!$Y$8:$AG$8,0)))))</f>
        <v/>
      </c>
      <c r="K104" s="47" t="str">
        <f>IF(J104="","",J104*0.042*Schedule!G26)</f>
        <v/>
      </c>
      <c r="L104" s="43" t="str">
        <f>IF(J104="","",K104*Schedule!L26)</f>
        <v/>
      </c>
      <c r="M104" s="43" t="str">
        <f t="shared" si="22"/>
        <v/>
      </c>
      <c r="N104" s="43">
        <f t="shared" si="23"/>
        <v>0</v>
      </c>
      <c r="O104" s="45"/>
      <c r="P104" s="184" t="str">
        <f>IF($R$84 = "", "", IF(Schedule!$S26 = "", "", IF(INDEX(Schedule!$Y$10:$AG$39,MATCH(Schedule!S26,Schedule!$X$10:$X$39,0),MATCH($R$84,Schedule!$Y$8:$AG$8,0))= "","",INDEX(Schedule!$Y$10:$AG$39,MATCH(Schedule!S26,Schedule!$X$10:$X$39,0),MATCH($R$84,Schedule!$Y$8:$AG$8,0)))))</f>
        <v/>
      </c>
      <c r="Q104" s="47" t="str">
        <f>IF(P104="","",P104*0.042*Schedule!G26)</f>
        <v/>
      </c>
      <c r="R104" s="43" t="str">
        <f>IF(P104="","",Q104*Schedule!L26)</f>
        <v/>
      </c>
      <c r="S104" s="43" t="str">
        <f t="shared" si="24"/>
        <v/>
      </c>
      <c r="T104" s="43">
        <f t="shared" si="25"/>
        <v>0</v>
      </c>
      <c r="U104" s="46"/>
    </row>
    <row r="105" spans="1:21" s="2" customFormat="1" ht="20.100000000000001" customHeight="1">
      <c r="A105" s="34">
        <f t="shared" ref="A105:C105" si="41">A28</f>
        <v>19</v>
      </c>
      <c r="B105" s="185" t="str">
        <f t="shared" si="41"/>
        <v xml:space="preserve"> ()  </v>
      </c>
      <c r="C105" s="186">
        <f t="shared" si="41"/>
        <v>0</v>
      </c>
      <c r="D105" s="184" t="str">
        <f>IF($F$84 = "", "", IF(Schedule!$S27 = "", "", IF(INDEX(Schedule!$Y$10:$AG$39,MATCH(Schedule!S27,Schedule!$X$10:$X$39,0),MATCH($F$84,Schedule!$Y$8:$AG$8,0))= "","",INDEX(Schedule!$Y$10:$AG$39,MATCH(Schedule!S27,Schedule!$X$10:$X$39,0),MATCH($F$84,Schedule!$Y$8:$AG$8,0)))))</f>
        <v/>
      </c>
      <c r="E105" s="47" t="str">
        <f>IF(D105="","",D105*0.042*Schedule!G27)</f>
        <v/>
      </c>
      <c r="F105" s="43" t="str">
        <f>IF(D105="","",E105*Schedule!L27)</f>
        <v/>
      </c>
      <c r="G105" s="43" t="str">
        <f t="shared" si="20"/>
        <v/>
      </c>
      <c r="H105" s="43">
        <f t="shared" si="21"/>
        <v>0</v>
      </c>
      <c r="I105" s="44"/>
      <c r="J105" s="184" t="str">
        <f>IF($L$84 = "", "", IF(Schedule!$S27 = "", "", IF(INDEX(Schedule!$Y$10:$AG$39,MATCH(Schedule!S27,Schedule!$X$10:$X$39,0),MATCH($L$84,Schedule!$Y$8:$AG$8,0))= "","",INDEX(Schedule!$Y$10:$AG$39,MATCH(Schedule!S27,Schedule!$X$10:$X$39,0),MATCH($L$84,Schedule!$Y$8:$AG$8,0)))))</f>
        <v/>
      </c>
      <c r="K105" s="47" t="str">
        <f>IF(J105="","",J105*0.042*Schedule!G27)</f>
        <v/>
      </c>
      <c r="L105" s="43" t="str">
        <f>IF(J105="","",K105*Schedule!L27)</f>
        <v/>
      </c>
      <c r="M105" s="43" t="str">
        <f t="shared" si="22"/>
        <v/>
      </c>
      <c r="N105" s="43">
        <f t="shared" si="23"/>
        <v>0</v>
      </c>
      <c r="O105" s="45"/>
      <c r="P105" s="184" t="str">
        <f>IF($R$84 = "", "", IF(Schedule!$S27 = "", "", IF(INDEX(Schedule!$Y$10:$AG$39,MATCH(Schedule!S27,Schedule!$X$10:$X$39,0),MATCH($R$84,Schedule!$Y$8:$AG$8,0))= "","",INDEX(Schedule!$Y$10:$AG$39,MATCH(Schedule!S27,Schedule!$X$10:$X$39,0),MATCH($R$84,Schedule!$Y$8:$AG$8,0)))))</f>
        <v/>
      </c>
      <c r="Q105" s="47" t="str">
        <f>IF(P105="","",P105*0.042*Schedule!G27)</f>
        <v/>
      </c>
      <c r="R105" s="43" t="str">
        <f>IF(P105="","",Q105*Schedule!L27)</f>
        <v/>
      </c>
      <c r="S105" s="43" t="str">
        <f t="shared" si="24"/>
        <v/>
      </c>
      <c r="T105" s="43">
        <f t="shared" si="25"/>
        <v>0</v>
      </c>
      <c r="U105" s="46"/>
    </row>
    <row r="106" spans="1:21" s="2" customFormat="1" ht="20.100000000000001" customHeight="1">
      <c r="A106" s="34">
        <f t="shared" ref="A106:C106" si="42">A29</f>
        <v>20</v>
      </c>
      <c r="B106" s="185" t="str">
        <f t="shared" si="42"/>
        <v xml:space="preserve"> ()  </v>
      </c>
      <c r="C106" s="186">
        <f t="shared" si="42"/>
        <v>0</v>
      </c>
      <c r="D106" s="184" t="str">
        <f>IF($F$84 = "", "", IF(Schedule!$S28 = "", "", IF(INDEX(Schedule!$Y$10:$AG$39,MATCH(Schedule!S28,Schedule!$X$10:$X$39,0),MATCH($F$84,Schedule!$Y$8:$AG$8,0))= "","",INDEX(Schedule!$Y$10:$AG$39,MATCH(Schedule!S28,Schedule!$X$10:$X$39,0),MATCH($F$84,Schedule!$Y$8:$AG$8,0)))))</f>
        <v/>
      </c>
      <c r="E106" s="47" t="str">
        <f>IF(D106="","",D106*0.042*Schedule!G28)</f>
        <v/>
      </c>
      <c r="F106" s="43" t="str">
        <f>IF(D106="","",E106*Schedule!L28)</f>
        <v/>
      </c>
      <c r="G106" s="43" t="str">
        <f t="shared" si="20"/>
        <v/>
      </c>
      <c r="H106" s="43">
        <f t="shared" si="21"/>
        <v>0</v>
      </c>
      <c r="I106" s="44"/>
      <c r="J106" s="184" t="str">
        <f>IF($L$84 = "", "", IF(Schedule!$S28 = "", "", IF(INDEX(Schedule!$Y$10:$AG$39,MATCH(Schedule!S28,Schedule!$X$10:$X$39,0),MATCH($L$84,Schedule!$Y$8:$AG$8,0))= "","",INDEX(Schedule!$Y$10:$AG$39,MATCH(Schedule!S28,Schedule!$X$10:$X$39,0),MATCH($L$84,Schedule!$Y$8:$AG$8,0)))))</f>
        <v/>
      </c>
      <c r="K106" s="47" t="str">
        <f>IF(J106="","",J106*0.042*Schedule!G28)</f>
        <v/>
      </c>
      <c r="L106" s="43" t="str">
        <f>IF(J106="","",K106*Schedule!L28)</f>
        <v/>
      </c>
      <c r="M106" s="43" t="str">
        <f t="shared" si="22"/>
        <v/>
      </c>
      <c r="N106" s="43">
        <f t="shared" si="23"/>
        <v>0</v>
      </c>
      <c r="O106" s="45"/>
      <c r="P106" s="184" t="str">
        <f>IF($R$84 = "", "", IF(Schedule!$S28 = "", "", IF(INDEX(Schedule!$Y$10:$AG$39,MATCH(Schedule!S28,Schedule!$X$10:$X$39,0),MATCH($R$84,Schedule!$Y$8:$AG$8,0))= "","",INDEX(Schedule!$Y$10:$AG$39,MATCH(Schedule!S28,Schedule!$X$10:$X$39,0),MATCH($R$84,Schedule!$Y$8:$AG$8,0)))))</f>
        <v/>
      </c>
      <c r="Q106" s="47" t="str">
        <f>IF(P106="","",P106*0.042*Schedule!G28)</f>
        <v/>
      </c>
      <c r="R106" s="43" t="str">
        <f>IF(P106="","",Q106*Schedule!L28)</f>
        <v/>
      </c>
      <c r="S106" s="43" t="str">
        <f t="shared" si="24"/>
        <v/>
      </c>
      <c r="T106" s="43">
        <f t="shared" si="25"/>
        <v>0</v>
      </c>
      <c r="U106" s="46"/>
    </row>
    <row r="107" spans="1:21" s="2" customFormat="1" ht="20.100000000000001" customHeight="1">
      <c r="A107" s="34">
        <f t="shared" ref="A107:C107" si="43">A30</f>
        <v>21</v>
      </c>
      <c r="B107" s="185" t="str">
        <f t="shared" si="43"/>
        <v xml:space="preserve"> ()  </v>
      </c>
      <c r="C107" s="186">
        <f t="shared" si="43"/>
        <v>0</v>
      </c>
      <c r="D107" s="184" t="str">
        <f>IF($F$84 = "", "", IF(Schedule!$S29 = "", "", IF(INDEX(Schedule!$Y$10:$AG$39,MATCH(Schedule!S29,Schedule!$X$10:$X$39,0),MATCH($F$84,Schedule!$Y$8:$AG$8,0))= "","",INDEX(Schedule!$Y$10:$AG$39,MATCH(Schedule!S29,Schedule!$X$10:$X$39,0),MATCH($F$84,Schedule!$Y$8:$AG$8,0)))))</f>
        <v/>
      </c>
      <c r="E107" s="47" t="str">
        <f>IF(D107="","",D107*0.042*Schedule!G29)</f>
        <v/>
      </c>
      <c r="F107" s="43" t="str">
        <f>IF(D107="","",E107*Schedule!L29)</f>
        <v/>
      </c>
      <c r="G107" s="43" t="str">
        <f t="shared" si="20"/>
        <v/>
      </c>
      <c r="H107" s="43">
        <f t="shared" si="21"/>
        <v>0</v>
      </c>
      <c r="I107" s="44"/>
      <c r="J107" s="184" t="str">
        <f>IF($L$84 = "", "", IF(Schedule!$S29 = "", "", IF(INDEX(Schedule!$Y$10:$AG$39,MATCH(Schedule!S29,Schedule!$X$10:$X$39,0),MATCH($L$84,Schedule!$Y$8:$AG$8,0))= "","",INDEX(Schedule!$Y$10:$AG$39,MATCH(Schedule!S29,Schedule!$X$10:$X$39,0),MATCH($L$84,Schedule!$Y$8:$AG$8,0)))))</f>
        <v/>
      </c>
      <c r="K107" s="47" t="str">
        <f>IF(J107="","",J107*0.042*Schedule!G29)</f>
        <v/>
      </c>
      <c r="L107" s="43" t="str">
        <f>IF(J107="","",K107*Schedule!L29)</f>
        <v/>
      </c>
      <c r="M107" s="43" t="str">
        <f t="shared" si="22"/>
        <v/>
      </c>
      <c r="N107" s="43">
        <f t="shared" si="23"/>
        <v>0</v>
      </c>
      <c r="O107" s="45"/>
      <c r="P107" s="184" t="str">
        <f>IF($R$84 = "", "", IF(Schedule!$S29 = "", "", IF(INDEX(Schedule!$Y$10:$AG$39,MATCH(Schedule!S29,Schedule!$X$10:$X$39,0),MATCH($R$84,Schedule!$Y$8:$AG$8,0))= "","",INDEX(Schedule!$Y$10:$AG$39,MATCH(Schedule!S29,Schedule!$X$10:$X$39,0),MATCH($R$84,Schedule!$Y$8:$AG$8,0)))))</f>
        <v/>
      </c>
      <c r="Q107" s="47" t="str">
        <f>IF(P107="","",P107*0.042*Schedule!G29)</f>
        <v/>
      </c>
      <c r="R107" s="43" t="str">
        <f>IF(P107="","",Q107*Schedule!L29)</f>
        <v/>
      </c>
      <c r="S107" s="43" t="str">
        <f t="shared" si="24"/>
        <v/>
      </c>
      <c r="T107" s="43">
        <f t="shared" si="25"/>
        <v>0</v>
      </c>
      <c r="U107" s="46"/>
    </row>
    <row r="108" spans="1:21" s="2" customFormat="1" ht="20.100000000000001" customHeight="1">
      <c r="A108" s="34">
        <f t="shared" ref="A108:C108" si="44">A31</f>
        <v>22</v>
      </c>
      <c r="B108" s="185" t="str">
        <f t="shared" si="44"/>
        <v xml:space="preserve"> ()  </v>
      </c>
      <c r="C108" s="186">
        <f t="shared" si="44"/>
        <v>0</v>
      </c>
      <c r="D108" s="184" t="str">
        <f>IF($F$84 = "", "", IF(Schedule!$S30 = "", "", IF(INDEX(Schedule!$Y$10:$AG$39,MATCH(Schedule!S30,Schedule!$X$10:$X$39,0),MATCH($F$84,Schedule!$Y$8:$AG$8,0))= "","",INDEX(Schedule!$Y$10:$AG$39,MATCH(Schedule!S30,Schedule!$X$10:$X$39,0),MATCH($F$84,Schedule!$Y$8:$AG$8,0)))))</f>
        <v/>
      </c>
      <c r="E108" s="47" t="str">
        <f>IF(D108="","",D108*0.042*Schedule!G30)</f>
        <v/>
      </c>
      <c r="F108" s="43" t="str">
        <f>IF(D108="","",E108*Schedule!L30)</f>
        <v/>
      </c>
      <c r="G108" s="43" t="str">
        <f t="shared" si="20"/>
        <v/>
      </c>
      <c r="H108" s="43">
        <f t="shared" si="21"/>
        <v>0</v>
      </c>
      <c r="I108" s="44"/>
      <c r="J108" s="184" t="str">
        <f>IF($L$84 = "", "", IF(Schedule!$S30 = "", "", IF(INDEX(Schedule!$Y$10:$AG$39,MATCH(Schedule!S30,Schedule!$X$10:$X$39,0),MATCH($L$84,Schedule!$Y$8:$AG$8,0))= "","",INDEX(Schedule!$Y$10:$AG$39,MATCH(Schedule!S30,Schedule!$X$10:$X$39,0),MATCH($L$84,Schedule!$Y$8:$AG$8,0)))))</f>
        <v/>
      </c>
      <c r="K108" s="47" t="str">
        <f>IF(J108="","",J108*0.042*Schedule!G30)</f>
        <v/>
      </c>
      <c r="L108" s="43" t="str">
        <f>IF(J108="","",K108*Schedule!L30)</f>
        <v/>
      </c>
      <c r="M108" s="43" t="str">
        <f t="shared" si="22"/>
        <v/>
      </c>
      <c r="N108" s="43">
        <f t="shared" si="23"/>
        <v>0</v>
      </c>
      <c r="O108" s="45"/>
      <c r="P108" s="184" t="str">
        <f>IF($R$84 = "", "", IF(Schedule!$S30 = "", "", IF(INDEX(Schedule!$Y$10:$AG$39,MATCH(Schedule!S30,Schedule!$X$10:$X$39,0),MATCH($R$84,Schedule!$Y$8:$AG$8,0))= "","",INDEX(Schedule!$Y$10:$AG$39,MATCH(Schedule!S30,Schedule!$X$10:$X$39,0),MATCH($R$84,Schedule!$Y$8:$AG$8,0)))))</f>
        <v/>
      </c>
      <c r="Q108" s="47" t="str">
        <f>IF(P108="","",P108*0.042*Schedule!G30)</f>
        <v/>
      </c>
      <c r="R108" s="43" t="str">
        <f>IF(P108="","",Q108*Schedule!L30)</f>
        <v/>
      </c>
      <c r="S108" s="43" t="str">
        <f t="shared" si="24"/>
        <v/>
      </c>
      <c r="T108" s="43">
        <f t="shared" si="25"/>
        <v>0</v>
      </c>
      <c r="U108" s="46"/>
    </row>
    <row r="109" spans="1:21" s="2" customFormat="1" ht="20.100000000000001" customHeight="1">
      <c r="A109" s="34">
        <f t="shared" ref="A109:C109" si="45">A32</f>
        <v>23</v>
      </c>
      <c r="B109" s="185" t="str">
        <f t="shared" si="45"/>
        <v xml:space="preserve"> ()  </v>
      </c>
      <c r="C109" s="186">
        <f t="shared" si="45"/>
        <v>0</v>
      </c>
      <c r="D109" s="184" t="str">
        <f>IF($F$84 = "", "", IF(Schedule!$S31 = "", "", IF(INDEX(Schedule!$Y$10:$AG$39,MATCH(Schedule!S31,Schedule!$X$10:$X$39,0),MATCH($F$84,Schedule!$Y$8:$AG$8,0))= "","",INDEX(Schedule!$Y$10:$AG$39,MATCH(Schedule!S31,Schedule!$X$10:$X$39,0),MATCH($F$84,Schedule!$Y$8:$AG$8,0)))))</f>
        <v/>
      </c>
      <c r="E109" s="47" t="str">
        <f>IF(D109="","",D109*0.042*Schedule!G31)</f>
        <v/>
      </c>
      <c r="F109" s="43" t="str">
        <f>IF(D109="","",E109*Schedule!L31)</f>
        <v/>
      </c>
      <c r="G109" s="43" t="str">
        <f t="shared" si="20"/>
        <v/>
      </c>
      <c r="H109" s="43">
        <f t="shared" si="21"/>
        <v>0</v>
      </c>
      <c r="I109" s="44"/>
      <c r="J109" s="184" t="str">
        <f>IF($L$84 = "", "", IF(Schedule!$S31 = "", "", IF(INDEX(Schedule!$Y$10:$AG$39,MATCH(Schedule!S31,Schedule!$X$10:$X$39,0),MATCH($L$84,Schedule!$Y$8:$AG$8,0))= "","",INDEX(Schedule!$Y$10:$AG$39,MATCH(Schedule!S31,Schedule!$X$10:$X$39,0),MATCH($L$84,Schedule!$Y$8:$AG$8,0)))))</f>
        <v/>
      </c>
      <c r="K109" s="47" t="str">
        <f>IF(J109="","",J109*0.042*Schedule!G31)</f>
        <v/>
      </c>
      <c r="L109" s="43" t="str">
        <f>IF(J109="","",K109*Schedule!L31)</f>
        <v/>
      </c>
      <c r="M109" s="43" t="str">
        <f t="shared" si="22"/>
        <v/>
      </c>
      <c r="N109" s="43">
        <f t="shared" si="23"/>
        <v>0</v>
      </c>
      <c r="O109" s="45"/>
      <c r="P109" s="184" t="str">
        <f>IF($R$84 = "", "", IF(Schedule!$S31 = "", "", IF(INDEX(Schedule!$Y$10:$AG$39,MATCH(Schedule!S31,Schedule!$X$10:$X$39,0),MATCH($R$84,Schedule!$Y$8:$AG$8,0))= "","",INDEX(Schedule!$Y$10:$AG$39,MATCH(Schedule!S31,Schedule!$X$10:$X$39,0),MATCH($R$84,Schedule!$Y$8:$AG$8,0)))))</f>
        <v/>
      </c>
      <c r="Q109" s="47" t="str">
        <f>IF(P109="","",P109*0.042*Schedule!G31)</f>
        <v/>
      </c>
      <c r="R109" s="43" t="str">
        <f>IF(P109="","",Q109*Schedule!L31)</f>
        <v/>
      </c>
      <c r="S109" s="43" t="str">
        <f t="shared" si="24"/>
        <v/>
      </c>
      <c r="T109" s="43">
        <f t="shared" si="25"/>
        <v>0</v>
      </c>
      <c r="U109" s="46"/>
    </row>
    <row r="110" spans="1:21" s="2" customFormat="1" ht="20.100000000000001" customHeight="1">
      <c r="A110" s="34">
        <f t="shared" ref="A110:C110" si="46">A33</f>
        <v>24</v>
      </c>
      <c r="B110" s="185" t="str">
        <f t="shared" si="46"/>
        <v xml:space="preserve"> ()  </v>
      </c>
      <c r="C110" s="186">
        <f t="shared" si="46"/>
        <v>0</v>
      </c>
      <c r="D110" s="184" t="str">
        <f>IF($F$84 = "", "", IF(Schedule!$S32 = "", "", IF(INDEX(Schedule!$Y$10:$AG$39,MATCH(Schedule!S32,Schedule!$X$10:$X$39,0),MATCH($F$84,Schedule!$Y$8:$AG$8,0))= "","",INDEX(Schedule!$Y$10:$AG$39,MATCH(Schedule!S32,Schedule!$X$10:$X$39,0),MATCH($F$84,Schedule!$Y$8:$AG$8,0)))))</f>
        <v/>
      </c>
      <c r="E110" s="47" t="str">
        <f>IF(D110="","",D110*0.042*Schedule!G32)</f>
        <v/>
      </c>
      <c r="F110" s="43" t="str">
        <f>IF(D110="","",E110*Schedule!L32)</f>
        <v/>
      </c>
      <c r="G110" s="43" t="str">
        <f t="shared" si="20"/>
        <v/>
      </c>
      <c r="H110" s="43">
        <f t="shared" si="21"/>
        <v>0</v>
      </c>
      <c r="I110" s="44"/>
      <c r="J110" s="184" t="str">
        <f>IF($L$84 = "", "", IF(Schedule!$S32 = "", "", IF(INDEX(Schedule!$Y$10:$AG$39,MATCH(Schedule!S32,Schedule!$X$10:$X$39,0),MATCH($L$84,Schedule!$Y$8:$AG$8,0))= "","",INDEX(Schedule!$Y$10:$AG$39,MATCH(Schedule!S32,Schedule!$X$10:$X$39,0),MATCH($L$84,Schedule!$Y$8:$AG$8,0)))))</f>
        <v/>
      </c>
      <c r="K110" s="47" t="str">
        <f>IF(J110="","",J110*0.042*Schedule!G32)</f>
        <v/>
      </c>
      <c r="L110" s="43" t="str">
        <f>IF(J110="","",K110*Schedule!L32)</f>
        <v/>
      </c>
      <c r="M110" s="43" t="str">
        <f t="shared" si="22"/>
        <v/>
      </c>
      <c r="N110" s="43">
        <f t="shared" si="23"/>
        <v>0</v>
      </c>
      <c r="O110" s="45"/>
      <c r="P110" s="184" t="str">
        <f>IF($R$84 = "", "", IF(Schedule!$S32 = "", "", IF(INDEX(Schedule!$Y$10:$AG$39,MATCH(Schedule!S32,Schedule!$X$10:$X$39,0),MATCH($R$84,Schedule!$Y$8:$AG$8,0))= "","",INDEX(Schedule!$Y$10:$AG$39,MATCH(Schedule!S32,Schedule!$X$10:$X$39,0),MATCH($R$84,Schedule!$Y$8:$AG$8,0)))))</f>
        <v/>
      </c>
      <c r="Q110" s="47" t="str">
        <f>IF(P110="","",P110*0.042*Schedule!G32)</f>
        <v/>
      </c>
      <c r="R110" s="43" t="str">
        <f>IF(P110="","",Q110*Schedule!L32)</f>
        <v/>
      </c>
      <c r="S110" s="43" t="str">
        <f t="shared" si="24"/>
        <v/>
      </c>
      <c r="T110" s="43">
        <f t="shared" si="25"/>
        <v>0</v>
      </c>
      <c r="U110" s="46"/>
    </row>
    <row r="111" spans="1:21" s="2" customFormat="1" ht="20.100000000000001" customHeight="1">
      <c r="A111" s="34">
        <f t="shared" ref="A111:C111" si="47">A34</f>
        <v>25</v>
      </c>
      <c r="B111" s="185" t="str">
        <f t="shared" si="47"/>
        <v xml:space="preserve"> ()  </v>
      </c>
      <c r="C111" s="186">
        <f t="shared" si="47"/>
        <v>0</v>
      </c>
      <c r="D111" s="184" t="str">
        <f>IF($F$84 = "", "", IF(Schedule!$S33 = "", "", IF(INDEX(Schedule!$Y$10:$AG$39,MATCH(Schedule!S33,Schedule!$X$10:$X$39,0),MATCH($F$84,Schedule!$Y$8:$AG$8,0))= "","",INDEX(Schedule!$Y$10:$AG$39,MATCH(Schedule!S33,Schedule!$X$10:$X$39,0),MATCH($F$84,Schedule!$Y$8:$AG$8,0)))))</f>
        <v/>
      </c>
      <c r="E111" s="47" t="str">
        <f>IF(D111="","",D111*0.042*Schedule!G33)</f>
        <v/>
      </c>
      <c r="F111" s="43" t="str">
        <f>IF(D111="","",E111*Schedule!L33)</f>
        <v/>
      </c>
      <c r="G111" s="43" t="str">
        <f t="shared" si="20"/>
        <v/>
      </c>
      <c r="H111" s="43">
        <f t="shared" si="21"/>
        <v>0</v>
      </c>
      <c r="I111" s="44"/>
      <c r="J111" s="184" t="str">
        <f>IF($L$84 = "", "", IF(Schedule!$S33 = "", "", IF(INDEX(Schedule!$Y$10:$AG$39,MATCH(Schedule!S33,Schedule!$X$10:$X$39,0),MATCH($L$84,Schedule!$Y$8:$AG$8,0))= "","",INDEX(Schedule!$Y$10:$AG$39,MATCH(Schedule!S33,Schedule!$X$10:$X$39,0),MATCH($L$84,Schedule!$Y$8:$AG$8,0)))))</f>
        <v/>
      </c>
      <c r="K111" s="47" t="str">
        <f>IF(J111="","",J111*0.042*Schedule!G33)</f>
        <v/>
      </c>
      <c r="L111" s="43" t="str">
        <f>IF(J111="","",K111*Schedule!L33)</f>
        <v/>
      </c>
      <c r="M111" s="43" t="str">
        <f t="shared" si="22"/>
        <v/>
      </c>
      <c r="N111" s="43">
        <f t="shared" si="23"/>
        <v>0</v>
      </c>
      <c r="O111" s="45"/>
      <c r="P111" s="184" t="str">
        <f>IF($R$84 = "", "", IF(Schedule!$S33 = "", "", IF(INDEX(Schedule!$Y$10:$AG$39,MATCH(Schedule!S33,Schedule!$X$10:$X$39,0),MATCH($R$84,Schedule!$Y$8:$AG$8,0))= "","",INDEX(Schedule!$Y$10:$AG$39,MATCH(Schedule!S33,Schedule!$X$10:$X$39,0),MATCH($R$84,Schedule!$Y$8:$AG$8,0)))))</f>
        <v/>
      </c>
      <c r="Q111" s="47" t="str">
        <f>IF(P111="","",P111*0.042*Schedule!G33)</f>
        <v/>
      </c>
      <c r="R111" s="43" t="str">
        <f>IF(P111="","",Q111*Schedule!L33)</f>
        <v/>
      </c>
      <c r="S111" s="43" t="str">
        <f t="shared" si="24"/>
        <v/>
      </c>
      <c r="T111" s="43">
        <f t="shared" si="25"/>
        <v>0</v>
      </c>
      <c r="U111" s="46"/>
    </row>
    <row r="112" spans="1:21" s="2" customFormat="1" ht="20.100000000000001" customHeight="1">
      <c r="A112" s="34">
        <f t="shared" ref="A112:C112" si="48">A35</f>
        <v>26</v>
      </c>
      <c r="B112" s="185" t="str">
        <f t="shared" si="48"/>
        <v xml:space="preserve"> ()  </v>
      </c>
      <c r="C112" s="186">
        <f t="shared" si="48"/>
        <v>0</v>
      </c>
      <c r="D112" s="184" t="str">
        <f>IF($F$84 = "", "", IF(Schedule!$S34 = "", "", IF(INDEX(Schedule!$Y$10:$AG$39,MATCH(Schedule!S34,Schedule!$X$10:$X$39,0),MATCH($F$84,Schedule!$Y$8:$AG$8,0))= "","",INDEX(Schedule!$Y$10:$AG$39,MATCH(Schedule!S34,Schedule!$X$10:$X$39,0),MATCH($F$84,Schedule!$Y$8:$AG$8,0)))))</f>
        <v/>
      </c>
      <c r="E112" s="47" t="str">
        <f>IF(D112="","",D112*0.042*Schedule!G34)</f>
        <v/>
      </c>
      <c r="F112" s="43" t="str">
        <f>IF(D112="","",E112*Schedule!L34)</f>
        <v/>
      </c>
      <c r="G112" s="43" t="str">
        <f t="shared" si="20"/>
        <v/>
      </c>
      <c r="H112" s="43">
        <f t="shared" si="21"/>
        <v>0</v>
      </c>
      <c r="I112" s="44"/>
      <c r="J112" s="184" t="str">
        <f>IF($L$84 = "", "", IF(Schedule!$S34 = "", "", IF(INDEX(Schedule!$Y$10:$AG$39,MATCH(Schedule!S34,Schedule!$X$10:$X$39,0),MATCH($L$84,Schedule!$Y$8:$AG$8,0))= "","",INDEX(Schedule!$Y$10:$AG$39,MATCH(Schedule!S34,Schedule!$X$10:$X$39,0),MATCH($L$84,Schedule!$Y$8:$AG$8,0)))))</f>
        <v/>
      </c>
      <c r="K112" s="47" t="str">
        <f>IF(J112="","",J112*0.042*Schedule!G34)</f>
        <v/>
      </c>
      <c r="L112" s="43" t="str">
        <f>IF(J112="","",K112*Schedule!L34)</f>
        <v/>
      </c>
      <c r="M112" s="43" t="str">
        <f t="shared" si="22"/>
        <v/>
      </c>
      <c r="N112" s="43">
        <f t="shared" si="23"/>
        <v>0</v>
      </c>
      <c r="O112" s="45"/>
      <c r="P112" s="184" t="str">
        <f>IF($R$84 = "", "", IF(Schedule!$S34 = "", "", IF(INDEX(Schedule!$Y$10:$AG$39,MATCH(Schedule!S34,Schedule!$X$10:$X$39,0),MATCH($R$84,Schedule!$Y$8:$AG$8,0))= "","",INDEX(Schedule!$Y$10:$AG$39,MATCH(Schedule!S34,Schedule!$X$10:$X$39,0),MATCH($R$84,Schedule!$Y$8:$AG$8,0)))))</f>
        <v/>
      </c>
      <c r="Q112" s="47" t="str">
        <f>IF(P112="","",P112*0.042*Schedule!G34)</f>
        <v/>
      </c>
      <c r="R112" s="43" t="str">
        <f>IF(P112="","",Q112*Schedule!L34)</f>
        <v/>
      </c>
      <c r="S112" s="43" t="str">
        <f t="shared" si="24"/>
        <v/>
      </c>
      <c r="T112" s="43">
        <f t="shared" si="25"/>
        <v>0</v>
      </c>
      <c r="U112" s="46"/>
    </row>
    <row r="113" spans="1:21" s="2" customFormat="1" ht="20.100000000000001" customHeight="1">
      <c r="A113" s="34">
        <f t="shared" ref="A113:C113" si="49">A36</f>
        <v>27</v>
      </c>
      <c r="B113" s="185" t="str">
        <f t="shared" si="49"/>
        <v xml:space="preserve"> ()  </v>
      </c>
      <c r="C113" s="186">
        <f t="shared" si="49"/>
        <v>0</v>
      </c>
      <c r="D113" s="184" t="str">
        <f>IF($F$84 = "", "", IF(Schedule!$S35 = "", "", IF(INDEX(Schedule!$Y$10:$AG$39,MATCH(Schedule!S35,Schedule!$X$10:$X$39,0),MATCH($F$84,Schedule!$Y$8:$AG$8,0))= "","",INDEX(Schedule!$Y$10:$AG$39,MATCH(Schedule!S35,Schedule!$X$10:$X$39,0),MATCH($F$84,Schedule!$Y$8:$AG$8,0)))))</f>
        <v/>
      </c>
      <c r="E113" s="47" t="str">
        <f>IF(D113="","",D113*0.042*Schedule!G35)</f>
        <v/>
      </c>
      <c r="F113" s="43" t="str">
        <f>IF(D113="","",E113*Schedule!L35)</f>
        <v/>
      </c>
      <c r="G113" s="43" t="str">
        <f t="shared" si="20"/>
        <v/>
      </c>
      <c r="H113" s="43">
        <f t="shared" si="21"/>
        <v>0</v>
      </c>
      <c r="I113" s="44"/>
      <c r="J113" s="184" t="str">
        <f>IF($L$84 = "", "", IF(Schedule!$S35 = "", "", IF(INDEX(Schedule!$Y$10:$AG$39,MATCH(Schedule!S35,Schedule!$X$10:$X$39,0),MATCH($L$84,Schedule!$Y$8:$AG$8,0))= "","",INDEX(Schedule!$Y$10:$AG$39,MATCH(Schedule!S35,Schedule!$X$10:$X$39,0),MATCH($L$84,Schedule!$Y$8:$AG$8,0)))))</f>
        <v/>
      </c>
      <c r="K113" s="47" t="str">
        <f>IF(J113="","",J113*0.042*Schedule!G35)</f>
        <v/>
      </c>
      <c r="L113" s="43" t="str">
        <f>IF(J113="","",K113*Schedule!L35)</f>
        <v/>
      </c>
      <c r="M113" s="43" t="str">
        <f t="shared" si="22"/>
        <v/>
      </c>
      <c r="N113" s="43">
        <f t="shared" si="23"/>
        <v>0</v>
      </c>
      <c r="O113" s="45"/>
      <c r="P113" s="184" t="str">
        <f>IF($R$84 = "", "", IF(Schedule!$S35 = "", "", IF(INDEX(Schedule!$Y$10:$AG$39,MATCH(Schedule!S35,Schedule!$X$10:$X$39,0),MATCH($R$84,Schedule!$Y$8:$AG$8,0))= "","",INDEX(Schedule!$Y$10:$AG$39,MATCH(Schedule!S35,Schedule!$X$10:$X$39,0),MATCH($R$84,Schedule!$Y$8:$AG$8,0)))))</f>
        <v/>
      </c>
      <c r="Q113" s="47" t="str">
        <f>IF(P113="","",P113*0.042*Schedule!G35)</f>
        <v/>
      </c>
      <c r="R113" s="43" t="str">
        <f>IF(P113="","",Q113*Schedule!L35)</f>
        <v/>
      </c>
      <c r="S113" s="43" t="str">
        <f t="shared" si="24"/>
        <v/>
      </c>
      <c r="T113" s="43">
        <f t="shared" si="25"/>
        <v>0</v>
      </c>
      <c r="U113" s="46"/>
    </row>
    <row r="114" spans="1:21" s="2" customFormat="1" ht="20.100000000000001" customHeight="1">
      <c r="A114" s="34">
        <f t="shared" ref="A114:C114" si="50">A37</f>
        <v>28</v>
      </c>
      <c r="B114" s="185" t="str">
        <f t="shared" si="50"/>
        <v xml:space="preserve"> ()  </v>
      </c>
      <c r="C114" s="186">
        <f t="shared" si="50"/>
        <v>0</v>
      </c>
      <c r="D114" s="184" t="str">
        <f>IF($F$84 = "", "", IF(Schedule!$S36 = "", "", IF(INDEX(Schedule!$Y$10:$AG$39,MATCH(Schedule!S36,Schedule!$X$10:$X$39,0),MATCH($F$84,Schedule!$Y$8:$AG$8,0))= "","",INDEX(Schedule!$Y$10:$AG$39,MATCH(Schedule!S36,Schedule!$X$10:$X$39,0),MATCH($F$84,Schedule!$Y$8:$AG$8,0)))))</f>
        <v/>
      </c>
      <c r="E114" s="47" t="str">
        <f>IF(D114="","",D114*0.042*Schedule!G36)</f>
        <v/>
      </c>
      <c r="F114" s="43" t="str">
        <f>IF(D114="","",E114*Schedule!L36)</f>
        <v/>
      </c>
      <c r="G114" s="43" t="str">
        <f t="shared" si="20"/>
        <v/>
      </c>
      <c r="H114" s="43">
        <f t="shared" si="21"/>
        <v>0</v>
      </c>
      <c r="I114" s="44"/>
      <c r="J114" s="184" t="str">
        <f>IF($L$84 = "", "", IF(Schedule!$S36 = "", "", IF(INDEX(Schedule!$Y$10:$AG$39,MATCH(Schedule!S36,Schedule!$X$10:$X$39,0),MATCH($L$84,Schedule!$Y$8:$AG$8,0))= "","",INDEX(Schedule!$Y$10:$AG$39,MATCH(Schedule!S36,Schedule!$X$10:$X$39,0),MATCH($L$84,Schedule!$Y$8:$AG$8,0)))))</f>
        <v/>
      </c>
      <c r="K114" s="47" t="str">
        <f>IF(J114="","",J114*0.042*Schedule!G36)</f>
        <v/>
      </c>
      <c r="L114" s="43" t="str">
        <f>IF(J114="","",K114*Schedule!L36)</f>
        <v/>
      </c>
      <c r="M114" s="43" t="str">
        <f t="shared" si="22"/>
        <v/>
      </c>
      <c r="N114" s="43">
        <f t="shared" si="23"/>
        <v>0</v>
      </c>
      <c r="O114" s="45"/>
      <c r="P114" s="184" t="str">
        <f>IF($R$84 = "", "", IF(Schedule!$S36 = "", "", IF(INDEX(Schedule!$Y$10:$AG$39,MATCH(Schedule!S36,Schedule!$X$10:$X$39,0),MATCH($R$84,Schedule!$Y$8:$AG$8,0))= "","",INDEX(Schedule!$Y$10:$AG$39,MATCH(Schedule!S36,Schedule!$X$10:$X$39,0),MATCH($R$84,Schedule!$Y$8:$AG$8,0)))))</f>
        <v/>
      </c>
      <c r="Q114" s="47" t="str">
        <f>IF(P114="","",P114*0.042*Schedule!G36)</f>
        <v/>
      </c>
      <c r="R114" s="43" t="str">
        <f>IF(P114="","",Q114*Schedule!L36)</f>
        <v/>
      </c>
      <c r="S114" s="43" t="str">
        <f t="shared" si="24"/>
        <v/>
      </c>
      <c r="T114" s="43">
        <f t="shared" si="25"/>
        <v>0</v>
      </c>
      <c r="U114" s="46"/>
    </row>
    <row r="115" spans="1:21" s="2" customFormat="1" ht="20.100000000000001" customHeight="1">
      <c r="A115" s="34">
        <f t="shared" ref="A115:C115" si="51">A38</f>
        <v>29</v>
      </c>
      <c r="B115" s="185" t="str">
        <f t="shared" si="51"/>
        <v xml:space="preserve"> ()  </v>
      </c>
      <c r="C115" s="186">
        <f t="shared" si="51"/>
        <v>0</v>
      </c>
      <c r="D115" s="184" t="str">
        <f>IF($F$84 = "", "", IF(Schedule!$S37 = "", "", IF(INDEX(Schedule!$Y$10:$AG$39,MATCH(Schedule!S37,Schedule!$X$10:$X$39,0),MATCH($F$84,Schedule!$Y$8:$AG$8,0))= "","",INDEX(Schedule!$Y$10:$AG$39,MATCH(Schedule!S37,Schedule!$X$10:$X$39,0),MATCH($F$84,Schedule!$Y$8:$AG$8,0)))))</f>
        <v/>
      </c>
      <c r="E115" s="47" t="str">
        <f>IF(D115="","",D115*0.042*Schedule!G37)</f>
        <v/>
      </c>
      <c r="F115" s="43" t="str">
        <f>IF(D115="","",E115*Schedule!L37)</f>
        <v/>
      </c>
      <c r="G115" s="43" t="str">
        <f t="shared" si="20"/>
        <v/>
      </c>
      <c r="H115" s="43">
        <f t="shared" si="21"/>
        <v>0</v>
      </c>
      <c r="I115" s="44"/>
      <c r="J115" s="184" t="str">
        <f>IF($L$84 = "", "", IF(Schedule!$S37 = "", "", IF(INDEX(Schedule!$Y$10:$AG$39,MATCH(Schedule!S37,Schedule!$X$10:$X$39,0),MATCH($L$84,Schedule!$Y$8:$AG$8,0))= "","",INDEX(Schedule!$Y$10:$AG$39,MATCH(Schedule!S37,Schedule!$X$10:$X$39,0),MATCH($L$84,Schedule!$Y$8:$AG$8,0)))))</f>
        <v/>
      </c>
      <c r="K115" s="47" t="str">
        <f>IF(J115="","",J115*0.042*Schedule!G37)</f>
        <v/>
      </c>
      <c r="L115" s="43" t="str">
        <f>IF(J115="","",K115*Schedule!L37)</f>
        <v/>
      </c>
      <c r="M115" s="43" t="str">
        <f t="shared" si="22"/>
        <v/>
      </c>
      <c r="N115" s="43">
        <f t="shared" si="23"/>
        <v>0</v>
      </c>
      <c r="O115" s="45"/>
      <c r="P115" s="184" t="str">
        <f>IF($R$84 = "", "", IF(Schedule!$S37 = "", "", IF(INDEX(Schedule!$Y$10:$AG$39,MATCH(Schedule!S37,Schedule!$X$10:$X$39,0),MATCH($R$84,Schedule!$Y$8:$AG$8,0))= "","",INDEX(Schedule!$Y$10:$AG$39,MATCH(Schedule!S37,Schedule!$X$10:$X$39,0),MATCH($R$84,Schedule!$Y$8:$AG$8,0)))))</f>
        <v/>
      </c>
      <c r="Q115" s="47" t="str">
        <f>IF(P115="","",P115*0.042*Schedule!G37)</f>
        <v/>
      </c>
      <c r="R115" s="43" t="str">
        <f>IF(P115="","",Q115*Schedule!L37)</f>
        <v/>
      </c>
      <c r="S115" s="43" t="str">
        <f t="shared" si="24"/>
        <v/>
      </c>
      <c r="T115" s="43">
        <f t="shared" si="25"/>
        <v>0</v>
      </c>
      <c r="U115" s="46"/>
    </row>
    <row r="116" spans="1:21" s="2" customFormat="1" ht="20.100000000000001" customHeight="1">
      <c r="A116" s="34">
        <f t="shared" ref="A116:C116" si="52">A39</f>
        <v>30</v>
      </c>
      <c r="B116" s="185" t="str">
        <f t="shared" si="52"/>
        <v xml:space="preserve"> ()  </v>
      </c>
      <c r="C116" s="186">
        <f t="shared" si="52"/>
        <v>0</v>
      </c>
      <c r="D116" s="184" t="str">
        <f>IF($F$84 = "", "", IF(Schedule!$S38 = "", "", IF(INDEX(Schedule!$Y$10:$AG$39,MATCH(Schedule!S38,Schedule!$X$10:$X$39,0),MATCH($F$84,Schedule!$Y$8:$AG$8,0))= "","",INDEX(Schedule!$Y$10:$AG$39,MATCH(Schedule!S38,Schedule!$X$10:$X$39,0),MATCH($F$84,Schedule!$Y$8:$AG$8,0)))))</f>
        <v/>
      </c>
      <c r="E116" s="47" t="str">
        <f>IF(D116="","",D116*0.042*Schedule!G38)</f>
        <v/>
      </c>
      <c r="F116" s="43" t="str">
        <f>IF(D116="","",E116*Schedule!L38)</f>
        <v/>
      </c>
      <c r="G116" s="43" t="str">
        <f t="shared" si="20"/>
        <v/>
      </c>
      <c r="H116" s="43">
        <f t="shared" si="21"/>
        <v>0</v>
      </c>
      <c r="I116" s="44"/>
      <c r="J116" s="184" t="str">
        <f>IF($L$84 = "", "", IF(Schedule!$S38 = "", "", IF(INDEX(Schedule!$Y$10:$AG$39,MATCH(Schedule!S38,Schedule!$X$10:$X$39,0),MATCH($L$84,Schedule!$Y$8:$AG$8,0))= "","",INDEX(Schedule!$Y$10:$AG$39,MATCH(Schedule!S38,Schedule!$X$10:$X$39,0),MATCH($L$84,Schedule!$Y$8:$AG$8,0)))))</f>
        <v/>
      </c>
      <c r="K116" s="47" t="str">
        <f>IF(J116="","",J116*0.042*Schedule!G38)</f>
        <v/>
      </c>
      <c r="L116" s="43" t="str">
        <f>IF(J116="","",K116*Schedule!L38)</f>
        <v/>
      </c>
      <c r="M116" s="43" t="str">
        <f t="shared" si="22"/>
        <v/>
      </c>
      <c r="N116" s="43">
        <f t="shared" si="23"/>
        <v>0</v>
      </c>
      <c r="O116" s="45"/>
      <c r="P116" s="184" t="str">
        <f>IF($R$84 = "", "", IF(Schedule!$S38 = "", "", IF(INDEX(Schedule!$Y$10:$AG$39,MATCH(Schedule!S38,Schedule!$X$10:$X$39,0),MATCH($R$84,Schedule!$Y$8:$AG$8,0))= "","",INDEX(Schedule!$Y$10:$AG$39,MATCH(Schedule!S38,Schedule!$X$10:$X$39,0),MATCH($R$84,Schedule!$Y$8:$AG$8,0)))))</f>
        <v/>
      </c>
      <c r="Q116" s="47" t="str">
        <f>IF(P116="","",P116*0.042*Schedule!G38)</f>
        <v/>
      </c>
      <c r="R116" s="43" t="str">
        <f>IF(P116="","",Q116*Schedule!L38)</f>
        <v/>
      </c>
      <c r="S116" s="43" t="str">
        <f t="shared" si="24"/>
        <v/>
      </c>
      <c r="T116" s="43">
        <f t="shared" si="25"/>
        <v>0</v>
      </c>
      <c r="U116" s="46"/>
    </row>
    <row r="117" spans="1:21" s="2" customFormat="1" ht="20.100000000000001" customHeight="1">
      <c r="A117" s="34">
        <f t="shared" ref="A117:C117" si="53">A40</f>
        <v>31</v>
      </c>
      <c r="B117" s="185" t="str">
        <f t="shared" si="53"/>
        <v xml:space="preserve"> ()  </v>
      </c>
      <c r="C117" s="186">
        <f t="shared" si="53"/>
        <v>0</v>
      </c>
      <c r="D117" s="184" t="str">
        <f>IF($F$84 = "", "", IF(Schedule!$S39 = "", "", IF(INDEX(Schedule!$Y$10:$AG$39,MATCH(Schedule!S39,Schedule!$X$10:$X$39,0),MATCH($F$84,Schedule!$Y$8:$AG$8,0))= "","",INDEX(Schedule!$Y$10:$AG$39,MATCH(Schedule!S39,Schedule!$X$10:$X$39,0),MATCH($F$84,Schedule!$Y$8:$AG$8,0)))))</f>
        <v/>
      </c>
      <c r="E117" s="47" t="str">
        <f>IF(D117="","",D117*0.042*Schedule!G39)</f>
        <v/>
      </c>
      <c r="F117" s="43" t="str">
        <f>IF(D117="","",E117*Schedule!L39)</f>
        <v/>
      </c>
      <c r="G117" s="43" t="str">
        <f t="shared" si="20"/>
        <v/>
      </c>
      <c r="H117" s="43">
        <f t="shared" si="21"/>
        <v>0</v>
      </c>
      <c r="I117" s="44"/>
      <c r="J117" s="184" t="str">
        <f>IF($L$84 = "", "", IF(Schedule!$S39 = "", "", IF(INDEX(Schedule!$Y$10:$AG$39,MATCH(Schedule!S39,Schedule!$X$10:$X$39,0),MATCH($L$84,Schedule!$Y$8:$AG$8,0))= "","",INDEX(Schedule!$Y$10:$AG$39,MATCH(Schedule!S39,Schedule!$X$10:$X$39,0),MATCH($L$84,Schedule!$Y$8:$AG$8,0)))))</f>
        <v/>
      </c>
      <c r="K117" s="47" t="str">
        <f>IF(J117="","",J117*0.042*Schedule!G39)</f>
        <v/>
      </c>
      <c r="L117" s="43" t="str">
        <f>IF(J117="","",K117*Schedule!L39)</f>
        <v/>
      </c>
      <c r="M117" s="43" t="str">
        <f t="shared" si="22"/>
        <v/>
      </c>
      <c r="N117" s="43">
        <f t="shared" si="23"/>
        <v>0</v>
      </c>
      <c r="O117" s="45"/>
      <c r="P117" s="184" t="str">
        <f>IF($R$84 = "", "", IF(Schedule!$S39 = "", "", IF(INDEX(Schedule!$Y$10:$AG$39,MATCH(Schedule!S39,Schedule!$X$10:$X$39,0),MATCH($R$84,Schedule!$Y$8:$AG$8,0))= "","",INDEX(Schedule!$Y$10:$AG$39,MATCH(Schedule!S39,Schedule!$X$10:$X$39,0),MATCH($R$84,Schedule!$Y$8:$AG$8,0)))))</f>
        <v/>
      </c>
      <c r="Q117" s="47" t="str">
        <f>IF(P117="","",P117*0.042*Schedule!G39)</f>
        <v/>
      </c>
      <c r="R117" s="43" t="str">
        <f>IF(P117="","",Q117*Schedule!L39)</f>
        <v/>
      </c>
      <c r="S117" s="43" t="str">
        <f t="shared" si="24"/>
        <v/>
      </c>
      <c r="T117" s="43">
        <f t="shared" si="25"/>
        <v>0</v>
      </c>
      <c r="U117" s="46"/>
    </row>
    <row r="118" spans="1:21" s="2" customFormat="1" ht="20.100000000000001" customHeight="1">
      <c r="A118" s="34">
        <f t="shared" ref="A118:C118" si="54">A41</f>
        <v>32</v>
      </c>
      <c r="B118" s="185" t="str">
        <f t="shared" si="54"/>
        <v xml:space="preserve"> ()  </v>
      </c>
      <c r="C118" s="186">
        <f t="shared" si="54"/>
        <v>0</v>
      </c>
      <c r="D118" s="184" t="str">
        <f>IF($F$84 = "", "", IF(Schedule!$S40 = "", "", IF(INDEX(Schedule!$Y$10:$AG$39,MATCH(Schedule!S40,Schedule!$X$10:$X$39,0),MATCH($F$84,Schedule!$Y$8:$AG$8,0))= "","",INDEX(Schedule!$Y$10:$AG$39,MATCH(Schedule!S40,Schedule!$X$10:$X$39,0),MATCH($F$84,Schedule!$Y$8:$AG$8,0)))))</f>
        <v/>
      </c>
      <c r="E118" s="47" t="str">
        <f>IF(D118="","",D118*0.042*Schedule!G40)</f>
        <v/>
      </c>
      <c r="F118" s="43" t="str">
        <f>IF(D118="","",E118*Schedule!L40)</f>
        <v/>
      </c>
      <c r="G118" s="43" t="str">
        <f t="shared" si="20"/>
        <v/>
      </c>
      <c r="H118" s="43">
        <f t="shared" si="21"/>
        <v>0</v>
      </c>
      <c r="I118" s="44"/>
      <c r="J118" s="184" t="str">
        <f>IF($L$84 = "", "", IF(Schedule!$S40 = "", "", IF(INDEX(Schedule!$Y$10:$AG$39,MATCH(Schedule!S40,Schedule!$X$10:$X$39,0),MATCH($L$84,Schedule!$Y$8:$AG$8,0))= "","",INDEX(Schedule!$Y$10:$AG$39,MATCH(Schedule!S40,Schedule!$X$10:$X$39,0),MATCH($L$84,Schedule!$Y$8:$AG$8,0)))))</f>
        <v/>
      </c>
      <c r="K118" s="47" t="str">
        <f>IF(J118="","",J118*0.042*Schedule!G40)</f>
        <v/>
      </c>
      <c r="L118" s="43" t="str">
        <f>IF(J118="","",K118*Schedule!L40)</f>
        <v/>
      </c>
      <c r="M118" s="43" t="str">
        <f t="shared" si="22"/>
        <v/>
      </c>
      <c r="N118" s="43">
        <f t="shared" si="23"/>
        <v>0</v>
      </c>
      <c r="O118" s="45"/>
      <c r="P118" s="184" t="str">
        <f>IF($R$84 = "", "", IF(Schedule!$S40 = "", "", IF(INDEX(Schedule!$Y$10:$AG$39,MATCH(Schedule!S40,Schedule!$X$10:$X$39,0),MATCH($R$84,Schedule!$Y$8:$AG$8,0))= "","",INDEX(Schedule!$Y$10:$AG$39,MATCH(Schedule!S40,Schedule!$X$10:$X$39,0),MATCH($R$84,Schedule!$Y$8:$AG$8,0)))))</f>
        <v/>
      </c>
      <c r="Q118" s="47" t="str">
        <f>IF(P118="","",P118*0.042*Schedule!G40)</f>
        <v/>
      </c>
      <c r="R118" s="43" t="str">
        <f>IF(P118="","",Q118*Schedule!L40)</f>
        <v/>
      </c>
      <c r="S118" s="43" t="str">
        <f t="shared" si="24"/>
        <v/>
      </c>
      <c r="T118" s="43">
        <f t="shared" si="25"/>
        <v>0</v>
      </c>
      <c r="U118" s="46"/>
    </row>
    <row r="119" spans="1:21" s="2" customFormat="1" ht="20.100000000000001" customHeight="1">
      <c r="A119" s="34">
        <f t="shared" ref="A119:C119" si="55">A42</f>
        <v>33</v>
      </c>
      <c r="B119" s="185" t="str">
        <f t="shared" si="55"/>
        <v xml:space="preserve"> ()  </v>
      </c>
      <c r="C119" s="186">
        <f t="shared" si="55"/>
        <v>0</v>
      </c>
      <c r="D119" s="184" t="str">
        <f>IF($F$84 = "", "", IF(Schedule!$S41 = "", "", IF(INDEX(Schedule!$Y$10:$AG$39,MATCH(Schedule!S41,Schedule!$X$10:$X$39,0),MATCH($F$84,Schedule!$Y$8:$AG$8,0))= "","",INDEX(Schedule!$Y$10:$AG$39,MATCH(Schedule!S41,Schedule!$X$10:$X$39,0),MATCH($F$84,Schedule!$Y$8:$AG$8,0)))))</f>
        <v/>
      </c>
      <c r="E119" s="47" t="str">
        <f>IF(D119="","",D119*0.042*Schedule!G41)</f>
        <v/>
      </c>
      <c r="F119" s="43" t="str">
        <f>IF(D119="","",E119*Schedule!L41)</f>
        <v/>
      </c>
      <c r="G119" s="43" t="str">
        <f t="shared" si="20"/>
        <v/>
      </c>
      <c r="H119" s="43">
        <f t="shared" si="21"/>
        <v>0</v>
      </c>
      <c r="I119" s="44"/>
      <c r="J119" s="184" t="str">
        <f>IF($L$84 = "", "", IF(Schedule!$S41 = "", "", IF(INDEX(Schedule!$Y$10:$AG$39,MATCH(Schedule!S41,Schedule!$X$10:$X$39,0),MATCH($L$84,Schedule!$Y$8:$AG$8,0))= "","",INDEX(Schedule!$Y$10:$AG$39,MATCH(Schedule!S41,Schedule!$X$10:$X$39,0),MATCH($L$84,Schedule!$Y$8:$AG$8,0)))))</f>
        <v/>
      </c>
      <c r="K119" s="47" t="str">
        <f>IF(J119="","",J119*0.042*Schedule!G41)</f>
        <v/>
      </c>
      <c r="L119" s="43" t="str">
        <f>IF(J119="","",K119*Schedule!L41)</f>
        <v/>
      </c>
      <c r="M119" s="43" t="str">
        <f t="shared" si="22"/>
        <v/>
      </c>
      <c r="N119" s="43">
        <f t="shared" si="23"/>
        <v>0</v>
      </c>
      <c r="O119" s="45"/>
      <c r="P119" s="184" t="str">
        <f>IF($R$84 = "", "", IF(Schedule!$S41 = "", "", IF(INDEX(Schedule!$Y$10:$AG$39,MATCH(Schedule!S41,Schedule!$X$10:$X$39,0),MATCH($R$84,Schedule!$Y$8:$AG$8,0))= "","",INDEX(Schedule!$Y$10:$AG$39,MATCH(Schedule!S41,Schedule!$X$10:$X$39,0),MATCH($R$84,Schedule!$Y$8:$AG$8,0)))))</f>
        <v/>
      </c>
      <c r="Q119" s="47" t="str">
        <f>IF(P119="","",P119*0.042*Schedule!G41)</f>
        <v/>
      </c>
      <c r="R119" s="43" t="str">
        <f>IF(P119="","",Q119*Schedule!L41)</f>
        <v/>
      </c>
      <c r="S119" s="43" t="str">
        <f t="shared" si="24"/>
        <v/>
      </c>
      <c r="T119" s="43">
        <f t="shared" si="25"/>
        <v>0</v>
      </c>
      <c r="U119" s="46"/>
    </row>
    <row r="120" spans="1:21" s="2" customFormat="1" ht="20.100000000000001" customHeight="1">
      <c r="A120" s="34">
        <f t="shared" ref="A120:C120" si="56">A43</f>
        <v>34</v>
      </c>
      <c r="B120" s="185" t="str">
        <f t="shared" si="56"/>
        <v xml:space="preserve"> ()  </v>
      </c>
      <c r="C120" s="186">
        <f t="shared" si="56"/>
        <v>0</v>
      </c>
      <c r="D120" s="184" t="str">
        <f>IF($F$84 = "", "", IF(Schedule!$S42 = "", "", IF(INDEX(Schedule!$Y$10:$AG$39,MATCH(Schedule!S42,Schedule!$X$10:$X$39,0),MATCH($F$84,Schedule!$Y$8:$AG$8,0))= "","",INDEX(Schedule!$Y$10:$AG$39,MATCH(Schedule!S42,Schedule!$X$10:$X$39,0),MATCH($F$84,Schedule!$Y$8:$AG$8,0)))))</f>
        <v/>
      </c>
      <c r="E120" s="47" t="str">
        <f>IF(D120="","",D120*0.042*Schedule!G42)</f>
        <v/>
      </c>
      <c r="F120" s="43" t="str">
        <f>IF(D120="","",E120*Schedule!L42)</f>
        <v/>
      </c>
      <c r="G120" s="43" t="str">
        <f t="shared" si="20"/>
        <v/>
      </c>
      <c r="H120" s="43">
        <f t="shared" si="21"/>
        <v>0</v>
      </c>
      <c r="I120" s="44"/>
      <c r="J120" s="184" t="str">
        <f>IF($L$84 = "", "", IF(Schedule!$S42 = "", "", IF(INDEX(Schedule!$Y$10:$AG$39,MATCH(Schedule!S42,Schedule!$X$10:$X$39,0),MATCH($L$84,Schedule!$Y$8:$AG$8,0))= "","",INDEX(Schedule!$Y$10:$AG$39,MATCH(Schedule!S42,Schedule!$X$10:$X$39,0),MATCH($L$84,Schedule!$Y$8:$AG$8,0)))))</f>
        <v/>
      </c>
      <c r="K120" s="47" t="str">
        <f>IF(J120="","",J120*0.042*Schedule!G42)</f>
        <v/>
      </c>
      <c r="L120" s="43" t="str">
        <f>IF(J120="","",K120*Schedule!L42)</f>
        <v/>
      </c>
      <c r="M120" s="43" t="str">
        <f t="shared" si="22"/>
        <v/>
      </c>
      <c r="N120" s="43">
        <f t="shared" si="23"/>
        <v>0</v>
      </c>
      <c r="O120" s="45"/>
      <c r="P120" s="184" t="str">
        <f>IF($R$84 = "", "", IF(Schedule!$S42 = "", "", IF(INDEX(Schedule!$Y$10:$AG$39,MATCH(Schedule!S42,Schedule!$X$10:$X$39,0),MATCH($R$84,Schedule!$Y$8:$AG$8,0))= "","",INDEX(Schedule!$Y$10:$AG$39,MATCH(Schedule!S42,Schedule!$X$10:$X$39,0),MATCH($R$84,Schedule!$Y$8:$AG$8,0)))))</f>
        <v/>
      </c>
      <c r="Q120" s="47" t="str">
        <f>IF(P120="","",P120*0.042*Schedule!G42)</f>
        <v/>
      </c>
      <c r="R120" s="43" t="str">
        <f>IF(P120="","",Q120*Schedule!L42)</f>
        <v/>
      </c>
      <c r="S120" s="43" t="str">
        <f t="shared" si="24"/>
        <v/>
      </c>
      <c r="T120" s="43">
        <f t="shared" si="25"/>
        <v>0</v>
      </c>
      <c r="U120" s="46"/>
    </row>
    <row r="121" spans="1:21" s="2" customFormat="1" ht="20.100000000000001" customHeight="1">
      <c r="A121" s="34">
        <f t="shared" ref="A121:C121" si="57">A44</f>
        <v>35</v>
      </c>
      <c r="B121" s="185" t="str">
        <f t="shared" si="57"/>
        <v xml:space="preserve"> ()  </v>
      </c>
      <c r="C121" s="186">
        <f t="shared" si="57"/>
        <v>0</v>
      </c>
      <c r="D121" s="184" t="str">
        <f>IF($F$84 = "", "", IF(Schedule!$S43 = "", "", IF(INDEX(Schedule!$Y$10:$AG$39,MATCH(Schedule!S43,Schedule!$X$10:$X$39,0),MATCH($F$84,Schedule!$Y$8:$AG$8,0))= "","",INDEX(Schedule!$Y$10:$AG$39,MATCH(Schedule!S43,Schedule!$X$10:$X$39,0),MATCH($F$84,Schedule!$Y$8:$AG$8,0)))))</f>
        <v/>
      </c>
      <c r="E121" s="47" t="str">
        <f>IF(D121="","",D121*0.042*Schedule!G43)</f>
        <v/>
      </c>
      <c r="F121" s="43" t="str">
        <f>IF(D121="","",E121*Schedule!L43)</f>
        <v/>
      </c>
      <c r="G121" s="43" t="str">
        <f t="shared" si="20"/>
        <v/>
      </c>
      <c r="H121" s="43">
        <f t="shared" si="21"/>
        <v>0</v>
      </c>
      <c r="I121" s="44"/>
      <c r="J121" s="184" t="str">
        <f>IF($L$84 = "", "", IF(Schedule!$S43 = "", "", IF(INDEX(Schedule!$Y$10:$AG$39,MATCH(Schedule!S43,Schedule!$X$10:$X$39,0),MATCH($L$84,Schedule!$Y$8:$AG$8,0))= "","",INDEX(Schedule!$Y$10:$AG$39,MATCH(Schedule!S43,Schedule!$X$10:$X$39,0),MATCH($L$84,Schedule!$Y$8:$AG$8,0)))))</f>
        <v/>
      </c>
      <c r="K121" s="47" t="str">
        <f>IF(J121="","",J121*0.042*Schedule!G43)</f>
        <v/>
      </c>
      <c r="L121" s="43" t="str">
        <f>IF(J121="","",K121*Schedule!L43)</f>
        <v/>
      </c>
      <c r="M121" s="43" t="str">
        <f t="shared" si="22"/>
        <v/>
      </c>
      <c r="N121" s="43">
        <f t="shared" si="23"/>
        <v>0</v>
      </c>
      <c r="O121" s="45"/>
      <c r="P121" s="184" t="str">
        <f>IF($R$84 = "", "", IF(Schedule!$S43 = "", "", IF(INDEX(Schedule!$Y$10:$AG$39,MATCH(Schedule!S43,Schedule!$X$10:$X$39,0),MATCH($R$84,Schedule!$Y$8:$AG$8,0))= "","",INDEX(Schedule!$Y$10:$AG$39,MATCH(Schedule!S43,Schedule!$X$10:$X$39,0),MATCH($R$84,Schedule!$Y$8:$AG$8,0)))))</f>
        <v/>
      </c>
      <c r="Q121" s="47" t="str">
        <f>IF(P121="","",P121*0.042*Schedule!G43)</f>
        <v/>
      </c>
      <c r="R121" s="43" t="str">
        <f>IF(P121="","",Q121*Schedule!L43)</f>
        <v/>
      </c>
      <c r="S121" s="43" t="str">
        <f t="shared" si="24"/>
        <v/>
      </c>
      <c r="T121" s="43">
        <f t="shared" si="25"/>
        <v>0</v>
      </c>
      <c r="U121" s="46"/>
    </row>
    <row r="122" spans="1:21" s="2" customFormat="1" ht="20.100000000000001" customHeight="1">
      <c r="A122" s="34">
        <f t="shared" ref="A122:C122" si="58">A45</f>
        <v>36</v>
      </c>
      <c r="B122" s="185" t="str">
        <f t="shared" si="58"/>
        <v xml:space="preserve"> ()  </v>
      </c>
      <c r="C122" s="186">
        <f t="shared" si="58"/>
        <v>0</v>
      </c>
      <c r="D122" s="184" t="str">
        <f>IF($F$84 = "", "", IF(Schedule!$S44 = "", "", IF(INDEX(Schedule!$Y$10:$AG$39,MATCH(Schedule!S44,Schedule!$X$10:$X$39,0),MATCH($F$84,Schedule!$Y$8:$AG$8,0))= "","",INDEX(Schedule!$Y$10:$AG$39,MATCH(Schedule!S44,Schedule!$X$10:$X$39,0),MATCH($F$84,Schedule!$Y$8:$AG$8,0)))))</f>
        <v/>
      </c>
      <c r="E122" s="47" t="str">
        <f>IF(D122="","",D122*0.042*Schedule!G44)</f>
        <v/>
      </c>
      <c r="F122" s="43" t="str">
        <f>IF(D122="","",E122*Schedule!L44)</f>
        <v/>
      </c>
      <c r="G122" s="43" t="str">
        <f t="shared" si="20"/>
        <v/>
      </c>
      <c r="H122" s="43">
        <f t="shared" si="21"/>
        <v>0</v>
      </c>
      <c r="I122" s="44"/>
      <c r="J122" s="184" t="str">
        <f>IF($L$84 = "", "", IF(Schedule!$S44 = "", "", IF(INDEX(Schedule!$Y$10:$AG$39,MATCH(Schedule!S44,Schedule!$X$10:$X$39,0),MATCH($L$84,Schedule!$Y$8:$AG$8,0))= "","",INDEX(Schedule!$Y$10:$AG$39,MATCH(Schedule!S44,Schedule!$X$10:$X$39,0),MATCH($L$84,Schedule!$Y$8:$AG$8,0)))))</f>
        <v/>
      </c>
      <c r="K122" s="47" t="str">
        <f>IF(J122="","",J122*0.042*Schedule!G44)</f>
        <v/>
      </c>
      <c r="L122" s="43" t="str">
        <f>IF(J122="","",K122*Schedule!L44)</f>
        <v/>
      </c>
      <c r="M122" s="43" t="str">
        <f t="shared" si="22"/>
        <v/>
      </c>
      <c r="N122" s="43">
        <f t="shared" si="23"/>
        <v>0</v>
      </c>
      <c r="O122" s="45"/>
      <c r="P122" s="184" t="str">
        <f>IF($R$84 = "", "", IF(Schedule!$S44 = "", "", IF(INDEX(Schedule!$Y$10:$AG$39,MATCH(Schedule!S44,Schedule!$X$10:$X$39,0),MATCH($R$84,Schedule!$Y$8:$AG$8,0))= "","",INDEX(Schedule!$Y$10:$AG$39,MATCH(Schedule!S44,Schedule!$X$10:$X$39,0),MATCH($R$84,Schedule!$Y$8:$AG$8,0)))))</f>
        <v/>
      </c>
      <c r="Q122" s="47" t="str">
        <f>IF(P122="","",P122*0.042*Schedule!G44)</f>
        <v/>
      </c>
      <c r="R122" s="43" t="str">
        <f>IF(P122="","",Q122*Schedule!L44)</f>
        <v/>
      </c>
      <c r="S122" s="43" t="str">
        <f t="shared" si="24"/>
        <v/>
      </c>
      <c r="T122" s="43">
        <f t="shared" si="25"/>
        <v>0</v>
      </c>
      <c r="U122" s="46"/>
    </row>
    <row r="123" spans="1:21" s="2" customFormat="1" ht="20.100000000000001" customHeight="1">
      <c r="A123" s="34">
        <f t="shared" ref="A123:C123" si="59">A46</f>
        <v>37</v>
      </c>
      <c r="B123" s="185" t="str">
        <f t="shared" si="59"/>
        <v xml:space="preserve"> ()  </v>
      </c>
      <c r="C123" s="186">
        <f t="shared" si="59"/>
        <v>0</v>
      </c>
      <c r="D123" s="184" t="str">
        <f>IF($F$84 = "", "", IF(Schedule!$S45 = "", "", IF(INDEX(Schedule!$Y$10:$AG$39,MATCH(Schedule!S45,Schedule!$X$10:$X$39,0),MATCH($F$84,Schedule!$Y$8:$AG$8,0))= "","",INDEX(Schedule!$Y$10:$AG$39,MATCH(Schedule!S45,Schedule!$X$10:$X$39,0),MATCH($F$84,Schedule!$Y$8:$AG$8,0)))))</f>
        <v/>
      </c>
      <c r="E123" s="47" t="str">
        <f>IF(D123="","",D123*0.042*Schedule!G45)</f>
        <v/>
      </c>
      <c r="F123" s="43" t="str">
        <f>IF(D123="","",E123*Schedule!L45)</f>
        <v/>
      </c>
      <c r="G123" s="43" t="str">
        <f t="shared" si="20"/>
        <v/>
      </c>
      <c r="H123" s="43">
        <f t="shared" si="21"/>
        <v>0</v>
      </c>
      <c r="I123" s="44"/>
      <c r="J123" s="184" t="str">
        <f>IF($L$84 = "", "", IF(Schedule!$S45 = "", "", IF(INDEX(Schedule!$Y$10:$AG$39,MATCH(Schedule!S45,Schedule!$X$10:$X$39,0),MATCH($L$84,Schedule!$Y$8:$AG$8,0))= "","",INDEX(Schedule!$Y$10:$AG$39,MATCH(Schedule!S45,Schedule!$X$10:$X$39,0),MATCH($L$84,Schedule!$Y$8:$AG$8,0)))))</f>
        <v/>
      </c>
      <c r="K123" s="47" t="str">
        <f>IF(J123="","",J123*0.042*Schedule!G45)</f>
        <v/>
      </c>
      <c r="L123" s="43" t="str">
        <f>IF(J123="","",K123*Schedule!L45)</f>
        <v/>
      </c>
      <c r="M123" s="43" t="str">
        <f t="shared" si="22"/>
        <v/>
      </c>
      <c r="N123" s="43">
        <f t="shared" si="23"/>
        <v>0</v>
      </c>
      <c r="O123" s="45"/>
      <c r="P123" s="184" t="str">
        <f>IF($R$84 = "", "", IF(Schedule!$S45 = "", "", IF(INDEX(Schedule!$Y$10:$AG$39,MATCH(Schedule!S45,Schedule!$X$10:$X$39,0),MATCH($R$84,Schedule!$Y$8:$AG$8,0))= "","",INDEX(Schedule!$Y$10:$AG$39,MATCH(Schedule!S45,Schedule!$X$10:$X$39,0),MATCH($R$84,Schedule!$Y$8:$AG$8,0)))))</f>
        <v/>
      </c>
      <c r="Q123" s="47" t="str">
        <f>IF(P123="","",P123*0.042*Schedule!G45)</f>
        <v/>
      </c>
      <c r="R123" s="43" t="str">
        <f>IF(P123="","",Q123*Schedule!L45)</f>
        <v/>
      </c>
      <c r="S123" s="43" t="str">
        <f t="shared" si="24"/>
        <v/>
      </c>
      <c r="T123" s="43">
        <f t="shared" si="25"/>
        <v>0</v>
      </c>
      <c r="U123" s="46"/>
    </row>
    <row r="124" spans="1:21" s="2" customFormat="1" ht="20.100000000000001" customHeight="1">
      <c r="A124" s="34">
        <f t="shared" ref="A124:C124" si="60">A47</f>
        <v>38</v>
      </c>
      <c r="B124" s="185" t="str">
        <f t="shared" si="60"/>
        <v xml:space="preserve"> ()  </v>
      </c>
      <c r="C124" s="186">
        <f t="shared" si="60"/>
        <v>0</v>
      </c>
      <c r="D124" s="184" t="str">
        <f>IF($F$84 = "", "", IF(Schedule!$S46 = "", "", IF(INDEX(Schedule!$Y$10:$AG$39,MATCH(Schedule!S46,Schedule!$X$10:$X$39,0),MATCH($F$84,Schedule!$Y$8:$AG$8,0))= "","",INDEX(Schedule!$Y$10:$AG$39,MATCH(Schedule!S46,Schedule!$X$10:$X$39,0),MATCH($F$84,Schedule!$Y$8:$AG$8,0)))))</f>
        <v/>
      </c>
      <c r="E124" s="47" t="str">
        <f>IF(D124="","",D124*0.042*Schedule!G46)</f>
        <v/>
      </c>
      <c r="F124" s="43" t="str">
        <f>IF(D124="","",E124*Schedule!L46)</f>
        <v/>
      </c>
      <c r="G124" s="43" t="str">
        <f t="shared" si="20"/>
        <v/>
      </c>
      <c r="H124" s="43">
        <f t="shared" si="21"/>
        <v>0</v>
      </c>
      <c r="I124" s="44"/>
      <c r="J124" s="184" t="str">
        <f>IF($L$84 = "", "", IF(Schedule!$S46 = "", "", IF(INDEX(Schedule!$Y$10:$AG$39,MATCH(Schedule!S46,Schedule!$X$10:$X$39,0),MATCH($L$84,Schedule!$Y$8:$AG$8,0))= "","",INDEX(Schedule!$Y$10:$AG$39,MATCH(Schedule!S46,Schedule!$X$10:$X$39,0),MATCH($L$84,Schedule!$Y$8:$AG$8,0)))))</f>
        <v/>
      </c>
      <c r="K124" s="47" t="str">
        <f>IF(J124="","",J124*0.042*Schedule!G46)</f>
        <v/>
      </c>
      <c r="L124" s="43" t="str">
        <f>IF(J124="","",K124*Schedule!L46)</f>
        <v/>
      </c>
      <c r="M124" s="43" t="str">
        <f t="shared" si="22"/>
        <v/>
      </c>
      <c r="N124" s="43">
        <f t="shared" si="23"/>
        <v>0</v>
      </c>
      <c r="O124" s="45"/>
      <c r="P124" s="184" t="str">
        <f>IF($R$84 = "", "", IF(Schedule!$S46 = "", "", IF(INDEX(Schedule!$Y$10:$AG$39,MATCH(Schedule!S46,Schedule!$X$10:$X$39,0),MATCH($R$84,Schedule!$Y$8:$AG$8,0))= "","",INDEX(Schedule!$Y$10:$AG$39,MATCH(Schedule!S46,Schedule!$X$10:$X$39,0),MATCH($R$84,Schedule!$Y$8:$AG$8,0)))))</f>
        <v/>
      </c>
      <c r="Q124" s="47" t="str">
        <f>IF(P124="","",P124*0.042*Schedule!G46)</f>
        <v/>
      </c>
      <c r="R124" s="43" t="str">
        <f>IF(P124="","",Q124*Schedule!L46)</f>
        <v/>
      </c>
      <c r="S124" s="43" t="str">
        <f t="shared" si="24"/>
        <v/>
      </c>
      <c r="T124" s="43">
        <f t="shared" si="25"/>
        <v>0</v>
      </c>
      <c r="U124" s="46"/>
    </row>
    <row r="125" spans="1:21" s="2" customFormat="1" ht="20.100000000000001" customHeight="1">
      <c r="A125" s="34">
        <f t="shared" ref="A125:C125" si="61">A48</f>
        <v>39</v>
      </c>
      <c r="B125" s="185" t="str">
        <f t="shared" si="61"/>
        <v xml:space="preserve"> ()  </v>
      </c>
      <c r="C125" s="186">
        <f t="shared" si="61"/>
        <v>0</v>
      </c>
      <c r="D125" s="184" t="str">
        <f>IF($F$84 = "", "", IF(Schedule!$S47 = "", "", IF(INDEX(Schedule!$Y$10:$AG$39,MATCH(Schedule!S47,Schedule!$X$10:$X$39,0),MATCH($F$84,Schedule!$Y$8:$AG$8,0))= "","",INDEX(Schedule!$Y$10:$AG$39,MATCH(Schedule!S47,Schedule!$X$10:$X$39,0),MATCH($F$84,Schedule!$Y$8:$AG$8,0)))))</f>
        <v/>
      </c>
      <c r="E125" s="47" t="str">
        <f>IF(D125="","",D125*0.042*Schedule!G47)</f>
        <v/>
      </c>
      <c r="F125" s="43" t="str">
        <f>IF(D125="","",E125*Schedule!L47)</f>
        <v/>
      </c>
      <c r="G125" s="43" t="str">
        <f t="shared" si="20"/>
        <v/>
      </c>
      <c r="H125" s="43">
        <f t="shared" si="21"/>
        <v>0</v>
      </c>
      <c r="I125" s="44"/>
      <c r="J125" s="184" t="str">
        <f>IF($L$84 = "", "", IF(Schedule!$S47 = "", "", IF(INDEX(Schedule!$Y$10:$AG$39,MATCH(Schedule!S47,Schedule!$X$10:$X$39,0),MATCH($L$84,Schedule!$Y$8:$AG$8,0))= "","",INDEX(Schedule!$Y$10:$AG$39,MATCH(Schedule!S47,Schedule!$X$10:$X$39,0),MATCH($L$84,Schedule!$Y$8:$AG$8,0)))))</f>
        <v/>
      </c>
      <c r="K125" s="47" t="str">
        <f>IF(J125="","",J125*0.042*Schedule!G47)</f>
        <v/>
      </c>
      <c r="L125" s="43" t="str">
        <f>IF(J125="","",K125*Schedule!L47)</f>
        <v/>
      </c>
      <c r="M125" s="43" t="str">
        <f t="shared" si="22"/>
        <v/>
      </c>
      <c r="N125" s="43">
        <f t="shared" si="23"/>
        <v>0</v>
      </c>
      <c r="O125" s="45"/>
      <c r="P125" s="184" t="str">
        <f>IF($R$84 = "", "", IF(Schedule!$S47 = "", "", IF(INDEX(Schedule!$Y$10:$AG$39,MATCH(Schedule!S47,Schedule!$X$10:$X$39,0),MATCH($R$84,Schedule!$Y$8:$AG$8,0))= "","",INDEX(Schedule!$Y$10:$AG$39,MATCH(Schedule!S47,Schedule!$X$10:$X$39,0),MATCH($R$84,Schedule!$Y$8:$AG$8,0)))))</f>
        <v/>
      </c>
      <c r="Q125" s="47" t="str">
        <f>IF(P125="","",P125*0.042*Schedule!G47)</f>
        <v/>
      </c>
      <c r="R125" s="43" t="str">
        <f>IF(P125="","",Q125*Schedule!L47)</f>
        <v/>
      </c>
      <c r="S125" s="43" t="str">
        <f t="shared" si="24"/>
        <v/>
      </c>
      <c r="T125" s="43">
        <f t="shared" si="25"/>
        <v>0</v>
      </c>
      <c r="U125" s="46"/>
    </row>
    <row r="126" spans="1:21" s="2" customFormat="1" ht="20.100000000000001" customHeight="1">
      <c r="A126" s="34">
        <f t="shared" ref="A126:C126" si="62">A49</f>
        <v>40</v>
      </c>
      <c r="B126" s="185" t="str">
        <f t="shared" si="62"/>
        <v xml:space="preserve"> ()  </v>
      </c>
      <c r="C126" s="186">
        <f t="shared" si="62"/>
        <v>0</v>
      </c>
      <c r="D126" s="184" t="str">
        <f>IF($F$84 = "", "", IF(Schedule!$S48 = "", "", IF(INDEX(Schedule!$Y$10:$AG$39,MATCH(Schedule!S48,Schedule!$X$10:$X$39,0),MATCH($F$84,Schedule!$Y$8:$AG$8,0))= "","",INDEX(Schedule!$Y$10:$AG$39,MATCH(Schedule!S48,Schedule!$X$10:$X$39,0),MATCH($F$84,Schedule!$Y$8:$AG$8,0)))))</f>
        <v/>
      </c>
      <c r="E126" s="47" t="str">
        <f>IF(D126="","",D126*0.042*Schedule!G48)</f>
        <v/>
      </c>
      <c r="F126" s="43" t="str">
        <f>IF(D126="","",E126*Schedule!L48)</f>
        <v/>
      </c>
      <c r="G126" s="43" t="str">
        <f t="shared" si="20"/>
        <v/>
      </c>
      <c r="H126" s="43">
        <f t="shared" si="21"/>
        <v>0</v>
      </c>
      <c r="I126" s="44"/>
      <c r="J126" s="184" t="str">
        <f>IF($L$84 = "", "", IF(Schedule!$S48 = "", "", IF(INDEX(Schedule!$Y$10:$AG$39,MATCH(Schedule!S48,Schedule!$X$10:$X$39,0),MATCH($L$84,Schedule!$Y$8:$AG$8,0))= "","",INDEX(Schedule!$Y$10:$AG$39,MATCH(Schedule!S48,Schedule!$X$10:$X$39,0),MATCH($L$84,Schedule!$Y$8:$AG$8,0)))))</f>
        <v/>
      </c>
      <c r="K126" s="47" t="str">
        <f>IF(J126="","",J126*0.042*Schedule!G48)</f>
        <v/>
      </c>
      <c r="L126" s="43" t="str">
        <f>IF(J126="","",K126*Schedule!L48)</f>
        <v/>
      </c>
      <c r="M126" s="43" t="str">
        <f t="shared" si="22"/>
        <v/>
      </c>
      <c r="N126" s="43">
        <f t="shared" si="23"/>
        <v>0</v>
      </c>
      <c r="O126" s="45"/>
      <c r="P126" s="184" t="str">
        <f>IF($R$84 = "", "", IF(Schedule!$S48 = "", "", IF(INDEX(Schedule!$Y$10:$AG$39,MATCH(Schedule!S48,Schedule!$X$10:$X$39,0),MATCH($R$84,Schedule!$Y$8:$AG$8,0))= "","",INDEX(Schedule!$Y$10:$AG$39,MATCH(Schedule!S48,Schedule!$X$10:$X$39,0),MATCH($R$84,Schedule!$Y$8:$AG$8,0)))))</f>
        <v/>
      </c>
      <c r="Q126" s="47" t="str">
        <f>IF(P126="","",P126*0.042*Schedule!G48)</f>
        <v/>
      </c>
      <c r="R126" s="43" t="str">
        <f>IF(P126="","",Q126*Schedule!L48)</f>
        <v/>
      </c>
      <c r="S126" s="43" t="str">
        <f t="shared" si="24"/>
        <v/>
      </c>
      <c r="T126" s="43">
        <f t="shared" si="25"/>
        <v>0</v>
      </c>
      <c r="U126" s="46"/>
    </row>
    <row r="127" spans="1:21" s="2" customFormat="1" ht="20.100000000000001" customHeight="1">
      <c r="A127" s="34">
        <f t="shared" ref="A127:C127" si="63">A50</f>
        <v>41</v>
      </c>
      <c r="B127" s="185" t="str">
        <f t="shared" si="63"/>
        <v xml:space="preserve"> ()  </v>
      </c>
      <c r="C127" s="186">
        <f t="shared" si="63"/>
        <v>0</v>
      </c>
      <c r="D127" s="184" t="str">
        <f>IF($F$84 = "", "", IF(Schedule!$S49 = "", "", IF(INDEX(Schedule!$Y$10:$AG$39,MATCH(Schedule!S49,Schedule!$X$10:$X$39,0),MATCH($F$84,Schedule!$Y$8:$AG$8,0))= "","",INDEX(Schedule!$Y$10:$AG$39,MATCH(Schedule!S49,Schedule!$X$10:$X$39,0),MATCH($F$84,Schedule!$Y$8:$AG$8,0)))))</f>
        <v/>
      </c>
      <c r="E127" s="47" t="str">
        <f>IF(D127="","",D127*0.042*Schedule!G49)</f>
        <v/>
      </c>
      <c r="F127" s="43" t="str">
        <f>IF(D127="","",E127*Schedule!L49)</f>
        <v/>
      </c>
      <c r="G127" s="43" t="str">
        <f t="shared" si="20"/>
        <v/>
      </c>
      <c r="H127" s="43">
        <f t="shared" si="21"/>
        <v>0</v>
      </c>
      <c r="I127" s="44"/>
      <c r="J127" s="184" t="str">
        <f>IF($L$84 = "", "", IF(Schedule!$S49 = "", "", IF(INDEX(Schedule!$Y$10:$AG$39,MATCH(Schedule!S49,Schedule!$X$10:$X$39,0),MATCH($L$84,Schedule!$Y$8:$AG$8,0))= "","",INDEX(Schedule!$Y$10:$AG$39,MATCH(Schedule!S49,Schedule!$X$10:$X$39,0),MATCH($L$84,Schedule!$Y$8:$AG$8,0)))))</f>
        <v/>
      </c>
      <c r="K127" s="47" t="str">
        <f>IF(J127="","",J127*0.042*Schedule!G49)</f>
        <v/>
      </c>
      <c r="L127" s="43" t="str">
        <f>IF(J127="","",K127*Schedule!L49)</f>
        <v/>
      </c>
      <c r="M127" s="43" t="str">
        <f t="shared" si="22"/>
        <v/>
      </c>
      <c r="N127" s="43">
        <f t="shared" si="23"/>
        <v>0</v>
      </c>
      <c r="O127" s="45"/>
      <c r="P127" s="184" t="str">
        <f>IF($R$84 = "", "", IF(Schedule!$S49 = "", "", IF(INDEX(Schedule!$Y$10:$AG$39,MATCH(Schedule!S49,Schedule!$X$10:$X$39,0),MATCH($R$84,Schedule!$Y$8:$AG$8,0))= "","",INDEX(Schedule!$Y$10:$AG$39,MATCH(Schedule!S49,Schedule!$X$10:$X$39,0),MATCH($R$84,Schedule!$Y$8:$AG$8,0)))))</f>
        <v/>
      </c>
      <c r="Q127" s="47" t="str">
        <f>IF(P127="","",P127*0.042*Schedule!G49)</f>
        <v/>
      </c>
      <c r="R127" s="43" t="str">
        <f>IF(P127="","",Q127*Schedule!L49)</f>
        <v/>
      </c>
      <c r="S127" s="43" t="str">
        <f t="shared" si="24"/>
        <v/>
      </c>
      <c r="T127" s="43">
        <f t="shared" si="25"/>
        <v>0</v>
      </c>
      <c r="U127" s="46"/>
    </row>
    <row r="128" spans="1:21" s="2" customFormat="1" ht="20.100000000000001" customHeight="1">
      <c r="A128" s="34">
        <f t="shared" ref="A128:C128" si="64">A51</f>
        <v>42</v>
      </c>
      <c r="B128" s="185" t="str">
        <f t="shared" si="64"/>
        <v xml:space="preserve"> ()  </v>
      </c>
      <c r="C128" s="186">
        <f t="shared" si="64"/>
        <v>0</v>
      </c>
      <c r="D128" s="184" t="str">
        <f>IF($F$84 = "", "", IF(Schedule!$S50 = "", "", IF(INDEX(Schedule!$Y$10:$AG$39,MATCH(Schedule!S50,Schedule!$X$10:$X$39,0),MATCH($F$84,Schedule!$Y$8:$AG$8,0))= "","",INDEX(Schedule!$Y$10:$AG$39,MATCH(Schedule!S50,Schedule!$X$10:$X$39,0),MATCH($F$84,Schedule!$Y$8:$AG$8,0)))))</f>
        <v/>
      </c>
      <c r="E128" s="47" t="str">
        <f>IF(D128="","",D128*0.042*Schedule!G50)</f>
        <v/>
      </c>
      <c r="F128" s="43" t="str">
        <f>IF(D128="","",E128*Schedule!L50)</f>
        <v/>
      </c>
      <c r="G128" s="43" t="str">
        <f t="shared" si="20"/>
        <v/>
      </c>
      <c r="H128" s="43">
        <f t="shared" si="21"/>
        <v>0</v>
      </c>
      <c r="I128" s="44"/>
      <c r="J128" s="184" t="str">
        <f>IF($L$84 = "", "", IF(Schedule!$S50 = "", "", IF(INDEX(Schedule!$Y$10:$AG$39,MATCH(Schedule!S50,Schedule!$X$10:$X$39,0),MATCH($L$84,Schedule!$Y$8:$AG$8,0))= "","",INDEX(Schedule!$Y$10:$AG$39,MATCH(Schedule!S50,Schedule!$X$10:$X$39,0),MATCH($L$84,Schedule!$Y$8:$AG$8,0)))))</f>
        <v/>
      </c>
      <c r="K128" s="47" t="str">
        <f>IF(J128="","",J128*0.042*Schedule!G50)</f>
        <v/>
      </c>
      <c r="L128" s="43" t="str">
        <f>IF(J128="","",K128*Schedule!L50)</f>
        <v/>
      </c>
      <c r="M128" s="43" t="str">
        <f t="shared" si="22"/>
        <v/>
      </c>
      <c r="N128" s="43">
        <f t="shared" si="23"/>
        <v>0</v>
      </c>
      <c r="O128" s="45"/>
      <c r="P128" s="184" t="str">
        <f>IF($R$84 = "", "", IF(Schedule!$S50 = "", "", IF(INDEX(Schedule!$Y$10:$AG$39,MATCH(Schedule!S50,Schedule!$X$10:$X$39,0),MATCH($R$84,Schedule!$Y$8:$AG$8,0))= "","",INDEX(Schedule!$Y$10:$AG$39,MATCH(Schedule!S50,Schedule!$X$10:$X$39,0),MATCH($R$84,Schedule!$Y$8:$AG$8,0)))))</f>
        <v/>
      </c>
      <c r="Q128" s="47" t="str">
        <f>IF(P128="","",P128*0.042*Schedule!G50)</f>
        <v/>
      </c>
      <c r="R128" s="43" t="str">
        <f>IF(P128="","",Q128*Schedule!L50)</f>
        <v/>
      </c>
      <c r="S128" s="43" t="str">
        <f t="shared" si="24"/>
        <v/>
      </c>
      <c r="T128" s="43">
        <f t="shared" si="25"/>
        <v>0</v>
      </c>
      <c r="U128" s="46"/>
    </row>
    <row r="129" spans="1:21" s="2" customFormat="1" ht="20.100000000000001" customHeight="1">
      <c r="A129" s="34">
        <f t="shared" ref="A129:C129" si="65">A52</f>
        <v>43</v>
      </c>
      <c r="B129" s="185" t="str">
        <f t="shared" si="65"/>
        <v xml:space="preserve"> ()  </v>
      </c>
      <c r="C129" s="186">
        <f t="shared" si="65"/>
        <v>0</v>
      </c>
      <c r="D129" s="184" t="str">
        <f>IF($F$84 = "", "", IF(Schedule!$S51 = "", "", IF(INDEX(Schedule!$Y$10:$AG$39,MATCH(Schedule!S51,Schedule!$X$10:$X$39,0),MATCH($F$84,Schedule!$Y$8:$AG$8,0))= "","",INDEX(Schedule!$Y$10:$AG$39,MATCH(Schedule!S51,Schedule!$X$10:$X$39,0),MATCH($F$84,Schedule!$Y$8:$AG$8,0)))))</f>
        <v/>
      </c>
      <c r="E129" s="47" t="str">
        <f>IF(D129="","",D129*0.042*Schedule!G51)</f>
        <v/>
      </c>
      <c r="F129" s="43" t="str">
        <f>IF(D129="","",E129*Schedule!L51)</f>
        <v/>
      </c>
      <c r="G129" s="43" t="str">
        <f t="shared" si="20"/>
        <v/>
      </c>
      <c r="H129" s="43">
        <f t="shared" si="21"/>
        <v>0</v>
      </c>
      <c r="I129" s="44"/>
      <c r="J129" s="184" t="str">
        <f>IF($L$84 = "", "", IF(Schedule!$S51 = "", "", IF(INDEX(Schedule!$Y$10:$AG$39,MATCH(Schedule!S51,Schedule!$X$10:$X$39,0),MATCH($L$84,Schedule!$Y$8:$AG$8,0))= "","",INDEX(Schedule!$Y$10:$AG$39,MATCH(Schedule!S51,Schedule!$X$10:$X$39,0),MATCH($L$84,Schedule!$Y$8:$AG$8,0)))))</f>
        <v/>
      </c>
      <c r="K129" s="47" t="str">
        <f>IF(J129="","",J129*0.042*Schedule!G51)</f>
        <v/>
      </c>
      <c r="L129" s="43" t="str">
        <f>IF(J129="","",K129*Schedule!L51)</f>
        <v/>
      </c>
      <c r="M129" s="43" t="str">
        <f t="shared" si="22"/>
        <v/>
      </c>
      <c r="N129" s="43">
        <f t="shared" si="23"/>
        <v>0</v>
      </c>
      <c r="O129" s="45"/>
      <c r="P129" s="184" t="str">
        <f>IF($R$84 = "", "", IF(Schedule!$S51 = "", "", IF(INDEX(Schedule!$Y$10:$AG$39,MATCH(Schedule!S51,Schedule!$X$10:$X$39,0),MATCH($R$84,Schedule!$Y$8:$AG$8,0))= "","",INDEX(Schedule!$Y$10:$AG$39,MATCH(Schedule!S51,Schedule!$X$10:$X$39,0),MATCH($R$84,Schedule!$Y$8:$AG$8,0)))))</f>
        <v/>
      </c>
      <c r="Q129" s="47" t="str">
        <f>IF(P129="","",P129*0.042*Schedule!G51)</f>
        <v/>
      </c>
      <c r="R129" s="43" t="str">
        <f>IF(P129="","",Q129*Schedule!L51)</f>
        <v/>
      </c>
      <c r="S129" s="43" t="str">
        <f t="shared" si="24"/>
        <v/>
      </c>
      <c r="T129" s="43">
        <f t="shared" si="25"/>
        <v>0</v>
      </c>
      <c r="U129" s="46"/>
    </row>
    <row r="130" spans="1:21" s="2" customFormat="1" ht="20.100000000000001" customHeight="1">
      <c r="A130" s="34">
        <f t="shared" ref="A130:C130" si="66">A53</f>
        <v>44</v>
      </c>
      <c r="B130" s="185" t="str">
        <f t="shared" si="66"/>
        <v xml:space="preserve"> ()  </v>
      </c>
      <c r="C130" s="186">
        <f t="shared" si="66"/>
        <v>0</v>
      </c>
      <c r="D130" s="184" t="str">
        <f>IF($F$84 = "", "", IF(Schedule!$S52 = "", "", IF(INDEX(Schedule!$Y$10:$AG$39,MATCH(Schedule!S52,Schedule!$X$10:$X$39,0),MATCH($F$84,Schedule!$Y$8:$AG$8,0))= "","",INDEX(Schedule!$Y$10:$AG$39,MATCH(Schedule!S52,Schedule!$X$10:$X$39,0),MATCH($F$84,Schedule!$Y$8:$AG$8,0)))))</f>
        <v/>
      </c>
      <c r="E130" s="47" t="str">
        <f>IF(D130="","",D130*0.042*Schedule!G52)</f>
        <v/>
      </c>
      <c r="F130" s="43" t="str">
        <f>IF(D130="","",E130*Schedule!L52)</f>
        <v/>
      </c>
      <c r="G130" s="43" t="str">
        <f t="shared" si="20"/>
        <v/>
      </c>
      <c r="H130" s="43">
        <f t="shared" si="21"/>
        <v>0</v>
      </c>
      <c r="I130" s="44"/>
      <c r="J130" s="184" t="str">
        <f>IF($L$84 = "", "", IF(Schedule!$S52 = "", "", IF(INDEX(Schedule!$Y$10:$AG$39,MATCH(Schedule!S52,Schedule!$X$10:$X$39,0),MATCH($L$84,Schedule!$Y$8:$AG$8,0))= "","",INDEX(Schedule!$Y$10:$AG$39,MATCH(Schedule!S52,Schedule!$X$10:$X$39,0),MATCH($L$84,Schedule!$Y$8:$AG$8,0)))))</f>
        <v/>
      </c>
      <c r="K130" s="47" t="str">
        <f>IF(J130="","",J130*0.042*Schedule!G52)</f>
        <v/>
      </c>
      <c r="L130" s="43" t="str">
        <f>IF(J130="","",K130*Schedule!L52)</f>
        <v/>
      </c>
      <c r="M130" s="43" t="str">
        <f t="shared" si="22"/>
        <v/>
      </c>
      <c r="N130" s="43">
        <f t="shared" si="23"/>
        <v>0</v>
      </c>
      <c r="O130" s="45"/>
      <c r="P130" s="184" t="str">
        <f>IF($R$84 = "", "", IF(Schedule!$S52 = "", "", IF(INDEX(Schedule!$Y$10:$AG$39,MATCH(Schedule!S52,Schedule!$X$10:$X$39,0),MATCH($R$84,Schedule!$Y$8:$AG$8,0))= "","",INDEX(Schedule!$Y$10:$AG$39,MATCH(Schedule!S52,Schedule!$X$10:$X$39,0),MATCH($R$84,Schedule!$Y$8:$AG$8,0)))))</f>
        <v/>
      </c>
      <c r="Q130" s="47" t="str">
        <f>IF(P130="","",P130*0.042*Schedule!G52)</f>
        <v/>
      </c>
      <c r="R130" s="43" t="str">
        <f>IF(P130="","",Q130*Schedule!L52)</f>
        <v/>
      </c>
      <c r="S130" s="43" t="str">
        <f t="shared" si="24"/>
        <v/>
      </c>
      <c r="T130" s="43">
        <f t="shared" si="25"/>
        <v>0</v>
      </c>
      <c r="U130" s="46"/>
    </row>
    <row r="131" spans="1:21" s="2" customFormat="1" ht="20.100000000000001" customHeight="1">
      <c r="A131" s="34">
        <f t="shared" ref="A131:C131" si="67">A54</f>
        <v>45</v>
      </c>
      <c r="B131" s="185" t="str">
        <f t="shared" si="67"/>
        <v xml:space="preserve"> ()  </v>
      </c>
      <c r="C131" s="186">
        <f t="shared" si="67"/>
        <v>0</v>
      </c>
      <c r="D131" s="184" t="str">
        <f>IF($F$84 = "", "", IF(Schedule!$S53 = "", "", IF(INDEX(Schedule!$Y$10:$AG$39,MATCH(Schedule!S53,Schedule!$X$10:$X$39,0),MATCH($F$84,Schedule!$Y$8:$AG$8,0))= "","",INDEX(Schedule!$Y$10:$AG$39,MATCH(Schedule!S53,Schedule!$X$10:$X$39,0),MATCH($F$84,Schedule!$Y$8:$AG$8,0)))))</f>
        <v/>
      </c>
      <c r="E131" s="47" t="str">
        <f>IF(D131="","",D131*0.042*Schedule!G53)</f>
        <v/>
      </c>
      <c r="F131" s="43" t="str">
        <f>IF(D131="","",E131*Schedule!L53)</f>
        <v/>
      </c>
      <c r="G131" s="43" t="str">
        <f t="shared" si="20"/>
        <v/>
      </c>
      <c r="H131" s="43">
        <f t="shared" si="21"/>
        <v>0</v>
      </c>
      <c r="I131" s="44"/>
      <c r="J131" s="184" t="str">
        <f>IF($L$84 = "", "", IF(Schedule!$S53 = "", "", IF(INDEX(Schedule!$Y$10:$AG$39,MATCH(Schedule!S53,Schedule!$X$10:$X$39,0),MATCH($L$84,Schedule!$Y$8:$AG$8,0))= "","",INDEX(Schedule!$Y$10:$AG$39,MATCH(Schedule!S53,Schedule!$X$10:$X$39,0),MATCH($L$84,Schedule!$Y$8:$AG$8,0)))))</f>
        <v/>
      </c>
      <c r="K131" s="47" t="str">
        <f>IF(J131="","",J131*0.042*Schedule!G53)</f>
        <v/>
      </c>
      <c r="L131" s="43" t="str">
        <f>IF(J131="","",K131*Schedule!L53)</f>
        <v/>
      </c>
      <c r="M131" s="43" t="str">
        <f t="shared" si="22"/>
        <v/>
      </c>
      <c r="N131" s="43">
        <f t="shared" si="23"/>
        <v>0</v>
      </c>
      <c r="O131" s="45"/>
      <c r="P131" s="184" t="str">
        <f>IF($R$84 = "", "", IF(Schedule!$S53 = "", "", IF(INDEX(Schedule!$Y$10:$AG$39,MATCH(Schedule!S53,Schedule!$X$10:$X$39,0),MATCH($R$84,Schedule!$Y$8:$AG$8,0))= "","",INDEX(Schedule!$Y$10:$AG$39,MATCH(Schedule!S53,Schedule!$X$10:$X$39,0),MATCH($R$84,Schedule!$Y$8:$AG$8,0)))))</f>
        <v/>
      </c>
      <c r="Q131" s="47" t="str">
        <f>IF(P131="","",P131*0.042*Schedule!G53)</f>
        <v/>
      </c>
      <c r="R131" s="43" t="str">
        <f>IF(P131="","",Q131*Schedule!L53)</f>
        <v/>
      </c>
      <c r="S131" s="43" t="str">
        <f t="shared" si="24"/>
        <v/>
      </c>
      <c r="T131" s="43">
        <f t="shared" si="25"/>
        <v>0</v>
      </c>
      <c r="U131" s="46"/>
    </row>
    <row r="132" spans="1:21" s="2" customFormat="1" ht="20.100000000000001" customHeight="1">
      <c r="A132" s="34">
        <f t="shared" ref="A132:C132" si="68">A55</f>
        <v>46</v>
      </c>
      <c r="B132" s="185" t="str">
        <f t="shared" si="68"/>
        <v xml:space="preserve"> ()  </v>
      </c>
      <c r="C132" s="186">
        <f t="shared" si="68"/>
        <v>0</v>
      </c>
      <c r="D132" s="184" t="str">
        <f>IF($F$84 = "", "", IF(Schedule!$S54 = "", "", IF(INDEX(Schedule!$Y$10:$AG$39,MATCH(Schedule!S54,Schedule!$X$10:$X$39,0),MATCH($F$84,Schedule!$Y$8:$AG$8,0))= "","",INDEX(Schedule!$Y$10:$AG$39,MATCH(Schedule!S54,Schedule!$X$10:$X$39,0),MATCH($F$84,Schedule!$Y$8:$AG$8,0)))))</f>
        <v/>
      </c>
      <c r="E132" s="47" t="str">
        <f>IF(D132="","",D132*0.042*Schedule!G54)</f>
        <v/>
      </c>
      <c r="F132" s="43" t="str">
        <f>IF(D132="","",E132*Schedule!L54)</f>
        <v/>
      </c>
      <c r="G132" s="43" t="str">
        <f t="shared" si="20"/>
        <v/>
      </c>
      <c r="H132" s="43">
        <f t="shared" si="21"/>
        <v>0</v>
      </c>
      <c r="I132" s="44"/>
      <c r="J132" s="184" t="str">
        <f>IF($L$84 = "", "", IF(Schedule!$S54 = "", "", IF(INDEX(Schedule!$Y$10:$AG$39,MATCH(Schedule!S54,Schedule!$X$10:$X$39,0),MATCH($L$84,Schedule!$Y$8:$AG$8,0))= "","",INDEX(Schedule!$Y$10:$AG$39,MATCH(Schedule!S54,Schedule!$X$10:$X$39,0),MATCH($L$84,Schedule!$Y$8:$AG$8,0)))))</f>
        <v/>
      </c>
      <c r="K132" s="47" t="str">
        <f>IF(J132="","",J132*0.042*Schedule!G54)</f>
        <v/>
      </c>
      <c r="L132" s="43" t="str">
        <f>IF(J132="","",K132*Schedule!L54)</f>
        <v/>
      </c>
      <c r="M132" s="43" t="str">
        <f t="shared" si="22"/>
        <v/>
      </c>
      <c r="N132" s="43">
        <f t="shared" si="23"/>
        <v>0</v>
      </c>
      <c r="O132" s="45"/>
      <c r="P132" s="184" t="str">
        <f>IF($R$84 = "", "", IF(Schedule!$S54 = "", "", IF(INDEX(Schedule!$Y$10:$AG$39,MATCH(Schedule!S54,Schedule!$X$10:$X$39,0),MATCH($R$84,Schedule!$Y$8:$AG$8,0))= "","",INDEX(Schedule!$Y$10:$AG$39,MATCH(Schedule!S54,Schedule!$X$10:$X$39,0),MATCH($R$84,Schedule!$Y$8:$AG$8,0)))))</f>
        <v/>
      </c>
      <c r="Q132" s="47" t="str">
        <f>IF(P132="","",P132*0.042*Schedule!G54)</f>
        <v/>
      </c>
      <c r="R132" s="43" t="str">
        <f>IF(P132="","",Q132*Schedule!L54)</f>
        <v/>
      </c>
      <c r="S132" s="43" t="str">
        <f t="shared" si="24"/>
        <v/>
      </c>
      <c r="T132" s="43">
        <f t="shared" si="25"/>
        <v>0</v>
      </c>
      <c r="U132" s="46"/>
    </row>
    <row r="133" spans="1:21" s="2" customFormat="1" ht="20.100000000000001" customHeight="1">
      <c r="A133" s="34">
        <f t="shared" ref="A133:C133" si="69">A56</f>
        <v>47</v>
      </c>
      <c r="B133" s="185" t="str">
        <f t="shared" si="69"/>
        <v xml:space="preserve"> ()  </v>
      </c>
      <c r="C133" s="186">
        <f t="shared" si="69"/>
        <v>0</v>
      </c>
      <c r="D133" s="184" t="str">
        <f>IF($F$84 = "", "", IF(Schedule!$S55 = "", "", IF(INDEX(Schedule!$Y$10:$AG$39,MATCH(Schedule!S55,Schedule!$X$10:$X$39,0),MATCH($F$84,Schedule!$Y$8:$AG$8,0))= "","",INDEX(Schedule!$Y$10:$AG$39,MATCH(Schedule!S55,Schedule!$X$10:$X$39,0),MATCH($F$84,Schedule!$Y$8:$AG$8,0)))))</f>
        <v/>
      </c>
      <c r="E133" s="47" t="str">
        <f>IF(D133="","",D133*0.042*Schedule!G55)</f>
        <v/>
      </c>
      <c r="F133" s="43" t="str">
        <f>IF(D133="","",E133*Schedule!L55)</f>
        <v/>
      </c>
      <c r="G133" s="43" t="str">
        <f t="shared" si="20"/>
        <v/>
      </c>
      <c r="H133" s="43">
        <f t="shared" si="21"/>
        <v>0</v>
      </c>
      <c r="I133" s="44"/>
      <c r="J133" s="184" t="str">
        <f>IF($L$84 = "", "", IF(Schedule!$S55 = "", "", IF(INDEX(Schedule!$Y$10:$AG$39,MATCH(Schedule!S55,Schedule!$X$10:$X$39,0),MATCH($L$84,Schedule!$Y$8:$AG$8,0))= "","",INDEX(Schedule!$Y$10:$AG$39,MATCH(Schedule!S55,Schedule!$X$10:$X$39,0),MATCH($L$84,Schedule!$Y$8:$AG$8,0)))))</f>
        <v/>
      </c>
      <c r="K133" s="47" t="str">
        <f>IF(J133="","",J133*0.042*Schedule!G55)</f>
        <v/>
      </c>
      <c r="L133" s="43" t="str">
        <f>IF(J133="","",K133*Schedule!L55)</f>
        <v/>
      </c>
      <c r="M133" s="43" t="str">
        <f t="shared" si="22"/>
        <v/>
      </c>
      <c r="N133" s="43">
        <f t="shared" si="23"/>
        <v>0</v>
      </c>
      <c r="O133" s="45"/>
      <c r="P133" s="184" t="str">
        <f>IF($R$84 = "", "", IF(Schedule!$S55 = "", "", IF(INDEX(Schedule!$Y$10:$AG$39,MATCH(Schedule!S55,Schedule!$X$10:$X$39,0),MATCH($R$84,Schedule!$Y$8:$AG$8,0))= "","",INDEX(Schedule!$Y$10:$AG$39,MATCH(Schedule!S55,Schedule!$X$10:$X$39,0),MATCH($R$84,Schedule!$Y$8:$AG$8,0)))))</f>
        <v/>
      </c>
      <c r="Q133" s="47" t="str">
        <f>IF(P133="","",P133*0.042*Schedule!G55)</f>
        <v/>
      </c>
      <c r="R133" s="43" t="str">
        <f>IF(P133="","",Q133*Schedule!L55)</f>
        <v/>
      </c>
      <c r="S133" s="43" t="str">
        <f t="shared" si="24"/>
        <v/>
      </c>
      <c r="T133" s="43">
        <f t="shared" si="25"/>
        <v>0</v>
      </c>
      <c r="U133" s="46"/>
    </row>
    <row r="134" spans="1:21" s="2" customFormat="1" ht="20.100000000000001" customHeight="1">
      <c r="A134" s="34">
        <f t="shared" ref="A134:C134" si="70">A57</f>
        <v>48</v>
      </c>
      <c r="B134" s="185" t="str">
        <f t="shared" si="70"/>
        <v xml:space="preserve"> ()  </v>
      </c>
      <c r="C134" s="186">
        <f t="shared" si="70"/>
        <v>0</v>
      </c>
      <c r="D134" s="184" t="str">
        <f>IF($F$84 = "", "", IF(Schedule!$S56 = "", "", IF(INDEX(Schedule!$Y$10:$AG$39,MATCH(Schedule!S56,Schedule!$X$10:$X$39,0),MATCH($F$84,Schedule!$Y$8:$AG$8,0))= "","",INDEX(Schedule!$Y$10:$AG$39,MATCH(Schedule!S56,Schedule!$X$10:$X$39,0),MATCH($F$84,Schedule!$Y$8:$AG$8,0)))))</f>
        <v/>
      </c>
      <c r="E134" s="47" t="str">
        <f>IF(D134="","",D134*0.042*Schedule!G56)</f>
        <v/>
      </c>
      <c r="F134" s="43" t="str">
        <f>IF(D134="","",E134*Schedule!L56)</f>
        <v/>
      </c>
      <c r="G134" s="43" t="str">
        <f t="shared" si="20"/>
        <v/>
      </c>
      <c r="H134" s="43">
        <f t="shared" si="21"/>
        <v>0</v>
      </c>
      <c r="I134" s="44"/>
      <c r="J134" s="184" t="str">
        <f>IF($L$84 = "", "", IF(Schedule!$S56 = "", "", IF(INDEX(Schedule!$Y$10:$AG$39,MATCH(Schedule!S56,Schedule!$X$10:$X$39,0),MATCH($L$84,Schedule!$Y$8:$AG$8,0))= "","",INDEX(Schedule!$Y$10:$AG$39,MATCH(Schedule!S56,Schedule!$X$10:$X$39,0),MATCH($L$84,Schedule!$Y$8:$AG$8,0)))))</f>
        <v/>
      </c>
      <c r="K134" s="47" t="str">
        <f>IF(J134="","",J134*0.042*Schedule!G56)</f>
        <v/>
      </c>
      <c r="L134" s="43" t="str">
        <f>IF(J134="","",K134*Schedule!L56)</f>
        <v/>
      </c>
      <c r="M134" s="43" t="str">
        <f t="shared" si="22"/>
        <v/>
      </c>
      <c r="N134" s="43">
        <f t="shared" si="23"/>
        <v>0</v>
      </c>
      <c r="O134" s="45"/>
      <c r="P134" s="184" t="str">
        <f>IF($R$84 = "", "", IF(Schedule!$S56 = "", "", IF(INDEX(Schedule!$Y$10:$AG$39,MATCH(Schedule!S56,Schedule!$X$10:$X$39,0),MATCH($R$84,Schedule!$Y$8:$AG$8,0))= "","",INDEX(Schedule!$Y$10:$AG$39,MATCH(Schedule!S56,Schedule!$X$10:$X$39,0),MATCH($R$84,Schedule!$Y$8:$AG$8,0)))))</f>
        <v/>
      </c>
      <c r="Q134" s="47" t="str">
        <f>IF(P134="","",P134*0.042*Schedule!G56)</f>
        <v/>
      </c>
      <c r="R134" s="43" t="str">
        <f>IF(P134="","",Q134*Schedule!L56)</f>
        <v/>
      </c>
      <c r="S134" s="43" t="str">
        <f t="shared" si="24"/>
        <v/>
      </c>
      <c r="T134" s="43">
        <f t="shared" si="25"/>
        <v>0</v>
      </c>
      <c r="U134" s="46"/>
    </row>
    <row r="135" spans="1:21" s="2" customFormat="1" ht="20.100000000000001" customHeight="1">
      <c r="A135" s="34">
        <f t="shared" ref="A135:C135" si="71">A58</f>
        <v>49</v>
      </c>
      <c r="B135" s="185" t="str">
        <f t="shared" si="71"/>
        <v xml:space="preserve"> ()  </v>
      </c>
      <c r="C135" s="186">
        <f t="shared" si="71"/>
        <v>0</v>
      </c>
      <c r="D135" s="184" t="str">
        <f>IF($F$84 = "", "", IF(Schedule!$S57 = "", "", IF(INDEX(Schedule!$Y$10:$AG$39,MATCH(Schedule!S57,Schedule!$X$10:$X$39,0),MATCH($F$84,Schedule!$Y$8:$AG$8,0))= "","",INDEX(Schedule!$Y$10:$AG$39,MATCH(Schedule!S57,Schedule!$X$10:$X$39,0),MATCH($F$84,Schedule!$Y$8:$AG$8,0)))))</f>
        <v/>
      </c>
      <c r="E135" s="47" t="str">
        <f>IF(D135="","",D135*0.042*Schedule!G57)</f>
        <v/>
      </c>
      <c r="F135" s="43" t="str">
        <f>IF(D135="","",E135*Schedule!L57)</f>
        <v/>
      </c>
      <c r="G135" s="43" t="str">
        <f t="shared" si="20"/>
        <v/>
      </c>
      <c r="H135" s="43">
        <f t="shared" si="21"/>
        <v>0</v>
      </c>
      <c r="I135" s="44"/>
      <c r="J135" s="184" t="str">
        <f>IF($L$84 = "", "", IF(Schedule!$S57 = "", "", IF(INDEX(Schedule!$Y$10:$AG$39,MATCH(Schedule!S57,Schedule!$X$10:$X$39,0),MATCH($L$84,Schedule!$Y$8:$AG$8,0))= "","",INDEX(Schedule!$Y$10:$AG$39,MATCH(Schedule!S57,Schedule!$X$10:$X$39,0),MATCH($L$84,Schedule!$Y$8:$AG$8,0)))))</f>
        <v/>
      </c>
      <c r="K135" s="47" t="str">
        <f>IF(J135="","",J135*0.042*Schedule!G57)</f>
        <v/>
      </c>
      <c r="L135" s="43" t="str">
        <f>IF(J135="","",K135*Schedule!L57)</f>
        <v/>
      </c>
      <c r="M135" s="43" t="str">
        <f t="shared" si="22"/>
        <v/>
      </c>
      <c r="N135" s="43">
        <f t="shared" si="23"/>
        <v>0</v>
      </c>
      <c r="O135" s="45"/>
      <c r="P135" s="184" t="str">
        <f>IF($R$84 = "", "", IF(Schedule!$S57 = "", "", IF(INDEX(Schedule!$Y$10:$AG$39,MATCH(Schedule!S57,Schedule!$X$10:$X$39,0),MATCH($R$84,Schedule!$Y$8:$AG$8,0))= "","",INDEX(Schedule!$Y$10:$AG$39,MATCH(Schedule!S57,Schedule!$X$10:$X$39,0),MATCH($R$84,Schedule!$Y$8:$AG$8,0)))))</f>
        <v/>
      </c>
      <c r="Q135" s="47" t="str">
        <f>IF(P135="","",P135*0.042*Schedule!G57)</f>
        <v/>
      </c>
      <c r="R135" s="43" t="str">
        <f>IF(P135="","",Q135*Schedule!L57)</f>
        <v/>
      </c>
      <c r="S135" s="43" t="str">
        <f t="shared" si="24"/>
        <v/>
      </c>
      <c r="T135" s="43">
        <f t="shared" si="25"/>
        <v>0</v>
      </c>
      <c r="U135" s="46"/>
    </row>
    <row r="136" spans="1:21" s="2" customFormat="1" ht="20.100000000000001" customHeight="1">
      <c r="A136" s="34">
        <f t="shared" ref="A136:C136" si="72">A59</f>
        <v>50</v>
      </c>
      <c r="B136" s="185" t="str">
        <f t="shared" si="72"/>
        <v xml:space="preserve"> ()  </v>
      </c>
      <c r="C136" s="186">
        <f t="shared" si="72"/>
        <v>0</v>
      </c>
      <c r="D136" s="184" t="str">
        <f>IF($F$84 = "", "", IF(Schedule!$S58 = "", "", IF(INDEX(Schedule!$Y$10:$AG$39,MATCH(Schedule!S58,Schedule!$X$10:$X$39,0),MATCH($F$84,Schedule!$Y$8:$AG$8,0))= "","",INDEX(Schedule!$Y$10:$AG$39,MATCH(Schedule!S58,Schedule!$X$10:$X$39,0),MATCH($F$84,Schedule!$Y$8:$AG$8,0)))))</f>
        <v/>
      </c>
      <c r="E136" s="47" t="str">
        <f>IF(D136="","",D136*0.042*Schedule!G58)</f>
        <v/>
      </c>
      <c r="F136" s="43" t="str">
        <f>IF(D136="","",E136*Schedule!L58)</f>
        <v/>
      </c>
      <c r="G136" s="43" t="str">
        <f t="shared" si="20"/>
        <v/>
      </c>
      <c r="H136" s="43">
        <f t="shared" si="21"/>
        <v>0</v>
      </c>
      <c r="I136" s="44"/>
      <c r="J136" s="184" t="str">
        <f>IF($L$84 = "", "", IF(Schedule!$S58 = "", "", IF(INDEX(Schedule!$Y$10:$AG$39,MATCH(Schedule!S58,Schedule!$X$10:$X$39,0),MATCH($L$84,Schedule!$Y$8:$AG$8,0))= "","",INDEX(Schedule!$Y$10:$AG$39,MATCH(Schedule!S58,Schedule!$X$10:$X$39,0),MATCH($L$84,Schedule!$Y$8:$AG$8,0)))))</f>
        <v/>
      </c>
      <c r="K136" s="47" t="str">
        <f>IF(J136="","",J136*0.042*Schedule!G58)</f>
        <v/>
      </c>
      <c r="L136" s="43" t="str">
        <f>IF(J136="","",K136*Schedule!L58)</f>
        <v/>
      </c>
      <c r="M136" s="43" t="str">
        <f t="shared" si="22"/>
        <v/>
      </c>
      <c r="N136" s="43">
        <f t="shared" si="23"/>
        <v>0</v>
      </c>
      <c r="O136" s="45"/>
      <c r="P136" s="184" t="str">
        <f>IF($R$84 = "", "", IF(Schedule!$S58 = "", "", IF(INDEX(Schedule!$Y$10:$AG$39,MATCH(Schedule!S58,Schedule!$X$10:$X$39,0),MATCH($R$84,Schedule!$Y$8:$AG$8,0))= "","",INDEX(Schedule!$Y$10:$AG$39,MATCH(Schedule!S58,Schedule!$X$10:$X$39,0),MATCH($R$84,Schedule!$Y$8:$AG$8,0)))))</f>
        <v/>
      </c>
      <c r="Q136" s="47" t="str">
        <f>IF(P136="","",P136*0.042*Schedule!G58)</f>
        <v/>
      </c>
      <c r="R136" s="43" t="str">
        <f>IF(P136="","",Q136*Schedule!L58)</f>
        <v/>
      </c>
      <c r="S136" s="43" t="str">
        <f t="shared" si="24"/>
        <v/>
      </c>
      <c r="T136" s="43">
        <f t="shared" si="25"/>
        <v>0</v>
      </c>
      <c r="U136" s="46"/>
    </row>
    <row r="137" spans="1:21" s="2" customFormat="1" ht="20.100000000000001" customHeight="1">
      <c r="A137" s="34">
        <f t="shared" ref="A137:C137" si="73">A60</f>
        <v>51</v>
      </c>
      <c r="B137" s="185" t="str">
        <f t="shared" si="73"/>
        <v xml:space="preserve"> ()  </v>
      </c>
      <c r="C137" s="186">
        <f t="shared" si="73"/>
        <v>0</v>
      </c>
      <c r="D137" s="184" t="str">
        <f>IF($F$84 = "", "", IF(Schedule!$S59 = "", "", IF(INDEX(Schedule!$Y$10:$AG$39,MATCH(Schedule!S59,Schedule!$X$10:$X$39,0),MATCH($F$84,Schedule!$Y$8:$AG$8,0))= "","",INDEX(Schedule!$Y$10:$AG$39,MATCH(Schedule!S59,Schedule!$X$10:$X$39,0),MATCH($F$84,Schedule!$Y$8:$AG$8,0)))))</f>
        <v/>
      </c>
      <c r="E137" s="47" t="str">
        <f>IF(D137="","",D137*0.042*Schedule!G59)</f>
        <v/>
      </c>
      <c r="F137" s="43" t="str">
        <f>IF(D137="","",E137*Schedule!L59)</f>
        <v/>
      </c>
      <c r="G137" s="43" t="str">
        <f t="shared" si="20"/>
        <v/>
      </c>
      <c r="H137" s="43">
        <f t="shared" si="21"/>
        <v>0</v>
      </c>
      <c r="I137" s="44"/>
      <c r="J137" s="184" t="str">
        <f>IF($L$84 = "", "", IF(Schedule!$S59 = "", "", IF(INDEX(Schedule!$Y$10:$AG$39,MATCH(Schedule!S59,Schedule!$X$10:$X$39,0),MATCH($L$84,Schedule!$Y$8:$AG$8,0))= "","",INDEX(Schedule!$Y$10:$AG$39,MATCH(Schedule!S59,Schedule!$X$10:$X$39,0),MATCH($L$84,Schedule!$Y$8:$AG$8,0)))))</f>
        <v/>
      </c>
      <c r="K137" s="47" t="str">
        <f>IF(J137="","",J137*0.042*Schedule!G59)</f>
        <v/>
      </c>
      <c r="L137" s="43" t="str">
        <f>IF(J137="","",K137*Schedule!L59)</f>
        <v/>
      </c>
      <c r="M137" s="43" t="str">
        <f t="shared" si="22"/>
        <v/>
      </c>
      <c r="N137" s="43">
        <f t="shared" si="23"/>
        <v>0</v>
      </c>
      <c r="O137" s="45"/>
      <c r="P137" s="184" t="str">
        <f>IF($R$84 = "", "", IF(Schedule!$S59 = "", "", IF(INDEX(Schedule!$Y$10:$AG$39,MATCH(Schedule!S59,Schedule!$X$10:$X$39,0),MATCH($R$84,Schedule!$Y$8:$AG$8,0))= "","",INDEX(Schedule!$Y$10:$AG$39,MATCH(Schedule!S59,Schedule!$X$10:$X$39,0),MATCH($R$84,Schedule!$Y$8:$AG$8,0)))))</f>
        <v/>
      </c>
      <c r="Q137" s="47" t="str">
        <f>IF(P137="","",P137*0.042*Schedule!G59)</f>
        <v/>
      </c>
      <c r="R137" s="43" t="str">
        <f>IF(P137="","",Q137*Schedule!L59)</f>
        <v/>
      </c>
      <c r="S137" s="43" t="str">
        <f t="shared" si="24"/>
        <v/>
      </c>
      <c r="T137" s="43">
        <f t="shared" si="25"/>
        <v>0</v>
      </c>
      <c r="U137" s="46"/>
    </row>
    <row r="138" spans="1:21" s="2" customFormat="1" ht="20.100000000000001" customHeight="1">
      <c r="A138" s="34">
        <f t="shared" ref="A138:C138" si="74">A61</f>
        <v>52</v>
      </c>
      <c r="B138" s="185" t="str">
        <f t="shared" si="74"/>
        <v xml:space="preserve"> ()  </v>
      </c>
      <c r="C138" s="186">
        <f t="shared" si="74"/>
        <v>0</v>
      </c>
      <c r="D138" s="184" t="str">
        <f>IF($F$84 = "", "", IF(Schedule!$S60 = "", "", IF(INDEX(Schedule!$Y$10:$AG$39,MATCH(Schedule!S60,Schedule!$X$10:$X$39,0),MATCH($F$84,Schedule!$Y$8:$AG$8,0))= "","",INDEX(Schedule!$Y$10:$AG$39,MATCH(Schedule!S60,Schedule!$X$10:$X$39,0),MATCH($F$84,Schedule!$Y$8:$AG$8,0)))))</f>
        <v/>
      </c>
      <c r="E138" s="47" t="str">
        <f>IF(D138="","",D138*0.042*Schedule!G60)</f>
        <v/>
      </c>
      <c r="F138" s="43" t="str">
        <f>IF(D138="","",E138*Schedule!L60)</f>
        <v/>
      </c>
      <c r="G138" s="43" t="str">
        <f t="shared" si="20"/>
        <v/>
      </c>
      <c r="H138" s="43">
        <f t="shared" si="21"/>
        <v>0</v>
      </c>
      <c r="I138" s="44"/>
      <c r="J138" s="184" t="str">
        <f>IF($L$84 = "", "", IF(Schedule!$S60 = "", "", IF(INDEX(Schedule!$Y$10:$AG$39,MATCH(Schedule!S60,Schedule!$X$10:$X$39,0),MATCH($L$84,Schedule!$Y$8:$AG$8,0))= "","",INDEX(Schedule!$Y$10:$AG$39,MATCH(Schedule!S60,Schedule!$X$10:$X$39,0),MATCH($L$84,Schedule!$Y$8:$AG$8,0)))))</f>
        <v/>
      </c>
      <c r="K138" s="47" t="str">
        <f>IF(J138="","",J138*0.042*Schedule!G60)</f>
        <v/>
      </c>
      <c r="L138" s="43" t="str">
        <f>IF(J138="","",K138*Schedule!L60)</f>
        <v/>
      </c>
      <c r="M138" s="43" t="str">
        <f t="shared" si="22"/>
        <v/>
      </c>
      <c r="N138" s="43">
        <f t="shared" si="23"/>
        <v>0</v>
      </c>
      <c r="O138" s="45"/>
      <c r="P138" s="184" t="str">
        <f>IF($R$84 = "", "", IF(Schedule!$S60 = "", "", IF(INDEX(Schedule!$Y$10:$AG$39,MATCH(Schedule!S60,Schedule!$X$10:$X$39,0),MATCH($R$84,Schedule!$Y$8:$AG$8,0))= "","",INDEX(Schedule!$Y$10:$AG$39,MATCH(Schedule!S60,Schedule!$X$10:$X$39,0),MATCH($R$84,Schedule!$Y$8:$AG$8,0)))))</f>
        <v/>
      </c>
      <c r="Q138" s="47" t="str">
        <f>IF(P138="","",P138*0.042*Schedule!G60)</f>
        <v/>
      </c>
      <c r="R138" s="43" t="str">
        <f>IF(P138="","",Q138*Schedule!L60)</f>
        <v/>
      </c>
      <c r="S138" s="43" t="str">
        <f t="shared" si="24"/>
        <v/>
      </c>
      <c r="T138" s="43">
        <f t="shared" si="25"/>
        <v>0</v>
      </c>
      <c r="U138" s="46"/>
    </row>
    <row r="139" spans="1:21" s="2" customFormat="1" ht="20.100000000000001" customHeight="1">
      <c r="A139" s="34">
        <f t="shared" ref="A139:C139" si="75">A62</f>
        <v>53</v>
      </c>
      <c r="B139" s="185" t="str">
        <f t="shared" si="75"/>
        <v xml:space="preserve"> ()  </v>
      </c>
      <c r="C139" s="186">
        <f t="shared" si="75"/>
        <v>0</v>
      </c>
      <c r="D139" s="184" t="str">
        <f>IF($F$84 = "", "", IF(Schedule!$S61 = "", "", IF(INDEX(Schedule!$Y$10:$AG$39,MATCH(Schedule!S61,Schedule!$X$10:$X$39,0),MATCH($F$84,Schedule!$Y$8:$AG$8,0))= "","",INDEX(Schedule!$Y$10:$AG$39,MATCH(Schedule!S61,Schedule!$X$10:$X$39,0),MATCH($F$84,Schedule!$Y$8:$AG$8,0)))))</f>
        <v/>
      </c>
      <c r="E139" s="47" t="str">
        <f>IF(D139="","",D139*0.042*Schedule!G61)</f>
        <v/>
      </c>
      <c r="F139" s="43" t="str">
        <f>IF(D139="","",E139*Schedule!L61)</f>
        <v/>
      </c>
      <c r="G139" s="43" t="str">
        <f t="shared" si="20"/>
        <v/>
      </c>
      <c r="H139" s="43">
        <f t="shared" si="21"/>
        <v>0</v>
      </c>
      <c r="I139" s="44"/>
      <c r="J139" s="184" t="str">
        <f>IF($L$84 = "", "", IF(Schedule!$S61 = "", "", IF(INDEX(Schedule!$Y$10:$AG$39,MATCH(Schedule!S61,Schedule!$X$10:$X$39,0),MATCH($L$84,Schedule!$Y$8:$AG$8,0))= "","",INDEX(Schedule!$Y$10:$AG$39,MATCH(Schedule!S61,Schedule!$X$10:$X$39,0),MATCH($L$84,Schedule!$Y$8:$AG$8,0)))))</f>
        <v/>
      </c>
      <c r="K139" s="47" t="str">
        <f>IF(J139="","",J139*0.042*Schedule!G61)</f>
        <v/>
      </c>
      <c r="L139" s="43" t="str">
        <f>IF(J139="","",K139*Schedule!L61)</f>
        <v/>
      </c>
      <c r="M139" s="43" t="str">
        <f t="shared" si="22"/>
        <v/>
      </c>
      <c r="N139" s="43">
        <f t="shared" si="23"/>
        <v>0</v>
      </c>
      <c r="O139" s="45"/>
      <c r="P139" s="184" t="str">
        <f>IF($R$84 = "", "", IF(Schedule!$S61 = "", "", IF(INDEX(Schedule!$Y$10:$AG$39,MATCH(Schedule!S61,Schedule!$X$10:$X$39,0),MATCH($R$84,Schedule!$Y$8:$AG$8,0))= "","",INDEX(Schedule!$Y$10:$AG$39,MATCH(Schedule!S61,Schedule!$X$10:$X$39,0),MATCH($R$84,Schedule!$Y$8:$AG$8,0)))))</f>
        <v/>
      </c>
      <c r="Q139" s="47" t="str">
        <f>IF(P139="","",P139*0.042*Schedule!G61)</f>
        <v/>
      </c>
      <c r="R139" s="43" t="str">
        <f>IF(P139="","",Q139*Schedule!L61)</f>
        <v/>
      </c>
      <c r="S139" s="43" t="str">
        <f t="shared" si="24"/>
        <v/>
      </c>
      <c r="T139" s="43">
        <f t="shared" si="25"/>
        <v>0</v>
      </c>
      <c r="U139" s="46"/>
    </row>
    <row r="140" spans="1:21" s="2" customFormat="1" ht="20.100000000000001" customHeight="1">
      <c r="A140" s="34">
        <f t="shared" ref="A140:C140" si="76">A63</f>
        <v>54</v>
      </c>
      <c r="B140" s="185" t="str">
        <f t="shared" si="76"/>
        <v xml:space="preserve"> ()  </v>
      </c>
      <c r="C140" s="186">
        <f t="shared" si="76"/>
        <v>0</v>
      </c>
      <c r="D140" s="184" t="str">
        <f>IF($F$84 = "", "", IF(Schedule!$S62 = "", "", IF(INDEX(Schedule!$Y$10:$AG$39,MATCH(Schedule!S62,Schedule!$X$10:$X$39,0),MATCH($F$84,Schedule!$Y$8:$AG$8,0))= "","",INDEX(Schedule!$Y$10:$AG$39,MATCH(Schedule!S62,Schedule!$X$10:$X$39,0),MATCH($F$84,Schedule!$Y$8:$AG$8,0)))))</f>
        <v/>
      </c>
      <c r="E140" s="47" t="str">
        <f>IF(D140="","",D140*0.042*Schedule!G62)</f>
        <v/>
      </c>
      <c r="F140" s="43" t="str">
        <f>IF(D140="","",E140*Schedule!L62)</f>
        <v/>
      </c>
      <c r="G140" s="43" t="str">
        <f t="shared" si="20"/>
        <v/>
      </c>
      <c r="H140" s="43">
        <f t="shared" si="21"/>
        <v>0</v>
      </c>
      <c r="I140" s="44"/>
      <c r="J140" s="184" t="str">
        <f>IF($L$84 = "", "", IF(Schedule!$S62 = "", "", IF(INDEX(Schedule!$Y$10:$AG$39,MATCH(Schedule!S62,Schedule!$X$10:$X$39,0),MATCH($L$84,Schedule!$Y$8:$AG$8,0))= "","",INDEX(Schedule!$Y$10:$AG$39,MATCH(Schedule!S62,Schedule!$X$10:$X$39,0),MATCH($L$84,Schedule!$Y$8:$AG$8,0)))))</f>
        <v/>
      </c>
      <c r="K140" s="47" t="str">
        <f>IF(J140="","",J140*0.042*Schedule!G62)</f>
        <v/>
      </c>
      <c r="L140" s="43" t="str">
        <f>IF(J140="","",K140*Schedule!L62)</f>
        <v/>
      </c>
      <c r="M140" s="43" t="str">
        <f t="shared" si="22"/>
        <v/>
      </c>
      <c r="N140" s="43">
        <f t="shared" si="23"/>
        <v>0</v>
      </c>
      <c r="O140" s="45"/>
      <c r="P140" s="184" t="str">
        <f>IF($R$84 = "", "", IF(Schedule!$S62 = "", "", IF(INDEX(Schedule!$Y$10:$AG$39,MATCH(Schedule!S62,Schedule!$X$10:$X$39,0),MATCH($R$84,Schedule!$Y$8:$AG$8,0))= "","",INDEX(Schedule!$Y$10:$AG$39,MATCH(Schedule!S62,Schedule!$X$10:$X$39,0),MATCH($R$84,Schedule!$Y$8:$AG$8,0)))))</f>
        <v/>
      </c>
      <c r="Q140" s="47" t="str">
        <f>IF(P140="","",P140*0.042*Schedule!G62)</f>
        <v/>
      </c>
      <c r="R140" s="43" t="str">
        <f>IF(P140="","",Q140*Schedule!L62)</f>
        <v/>
      </c>
      <c r="S140" s="43" t="str">
        <f t="shared" si="24"/>
        <v/>
      </c>
      <c r="T140" s="43">
        <f t="shared" si="25"/>
        <v>0</v>
      </c>
      <c r="U140" s="46"/>
    </row>
    <row r="141" spans="1:21" s="2" customFormat="1" ht="20.100000000000001" customHeight="1">
      <c r="A141" s="34">
        <f t="shared" ref="A141:C141" si="77">A64</f>
        <v>55</v>
      </c>
      <c r="B141" s="185" t="str">
        <f t="shared" si="77"/>
        <v xml:space="preserve"> ()  </v>
      </c>
      <c r="C141" s="186">
        <f t="shared" si="77"/>
        <v>0</v>
      </c>
      <c r="D141" s="184" t="str">
        <f>IF($F$84 = "", "", IF(Schedule!$S63 = "", "", IF(INDEX(Schedule!$Y$10:$AG$39,MATCH(Schedule!S63,Schedule!$X$10:$X$39,0),MATCH($F$84,Schedule!$Y$8:$AG$8,0))= "","",INDEX(Schedule!$Y$10:$AG$39,MATCH(Schedule!S63,Schedule!$X$10:$X$39,0),MATCH($F$84,Schedule!$Y$8:$AG$8,0)))))</f>
        <v/>
      </c>
      <c r="E141" s="47" t="str">
        <f>IF(D141="","",D141*0.042*Schedule!G63)</f>
        <v/>
      </c>
      <c r="F141" s="43" t="str">
        <f>IF(D141="","",E141*Schedule!L63)</f>
        <v/>
      </c>
      <c r="G141" s="43" t="str">
        <f t="shared" si="20"/>
        <v/>
      </c>
      <c r="H141" s="43">
        <f t="shared" si="21"/>
        <v>0</v>
      </c>
      <c r="I141" s="44"/>
      <c r="J141" s="184" t="str">
        <f>IF($L$84 = "", "", IF(Schedule!$S63 = "", "", IF(INDEX(Schedule!$Y$10:$AG$39,MATCH(Schedule!S63,Schedule!$X$10:$X$39,0),MATCH($L$84,Schedule!$Y$8:$AG$8,0))= "","",INDEX(Schedule!$Y$10:$AG$39,MATCH(Schedule!S63,Schedule!$X$10:$X$39,0),MATCH($L$84,Schedule!$Y$8:$AG$8,0)))))</f>
        <v/>
      </c>
      <c r="K141" s="47" t="str">
        <f>IF(J141="","",J141*0.042*Schedule!G63)</f>
        <v/>
      </c>
      <c r="L141" s="43" t="str">
        <f>IF(J141="","",K141*Schedule!L63)</f>
        <v/>
      </c>
      <c r="M141" s="43" t="str">
        <f t="shared" si="22"/>
        <v/>
      </c>
      <c r="N141" s="43">
        <f t="shared" si="23"/>
        <v>0</v>
      </c>
      <c r="O141" s="45"/>
      <c r="P141" s="184" t="str">
        <f>IF($R$84 = "", "", IF(Schedule!$S63 = "", "", IF(INDEX(Schedule!$Y$10:$AG$39,MATCH(Schedule!S63,Schedule!$X$10:$X$39,0),MATCH($R$84,Schedule!$Y$8:$AG$8,0))= "","",INDEX(Schedule!$Y$10:$AG$39,MATCH(Schedule!S63,Schedule!$X$10:$X$39,0),MATCH($R$84,Schedule!$Y$8:$AG$8,0)))))</f>
        <v/>
      </c>
      <c r="Q141" s="47" t="str">
        <f>IF(P141="","",P141*0.042*Schedule!G63)</f>
        <v/>
      </c>
      <c r="R141" s="43" t="str">
        <f>IF(P141="","",Q141*Schedule!L63)</f>
        <v/>
      </c>
      <c r="S141" s="43" t="str">
        <f t="shared" si="24"/>
        <v/>
      </c>
      <c r="T141" s="43">
        <f t="shared" si="25"/>
        <v>0</v>
      </c>
      <c r="U141" s="46"/>
    </row>
    <row r="142" spans="1:21" s="2" customFormat="1" ht="20.100000000000001" customHeight="1">
      <c r="A142" s="34">
        <f t="shared" ref="A142:C142" si="78">A65</f>
        <v>56</v>
      </c>
      <c r="B142" s="185" t="str">
        <f t="shared" si="78"/>
        <v xml:space="preserve"> ()  </v>
      </c>
      <c r="C142" s="186">
        <f t="shared" si="78"/>
        <v>0</v>
      </c>
      <c r="D142" s="184" t="str">
        <f>IF($F$84 = "", "", IF(Schedule!$S64 = "", "", IF(INDEX(Schedule!$Y$10:$AG$39,MATCH(Schedule!S64,Schedule!$X$10:$X$39,0),MATCH($F$84,Schedule!$Y$8:$AG$8,0))= "","",INDEX(Schedule!$Y$10:$AG$39,MATCH(Schedule!S64,Schedule!$X$10:$X$39,0),MATCH($F$84,Schedule!$Y$8:$AG$8,0)))))</f>
        <v/>
      </c>
      <c r="E142" s="47" t="str">
        <f>IF(D142="","",D142*0.042*Schedule!G64)</f>
        <v/>
      </c>
      <c r="F142" s="43" t="str">
        <f>IF(D142="","",E142*Schedule!L64)</f>
        <v/>
      </c>
      <c r="G142" s="43" t="str">
        <f t="shared" si="20"/>
        <v/>
      </c>
      <c r="H142" s="43">
        <f t="shared" si="21"/>
        <v>0</v>
      </c>
      <c r="I142" s="44"/>
      <c r="J142" s="184" t="str">
        <f>IF($L$84 = "", "", IF(Schedule!$S64 = "", "", IF(INDEX(Schedule!$Y$10:$AG$39,MATCH(Schedule!S64,Schedule!$X$10:$X$39,0),MATCH($L$84,Schedule!$Y$8:$AG$8,0))= "","",INDEX(Schedule!$Y$10:$AG$39,MATCH(Schedule!S64,Schedule!$X$10:$X$39,0),MATCH($L$84,Schedule!$Y$8:$AG$8,0)))))</f>
        <v/>
      </c>
      <c r="K142" s="47" t="str">
        <f>IF(J142="","",J142*0.042*Schedule!G64)</f>
        <v/>
      </c>
      <c r="L142" s="43" t="str">
        <f>IF(J142="","",K142*Schedule!L64)</f>
        <v/>
      </c>
      <c r="M142" s="43" t="str">
        <f t="shared" si="22"/>
        <v/>
      </c>
      <c r="N142" s="43">
        <f t="shared" si="23"/>
        <v>0</v>
      </c>
      <c r="O142" s="45"/>
      <c r="P142" s="184" t="str">
        <f>IF($R$84 = "", "", IF(Schedule!$S64 = "", "", IF(INDEX(Schedule!$Y$10:$AG$39,MATCH(Schedule!S64,Schedule!$X$10:$X$39,0),MATCH($R$84,Schedule!$Y$8:$AG$8,0))= "","",INDEX(Schedule!$Y$10:$AG$39,MATCH(Schedule!S64,Schedule!$X$10:$X$39,0),MATCH($R$84,Schedule!$Y$8:$AG$8,0)))))</f>
        <v/>
      </c>
      <c r="Q142" s="47" t="str">
        <f>IF(P142="","",P142*0.042*Schedule!G64)</f>
        <v/>
      </c>
      <c r="R142" s="43" t="str">
        <f>IF(P142="","",Q142*Schedule!L64)</f>
        <v/>
      </c>
      <c r="S142" s="43" t="str">
        <f t="shared" si="24"/>
        <v/>
      </c>
      <c r="T142" s="43">
        <f t="shared" si="25"/>
        <v>0</v>
      </c>
      <c r="U142" s="46"/>
    </row>
    <row r="143" spans="1:21" s="2" customFormat="1" ht="20.100000000000001" customHeight="1">
      <c r="A143" s="34">
        <f t="shared" ref="A143:C143" si="79">A66</f>
        <v>57</v>
      </c>
      <c r="B143" s="185" t="str">
        <f t="shared" si="79"/>
        <v xml:space="preserve"> ()  </v>
      </c>
      <c r="C143" s="186">
        <f t="shared" si="79"/>
        <v>0</v>
      </c>
      <c r="D143" s="184" t="str">
        <f>IF($F$84 = "", "", IF(Schedule!$S65 = "", "", IF(INDEX(Schedule!$Y$10:$AG$39,MATCH(Schedule!S65,Schedule!$X$10:$X$39,0),MATCH($F$84,Schedule!$Y$8:$AG$8,0))= "","",INDEX(Schedule!$Y$10:$AG$39,MATCH(Schedule!S65,Schedule!$X$10:$X$39,0),MATCH($F$84,Schedule!$Y$8:$AG$8,0)))))</f>
        <v/>
      </c>
      <c r="E143" s="47" t="str">
        <f>IF(D143="","",D143*0.042*Schedule!G65)</f>
        <v/>
      </c>
      <c r="F143" s="43" t="str">
        <f>IF(D143="","",E143*Schedule!L65)</f>
        <v/>
      </c>
      <c r="G143" s="43" t="str">
        <f t="shared" si="20"/>
        <v/>
      </c>
      <c r="H143" s="43">
        <f t="shared" si="21"/>
        <v>0</v>
      </c>
      <c r="I143" s="44"/>
      <c r="J143" s="184" t="str">
        <f>IF($L$84 = "", "", IF(Schedule!$S65 = "", "", IF(INDEX(Schedule!$Y$10:$AG$39,MATCH(Schedule!S65,Schedule!$X$10:$X$39,0),MATCH($L$84,Schedule!$Y$8:$AG$8,0))= "","",INDEX(Schedule!$Y$10:$AG$39,MATCH(Schedule!S65,Schedule!$X$10:$X$39,0),MATCH($L$84,Schedule!$Y$8:$AG$8,0)))))</f>
        <v/>
      </c>
      <c r="K143" s="47" t="str">
        <f>IF(J143="","",J143*0.042*Schedule!G65)</f>
        <v/>
      </c>
      <c r="L143" s="43" t="str">
        <f>IF(J143="","",K143*Schedule!L65)</f>
        <v/>
      </c>
      <c r="M143" s="43" t="str">
        <f t="shared" si="22"/>
        <v/>
      </c>
      <c r="N143" s="43">
        <f t="shared" si="23"/>
        <v>0</v>
      </c>
      <c r="O143" s="45"/>
      <c r="P143" s="184" t="str">
        <f>IF($R$84 = "", "", IF(Schedule!$S65 = "", "", IF(INDEX(Schedule!$Y$10:$AG$39,MATCH(Schedule!S65,Schedule!$X$10:$X$39,0),MATCH($R$84,Schedule!$Y$8:$AG$8,0))= "","",INDEX(Schedule!$Y$10:$AG$39,MATCH(Schedule!S65,Schedule!$X$10:$X$39,0),MATCH($R$84,Schedule!$Y$8:$AG$8,0)))))</f>
        <v/>
      </c>
      <c r="Q143" s="47" t="str">
        <f>IF(P143="","",P143*0.042*Schedule!G65)</f>
        <v/>
      </c>
      <c r="R143" s="43" t="str">
        <f>IF(P143="","",Q143*Schedule!L65)</f>
        <v/>
      </c>
      <c r="S143" s="43" t="str">
        <f t="shared" si="24"/>
        <v/>
      </c>
      <c r="T143" s="43">
        <f t="shared" si="25"/>
        <v>0</v>
      </c>
      <c r="U143" s="46"/>
    </row>
    <row r="144" spans="1:21" s="2" customFormat="1" ht="20.100000000000001" customHeight="1">
      <c r="A144" s="34">
        <f t="shared" ref="A144:C144" si="80">A67</f>
        <v>58</v>
      </c>
      <c r="B144" s="185" t="str">
        <f t="shared" si="80"/>
        <v xml:space="preserve"> ()  </v>
      </c>
      <c r="C144" s="186">
        <f t="shared" si="80"/>
        <v>0</v>
      </c>
      <c r="D144" s="184" t="str">
        <f>IF($F$84 = "", "", IF(Schedule!$S66 = "", "", IF(INDEX(Schedule!$Y$10:$AG$39,MATCH(Schedule!S66,Schedule!$X$10:$X$39,0),MATCH($F$84,Schedule!$Y$8:$AG$8,0))= "","",INDEX(Schedule!$Y$10:$AG$39,MATCH(Schedule!S66,Schedule!$X$10:$X$39,0),MATCH($F$84,Schedule!$Y$8:$AG$8,0)))))</f>
        <v/>
      </c>
      <c r="E144" s="47" t="str">
        <f>IF(D144="","",D144*0.042*Schedule!G66)</f>
        <v/>
      </c>
      <c r="F144" s="43" t="str">
        <f>IF(D144="","",E144*Schedule!L66)</f>
        <v/>
      </c>
      <c r="G144" s="43" t="str">
        <f t="shared" si="20"/>
        <v/>
      </c>
      <c r="H144" s="43">
        <f t="shared" si="21"/>
        <v>0</v>
      </c>
      <c r="I144" s="44"/>
      <c r="J144" s="184" t="str">
        <f>IF($L$84 = "", "", IF(Schedule!$S66 = "", "", IF(INDEX(Schedule!$Y$10:$AG$39,MATCH(Schedule!S66,Schedule!$X$10:$X$39,0),MATCH($L$84,Schedule!$Y$8:$AG$8,0))= "","",INDEX(Schedule!$Y$10:$AG$39,MATCH(Schedule!S66,Schedule!$X$10:$X$39,0),MATCH($L$84,Schedule!$Y$8:$AG$8,0)))))</f>
        <v/>
      </c>
      <c r="K144" s="47" t="str">
        <f>IF(J144="","",J144*0.042*Schedule!G66)</f>
        <v/>
      </c>
      <c r="L144" s="43" t="str">
        <f>IF(J144="","",K144*Schedule!L66)</f>
        <v/>
      </c>
      <c r="M144" s="43" t="str">
        <f t="shared" si="22"/>
        <v/>
      </c>
      <c r="N144" s="43">
        <f t="shared" si="23"/>
        <v>0</v>
      </c>
      <c r="O144" s="45"/>
      <c r="P144" s="184" t="str">
        <f>IF($R$84 = "", "", IF(Schedule!$S66 = "", "", IF(INDEX(Schedule!$Y$10:$AG$39,MATCH(Schedule!S66,Schedule!$X$10:$X$39,0),MATCH($R$84,Schedule!$Y$8:$AG$8,0))= "","",INDEX(Schedule!$Y$10:$AG$39,MATCH(Schedule!S66,Schedule!$X$10:$X$39,0),MATCH($R$84,Schedule!$Y$8:$AG$8,0)))))</f>
        <v/>
      </c>
      <c r="Q144" s="47" t="str">
        <f>IF(P144="","",P144*0.042*Schedule!G66)</f>
        <v/>
      </c>
      <c r="R144" s="43" t="str">
        <f>IF(P144="","",Q144*Schedule!L66)</f>
        <v/>
      </c>
      <c r="S144" s="43" t="str">
        <f t="shared" si="24"/>
        <v/>
      </c>
      <c r="T144" s="43">
        <f t="shared" si="25"/>
        <v>0</v>
      </c>
      <c r="U144" s="46"/>
    </row>
    <row r="145" spans="1:22" s="2" customFormat="1" ht="20.100000000000001" customHeight="1">
      <c r="A145" s="34">
        <f t="shared" ref="A145:C145" si="81">A68</f>
        <v>59</v>
      </c>
      <c r="B145" s="185" t="str">
        <f t="shared" si="81"/>
        <v xml:space="preserve"> ()  </v>
      </c>
      <c r="C145" s="186">
        <f t="shared" si="81"/>
        <v>0</v>
      </c>
      <c r="D145" s="184" t="str">
        <f>IF($F$84 = "", "", IF(Schedule!$S67 = "", "", IF(INDEX(Schedule!$Y$10:$AG$39,MATCH(Schedule!S67,Schedule!$X$10:$X$39,0),MATCH($F$84,Schedule!$Y$8:$AG$8,0))= "","",INDEX(Schedule!$Y$10:$AG$39,MATCH(Schedule!S67,Schedule!$X$10:$X$39,0),MATCH($F$84,Schedule!$Y$8:$AG$8,0)))))</f>
        <v/>
      </c>
      <c r="E145" s="47" t="str">
        <f>IF(D145="","",D145*0.042*Schedule!G67)</f>
        <v/>
      </c>
      <c r="F145" s="43" t="str">
        <f>IF(D145="","",E145*Schedule!L67)</f>
        <v/>
      </c>
      <c r="G145" s="43" t="str">
        <f t="shared" si="20"/>
        <v/>
      </c>
      <c r="H145" s="43">
        <f t="shared" si="21"/>
        <v>0</v>
      </c>
      <c r="I145" s="44"/>
      <c r="J145" s="184" t="str">
        <f>IF($L$84 = "", "", IF(Schedule!$S67 = "", "", IF(INDEX(Schedule!$Y$10:$AG$39,MATCH(Schedule!S67,Schedule!$X$10:$X$39,0),MATCH($L$84,Schedule!$Y$8:$AG$8,0))= "","",INDEX(Schedule!$Y$10:$AG$39,MATCH(Schedule!S67,Schedule!$X$10:$X$39,0),MATCH($L$84,Schedule!$Y$8:$AG$8,0)))))</f>
        <v/>
      </c>
      <c r="K145" s="47" t="str">
        <f>IF(J145="","",J145*0.042*Schedule!G67)</f>
        <v/>
      </c>
      <c r="L145" s="43" t="str">
        <f>IF(J145="","",K145*Schedule!L67)</f>
        <v/>
      </c>
      <c r="M145" s="43" t="str">
        <f t="shared" si="22"/>
        <v/>
      </c>
      <c r="N145" s="43">
        <f t="shared" si="23"/>
        <v>0</v>
      </c>
      <c r="O145" s="45"/>
      <c r="P145" s="184" t="str">
        <f>IF($R$84 = "", "", IF(Schedule!$S67 = "", "", IF(INDEX(Schedule!$Y$10:$AG$39,MATCH(Schedule!S67,Schedule!$X$10:$X$39,0),MATCH($R$84,Schedule!$Y$8:$AG$8,0))= "","",INDEX(Schedule!$Y$10:$AG$39,MATCH(Schedule!S67,Schedule!$X$10:$X$39,0),MATCH($R$84,Schedule!$Y$8:$AG$8,0)))))</f>
        <v/>
      </c>
      <c r="Q145" s="47" t="str">
        <f>IF(P145="","",P145*0.042*Schedule!G67)</f>
        <v/>
      </c>
      <c r="R145" s="43" t="str">
        <f>IF(P145="","",Q145*Schedule!L67)</f>
        <v/>
      </c>
      <c r="S145" s="43" t="str">
        <f t="shared" si="24"/>
        <v/>
      </c>
      <c r="T145" s="43">
        <f t="shared" si="25"/>
        <v>0</v>
      </c>
      <c r="U145" s="46"/>
    </row>
    <row r="146" spans="1:22" s="2" customFormat="1" ht="20.100000000000001" customHeight="1">
      <c r="A146" s="34">
        <f t="shared" ref="A146:C146" si="82">A69</f>
        <v>60</v>
      </c>
      <c r="B146" s="185" t="str">
        <f t="shared" si="82"/>
        <v xml:space="preserve"> ()  </v>
      </c>
      <c r="C146" s="186">
        <f t="shared" si="82"/>
        <v>0</v>
      </c>
      <c r="D146" s="184" t="str">
        <f>IF($F$84 = "", "", IF(Schedule!$S68 = "", "", IF(INDEX(Schedule!$Y$10:$AG$39,MATCH(Schedule!S68,Schedule!$X$10:$X$39,0),MATCH($F$84,Schedule!$Y$8:$AG$8,0))= "","",INDEX(Schedule!$Y$10:$AG$39,MATCH(Schedule!S68,Schedule!$X$10:$X$39,0),MATCH($F$84,Schedule!$Y$8:$AG$8,0)))))</f>
        <v/>
      </c>
      <c r="E146" s="47" t="str">
        <f>IF(D146="","",D146*0.042*Schedule!G68)</f>
        <v/>
      </c>
      <c r="F146" s="43" t="str">
        <f>IF(D146="","",E146*Schedule!L68)</f>
        <v/>
      </c>
      <c r="G146" s="43" t="str">
        <f t="shared" si="20"/>
        <v/>
      </c>
      <c r="H146" s="43">
        <f t="shared" si="21"/>
        <v>0</v>
      </c>
      <c r="I146" s="44"/>
      <c r="J146" s="184" t="str">
        <f>IF($L$84 = "", "", IF(Schedule!$S68 = "", "", IF(INDEX(Schedule!$Y$10:$AG$39,MATCH(Schedule!S68,Schedule!$X$10:$X$39,0),MATCH($L$84,Schedule!$Y$8:$AG$8,0))= "","",INDEX(Schedule!$Y$10:$AG$39,MATCH(Schedule!S68,Schedule!$X$10:$X$39,0),MATCH($L$84,Schedule!$Y$8:$AG$8,0)))))</f>
        <v/>
      </c>
      <c r="K146" s="47" t="str">
        <f>IF(J146="","",J146*0.042*Schedule!G68)</f>
        <v/>
      </c>
      <c r="L146" s="43" t="str">
        <f>IF(J146="","",K146*Schedule!L68)</f>
        <v/>
      </c>
      <c r="M146" s="43" t="str">
        <f t="shared" si="22"/>
        <v/>
      </c>
      <c r="N146" s="43">
        <f t="shared" si="23"/>
        <v>0</v>
      </c>
      <c r="O146" s="45"/>
      <c r="P146" s="184" t="str">
        <f>IF($R$84 = "", "", IF(Schedule!$S68 = "", "", IF(INDEX(Schedule!$Y$10:$AG$39,MATCH(Schedule!S68,Schedule!$X$10:$X$39,0),MATCH($R$84,Schedule!$Y$8:$AG$8,0))= "","",INDEX(Schedule!$Y$10:$AG$39,MATCH(Schedule!S68,Schedule!$X$10:$X$39,0),MATCH($R$84,Schedule!$Y$8:$AG$8,0)))))</f>
        <v/>
      </c>
      <c r="Q146" s="47" t="str">
        <f>IF(P146="","",P146*0.042*Schedule!G68)</f>
        <v/>
      </c>
      <c r="R146" s="43" t="str">
        <f>IF(P146="","",Q146*Schedule!L68)</f>
        <v/>
      </c>
      <c r="S146" s="43" t="str">
        <f t="shared" si="24"/>
        <v/>
      </c>
      <c r="T146" s="43">
        <f t="shared" si="25"/>
        <v>0</v>
      </c>
      <c r="U146" s="46"/>
    </row>
    <row r="147" spans="1:22" s="2" customFormat="1" ht="20.100000000000001" customHeight="1">
      <c r="A147" s="34">
        <f t="shared" ref="A147:C147" si="83">A70</f>
        <v>61</v>
      </c>
      <c r="B147" s="185" t="str">
        <f t="shared" si="83"/>
        <v xml:space="preserve"> ()  </v>
      </c>
      <c r="C147" s="186">
        <f t="shared" si="83"/>
        <v>0</v>
      </c>
      <c r="D147" s="184" t="str">
        <f>IF($F$84 = "", "", IF(Schedule!$S69 = "", "", IF(INDEX(Schedule!$Y$10:$AG$39,MATCH(Schedule!S69,Schedule!$X$10:$X$39,0),MATCH($F$84,Schedule!$Y$8:$AG$8,0))= "","",INDEX(Schedule!$Y$10:$AG$39,MATCH(Schedule!S69,Schedule!$X$10:$X$39,0),MATCH($F$84,Schedule!$Y$8:$AG$8,0)))))</f>
        <v/>
      </c>
      <c r="E147" s="47" t="str">
        <f>IF(D147="","",D147*0.042*Schedule!G69)</f>
        <v/>
      </c>
      <c r="F147" s="43" t="str">
        <f>IF(D147="","",E147*Schedule!L69)</f>
        <v/>
      </c>
      <c r="G147" s="43" t="str">
        <f t="shared" si="20"/>
        <v/>
      </c>
      <c r="H147" s="43">
        <f t="shared" si="21"/>
        <v>0</v>
      </c>
      <c r="I147" s="44"/>
      <c r="J147" s="184" t="str">
        <f>IF($L$84 = "", "", IF(Schedule!$S69 = "", "", IF(INDEX(Schedule!$Y$10:$AG$39,MATCH(Schedule!S69,Schedule!$X$10:$X$39,0),MATCH($L$84,Schedule!$Y$8:$AG$8,0))= "","",INDEX(Schedule!$Y$10:$AG$39,MATCH(Schedule!S69,Schedule!$X$10:$X$39,0),MATCH($L$84,Schedule!$Y$8:$AG$8,0)))))</f>
        <v/>
      </c>
      <c r="K147" s="47" t="str">
        <f>IF(J147="","",J147*0.042*Schedule!G69)</f>
        <v/>
      </c>
      <c r="L147" s="43" t="str">
        <f>IF(J147="","",K147*Schedule!L69)</f>
        <v/>
      </c>
      <c r="M147" s="43" t="str">
        <f t="shared" si="22"/>
        <v/>
      </c>
      <c r="N147" s="43">
        <f t="shared" si="23"/>
        <v>0</v>
      </c>
      <c r="O147" s="45"/>
      <c r="P147" s="184" t="str">
        <f>IF($R$84 = "", "", IF(Schedule!$S69 = "", "", IF(INDEX(Schedule!$Y$10:$AG$39,MATCH(Schedule!S69,Schedule!$X$10:$X$39,0),MATCH($R$84,Schedule!$Y$8:$AG$8,0))= "","",INDEX(Schedule!$Y$10:$AG$39,MATCH(Schedule!S69,Schedule!$X$10:$X$39,0),MATCH($R$84,Schedule!$Y$8:$AG$8,0)))))</f>
        <v/>
      </c>
      <c r="Q147" s="47" t="str">
        <f>IF(P147="","",P147*0.042*Schedule!G69)</f>
        <v/>
      </c>
      <c r="R147" s="43" t="str">
        <f>IF(P147="","",Q147*Schedule!L69)</f>
        <v/>
      </c>
      <c r="S147" s="43" t="str">
        <f t="shared" si="24"/>
        <v/>
      </c>
      <c r="T147" s="43">
        <f t="shared" si="25"/>
        <v>0</v>
      </c>
      <c r="U147" s="46"/>
    </row>
    <row r="148" spans="1:22" s="2" customFormat="1" ht="20.100000000000001" customHeight="1">
      <c r="A148" s="34">
        <f t="shared" ref="A148:C148" si="84">A71</f>
        <v>62</v>
      </c>
      <c r="B148" s="185" t="str">
        <f t="shared" si="84"/>
        <v xml:space="preserve"> ()  </v>
      </c>
      <c r="C148" s="186">
        <f t="shared" si="84"/>
        <v>0</v>
      </c>
      <c r="D148" s="184" t="str">
        <f>IF($F$84 = "", "", IF(Schedule!$S70 = "", "", IF(INDEX(Schedule!$Y$10:$AG$39,MATCH(Schedule!S70,Schedule!$X$10:$X$39,0),MATCH($F$84,Schedule!$Y$8:$AG$8,0))= "","",INDEX(Schedule!$Y$10:$AG$39,MATCH(Schedule!S70,Schedule!$X$10:$X$39,0),MATCH($F$84,Schedule!$Y$8:$AG$8,0)))))</f>
        <v/>
      </c>
      <c r="E148" s="47" t="str">
        <f>IF(D148="","",D148*0.042*Schedule!G70)</f>
        <v/>
      </c>
      <c r="F148" s="43" t="str">
        <f>IF(D148="","",E148*Schedule!L70)</f>
        <v/>
      </c>
      <c r="G148" s="43" t="str">
        <f t="shared" si="20"/>
        <v/>
      </c>
      <c r="H148" s="43">
        <f t="shared" si="21"/>
        <v>0</v>
      </c>
      <c r="I148" s="44"/>
      <c r="J148" s="184" t="str">
        <f>IF($L$84 = "", "", IF(Schedule!$S70 = "", "", IF(INDEX(Schedule!$Y$10:$AG$39,MATCH(Schedule!S70,Schedule!$X$10:$X$39,0),MATCH($L$84,Schedule!$Y$8:$AG$8,0))= "","",INDEX(Schedule!$Y$10:$AG$39,MATCH(Schedule!S70,Schedule!$X$10:$X$39,0),MATCH($L$84,Schedule!$Y$8:$AG$8,0)))))</f>
        <v/>
      </c>
      <c r="K148" s="47" t="str">
        <f>IF(J148="","",J148*0.042*Schedule!G70)</f>
        <v/>
      </c>
      <c r="L148" s="43" t="str">
        <f>IF(J148="","",K148*Schedule!L70)</f>
        <v/>
      </c>
      <c r="M148" s="43" t="str">
        <f t="shared" si="22"/>
        <v/>
      </c>
      <c r="N148" s="43">
        <f t="shared" si="23"/>
        <v>0</v>
      </c>
      <c r="O148" s="45"/>
      <c r="P148" s="184" t="str">
        <f>IF($R$84 = "", "", IF(Schedule!$S70 = "", "", IF(INDEX(Schedule!$Y$10:$AG$39,MATCH(Schedule!S70,Schedule!$X$10:$X$39,0),MATCH($R$84,Schedule!$Y$8:$AG$8,0))= "","",INDEX(Schedule!$Y$10:$AG$39,MATCH(Schedule!S70,Schedule!$X$10:$X$39,0),MATCH($R$84,Schedule!$Y$8:$AG$8,0)))))</f>
        <v/>
      </c>
      <c r="Q148" s="47" t="str">
        <f>IF(P148="","",P148*0.042*Schedule!G70)</f>
        <v/>
      </c>
      <c r="R148" s="43" t="str">
        <f>IF(P148="","",Q148*Schedule!L70)</f>
        <v/>
      </c>
      <c r="S148" s="43" t="str">
        <f t="shared" si="24"/>
        <v/>
      </c>
      <c r="T148" s="43">
        <f t="shared" si="25"/>
        <v>0</v>
      </c>
      <c r="U148" s="46"/>
    </row>
    <row r="149" spans="1:22" s="2" customFormat="1" ht="20.100000000000001" customHeight="1">
      <c r="A149" s="34">
        <f t="shared" ref="A149:C149" si="85">A72</f>
        <v>63</v>
      </c>
      <c r="B149" s="185" t="str">
        <f t="shared" si="85"/>
        <v xml:space="preserve"> ()  </v>
      </c>
      <c r="C149" s="186">
        <f t="shared" si="85"/>
        <v>0</v>
      </c>
      <c r="D149" s="184" t="str">
        <f>IF($F$84 = "", "", IF(Schedule!$S71 = "", "", IF(INDEX(Schedule!$Y$10:$AG$39,MATCH(Schedule!S71,Schedule!$X$10:$X$39,0),MATCH($F$84,Schedule!$Y$8:$AG$8,0))= "","",INDEX(Schedule!$Y$10:$AG$39,MATCH(Schedule!S71,Schedule!$X$10:$X$39,0),MATCH($F$84,Schedule!$Y$8:$AG$8,0)))))</f>
        <v/>
      </c>
      <c r="E149" s="47" t="str">
        <f>IF(D149="","",D149*0.042*Schedule!G71)</f>
        <v/>
      </c>
      <c r="F149" s="43" t="str">
        <f>IF(D149="","",E149*Schedule!L71)</f>
        <v/>
      </c>
      <c r="G149" s="43" t="str">
        <f t="shared" si="20"/>
        <v/>
      </c>
      <c r="H149" s="43">
        <f t="shared" si="21"/>
        <v>0</v>
      </c>
      <c r="I149" s="44"/>
      <c r="J149" s="184" t="str">
        <f>IF($L$84 = "", "", IF(Schedule!$S71 = "", "", IF(INDEX(Schedule!$Y$10:$AG$39,MATCH(Schedule!S71,Schedule!$X$10:$X$39,0),MATCH($L$84,Schedule!$Y$8:$AG$8,0))= "","",INDEX(Schedule!$Y$10:$AG$39,MATCH(Schedule!S71,Schedule!$X$10:$X$39,0),MATCH($L$84,Schedule!$Y$8:$AG$8,0)))))</f>
        <v/>
      </c>
      <c r="K149" s="47" t="str">
        <f>IF(J149="","",J149*0.042*Schedule!G71)</f>
        <v/>
      </c>
      <c r="L149" s="43" t="str">
        <f>IF(J149="","",K149*Schedule!L71)</f>
        <v/>
      </c>
      <c r="M149" s="43" t="str">
        <f t="shared" si="22"/>
        <v/>
      </c>
      <c r="N149" s="43">
        <f t="shared" si="23"/>
        <v>0</v>
      </c>
      <c r="O149" s="45"/>
      <c r="P149" s="184" t="str">
        <f>IF($R$84 = "", "", IF(Schedule!$S71 = "", "", IF(INDEX(Schedule!$Y$10:$AG$39,MATCH(Schedule!S71,Schedule!$X$10:$X$39,0),MATCH($R$84,Schedule!$Y$8:$AG$8,0))= "","",INDEX(Schedule!$Y$10:$AG$39,MATCH(Schedule!S71,Schedule!$X$10:$X$39,0),MATCH($R$84,Schedule!$Y$8:$AG$8,0)))))</f>
        <v/>
      </c>
      <c r="Q149" s="47" t="str">
        <f>IF(P149="","",P149*0.042*Schedule!G71)</f>
        <v/>
      </c>
      <c r="R149" s="43" t="str">
        <f>IF(P149="","",Q149*Schedule!L71)</f>
        <v/>
      </c>
      <c r="S149" s="43" t="str">
        <f t="shared" si="24"/>
        <v/>
      </c>
      <c r="T149" s="43">
        <f t="shared" si="25"/>
        <v>0</v>
      </c>
      <c r="U149" s="46"/>
    </row>
    <row r="150" spans="1:22" s="2" customFormat="1" ht="20.100000000000001" customHeight="1">
      <c r="A150" s="34">
        <f t="shared" ref="A150:C150" si="86">A73</f>
        <v>64</v>
      </c>
      <c r="B150" s="185" t="str">
        <f t="shared" si="86"/>
        <v xml:space="preserve"> ()  </v>
      </c>
      <c r="C150" s="186">
        <f t="shared" si="86"/>
        <v>0</v>
      </c>
      <c r="D150" s="184" t="str">
        <f>IF($F$84 = "", "", IF(Schedule!$S72 = "", "", IF(INDEX(Schedule!$Y$10:$AG$39,MATCH(Schedule!S72,Schedule!$X$10:$X$39,0),MATCH($F$84,Schedule!$Y$8:$AG$8,0))= "","",INDEX(Schedule!$Y$10:$AG$39,MATCH(Schedule!S72,Schedule!$X$10:$X$39,0),MATCH($F$84,Schedule!$Y$8:$AG$8,0)))))</f>
        <v/>
      </c>
      <c r="E150" s="47" t="str">
        <f>IF(D150="","",D150*0.042*Schedule!G72)</f>
        <v/>
      </c>
      <c r="F150" s="43" t="str">
        <f>IF(D150="","",E150*Schedule!L72)</f>
        <v/>
      </c>
      <c r="G150" s="43" t="str">
        <f t="shared" si="20"/>
        <v/>
      </c>
      <c r="H150" s="43">
        <f t="shared" si="21"/>
        <v>0</v>
      </c>
      <c r="I150" s="44"/>
      <c r="J150" s="184" t="str">
        <f>IF($L$84 = "", "", IF(Schedule!$S72 = "", "", IF(INDEX(Schedule!$Y$10:$AG$39,MATCH(Schedule!S72,Schedule!$X$10:$X$39,0),MATCH($L$84,Schedule!$Y$8:$AG$8,0))= "","",INDEX(Schedule!$Y$10:$AG$39,MATCH(Schedule!S72,Schedule!$X$10:$X$39,0),MATCH($L$84,Schedule!$Y$8:$AG$8,0)))))</f>
        <v/>
      </c>
      <c r="K150" s="47" t="str">
        <f>IF(J150="","",J150*0.042*Schedule!G72)</f>
        <v/>
      </c>
      <c r="L150" s="43" t="str">
        <f>IF(J150="","",K150*Schedule!L72)</f>
        <v/>
      </c>
      <c r="M150" s="43" t="str">
        <f t="shared" si="22"/>
        <v/>
      </c>
      <c r="N150" s="43">
        <f t="shared" si="23"/>
        <v>0</v>
      </c>
      <c r="O150" s="45"/>
      <c r="P150" s="184" t="str">
        <f>IF($R$84 = "", "", IF(Schedule!$S72 = "", "", IF(INDEX(Schedule!$Y$10:$AG$39,MATCH(Schedule!S72,Schedule!$X$10:$X$39,0),MATCH($R$84,Schedule!$Y$8:$AG$8,0))= "","",INDEX(Schedule!$Y$10:$AG$39,MATCH(Schedule!S72,Schedule!$X$10:$X$39,0),MATCH($R$84,Schedule!$Y$8:$AG$8,0)))))</f>
        <v/>
      </c>
      <c r="Q150" s="47" t="str">
        <f>IF(P150="","",P150*0.042*Schedule!G72)</f>
        <v/>
      </c>
      <c r="R150" s="43" t="str">
        <f>IF(P150="","",Q150*Schedule!L72)</f>
        <v/>
      </c>
      <c r="S150" s="43" t="str">
        <f t="shared" si="24"/>
        <v/>
      </c>
      <c r="T150" s="43">
        <f t="shared" si="25"/>
        <v>0</v>
      </c>
      <c r="U150" s="46"/>
    </row>
    <row r="151" spans="1:22" s="2" customFormat="1" ht="17.399999999999999">
      <c r="A151" s="34">
        <f t="shared" ref="A151:C151" si="87">A74</f>
        <v>65</v>
      </c>
      <c r="B151" s="185" t="str">
        <f t="shared" si="87"/>
        <v xml:space="preserve"> ()  </v>
      </c>
      <c r="C151" s="186">
        <f t="shared" si="87"/>
        <v>0</v>
      </c>
      <c r="D151" s="184" t="str">
        <f>IF($F$84 = "", "", IF(Schedule!$S73 = "", "", IF(INDEX(Schedule!$Y$10:$AG$39,MATCH(Schedule!S73,Schedule!$X$10:$X$39,0),MATCH($F$84,Schedule!$Y$8:$AG$8,0))= "","",INDEX(Schedule!$Y$10:$AG$39,MATCH(Schedule!S73,Schedule!$X$10:$X$39,0),MATCH($F$84,Schedule!$Y$8:$AG$8,0)))))</f>
        <v/>
      </c>
      <c r="E151" s="47" t="str">
        <f>IF(D151="","",D151*0.042*Schedule!G73)</f>
        <v/>
      </c>
      <c r="F151" s="43" t="str">
        <f>IF(D151="","",E151*Schedule!L73)</f>
        <v/>
      </c>
      <c r="G151" s="43" t="str">
        <f t="shared" si="20"/>
        <v/>
      </c>
      <c r="H151" s="43">
        <f t="shared" si="21"/>
        <v>0</v>
      </c>
      <c r="I151" s="44"/>
      <c r="J151" s="184" t="str">
        <f>IF($L$84 = "", "", IF(Schedule!$S73 = "", "", IF(INDEX(Schedule!$Y$10:$AG$39,MATCH(Schedule!S73,Schedule!$X$10:$X$39,0),MATCH($L$84,Schedule!$Y$8:$AG$8,0))= "","",INDEX(Schedule!$Y$10:$AG$39,MATCH(Schedule!S73,Schedule!$X$10:$X$39,0),MATCH($L$84,Schedule!$Y$8:$AG$8,0)))))</f>
        <v/>
      </c>
      <c r="K151" s="47" t="str">
        <f>IF(J151="","",J151*0.042*Schedule!G73)</f>
        <v/>
      </c>
      <c r="L151" s="43" t="str">
        <f>IF(J151="","",K151*Schedule!L73)</f>
        <v/>
      </c>
      <c r="M151" s="43" t="str">
        <f t="shared" si="22"/>
        <v/>
      </c>
      <c r="N151" s="43">
        <f t="shared" si="23"/>
        <v>0</v>
      </c>
      <c r="O151" s="45"/>
      <c r="P151" s="184" t="str">
        <f>IF($R$84 = "", "", IF(Schedule!$S73 = "", "", IF(INDEX(Schedule!$Y$10:$AG$39,MATCH(Schedule!S73,Schedule!$X$10:$X$39,0),MATCH($R$84,Schedule!$Y$8:$AG$8,0))= "","",INDEX(Schedule!$Y$10:$AG$39,MATCH(Schedule!S73,Schedule!$X$10:$X$39,0),MATCH($R$84,Schedule!$Y$8:$AG$8,0)))))</f>
        <v/>
      </c>
      <c r="Q151" s="47" t="str">
        <f>IF(P151="","",P151*0.042*Schedule!G73)</f>
        <v/>
      </c>
      <c r="R151" s="43" t="str">
        <f>IF(P151="","",Q151*Schedule!L73)</f>
        <v/>
      </c>
      <c r="S151" s="43" t="str">
        <f t="shared" si="24"/>
        <v/>
      </c>
      <c r="T151" s="43">
        <f t="shared" si="25"/>
        <v>0</v>
      </c>
      <c r="U151" s="46"/>
    </row>
    <row r="152" spans="1:22" s="2" customFormat="1" ht="17.399999999999999">
      <c r="A152" s="34">
        <f t="shared" ref="A152:C152" si="88">A75</f>
        <v>66</v>
      </c>
      <c r="B152" s="185" t="str">
        <f t="shared" si="88"/>
        <v xml:space="preserve"> ()  </v>
      </c>
      <c r="C152" s="186">
        <f t="shared" si="88"/>
        <v>0</v>
      </c>
      <c r="D152" s="184" t="str">
        <f>IF($F$84 = "", "", IF(Schedule!$S74 = "", "", IF(INDEX(Schedule!$Y$10:$AG$39,MATCH(Schedule!S74,Schedule!$X$10:$X$39,0),MATCH($F$84,Schedule!$Y$8:$AG$8,0))= "","",INDEX(Schedule!$Y$10:$AG$39,MATCH(Schedule!S74,Schedule!$X$10:$X$39,0),MATCH($F$84,Schedule!$Y$8:$AG$8,0)))))</f>
        <v/>
      </c>
      <c r="E152" s="47" t="str">
        <f>IF(D152="","",D152*0.042*Schedule!G74)</f>
        <v/>
      </c>
      <c r="F152" s="43" t="str">
        <f>IF(D152="","",E152*Schedule!L74)</f>
        <v/>
      </c>
      <c r="G152" s="43" t="str">
        <f t="shared" si="20"/>
        <v/>
      </c>
      <c r="H152" s="43">
        <f t="shared" si="21"/>
        <v>0</v>
      </c>
      <c r="I152" s="44"/>
      <c r="J152" s="184" t="str">
        <f>IF($L$84 = "", "", IF(Schedule!$S74 = "", "", IF(INDEX(Schedule!$Y$10:$AG$39,MATCH(Schedule!S74,Schedule!$X$10:$X$39,0),MATCH($L$84,Schedule!$Y$8:$AG$8,0))= "","",INDEX(Schedule!$Y$10:$AG$39,MATCH(Schedule!S74,Schedule!$X$10:$X$39,0),MATCH($L$84,Schedule!$Y$8:$AG$8,0)))))</f>
        <v/>
      </c>
      <c r="K152" s="47" t="str">
        <f>IF(J152="","",J152*0.042*Schedule!G74)</f>
        <v/>
      </c>
      <c r="L152" s="43" t="str">
        <f>IF(J152="","",K152*Schedule!L74)</f>
        <v/>
      </c>
      <c r="M152" s="43" t="str">
        <f t="shared" si="22"/>
        <v/>
      </c>
      <c r="N152" s="43">
        <f t="shared" si="23"/>
        <v>0</v>
      </c>
      <c r="O152" s="45"/>
      <c r="P152" s="184" t="str">
        <f>IF($R$84 = "", "", IF(Schedule!$S74 = "", "", IF(INDEX(Schedule!$Y$10:$AG$39,MATCH(Schedule!S74,Schedule!$X$10:$X$39,0),MATCH($R$84,Schedule!$Y$8:$AG$8,0))= "","",INDEX(Schedule!$Y$10:$AG$39,MATCH(Schedule!S74,Schedule!$X$10:$X$39,0),MATCH($R$84,Schedule!$Y$8:$AG$8,0)))))</f>
        <v/>
      </c>
      <c r="Q152" s="47" t="str">
        <f>IF(P152="","",P152*0.042*Schedule!G74)</f>
        <v/>
      </c>
      <c r="R152" s="43" t="str">
        <f>IF(P152="","",Q152*Schedule!L74)</f>
        <v/>
      </c>
      <c r="S152" s="43" t="str">
        <f t="shared" si="24"/>
        <v/>
      </c>
      <c r="T152" s="43">
        <f t="shared" si="25"/>
        <v>0</v>
      </c>
      <c r="U152" s="46"/>
    </row>
    <row r="153" spans="1:22" s="2" customFormat="1" ht="17.399999999999999">
      <c r="A153" s="34">
        <f t="shared" ref="A153:C153" si="89">A76</f>
        <v>67</v>
      </c>
      <c r="B153" s="185" t="str">
        <f t="shared" si="89"/>
        <v xml:space="preserve"> ()  </v>
      </c>
      <c r="C153" s="186">
        <f t="shared" si="89"/>
        <v>0</v>
      </c>
      <c r="D153" s="184" t="str">
        <f>IF($F$84 = "", "", IF(Schedule!$S75 = "", "", IF(INDEX(Schedule!$Y$10:$AG$39,MATCH(Schedule!S75,Schedule!$X$10:$X$39,0),MATCH($F$84,Schedule!$Y$8:$AG$8,0))= "","",INDEX(Schedule!$Y$10:$AG$39,MATCH(Schedule!S75,Schedule!$X$10:$X$39,0),MATCH($F$84,Schedule!$Y$8:$AG$8,0)))))</f>
        <v/>
      </c>
      <c r="E153" s="47" t="str">
        <f>IF(D153="","",D153*0.042*Schedule!G75)</f>
        <v/>
      </c>
      <c r="F153" s="43" t="str">
        <f>IF(D153="","",E153*Schedule!L75)</f>
        <v/>
      </c>
      <c r="G153" s="43" t="str">
        <f t="shared" ref="G153:G158" si="90">IF(D153="","",F153)</f>
        <v/>
      </c>
      <c r="H153" s="43">
        <f t="shared" ref="H153:H158" si="91">IF(D153="",H152,H152-F153)</f>
        <v>0</v>
      </c>
      <c r="I153" s="44"/>
      <c r="J153" s="184" t="str">
        <f>IF($L$84 = "", "", IF(Schedule!$S75 = "", "", IF(INDEX(Schedule!$Y$10:$AG$39,MATCH(Schedule!S75,Schedule!$X$10:$X$39,0),MATCH($L$84,Schedule!$Y$8:$AG$8,0))= "","",INDEX(Schedule!$Y$10:$AG$39,MATCH(Schedule!S75,Schedule!$X$10:$X$39,0),MATCH($L$84,Schedule!$Y$8:$AG$8,0)))))</f>
        <v/>
      </c>
      <c r="K153" s="47" t="str">
        <f>IF(J153="","",J153*0.042*Schedule!G75)</f>
        <v/>
      </c>
      <c r="L153" s="43" t="str">
        <f>IF(J153="","",K153*Schedule!L75)</f>
        <v/>
      </c>
      <c r="M153" s="43" t="str">
        <f t="shared" ref="M153:M158" si="92">IF(J153="",M152,IF(M152="",L153,L153+M152))</f>
        <v/>
      </c>
      <c r="N153" s="43">
        <f t="shared" ref="N153:N158" si="93">IF(J153="",N152,N152-L153)</f>
        <v>0</v>
      </c>
      <c r="O153" s="45"/>
      <c r="P153" s="184" t="str">
        <f>IF($R$84 = "", "", IF(Schedule!$S75 = "", "", IF(INDEX(Schedule!$Y$10:$AG$39,MATCH(Schedule!S75,Schedule!$X$10:$X$39,0),MATCH($R$84,Schedule!$Y$8:$AG$8,0))= "","",INDEX(Schedule!$Y$10:$AG$39,MATCH(Schedule!S75,Schedule!$X$10:$X$39,0),MATCH($R$84,Schedule!$Y$8:$AG$8,0)))))</f>
        <v/>
      </c>
      <c r="Q153" s="47" t="str">
        <f>IF(P153="","",P153*0.042*Schedule!G75)</f>
        <v/>
      </c>
      <c r="R153" s="43" t="str">
        <f>IF(P153="","",Q153*Schedule!L75)</f>
        <v/>
      </c>
      <c r="S153" s="43" t="str">
        <f t="shared" ref="S153:S158" si="94">IF(P153="",S152,IF(S152="",R153,R153+S152))</f>
        <v/>
      </c>
      <c r="T153" s="43">
        <f t="shared" ref="T153:T158" si="95">IF(P153="",T152,T152-R153)</f>
        <v>0</v>
      </c>
      <c r="U153" s="46"/>
    </row>
    <row r="154" spans="1:22" s="2" customFormat="1" ht="17.399999999999999">
      <c r="A154" s="34">
        <f t="shared" ref="A154:C154" si="96">A77</f>
        <v>68</v>
      </c>
      <c r="B154" s="185" t="str">
        <f t="shared" si="96"/>
        <v xml:space="preserve"> ()  </v>
      </c>
      <c r="C154" s="186">
        <f t="shared" si="96"/>
        <v>0</v>
      </c>
      <c r="D154" s="184" t="str">
        <f>IF($F$84 = "", "", IF(Schedule!$S76 = "", "", IF(INDEX(Schedule!$Y$10:$AG$39,MATCH(Schedule!S76,Schedule!$X$10:$X$39,0),MATCH($F$84,Schedule!$Y$8:$AG$8,0))= "","",INDEX(Schedule!$Y$10:$AG$39,MATCH(Schedule!S76,Schedule!$X$10:$X$39,0),MATCH($F$84,Schedule!$Y$8:$AG$8,0)))))</f>
        <v/>
      </c>
      <c r="E154" s="47" t="str">
        <f>IF(D154="","",D154*0.042*Schedule!G76)</f>
        <v/>
      </c>
      <c r="F154" s="43" t="str">
        <f>IF(D154="","",E154*Schedule!L76)</f>
        <v/>
      </c>
      <c r="G154" s="43" t="str">
        <f t="shared" si="90"/>
        <v/>
      </c>
      <c r="H154" s="43">
        <f t="shared" si="91"/>
        <v>0</v>
      </c>
      <c r="I154" s="44"/>
      <c r="J154" s="184" t="str">
        <f>IF($L$84 = "", "", IF(Schedule!$S76 = "", "", IF(INDEX(Schedule!$Y$10:$AG$39,MATCH(Schedule!S76,Schedule!$X$10:$X$39,0),MATCH($L$84,Schedule!$Y$8:$AG$8,0))= "","",INDEX(Schedule!$Y$10:$AG$39,MATCH(Schedule!S76,Schedule!$X$10:$X$39,0),MATCH($L$84,Schedule!$Y$8:$AG$8,0)))))</f>
        <v/>
      </c>
      <c r="K154" s="47" t="str">
        <f>IF(J154="","",J154*0.042*Schedule!G76)</f>
        <v/>
      </c>
      <c r="L154" s="43" t="str">
        <f>IF(J154="","",K154*Schedule!L76)</f>
        <v/>
      </c>
      <c r="M154" s="43" t="str">
        <f t="shared" si="92"/>
        <v/>
      </c>
      <c r="N154" s="43">
        <f t="shared" si="93"/>
        <v>0</v>
      </c>
      <c r="O154" s="45"/>
      <c r="P154" s="184" t="str">
        <f>IF($R$84 = "", "", IF(Schedule!$S76 = "", "", IF(INDEX(Schedule!$Y$10:$AG$39,MATCH(Schedule!S76,Schedule!$X$10:$X$39,0),MATCH($R$84,Schedule!$Y$8:$AG$8,0))= "","",INDEX(Schedule!$Y$10:$AG$39,MATCH(Schedule!S76,Schedule!$X$10:$X$39,0),MATCH($R$84,Schedule!$Y$8:$AG$8,0)))))</f>
        <v/>
      </c>
      <c r="Q154" s="47" t="str">
        <f>IF(P154="","",P154*0.042*Schedule!G76)</f>
        <v/>
      </c>
      <c r="R154" s="43" t="str">
        <f>IF(P154="","",Q154*Schedule!L76)</f>
        <v/>
      </c>
      <c r="S154" s="43" t="str">
        <f t="shared" si="94"/>
        <v/>
      </c>
      <c r="T154" s="43">
        <f t="shared" si="95"/>
        <v>0</v>
      </c>
      <c r="U154" s="46"/>
    </row>
    <row r="155" spans="1:22" s="2" customFormat="1" ht="17.399999999999999">
      <c r="A155" s="34">
        <f t="shared" ref="A155:C155" si="97">A78</f>
        <v>69</v>
      </c>
      <c r="B155" s="185" t="str">
        <f t="shared" si="97"/>
        <v xml:space="preserve"> ()  </v>
      </c>
      <c r="C155" s="186">
        <f t="shared" si="97"/>
        <v>0</v>
      </c>
      <c r="D155" s="184" t="str">
        <f>IF($F$84 = "", "", IF(Schedule!$S77 = "", "", IF(INDEX(Schedule!$Y$10:$AG$39,MATCH(Schedule!S77,Schedule!$X$10:$X$39,0),MATCH($F$84,Schedule!$Y$8:$AG$8,0))= "","",INDEX(Schedule!$Y$10:$AG$39,MATCH(Schedule!S77,Schedule!$X$10:$X$39,0),MATCH($F$84,Schedule!$Y$8:$AG$8,0)))))</f>
        <v/>
      </c>
      <c r="E155" s="47" t="str">
        <f>IF(D155="","",D155*0.042*Schedule!G77)</f>
        <v/>
      </c>
      <c r="F155" s="43" t="str">
        <f>IF(D155="","",E155*Schedule!L77)</f>
        <v/>
      </c>
      <c r="G155" s="43" t="str">
        <f t="shared" si="90"/>
        <v/>
      </c>
      <c r="H155" s="43">
        <f t="shared" si="91"/>
        <v>0</v>
      </c>
      <c r="I155" s="44"/>
      <c r="J155" s="184" t="str">
        <f>IF($L$84 = "", "", IF(Schedule!$S77 = "", "", IF(INDEX(Schedule!$Y$10:$AG$39,MATCH(Schedule!S77,Schedule!$X$10:$X$39,0),MATCH($L$84,Schedule!$Y$8:$AG$8,0))= "","",INDEX(Schedule!$Y$10:$AG$39,MATCH(Schedule!S77,Schedule!$X$10:$X$39,0),MATCH($L$84,Schedule!$Y$8:$AG$8,0)))))</f>
        <v/>
      </c>
      <c r="K155" s="47" t="str">
        <f>IF(J155="","",J155*0.042*Schedule!G77)</f>
        <v/>
      </c>
      <c r="L155" s="43" t="str">
        <f>IF(J155="","",K155*Schedule!L77)</f>
        <v/>
      </c>
      <c r="M155" s="43" t="str">
        <f t="shared" si="92"/>
        <v/>
      </c>
      <c r="N155" s="43">
        <f t="shared" si="93"/>
        <v>0</v>
      </c>
      <c r="O155" s="45"/>
      <c r="P155" s="184" t="str">
        <f>IF($R$84 = "", "", IF(Schedule!$S77 = "", "", IF(INDEX(Schedule!$Y$10:$AG$39,MATCH(Schedule!S77,Schedule!$X$10:$X$39,0),MATCH($R$84,Schedule!$Y$8:$AG$8,0))= "","",INDEX(Schedule!$Y$10:$AG$39,MATCH(Schedule!S77,Schedule!$X$10:$X$39,0),MATCH($R$84,Schedule!$Y$8:$AG$8,0)))))</f>
        <v/>
      </c>
      <c r="Q155" s="47" t="str">
        <f>IF(P155="","",P155*0.042*Schedule!G77)</f>
        <v/>
      </c>
      <c r="R155" s="43" t="str">
        <f>IF(P155="","",Q155*Schedule!L77)</f>
        <v/>
      </c>
      <c r="S155" s="43" t="str">
        <f t="shared" si="94"/>
        <v/>
      </c>
      <c r="T155" s="43">
        <f t="shared" si="95"/>
        <v>0</v>
      </c>
      <c r="U155" s="46"/>
    </row>
    <row r="156" spans="1:22" s="2" customFormat="1" ht="20.100000000000001" customHeight="1">
      <c r="A156" s="34">
        <f t="shared" ref="A156:C156" si="98">A79</f>
        <v>70</v>
      </c>
      <c r="B156" s="185" t="str">
        <f t="shared" si="98"/>
        <v xml:space="preserve"> ()  </v>
      </c>
      <c r="C156" s="186">
        <f t="shared" si="98"/>
        <v>0</v>
      </c>
      <c r="D156" s="184" t="str">
        <f>IF($F$84 = "", "", IF(Schedule!$S78 = "", "", IF(INDEX(Schedule!$Y$10:$AG$39,MATCH(Schedule!S78,Schedule!$X$10:$X$39,0),MATCH($F$84,Schedule!$Y$8:$AG$8,0))= "","",INDEX(Schedule!$Y$10:$AG$39,MATCH(Schedule!S78,Schedule!$X$10:$X$39,0),MATCH($F$84,Schedule!$Y$8:$AG$8,0)))))</f>
        <v/>
      </c>
      <c r="E156" s="47" t="str">
        <f>IF(D156="","",D156*0.042*Schedule!G78)</f>
        <v/>
      </c>
      <c r="F156" s="43" t="str">
        <f>IF(D156="","",E156*Schedule!L78)</f>
        <v/>
      </c>
      <c r="G156" s="43" t="str">
        <f t="shared" si="90"/>
        <v/>
      </c>
      <c r="H156" s="43">
        <f t="shared" si="91"/>
        <v>0</v>
      </c>
      <c r="I156" s="44"/>
      <c r="J156" s="184" t="str">
        <f>IF($L$84 = "", "", IF(Schedule!$S78 = "", "", IF(INDEX(Schedule!$Y$10:$AG$39,MATCH(Schedule!S78,Schedule!$X$10:$X$39,0),MATCH($L$84,Schedule!$Y$8:$AG$8,0))= "","",INDEX(Schedule!$Y$10:$AG$39,MATCH(Schedule!S78,Schedule!$X$10:$X$39,0),MATCH($L$84,Schedule!$Y$8:$AG$8,0)))))</f>
        <v/>
      </c>
      <c r="K156" s="47" t="str">
        <f>IF(J156="","",J156*0.042*Schedule!G78)</f>
        <v/>
      </c>
      <c r="L156" s="43" t="str">
        <f>IF(J156="","",K156*Schedule!L78)</f>
        <v/>
      </c>
      <c r="M156" s="43" t="str">
        <f t="shared" si="92"/>
        <v/>
      </c>
      <c r="N156" s="43">
        <f t="shared" si="93"/>
        <v>0</v>
      </c>
      <c r="O156" s="45"/>
      <c r="P156" s="184" t="str">
        <f>IF($R$84 = "", "", IF(Schedule!$S78 = "", "", IF(INDEX(Schedule!$Y$10:$AG$39,MATCH(Schedule!S78,Schedule!$X$10:$X$39,0),MATCH($R$84,Schedule!$Y$8:$AG$8,0))= "","",INDEX(Schedule!$Y$10:$AG$39,MATCH(Schedule!S78,Schedule!$X$10:$X$39,0),MATCH($R$84,Schedule!$Y$8:$AG$8,0)))))</f>
        <v/>
      </c>
      <c r="Q156" s="47" t="str">
        <f>IF(P156="","",P156*0.042*Schedule!G78)</f>
        <v/>
      </c>
      <c r="R156" s="43" t="str">
        <f>IF(P156="","",Q156*Schedule!L78)</f>
        <v/>
      </c>
      <c r="S156" s="43" t="str">
        <f t="shared" si="94"/>
        <v/>
      </c>
      <c r="T156" s="43">
        <f t="shared" si="95"/>
        <v>0</v>
      </c>
      <c r="U156" s="46"/>
    </row>
    <row r="157" spans="1:22" s="2" customFormat="1" ht="20.100000000000001" customHeight="1">
      <c r="A157" s="34">
        <f t="shared" ref="A157:C157" si="99">A80</f>
        <v>71</v>
      </c>
      <c r="B157" s="185" t="str">
        <f t="shared" si="99"/>
        <v xml:space="preserve"> ()  </v>
      </c>
      <c r="C157" s="186">
        <f t="shared" si="99"/>
        <v>0</v>
      </c>
      <c r="D157" s="184" t="str">
        <f>IF($F$84 = "", "", IF(Schedule!$S79 = "", "", IF(INDEX(Schedule!$Y$10:$AG$39,MATCH(Schedule!S79,Schedule!$X$10:$X$39,0),MATCH($F$84,Schedule!$Y$8:$AG$8,0))= "","",INDEX(Schedule!$Y$10:$AG$39,MATCH(Schedule!S79,Schedule!$X$10:$X$39,0),MATCH($F$84,Schedule!$Y$8:$AG$8,0)))))</f>
        <v/>
      </c>
      <c r="E157" s="47" t="str">
        <f>IF(D157="","",D157*0.042*Schedule!G79)</f>
        <v/>
      </c>
      <c r="F157" s="43" t="str">
        <f>IF(D157="","",E157*Schedule!L79)</f>
        <v/>
      </c>
      <c r="G157" s="43" t="str">
        <f t="shared" si="90"/>
        <v/>
      </c>
      <c r="H157" s="43">
        <f t="shared" si="91"/>
        <v>0</v>
      </c>
      <c r="I157" s="44"/>
      <c r="J157" s="184" t="str">
        <f>IF($L$84 = "", "", IF(Schedule!$S79 = "", "", IF(INDEX(Schedule!$Y$10:$AG$39,MATCH(Schedule!S79,Schedule!$X$10:$X$39,0),MATCH($L$84,Schedule!$Y$8:$AG$8,0))= "","",INDEX(Schedule!$Y$10:$AG$39,MATCH(Schedule!S79,Schedule!$X$10:$X$39,0),MATCH($L$84,Schedule!$Y$8:$AG$8,0)))))</f>
        <v/>
      </c>
      <c r="K157" s="47" t="str">
        <f>IF(J157="","",J157*0.042*Schedule!G79)</f>
        <v/>
      </c>
      <c r="L157" s="43" t="str">
        <f>IF(J157="","",K157*Schedule!L79)</f>
        <v/>
      </c>
      <c r="M157" s="43" t="str">
        <f t="shared" si="92"/>
        <v/>
      </c>
      <c r="N157" s="43">
        <f t="shared" si="93"/>
        <v>0</v>
      </c>
      <c r="O157" s="45"/>
      <c r="P157" s="184" t="str">
        <f>IF($R$84 = "", "", IF(Schedule!$S79 = "", "", IF(INDEX(Schedule!$Y$10:$AG$39,MATCH(Schedule!S79,Schedule!$X$10:$X$39,0),MATCH($R$84,Schedule!$Y$8:$AG$8,0))= "","",INDEX(Schedule!$Y$10:$AG$39,MATCH(Schedule!S79,Schedule!$X$10:$X$39,0),MATCH($R$84,Schedule!$Y$8:$AG$8,0)))))</f>
        <v/>
      </c>
      <c r="Q157" s="47" t="str">
        <f>IF(P157="","",P157*0.042*Schedule!G79)</f>
        <v/>
      </c>
      <c r="R157" s="43" t="str">
        <f>IF(P157="","",Q157*Schedule!L79)</f>
        <v/>
      </c>
      <c r="S157" s="43" t="str">
        <f t="shared" si="94"/>
        <v/>
      </c>
      <c r="T157" s="43">
        <f t="shared" si="95"/>
        <v>0</v>
      </c>
      <c r="U157" s="46"/>
    </row>
    <row r="158" spans="1:22" s="2" customFormat="1" ht="20.100000000000001" customHeight="1">
      <c r="A158" s="34">
        <f t="shared" ref="A158:C158" si="100">A81</f>
        <v>72</v>
      </c>
      <c r="B158" s="185" t="str">
        <f t="shared" si="100"/>
        <v xml:space="preserve"> ()  </v>
      </c>
      <c r="C158" s="186">
        <f t="shared" si="100"/>
        <v>0</v>
      </c>
      <c r="D158" s="184" t="str">
        <f>IF($F$84 = "", "", IF(Schedule!$S80 = "", "", IF(INDEX(Schedule!$Y$10:$AG$39,MATCH(Schedule!S80,Schedule!$X$10:$X$39,0),MATCH($F$84,Schedule!$Y$8:$AG$8,0))= "","",INDEX(Schedule!$Y$10:$AG$39,MATCH(Schedule!S80,Schedule!$X$10:$X$39,0),MATCH($F$84,Schedule!$Y$8:$AG$8,0)))))</f>
        <v/>
      </c>
      <c r="E158" s="47" t="str">
        <f>IF(D158="","",D158*0.042*Schedule!G80)</f>
        <v/>
      </c>
      <c r="F158" s="43" t="str">
        <f>IF(D158="","",E158*Schedule!L80)</f>
        <v/>
      </c>
      <c r="G158" s="43" t="str">
        <f t="shared" si="90"/>
        <v/>
      </c>
      <c r="H158" s="43">
        <f t="shared" si="91"/>
        <v>0</v>
      </c>
      <c r="I158" s="44"/>
      <c r="J158" s="184" t="str">
        <f>IF($L$84 = "", "", IF(Schedule!$S80 = "", "", IF(INDEX(Schedule!$Y$10:$AG$39,MATCH(Schedule!S80,Schedule!$X$10:$X$39,0),MATCH($L$84,Schedule!$Y$8:$AG$8,0))= "","",INDEX(Schedule!$Y$10:$AG$39,MATCH(Schedule!S80,Schedule!$X$10:$X$39,0),MATCH($L$84,Schedule!$Y$8:$AG$8,0)))))</f>
        <v/>
      </c>
      <c r="K158" s="47" t="str">
        <f>IF(J158="","",J158*0.042*Schedule!G80)</f>
        <v/>
      </c>
      <c r="L158" s="43" t="str">
        <f>IF(J158="","",K158*Schedule!L80)</f>
        <v/>
      </c>
      <c r="M158" s="43" t="str">
        <f t="shared" si="92"/>
        <v/>
      </c>
      <c r="N158" s="43">
        <f t="shared" si="93"/>
        <v>0</v>
      </c>
      <c r="O158" s="45"/>
      <c r="P158" s="184" t="str">
        <f>IF($R$84 = "", "", IF(Schedule!$S80 = "", "", IF(INDEX(Schedule!$Y$10:$AG$39,MATCH(Schedule!S80,Schedule!$X$10:$X$39,0),MATCH($R$84,Schedule!$Y$8:$AG$8,0))= "","",INDEX(Schedule!$Y$10:$AG$39,MATCH(Schedule!S80,Schedule!$X$10:$X$39,0),MATCH($R$84,Schedule!$Y$8:$AG$8,0)))))</f>
        <v/>
      </c>
      <c r="Q158" s="47" t="str">
        <f>IF(P158="","",P158*0.042*Schedule!G80)</f>
        <v/>
      </c>
      <c r="R158" s="43" t="str">
        <f>IF(P158="","",Q158*Schedule!L80)</f>
        <v/>
      </c>
      <c r="S158" s="43" t="str">
        <f t="shared" si="94"/>
        <v/>
      </c>
      <c r="T158" s="43">
        <f t="shared" si="95"/>
        <v>0</v>
      </c>
      <c r="U158" s="46"/>
    </row>
    <row r="159" spans="1:22" s="2" customFormat="1" ht="20.100000000000001" customHeight="1">
      <c r="A159" s="21" t="s">
        <v>19</v>
      </c>
      <c r="B159" s="22"/>
      <c r="C159" s="90"/>
      <c r="D159" s="23"/>
      <c r="E159" s="24"/>
      <c r="F159" s="25">
        <f>SUM(F87:F158)</f>
        <v>0</v>
      </c>
      <c r="G159" s="25"/>
      <c r="H159" s="25"/>
      <c r="I159" s="26"/>
      <c r="J159" s="23"/>
      <c r="K159" s="24"/>
      <c r="L159" s="25">
        <f>SUM(L87:L158)</f>
        <v>0</v>
      </c>
      <c r="M159" s="25"/>
      <c r="N159" s="25"/>
      <c r="O159" s="5"/>
      <c r="P159" s="23"/>
      <c r="Q159" s="24"/>
      <c r="R159" s="25">
        <f>SUM(R87:R158)</f>
        <v>0</v>
      </c>
      <c r="S159" s="25"/>
      <c r="T159" s="25"/>
      <c r="U159" s="22"/>
    </row>
    <row r="160" spans="1:22" s="2" customFormat="1" ht="20.100000000000001" customHeight="1">
      <c r="A160" s="10"/>
      <c r="B160" s="10"/>
      <c r="C160" s="10"/>
      <c r="D160" s="11"/>
      <c r="E160" s="11"/>
      <c r="F160" s="12"/>
      <c r="G160" s="12"/>
      <c r="H160" s="12"/>
      <c r="I160" s="12"/>
      <c r="J160" s="11"/>
      <c r="K160" s="11"/>
      <c r="L160" s="12"/>
      <c r="M160" s="12"/>
      <c r="N160" s="12"/>
      <c r="O160" s="11"/>
      <c r="P160" s="11"/>
      <c r="Q160" s="11"/>
      <c r="R160" s="12"/>
      <c r="S160" s="12"/>
      <c r="T160" s="12"/>
      <c r="U160" s="9"/>
      <c r="V160" s="3"/>
    </row>
    <row r="161" spans="1:24" s="2" customFormat="1" ht="20.100000000000001" customHeight="1">
      <c r="A161" s="48" t="s">
        <v>3</v>
      </c>
      <c r="B161" s="48" t="s">
        <v>3</v>
      </c>
      <c r="C161" s="88" t="s">
        <v>8</v>
      </c>
      <c r="D161" s="49" t="str">
        <f>IF(Schedule!$AE$9="", "",IF(Schedule!$AE$9="gal", "LA", "DA"))</f>
        <v/>
      </c>
      <c r="E161" s="50"/>
      <c r="F161" s="235" t="str">
        <f>IF(Schedule!$AE$8="","",Schedule!$AE$8)</f>
        <v/>
      </c>
      <c r="G161" s="236"/>
      <c r="H161" s="51"/>
      <c r="I161" s="51"/>
      <c r="J161" s="49" t="str">
        <f>IF(Schedule!$AF$9="", "",IF(Schedule!$AF$9="gal", "LA", "DA"))</f>
        <v/>
      </c>
      <c r="K161" s="50"/>
      <c r="L161" s="235" t="str">
        <f>IF(Schedule!$AF$8="","",Schedule!$AF$8)</f>
        <v/>
      </c>
      <c r="M161" s="236"/>
      <c r="N161" s="52"/>
      <c r="O161" s="53"/>
      <c r="P161" s="55" t="str">
        <f>IF(Schedule!$AG$9="", "",IF(Schedule!$AG$9="gal", "LA", "DA"))</f>
        <v/>
      </c>
      <c r="Q161" s="50"/>
      <c r="R161" s="235" t="str">
        <f>IF(Schedule!$AG$8="","",Schedule!$AG$8)</f>
        <v/>
      </c>
      <c r="S161" s="236"/>
      <c r="T161" s="201"/>
      <c r="U161" s="97"/>
    </row>
    <row r="162" spans="1:24" s="2" customFormat="1" ht="20.100000000000001" customHeight="1">
      <c r="A162" s="54" t="s">
        <v>9</v>
      </c>
      <c r="B162" s="54" t="s">
        <v>10</v>
      </c>
      <c r="C162" s="89" t="s">
        <v>13</v>
      </c>
      <c r="D162" s="49"/>
      <c r="E162" s="56"/>
      <c r="F162" s="57" t="s">
        <v>3</v>
      </c>
      <c r="G162" s="57" t="s">
        <v>12</v>
      </c>
      <c r="H162" s="57" t="s">
        <v>13</v>
      </c>
      <c r="I162" s="58" t="s">
        <v>27</v>
      </c>
      <c r="J162" s="49"/>
      <c r="K162" s="56"/>
      <c r="L162" s="57" t="s">
        <v>3</v>
      </c>
      <c r="M162" s="57" t="s">
        <v>12</v>
      </c>
      <c r="N162" s="57" t="s">
        <v>13</v>
      </c>
      <c r="O162" s="58" t="s">
        <v>27</v>
      </c>
      <c r="P162" s="55"/>
      <c r="Q162" s="56"/>
      <c r="R162" s="57" t="s">
        <v>3</v>
      </c>
      <c r="S162" s="57" t="s">
        <v>12</v>
      </c>
      <c r="T162" s="57" t="s">
        <v>13</v>
      </c>
      <c r="U162" s="58" t="s">
        <v>27</v>
      </c>
    </row>
    <row r="163" spans="1:24" s="2" customFormat="1" ht="20.100000000000001" customHeight="1">
      <c r="A163" s="54"/>
      <c r="B163" s="54"/>
      <c r="C163" s="89"/>
      <c r="D163" s="59" t="str">
        <f>IF(Schedule!$AE$9 = "","",Schedule!$AE$9 &amp; "/M")</f>
        <v/>
      </c>
      <c r="E163" s="59" t="str">
        <f>IF(Schedule!$AE$9 = "","",Schedule!$AE$9 &amp; "/min")</f>
        <v/>
      </c>
      <c r="F163" s="60" t="s">
        <v>35</v>
      </c>
      <c r="G163" s="60" t="s">
        <v>35</v>
      </c>
      <c r="H163" s="60" t="str">
        <f>IF(Schedule!$AE$9 = "","","(" &amp; Schedule!$AE$9 &amp; ")")</f>
        <v/>
      </c>
      <c r="I163" s="61" t="s">
        <v>35</v>
      </c>
      <c r="J163" s="59" t="str">
        <f>IF(Schedule!$AF$9 = "","",Schedule!$AF$9 &amp; "/M")</f>
        <v/>
      </c>
      <c r="K163" s="59" t="str">
        <f>IF(Schedule!$AF$9 = "","",Schedule!$AF$9 &amp; "/min")</f>
        <v/>
      </c>
      <c r="L163" s="60" t="s">
        <v>35</v>
      </c>
      <c r="M163" s="60" t="s">
        <v>35</v>
      </c>
      <c r="N163" s="60" t="str">
        <f>IF(Schedule!$AF$9 = "","","(" &amp; Schedule!$AF$9 &amp; ")")</f>
        <v/>
      </c>
      <c r="O163" s="61" t="s">
        <v>35</v>
      </c>
      <c r="P163" s="59" t="str">
        <f>IF(Schedule!$AG$9 = "","",Schedule!$AG$9 &amp; "/M")</f>
        <v/>
      </c>
      <c r="Q163" s="59" t="str">
        <f>IF(Schedule!$AG$9 = "","",Schedule!$AG$9 &amp; "/min")</f>
        <v/>
      </c>
      <c r="R163" s="60" t="s">
        <v>35</v>
      </c>
      <c r="S163" s="60" t="s">
        <v>35</v>
      </c>
      <c r="T163" s="60" t="str">
        <f>IF(Schedule!$AG$9 = "","","(" &amp; Schedule!$AG$9 &amp; ")")</f>
        <v/>
      </c>
      <c r="U163" s="61" t="s">
        <v>35</v>
      </c>
    </row>
    <row r="164" spans="1:24" s="2" customFormat="1" ht="20.100000000000001" customHeight="1">
      <c r="A164" s="34">
        <f t="shared" ref="A164:C165" si="101">A87</f>
        <v>1</v>
      </c>
      <c r="B164" s="185" t="str">
        <f t="shared" si="101"/>
        <v xml:space="preserve"> ()  </v>
      </c>
      <c r="C164" s="186">
        <f t="shared" si="101"/>
        <v>0</v>
      </c>
      <c r="D164" s="184" t="str">
        <f>IF($F$161 = "", "", IF(Schedule!$S9 = "", "", IF(INDEX(Schedule!$Y$10:$AG$39,MATCH(Schedule!S9,Schedule!$X$10:$X$39,0),MATCH($F$161,Schedule!$Y$8:$AG$8,0))= "","",INDEX(Schedule!$Y$10:$AG$39,MATCH(Schedule!S9,Schedule!$X$10:$X$39,0),MATCH($F$161,Schedule!$Y$8:$AG$8,0)))))</f>
        <v/>
      </c>
      <c r="E164" s="47" t="str">
        <f>IF(D164="","",D164*0.042*Schedule!G9)</f>
        <v/>
      </c>
      <c r="F164" s="43" t="str">
        <f>IF(D164="","",E164*Schedule!L9)</f>
        <v/>
      </c>
      <c r="G164" s="43" t="str">
        <f>IF(D164="","",F164)</f>
        <v/>
      </c>
      <c r="H164" s="43">
        <f>IF(D164="",F236,F236-F164)</f>
        <v>0</v>
      </c>
      <c r="I164" s="44"/>
      <c r="J164" s="184" t="str">
        <f>IF($L$161 = "", "", IF(Schedule!$S9 = "", "", IF(INDEX(Schedule!$Y$10:$AG$39,MATCH(Schedule!S9,Schedule!$X$10:$X$39,0),MATCH($L$161,Schedule!$Y$8:$AG$8,0))= "","",INDEX(Schedule!$Y$10:$AG$39,MATCH(Schedule!S9,Schedule!$X$10:$X$39,0),MATCH($L$161,Schedule!$Y$8:$AG$8,0)))))</f>
        <v/>
      </c>
      <c r="K164" s="47" t="str">
        <f>IF(J164="","",J164*0.042*Schedule!G9)</f>
        <v/>
      </c>
      <c r="L164" s="43" t="str">
        <f>IF(J164="","",K164*Schedule!L9)</f>
        <v/>
      </c>
      <c r="M164" s="43" t="str">
        <f>IF(J164="","",L164)</f>
        <v/>
      </c>
      <c r="N164" s="43">
        <f>IF(J164="",L236,L236-L164)</f>
        <v>0</v>
      </c>
      <c r="O164" s="45"/>
      <c r="P164" s="184" t="str">
        <f>IF($R$161 = "", "", IF(Schedule!$S9 = "", "", IF(INDEX(Schedule!$Y$10:$AG$39,MATCH(Schedule!S9,Schedule!$X$10:$X$39,0),MATCH($R$161,Schedule!$Y$8:$AG$8,0))= "","",INDEX(Schedule!$Y$10:$AG$39,MATCH(Schedule!S9,Schedule!$X$10:$X$39,0),MATCH($R$161,Schedule!$Y$8:$AG$8,0)))))</f>
        <v/>
      </c>
      <c r="Q164" s="47" t="str">
        <f>IF(P164="","",P164*0.042*Schedule!G9)</f>
        <v/>
      </c>
      <c r="R164" s="43" t="str">
        <f>IF(P164="","",Q164*Schedule!L9)</f>
        <v/>
      </c>
      <c r="S164" s="43" t="str">
        <f>IF(P164="","",R164)</f>
        <v/>
      </c>
      <c r="T164" s="43">
        <f>IF(P164="",R236,R236-R164)</f>
        <v>0</v>
      </c>
      <c r="U164" s="46"/>
      <c r="V164" s="4"/>
      <c r="W164" s="4"/>
      <c r="X164" s="4"/>
    </row>
    <row r="165" spans="1:24" s="2" customFormat="1" ht="20.100000000000001" customHeight="1">
      <c r="A165" s="34">
        <f t="shared" si="101"/>
        <v>2</v>
      </c>
      <c r="B165" s="185" t="str">
        <f t="shared" si="101"/>
        <v xml:space="preserve"> ()  </v>
      </c>
      <c r="C165" s="186">
        <f t="shared" si="101"/>
        <v>0</v>
      </c>
      <c r="D165" s="184" t="str">
        <f>IF($F$161 = "", "", IF(Schedule!$S10 = "", "", IF(INDEX(Schedule!$Y$10:$AG$39,MATCH(Schedule!S10,Schedule!$X$10:$X$39,0),MATCH($F$161,Schedule!$Y$8:$AG$8,0))= "","",INDEX(Schedule!$Y$10:$AG$39,MATCH(Schedule!S10,Schedule!$X$10:$X$39,0),MATCH($F$161,Schedule!$Y$8:$AG$8,0)))))</f>
        <v/>
      </c>
      <c r="E165" s="47" t="str">
        <f>IF(D165="","",D165*0.042*Schedule!G10)</f>
        <v/>
      </c>
      <c r="F165" s="43" t="str">
        <f>IF(D165="","",E165*Schedule!L10)</f>
        <v/>
      </c>
      <c r="G165" s="43" t="str">
        <f t="shared" ref="G165" si="102">IF(D165="","",F165)</f>
        <v/>
      </c>
      <c r="H165" s="43">
        <f>IF(D165="",H164,H164-F165)</f>
        <v>0</v>
      </c>
      <c r="I165" s="44"/>
      <c r="J165" s="184" t="str">
        <f>IF($L$161 = "", "", IF(Schedule!$S10 = "", "", IF(INDEX(Schedule!$Y$10:$AG$39,MATCH(Schedule!S10,Schedule!$X$10:$X$39,0),MATCH($L$161,Schedule!$Y$8:$AG$8,0))= "","",INDEX(Schedule!$Y$10:$AG$39,MATCH(Schedule!S10,Schedule!$X$10:$X$39,0),MATCH($L$161,Schedule!$Y$8:$AG$8,0)))))</f>
        <v/>
      </c>
      <c r="K165" s="47" t="str">
        <f>IF(J165="","",J165*0.042*Schedule!G10)</f>
        <v/>
      </c>
      <c r="L165" s="43" t="str">
        <f>IF(J165="","",K165*Schedule!L10)</f>
        <v/>
      </c>
      <c r="M165" s="43" t="str">
        <f>IF(J165="",M164,IF(M164="",L165,L165+M164))</f>
        <v/>
      </c>
      <c r="N165" s="43">
        <f>IF(J165="",N164,N164-L165)</f>
        <v>0</v>
      </c>
      <c r="O165" s="45"/>
      <c r="P165" s="184" t="str">
        <f>IF($R$161 = "", "", IF(Schedule!$S10 = "", "", IF(INDEX(Schedule!$Y$10:$AG$39,MATCH(Schedule!S10,Schedule!$X$10:$X$39,0),MATCH($R$161,Schedule!$Y$8:$AG$8,0))= "","",INDEX(Schedule!$Y$10:$AG$39,MATCH(Schedule!S10,Schedule!$X$10:$X$39,0),MATCH($R$161,Schedule!$Y$8:$AG$8,0)))))</f>
        <v/>
      </c>
      <c r="Q165" s="47" t="str">
        <f>IF(P165="","",P165*0.042*Schedule!G10)</f>
        <v/>
      </c>
      <c r="R165" s="43" t="str">
        <f>IF(P165="","",Q165*Schedule!L10)</f>
        <v/>
      </c>
      <c r="S165" s="43" t="str">
        <f>IF(P165="",S164,IF(S164="",R165,R165+S164))</f>
        <v/>
      </c>
      <c r="T165" s="43">
        <f>IF(P165="",T164,T164-R165)</f>
        <v>0</v>
      </c>
      <c r="U165" s="46"/>
    </row>
    <row r="166" spans="1:24" s="2" customFormat="1" ht="20.100000000000001" customHeight="1">
      <c r="A166" s="34">
        <f t="shared" ref="A166:C166" si="103">A89</f>
        <v>3</v>
      </c>
      <c r="B166" s="185" t="str">
        <f t="shared" si="103"/>
        <v xml:space="preserve"> ()  </v>
      </c>
      <c r="C166" s="186">
        <f t="shared" si="103"/>
        <v>0</v>
      </c>
      <c r="D166" s="184" t="str">
        <f>IF($F$161 = "", "", IF(Schedule!$S11 = "", "", IF(INDEX(Schedule!$Y$10:$AG$39,MATCH(Schedule!S11,Schedule!$X$10:$X$39,0),MATCH($F$161,Schedule!$Y$8:$AG$8,0))= "","",INDEX(Schedule!$Y$10:$AG$39,MATCH(Schedule!S11,Schedule!$X$10:$X$39,0),MATCH($F$161,Schedule!$Y$8:$AG$8,0)))))</f>
        <v/>
      </c>
      <c r="E166" s="47" t="str">
        <f>IF(D166="","",D166*0.042*Schedule!G11)</f>
        <v/>
      </c>
      <c r="F166" s="43" t="str">
        <f>IF(D166="","",E166*Schedule!L11)</f>
        <v/>
      </c>
      <c r="G166" s="43" t="str">
        <f t="shared" ref="G166:G190" si="104">IF(D166="","",F166)</f>
        <v/>
      </c>
      <c r="H166" s="43">
        <f t="shared" ref="H166:H190" si="105">IF(D166="",H165,H165-F166)</f>
        <v>0</v>
      </c>
      <c r="I166" s="44"/>
      <c r="J166" s="184" t="str">
        <f>IF($L$161 = "", "", IF(Schedule!$S11 = "", "", IF(INDEX(Schedule!$Y$10:$AG$39,MATCH(Schedule!S11,Schedule!$X$10:$X$39,0),MATCH($L$161,Schedule!$Y$8:$AG$8,0))= "","",INDEX(Schedule!$Y$10:$AG$39,MATCH(Schedule!S11,Schedule!$X$10:$X$39,0),MATCH($L$161,Schedule!$Y$8:$AG$8,0)))))</f>
        <v/>
      </c>
      <c r="K166" s="47" t="str">
        <f>IF(J166="","",J166*0.042*Schedule!G11)</f>
        <v/>
      </c>
      <c r="L166" s="43" t="str">
        <f>IF(J166="","",K166*Schedule!L11)</f>
        <v/>
      </c>
      <c r="M166" s="43" t="str">
        <f t="shared" ref="M166:M190" si="106">IF(J166="",M165,IF(M165="",L166,L166+M165))</f>
        <v/>
      </c>
      <c r="N166" s="43">
        <f t="shared" ref="N166:N190" si="107">IF(J166="",N165,N165-L166)</f>
        <v>0</v>
      </c>
      <c r="O166" s="45"/>
      <c r="P166" s="184" t="str">
        <f>IF($R$161 = "", "", IF(Schedule!$S11 = "", "", IF(INDEX(Schedule!$Y$10:$AG$39,MATCH(Schedule!S11,Schedule!$X$10:$X$39,0),MATCH($R$161,Schedule!$Y$8:$AG$8,0))= "","",INDEX(Schedule!$Y$10:$AG$39,MATCH(Schedule!S11,Schedule!$X$10:$X$39,0),MATCH($R$161,Schedule!$Y$8:$AG$8,0)))))</f>
        <v/>
      </c>
      <c r="Q166" s="47" t="str">
        <f>IF(P166="","",P166*0.042*Schedule!G11)</f>
        <v/>
      </c>
      <c r="R166" s="43" t="str">
        <f>IF(P166="","",Q166*Schedule!L11)</f>
        <v/>
      </c>
      <c r="S166" s="43" t="str">
        <f t="shared" ref="S166:S190" si="108">IF(P166="",S165,IF(S165="",R166,R166+S165))</f>
        <v/>
      </c>
      <c r="T166" s="43">
        <f t="shared" ref="T166:T190" si="109">IF(P166="",T165,T165-R166)</f>
        <v>0</v>
      </c>
      <c r="U166" s="46"/>
    </row>
    <row r="167" spans="1:24" s="2" customFormat="1" ht="20.100000000000001" customHeight="1">
      <c r="A167" s="34">
        <f t="shared" ref="A167:C167" si="110">A90</f>
        <v>4</v>
      </c>
      <c r="B167" s="185" t="str">
        <f t="shared" si="110"/>
        <v xml:space="preserve"> ()  </v>
      </c>
      <c r="C167" s="186">
        <f t="shared" si="110"/>
        <v>0</v>
      </c>
      <c r="D167" s="184" t="str">
        <f>IF($F$161 = "", "", IF(Schedule!$S12 = "", "", IF(INDEX(Schedule!$Y$10:$AG$39,MATCH(Schedule!S12,Schedule!$X$10:$X$39,0),MATCH($F$161,Schedule!$Y$8:$AG$8,0))= "","",INDEX(Schedule!$Y$10:$AG$39,MATCH(Schedule!S12,Schedule!$X$10:$X$39,0),MATCH($F$161,Schedule!$Y$8:$AG$8,0)))))</f>
        <v/>
      </c>
      <c r="E167" s="47" t="str">
        <f>IF(D167="","",D167*0.042*Schedule!G12)</f>
        <v/>
      </c>
      <c r="F167" s="43" t="str">
        <f>IF(D167="","",E167*Schedule!L12)</f>
        <v/>
      </c>
      <c r="G167" s="43" t="str">
        <f t="shared" si="104"/>
        <v/>
      </c>
      <c r="H167" s="43">
        <f t="shared" si="105"/>
        <v>0</v>
      </c>
      <c r="I167" s="44"/>
      <c r="J167" s="184" t="str">
        <f>IF($L$161 = "", "", IF(Schedule!$S12 = "", "", IF(INDEX(Schedule!$Y$10:$AG$39,MATCH(Schedule!S12,Schedule!$X$10:$X$39,0),MATCH($L$161,Schedule!$Y$8:$AG$8,0))= "","",INDEX(Schedule!$Y$10:$AG$39,MATCH(Schedule!S12,Schedule!$X$10:$X$39,0),MATCH($L$161,Schedule!$Y$8:$AG$8,0)))))</f>
        <v/>
      </c>
      <c r="K167" s="47" t="str">
        <f>IF(J167="","",J167*0.042*Schedule!G12)</f>
        <v/>
      </c>
      <c r="L167" s="43" t="str">
        <f>IF(J167="","",K167*Schedule!L12)</f>
        <v/>
      </c>
      <c r="M167" s="43" t="str">
        <f t="shared" si="106"/>
        <v/>
      </c>
      <c r="N167" s="43">
        <f t="shared" si="107"/>
        <v>0</v>
      </c>
      <c r="O167" s="45"/>
      <c r="P167" s="184" t="str">
        <f>IF($R$161 = "", "", IF(Schedule!$S12 = "", "", IF(INDEX(Schedule!$Y$10:$AG$39,MATCH(Schedule!S12,Schedule!$X$10:$X$39,0),MATCH($R$161,Schedule!$Y$8:$AG$8,0))= "","",INDEX(Schedule!$Y$10:$AG$39,MATCH(Schedule!S12,Schedule!$X$10:$X$39,0),MATCH($R$161,Schedule!$Y$8:$AG$8,0)))))</f>
        <v/>
      </c>
      <c r="Q167" s="47" t="str">
        <f>IF(P167="","",P167*0.042*Schedule!G12)</f>
        <v/>
      </c>
      <c r="R167" s="43" t="str">
        <f>IF(P167="","",Q167*Schedule!L12)</f>
        <v/>
      </c>
      <c r="S167" s="43" t="str">
        <f t="shared" si="108"/>
        <v/>
      </c>
      <c r="T167" s="43">
        <f t="shared" si="109"/>
        <v>0</v>
      </c>
      <c r="U167" s="46"/>
    </row>
    <row r="168" spans="1:24" s="2" customFormat="1" ht="20.100000000000001" customHeight="1">
      <c r="A168" s="34">
        <f t="shared" ref="A168:C168" si="111">A91</f>
        <v>5</v>
      </c>
      <c r="B168" s="185" t="str">
        <f t="shared" si="111"/>
        <v xml:space="preserve"> ()  </v>
      </c>
      <c r="C168" s="186">
        <f t="shared" si="111"/>
        <v>0</v>
      </c>
      <c r="D168" s="184" t="str">
        <f>IF($F$161 = "", "", IF(Schedule!$S13 = "", "", IF(INDEX(Schedule!$Y$10:$AG$39,MATCH(Schedule!S13,Schedule!$X$10:$X$39,0),MATCH($F$161,Schedule!$Y$8:$AG$8,0))= "","",INDEX(Schedule!$Y$10:$AG$39,MATCH(Schedule!S13,Schedule!$X$10:$X$39,0),MATCH($F$161,Schedule!$Y$8:$AG$8,0)))))</f>
        <v/>
      </c>
      <c r="E168" s="47" t="str">
        <f>IF(D168="","",D168*0.042*Schedule!G13)</f>
        <v/>
      </c>
      <c r="F168" s="43" t="str">
        <f>IF(D168="","",E168*Schedule!L13)</f>
        <v/>
      </c>
      <c r="G168" s="43" t="str">
        <f t="shared" si="104"/>
        <v/>
      </c>
      <c r="H168" s="43">
        <f t="shared" si="105"/>
        <v>0</v>
      </c>
      <c r="I168" s="44"/>
      <c r="J168" s="184" t="str">
        <f>IF($L$161 = "", "", IF(Schedule!$S13 = "", "", IF(INDEX(Schedule!$Y$10:$AG$39,MATCH(Schedule!S13,Schedule!$X$10:$X$39,0),MATCH($L$161,Schedule!$Y$8:$AG$8,0))= "","",INDEX(Schedule!$Y$10:$AG$39,MATCH(Schedule!S13,Schedule!$X$10:$X$39,0),MATCH($L$161,Schedule!$Y$8:$AG$8,0)))))</f>
        <v/>
      </c>
      <c r="K168" s="47" t="str">
        <f>IF(J168="","",J168*0.042*Schedule!G13)</f>
        <v/>
      </c>
      <c r="L168" s="43" t="str">
        <f>IF(J168="","",K168*Schedule!L13)</f>
        <v/>
      </c>
      <c r="M168" s="43" t="str">
        <f t="shared" si="106"/>
        <v/>
      </c>
      <c r="N168" s="43">
        <f t="shared" si="107"/>
        <v>0</v>
      </c>
      <c r="O168" s="45"/>
      <c r="P168" s="184" t="str">
        <f>IF($R$161 = "", "", IF(Schedule!$S13 = "", "", IF(INDEX(Schedule!$Y$10:$AG$39,MATCH(Schedule!S13,Schedule!$X$10:$X$39,0),MATCH($R$161,Schedule!$Y$8:$AG$8,0))= "","",INDEX(Schedule!$Y$10:$AG$39,MATCH(Schedule!S13,Schedule!$X$10:$X$39,0),MATCH($R$161,Schedule!$Y$8:$AG$8,0)))))</f>
        <v/>
      </c>
      <c r="Q168" s="47" t="str">
        <f>IF(P168="","",P168*0.042*Schedule!G13)</f>
        <v/>
      </c>
      <c r="R168" s="43" t="str">
        <f>IF(P168="","",Q168*Schedule!L13)</f>
        <v/>
      </c>
      <c r="S168" s="43" t="str">
        <f t="shared" si="108"/>
        <v/>
      </c>
      <c r="T168" s="43">
        <f t="shared" si="109"/>
        <v>0</v>
      </c>
      <c r="U168" s="46"/>
    </row>
    <row r="169" spans="1:24" s="2" customFormat="1" ht="20.100000000000001" customHeight="1">
      <c r="A169" s="34">
        <f t="shared" ref="A169:C169" si="112">A92</f>
        <v>6</v>
      </c>
      <c r="B169" s="185" t="str">
        <f t="shared" si="112"/>
        <v xml:space="preserve"> ()  </v>
      </c>
      <c r="C169" s="186">
        <f t="shared" si="112"/>
        <v>0</v>
      </c>
      <c r="D169" s="184" t="str">
        <f>IF($F$161 = "", "", IF(Schedule!$S14 = "", "", IF(INDEX(Schedule!$Y$10:$AG$39,MATCH(Schedule!S14,Schedule!$X$10:$X$39,0),MATCH($F$161,Schedule!$Y$8:$AG$8,0))= "","",INDEX(Schedule!$Y$10:$AG$39,MATCH(Schedule!S14,Schedule!$X$10:$X$39,0),MATCH($F$161,Schedule!$Y$8:$AG$8,0)))))</f>
        <v/>
      </c>
      <c r="E169" s="47" t="str">
        <f>IF(D169="","",D169*0.042*Schedule!G14)</f>
        <v/>
      </c>
      <c r="F169" s="43" t="str">
        <f>IF(D169="","",E169*Schedule!L14)</f>
        <v/>
      </c>
      <c r="G169" s="43" t="str">
        <f t="shared" si="104"/>
        <v/>
      </c>
      <c r="H169" s="43">
        <f t="shared" si="105"/>
        <v>0</v>
      </c>
      <c r="I169" s="44"/>
      <c r="J169" s="184" t="str">
        <f>IF($L$161 = "", "", IF(Schedule!$S14 = "", "", IF(INDEX(Schedule!$Y$10:$AG$39,MATCH(Schedule!S14,Schedule!$X$10:$X$39,0),MATCH($L$161,Schedule!$Y$8:$AG$8,0))= "","",INDEX(Schedule!$Y$10:$AG$39,MATCH(Schedule!S14,Schedule!$X$10:$X$39,0),MATCH($L$161,Schedule!$Y$8:$AG$8,0)))))</f>
        <v/>
      </c>
      <c r="K169" s="47" t="str">
        <f>IF(J169="","",J169*0.042*Schedule!G14)</f>
        <v/>
      </c>
      <c r="L169" s="43" t="str">
        <f>IF(J169="","",K169*Schedule!L14)</f>
        <v/>
      </c>
      <c r="M169" s="43" t="str">
        <f t="shared" si="106"/>
        <v/>
      </c>
      <c r="N169" s="43">
        <f t="shared" si="107"/>
        <v>0</v>
      </c>
      <c r="O169" s="45"/>
      <c r="P169" s="184" t="str">
        <f>IF($R$161 = "", "", IF(Schedule!$S14 = "", "", IF(INDEX(Schedule!$Y$10:$AG$39,MATCH(Schedule!S14,Schedule!$X$10:$X$39,0),MATCH($R$161,Schedule!$Y$8:$AG$8,0))= "","",INDEX(Schedule!$Y$10:$AG$39,MATCH(Schedule!S14,Schedule!$X$10:$X$39,0),MATCH($R$161,Schedule!$Y$8:$AG$8,0)))))</f>
        <v/>
      </c>
      <c r="Q169" s="47" t="str">
        <f>IF(P169="","",P169*0.042*Schedule!G14)</f>
        <v/>
      </c>
      <c r="R169" s="43" t="str">
        <f>IF(P169="","",Q169*Schedule!L14)</f>
        <v/>
      </c>
      <c r="S169" s="43" t="str">
        <f t="shared" si="108"/>
        <v/>
      </c>
      <c r="T169" s="43">
        <f t="shared" si="109"/>
        <v>0</v>
      </c>
      <c r="U169" s="46"/>
    </row>
    <row r="170" spans="1:24" s="2" customFormat="1" ht="20.100000000000001" customHeight="1">
      <c r="A170" s="34">
        <f t="shared" ref="A170:C170" si="113">A93</f>
        <v>7</v>
      </c>
      <c r="B170" s="185" t="str">
        <f t="shared" si="113"/>
        <v xml:space="preserve"> ()  </v>
      </c>
      <c r="C170" s="186">
        <f t="shared" si="113"/>
        <v>0</v>
      </c>
      <c r="D170" s="184" t="str">
        <f>IF($F$161 = "", "", IF(Schedule!$S15 = "", "", IF(INDEX(Schedule!$Y$10:$AG$39,MATCH(Schedule!S15,Schedule!$X$10:$X$39,0),MATCH($F$161,Schedule!$Y$8:$AG$8,0))= "","",INDEX(Schedule!$Y$10:$AG$39,MATCH(Schedule!S15,Schedule!$X$10:$X$39,0),MATCH($F$161,Schedule!$Y$8:$AG$8,0)))))</f>
        <v/>
      </c>
      <c r="E170" s="47" t="str">
        <f>IF(D170="","",D170*0.042*Schedule!G15)</f>
        <v/>
      </c>
      <c r="F170" s="43" t="str">
        <f>IF(D170="","",E170*Schedule!L15)</f>
        <v/>
      </c>
      <c r="G170" s="43" t="str">
        <f t="shared" si="104"/>
        <v/>
      </c>
      <c r="H170" s="43">
        <f t="shared" si="105"/>
        <v>0</v>
      </c>
      <c r="I170" s="44"/>
      <c r="J170" s="184" t="str">
        <f>IF($L$161 = "", "", IF(Schedule!$S15 = "", "", IF(INDEX(Schedule!$Y$10:$AG$39,MATCH(Schedule!S15,Schedule!$X$10:$X$39,0),MATCH($L$161,Schedule!$Y$8:$AG$8,0))= "","",INDEX(Schedule!$Y$10:$AG$39,MATCH(Schedule!S15,Schedule!$X$10:$X$39,0),MATCH($L$161,Schedule!$Y$8:$AG$8,0)))))</f>
        <v/>
      </c>
      <c r="K170" s="47" t="str">
        <f>IF(J170="","",J170*0.042*Schedule!G15)</f>
        <v/>
      </c>
      <c r="L170" s="43" t="str">
        <f>IF(J170="","",K170*Schedule!L15)</f>
        <v/>
      </c>
      <c r="M170" s="43" t="str">
        <f t="shared" si="106"/>
        <v/>
      </c>
      <c r="N170" s="43">
        <f t="shared" si="107"/>
        <v>0</v>
      </c>
      <c r="O170" s="45"/>
      <c r="P170" s="184" t="str">
        <f>IF($R$161 = "", "", IF(Schedule!$S15 = "", "", IF(INDEX(Schedule!$Y$10:$AG$39,MATCH(Schedule!S15,Schedule!$X$10:$X$39,0),MATCH($R$161,Schedule!$Y$8:$AG$8,0))= "","",INDEX(Schedule!$Y$10:$AG$39,MATCH(Schedule!S15,Schedule!$X$10:$X$39,0),MATCH($R$161,Schedule!$Y$8:$AG$8,0)))))</f>
        <v/>
      </c>
      <c r="Q170" s="47" t="str">
        <f>IF(P170="","",P170*0.042*Schedule!G15)</f>
        <v/>
      </c>
      <c r="R170" s="43" t="str">
        <f>IF(P170="","",Q170*Schedule!L15)</f>
        <v/>
      </c>
      <c r="S170" s="43" t="str">
        <f t="shared" si="108"/>
        <v/>
      </c>
      <c r="T170" s="43">
        <f t="shared" si="109"/>
        <v>0</v>
      </c>
      <c r="U170" s="46"/>
    </row>
    <row r="171" spans="1:24" s="2" customFormat="1" ht="20.100000000000001" customHeight="1">
      <c r="A171" s="34">
        <f t="shared" ref="A171:C171" si="114">A94</f>
        <v>8</v>
      </c>
      <c r="B171" s="185" t="str">
        <f t="shared" si="114"/>
        <v xml:space="preserve"> ()  </v>
      </c>
      <c r="C171" s="186">
        <f t="shared" si="114"/>
        <v>0</v>
      </c>
      <c r="D171" s="184" t="str">
        <f>IF($F$161 = "", "", IF(Schedule!$S16 = "", "", IF(INDEX(Schedule!$Y$10:$AG$39,MATCH(Schedule!S16,Schedule!$X$10:$X$39,0),MATCH($F$161,Schedule!$Y$8:$AG$8,0))= "","",INDEX(Schedule!$Y$10:$AG$39,MATCH(Schedule!S16,Schedule!$X$10:$X$39,0),MATCH($F$161,Schedule!$Y$8:$AG$8,0)))))</f>
        <v/>
      </c>
      <c r="E171" s="47" t="str">
        <f>IF(D171="","",D171*0.042*Schedule!G16)</f>
        <v/>
      </c>
      <c r="F171" s="43" t="str">
        <f>IF(D171="","",E171*Schedule!L16)</f>
        <v/>
      </c>
      <c r="G171" s="43" t="str">
        <f t="shared" si="104"/>
        <v/>
      </c>
      <c r="H171" s="43">
        <f t="shared" si="105"/>
        <v>0</v>
      </c>
      <c r="I171" s="44"/>
      <c r="J171" s="184" t="str">
        <f>IF($L$161 = "", "", IF(Schedule!$S16 = "", "", IF(INDEX(Schedule!$Y$10:$AG$39,MATCH(Schedule!S16,Schedule!$X$10:$X$39,0),MATCH($L$161,Schedule!$Y$8:$AG$8,0))= "","",INDEX(Schedule!$Y$10:$AG$39,MATCH(Schedule!S16,Schedule!$X$10:$X$39,0),MATCH($L$161,Schedule!$Y$8:$AG$8,0)))))</f>
        <v/>
      </c>
      <c r="K171" s="47" t="str">
        <f>IF(J171="","",J171*0.042*Schedule!G16)</f>
        <v/>
      </c>
      <c r="L171" s="43" t="str">
        <f>IF(J171="","",K171*Schedule!L16)</f>
        <v/>
      </c>
      <c r="M171" s="43" t="str">
        <f t="shared" si="106"/>
        <v/>
      </c>
      <c r="N171" s="43">
        <f t="shared" si="107"/>
        <v>0</v>
      </c>
      <c r="O171" s="45"/>
      <c r="P171" s="184" t="str">
        <f>IF($R$161 = "", "", IF(Schedule!$S16 = "", "", IF(INDEX(Schedule!$Y$10:$AG$39,MATCH(Schedule!S16,Schedule!$X$10:$X$39,0),MATCH($R$161,Schedule!$Y$8:$AG$8,0))= "","",INDEX(Schedule!$Y$10:$AG$39,MATCH(Schedule!S16,Schedule!$X$10:$X$39,0),MATCH($R$161,Schedule!$Y$8:$AG$8,0)))))</f>
        <v/>
      </c>
      <c r="Q171" s="47" t="str">
        <f>IF(P171="","",P171*0.042*Schedule!G16)</f>
        <v/>
      </c>
      <c r="R171" s="43" t="str">
        <f>IF(P171="","",Q171*Schedule!L16)</f>
        <v/>
      </c>
      <c r="S171" s="43" t="str">
        <f t="shared" si="108"/>
        <v/>
      </c>
      <c r="T171" s="43">
        <f t="shared" si="109"/>
        <v>0</v>
      </c>
      <c r="U171" s="46"/>
    </row>
    <row r="172" spans="1:24" s="2" customFormat="1" ht="20.100000000000001" customHeight="1">
      <c r="A172" s="34">
        <f t="shared" ref="A172:C172" si="115">A95</f>
        <v>9</v>
      </c>
      <c r="B172" s="185" t="str">
        <f t="shared" si="115"/>
        <v xml:space="preserve"> ()  </v>
      </c>
      <c r="C172" s="186">
        <f t="shared" si="115"/>
        <v>0</v>
      </c>
      <c r="D172" s="184" t="str">
        <f>IF($F$161 = "", "", IF(Schedule!$S17 = "", "", IF(INDEX(Schedule!$Y$10:$AG$39,MATCH(Schedule!S17,Schedule!$X$10:$X$39,0),MATCH($F$161,Schedule!$Y$8:$AG$8,0))= "","",INDEX(Schedule!$Y$10:$AG$39,MATCH(Schedule!S17,Schedule!$X$10:$X$39,0),MATCH($F$161,Schedule!$Y$8:$AG$8,0)))))</f>
        <v/>
      </c>
      <c r="E172" s="47" t="str">
        <f>IF(D172="","",D172*0.042*Schedule!G17)</f>
        <v/>
      </c>
      <c r="F172" s="43" t="str">
        <f>IF(D172="","",E172*Schedule!L17)</f>
        <v/>
      </c>
      <c r="G172" s="43" t="str">
        <f t="shared" si="104"/>
        <v/>
      </c>
      <c r="H172" s="43">
        <f t="shared" si="105"/>
        <v>0</v>
      </c>
      <c r="I172" s="44"/>
      <c r="J172" s="184" t="str">
        <f>IF($L$161 = "", "", IF(Schedule!$S17 = "", "", IF(INDEX(Schedule!$Y$10:$AG$39,MATCH(Schedule!S17,Schedule!$X$10:$X$39,0),MATCH($L$161,Schedule!$Y$8:$AG$8,0))= "","",INDEX(Schedule!$Y$10:$AG$39,MATCH(Schedule!S17,Schedule!$X$10:$X$39,0),MATCH($L$161,Schedule!$Y$8:$AG$8,0)))))</f>
        <v/>
      </c>
      <c r="K172" s="47" t="str">
        <f>IF(J172="","",J172*0.042*Schedule!G17)</f>
        <v/>
      </c>
      <c r="L172" s="43" t="str">
        <f>IF(J172="","",K172*Schedule!L17)</f>
        <v/>
      </c>
      <c r="M172" s="43" t="str">
        <f t="shared" si="106"/>
        <v/>
      </c>
      <c r="N172" s="43">
        <f t="shared" si="107"/>
        <v>0</v>
      </c>
      <c r="O172" s="45"/>
      <c r="P172" s="184" t="str">
        <f>IF($R$161 = "", "", IF(Schedule!$S17 = "", "", IF(INDEX(Schedule!$Y$10:$AG$39,MATCH(Schedule!S17,Schedule!$X$10:$X$39,0),MATCH($R$161,Schedule!$Y$8:$AG$8,0))= "","",INDEX(Schedule!$Y$10:$AG$39,MATCH(Schedule!S17,Schedule!$X$10:$X$39,0),MATCH($R$161,Schedule!$Y$8:$AG$8,0)))))</f>
        <v/>
      </c>
      <c r="Q172" s="47" t="str">
        <f>IF(P172="","",P172*0.042*Schedule!G17)</f>
        <v/>
      </c>
      <c r="R172" s="43" t="str">
        <f>IF(P172="","",Q172*Schedule!L17)</f>
        <v/>
      </c>
      <c r="S172" s="43" t="str">
        <f t="shared" si="108"/>
        <v/>
      </c>
      <c r="T172" s="43">
        <f t="shared" si="109"/>
        <v>0</v>
      </c>
      <c r="U172" s="46"/>
    </row>
    <row r="173" spans="1:24" s="2" customFormat="1" ht="20.100000000000001" customHeight="1">
      <c r="A173" s="34">
        <f t="shared" ref="A173:C173" si="116">A96</f>
        <v>10</v>
      </c>
      <c r="B173" s="185" t="str">
        <f t="shared" si="116"/>
        <v xml:space="preserve"> ()  </v>
      </c>
      <c r="C173" s="186">
        <f t="shared" si="116"/>
        <v>0</v>
      </c>
      <c r="D173" s="184" t="str">
        <f>IF($F$161 = "", "", IF(Schedule!$S18 = "", "", IF(INDEX(Schedule!$Y$10:$AG$39,MATCH(Schedule!S18,Schedule!$X$10:$X$39,0),MATCH($F$161,Schedule!$Y$8:$AG$8,0))= "","",INDEX(Schedule!$Y$10:$AG$39,MATCH(Schedule!S18,Schedule!$X$10:$X$39,0),MATCH($F$161,Schedule!$Y$8:$AG$8,0)))))</f>
        <v/>
      </c>
      <c r="E173" s="47" t="str">
        <f>IF(D173="","",D173*0.042*Schedule!G18)</f>
        <v/>
      </c>
      <c r="F173" s="43" t="str">
        <f>IF(D173="","",E173*Schedule!L18)</f>
        <v/>
      </c>
      <c r="G173" s="43" t="str">
        <f t="shared" si="104"/>
        <v/>
      </c>
      <c r="H173" s="43">
        <f t="shared" si="105"/>
        <v>0</v>
      </c>
      <c r="I173" s="44"/>
      <c r="J173" s="184" t="str">
        <f>IF($L$161 = "", "", IF(Schedule!$S18 = "", "", IF(INDEX(Schedule!$Y$10:$AG$39,MATCH(Schedule!S18,Schedule!$X$10:$X$39,0),MATCH($L$161,Schedule!$Y$8:$AG$8,0))= "","",INDEX(Schedule!$Y$10:$AG$39,MATCH(Schedule!S18,Schedule!$X$10:$X$39,0),MATCH($L$161,Schedule!$Y$8:$AG$8,0)))))</f>
        <v/>
      </c>
      <c r="K173" s="47" t="str">
        <f>IF(J173="","",J173*0.042*Schedule!G18)</f>
        <v/>
      </c>
      <c r="L173" s="43" t="str">
        <f>IF(J173="","",K173*Schedule!L18)</f>
        <v/>
      </c>
      <c r="M173" s="43" t="str">
        <f t="shared" si="106"/>
        <v/>
      </c>
      <c r="N173" s="43">
        <f t="shared" si="107"/>
        <v>0</v>
      </c>
      <c r="O173" s="45"/>
      <c r="P173" s="184" t="str">
        <f>IF($R$161 = "", "", IF(Schedule!$S18 = "", "", IF(INDEX(Schedule!$Y$10:$AG$39,MATCH(Schedule!S18,Schedule!$X$10:$X$39,0),MATCH($R$161,Schedule!$Y$8:$AG$8,0))= "","",INDEX(Schedule!$Y$10:$AG$39,MATCH(Schedule!S18,Schedule!$X$10:$X$39,0),MATCH($R$161,Schedule!$Y$8:$AG$8,0)))))</f>
        <v/>
      </c>
      <c r="Q173" s="47" t="str">
        <f>IF(P173="","",P173*0.042*Schedule!G18)</f>
        <v/>
      </c>
      <c r="R173" s="43" t="str">
        <f>IF(P173="","",Q173*Schedule!L18)</f>
        <v/>
      </c>
      <c r="S173" s="43" t="str">
        <f t="shared" si="108"/>
        <v/>
      </c>
      <c r="T173" s="43">
        <f t="shared" si="109"/>
        <v>0</v>
      </c>
      <c r="U173" s="46"/>
    </row>
    <row r="174" spans="1:24" s="2" customFormat="1" ht="20.100000000000001" customHeight="1">
      <c r="A174" s="34">
        <f t="shared" ref="A174:C174" si="117">A97</f>
        <v>11</v>
      </c>
      <c r="B174" s="185" t="str">
        <f t="shared" si="117"/>
        <v xml:space="preserve"> ()  </v>
      </c>
      <c r="C174" s="186">
        <f t="shared" si="117"/>
        <v>0</v>
      </c>
      <c r="D174" s="184" t="str">
        <f>IF($F$161 = "", "", IF(Schedule!$S19 = "", "", IF(INDEX(Schedule!$Y$10:$AG$39,MATCH(Schedule!S19,Schedule!$X$10:$X$39,0),MATCH($F$161,Schedule!$Y$8:$AG$8,0))= "","",INDEX(Schedule!$Y$10:$AG$39,MATCH(Schedule!S19,Schedule!$X$10:$X$39,0),MATCH($F$161,Schedule!$Y$8:$AG$8,0)))))</f>
        <v/>
      </c>
      <c r="E174" s="47" t="str">
        <f>IF(D174="","",D174*0.042*Schedule!G19)</f>
        <v/>
      </c>
      <c r="F174" s="43" t="str">
        <f>IF(D174="","",E174*Schedule!L19)</f>
        <v/>
      </c>
      <c r="G174" s="43" t="str">
        <f t="shared" si="104"/>
        <v/>
      </c>
      <c r="H174" s="43">
        <f t="shared" si="105"/>
        <v>0</v>
      </c>
      <c r="I174" s="44"/>
      <c r="J174" s="184" t="str">
        <f>IF($L$161 = "", "", IF(Schedule!$S19 = "", "", IF(INDEX(Schedule!$Y$10:$AG$39,MATCH(Schedule!S19,Schedule!$X$10:$X$39,0),MATCH($L$161,Schedule!$Y$8:$AG$8,0))= "","",INDEX(Schedule!$Y$10:$AG$39,MATCH(Schedule!S19,Schedule!$X$10:$X$39,0),MATCH($L$161,Schedule!$Y$8:$AG$8,0)))))</f>
        <v/>
      </c>
      <c r="K174" s="47" t="str">
        <f>IF(J174="","",J174*0.042*Schedule!G19)</f>
        <v/>
      </c>
      <c r="L174" s="43" t="str">
        <f>IF(J174="","",K174*Schedule!L19)</f>
        <v/>
      </c>
      <c r="M174" s="43" t="str">
        <f t="shared" si="106"/>
        <v/>
      </c>
      <c r="N174" s="43">
        <f t="shared" si="107"/>
        <v>0</v>
      </c>
      <c r="O174" s="45"/>
      <c r="P174" s="184" t="str">
        <f>IF($R$161 = "", "", IF(Schedule!$S19 = "", "", IF(INDEX(Schedule!$Y$10:$AG$39,MATCH(Schedule!S19,Schedule!$X$10:$X$39,0),MATCH($R$161,Schedule!$Y$8:$AG$8,0))= "","",INDEX(Schedule!$Y$10:$AG$39,MATCH(Schedule!S19,Schedule!$X$10:$X$39,0),MATCH($R$161,Schedule!$Y$8:$AG$8,0)))))</f>
        <v/>
      </c>
      <c r="Q174" s="47" t="str">
        <f>IF(P174="","",P174*0.042*Schedule!G19)</f>
        <v/>
      </c>
      <c r="R174" s="43" t="str">
        <f>IF(P174="","",Q174*Schedule!L19)</f>
        <v/>
      </c>
      <c r="S174" s="43" t="str">
        <f t="shared" si="108"/>
        <v/>
      </c>
      <c r="T174" s="43">
        <f t="shared" si="109"/>
        <v>0</v>
      </c>
      <c r="U174" s="46"/>
    </row>
    <row r="175" spans="1:24" s="2" customFormat="1" ht="20.100000000000001" customHeight="1">
      <c r="A175" s="34">
        <f t="shared" ref="A175:C175" si="118">A98</f>
        <v>12</v>
      </c>
      <c r="B175" s="185" t="str">
        <f t="shared" si="118"/>
        <v xml:space="preserve"> ()  </v>
      </c>
      <c r="C175" s="186">
        <f t="shared" si="118"/>
        <v>0</v>
      </c>
      <c r="D175" s="184" t="str">
        <f>IF($F$161 = "", "", IF(Schedule!$S20 = "", "", IF(INDEX(Schedule!$Y$10:$AG$39,MATCH(Schedule!S20,Schedule!$X$10:$X$39,0),MATCH($F$161,Schedule!$Y$8:$AG$8,0))= "","",INDEX(Schedule!$Y$10:$AG$39,MATCH(Schedule!S20,Schedule!$X$10:$X$39,0),MATCH($F$161,Schedule!$Y$8:$AG$8,0)))))</f>
        <v/>
      </c>
      <c r="E175" s="47" t="str">
        <f>IF(D175="","",D175*0.042*Schedule!G20)</f>
        <v/>
      </c>
      <c r="F175" s="43" t="str">
        <f>IF(D175="","",E175*Schedule!L20)</f>
        <v/>
      </c>
      <c r="G175" s="43" t="str">
        <f t="shared" si="104"/>
        <v/>
      </c>
      <c r="H175" s="43">
        <f t="shared" si="105"/>
        <v>0</v>
      </c>
      <c r="I175" s="44"/>
      <c r="J175" s="184" t="str">
        <f>IF($L$161 = "", "", IF(Schedule!$S20 = "", "", IF(INDEX(Schedule!$Y$10:$AG$39,MATCH(Schedule!S20,Schedule!$X$10:$X$39,0),MATCH($L$161,Schedule!$Y$8:$AG$8,0))= "","",INDEX(Schedule!$Y$10:$AG$39,MATCH(Schedule!S20,Schedule!$X$10:$X$39,0),MATCH($L$161,Schedule!$Y$8:$AG$8,0)))))</f>
        <v/>
      </c>
      <c r="K175" s="47" t="str">
        <f>IF(J175="","",J175*0.042*Schedule!G20)</f>
        <v/>
      </c>
      <c r="L175" s="43" t="str">
        <f>IF(J175="","",K175*Schedule!L20)</f>
        <v/>
      </c>
      <c r="M175" s="43" t="str">
        <f t="shared" si="106"/>
        <v/>
      </c>
      <c r="N175" s="43">
        <f t="shared" si="107"/>
        <v>0</v>
      </c>
      <c r="O175" s="45"/>
      <c r="P175" s="184" t="str">
        <f>IF($R$161 = "", "", IF(Schedule!$S20 = "", "", IF(INDEX(Schedule!$Y$10:$AG$39,MATCH(Schedule!S20,Schedule!$X$10:$X$39,0),MATCH($R$161,Schedule!$Y$8:$AG$8,0))= "","",INDEX(Schedule!$Y$10:$AG$39,MATCH(Schedule!S20,Schedule!$X$10:$X$39,0),MATCH($R$161,Schedule!$Y$8:$AG$8,0)))))</f>
        <v/>
      </c>
      <c r="Q175" s="47" t="str">
        <f>IF(P175="","",P175*0.042*Schedule!G20)</f>
        <v/>
      </c>
      <c r="R175" s="43" t="str">
        <f>IF(P175="","",Q175*Schedule!L20)</f>
        <v/>
      </c>
      <c r="S175" s="43" t="str">
        <f t="shared" si="108"/>
        <v/>
      </c>
      <c r="T175" s="43">
        <f t="shared" si="109"/>
        <v>0</v>
      </c>
      <c r="U175" s="46"/>
    </row>
    <row r="176" spans="1:24" s="2" customFormat="1" ht="20.100000000000001" customHeight="1">
      <c r="A176" s="34">
        <f t="shared" ref="A176:C176" si="119">A99</f>
        <v>13</v>
      </c>
      <c r="B176" s="185" t="str">
        <f t="shared" si="119"/>
        <v xml:space="preserve"> ()  </v>
      </c>
      <c r="C176" s="186">
        <f t="shared" si="119"/>
        <v>0</v>
      </c>
      <c r="D176" s="184" t="str">
        <f>IF($F$161 = "", "", IF(Schedule!$S21 = "", "", IF(INDEX(Schedule!$Y$10:$AG$39,MATCH(Schedule!S21,Schedule!$X$10:$X$39,0),MATCH($F$161,Schedule!$Y$8:$AG$8,0))= "","",INDEX(Schedule!$Y$10:$AG$39,MATCH(Schedule!S21,Schedule!$X$10:$X$39,0),MATCH($F$161,Schedule!$Y$8:$AG$8,0)))))</f>
        <v/>
      </c>
      <c r="E176" s="47" t="str">
        <f>IF(D176="","",D176*0.042*Schedule!G21)</f>
        <v/>
      </c>
      <c r="F176" s="43" t="str">
        <f>IF(D176="","",E176*Schedule!L21)</f>
        <v/>
      </c>
      <c r="G176" s="43" t="str">
        <f t="shared" si="104"/>
        <v/>
      </c>
      <c r="H176" s="43">
        <f t="shared" si="105"/>
        <v>0</v>
      </c>
      <c r="I176" s="44"/>
      <c r="J176" s="184" t="str">
        <f>IF($L$161 = "", "", IF(Schedule!$S21 = "", "", IF(INDEX(Schedule!$Y$10:$AG$39,MATCH(Schedule!S21,Schedule!$X$10:$X$39,0),MATCH($L$161,Schedule!$Y$8:$AG$8,0))= "","",INDEX(Schedule!$Y$10:$AG$39,MATCH(Schedule!S21,Schedule!$X$10:$X$39,0),MATCH($L$161,Schedule!$Y$8:$AG$8,0)))))</f>
        <v/>
      </c>
      <c r="K176" s="47" t="str">
        <f>IF(J176="","",J176*0.042*Schedule!G21)</f>
        <v/>
      </c>
      <c r="L176" s="43" t="str">
        <f>IF(J176="","",K176*Schedule!L21)</f>
        <v/>
      </c>
      <c r="M176" s="43" t="str">
        <f t="shared" si="106"/>
        <v/>
      </c>
      <c r="N176" s="43">
        <f t="shared" si="107"/>
        <v>0</v>
      </c>
      <c r="O176" s="45"/>
      <c r="P176" s="184" t="str">
        <f>IF($R$161 = "", "", IF(Schedule!$S21 = "", "", IF(INDEX(Schedule!$Y$10:$AG$39,MATCH(Schedule!S21,Schedule!$X$10:$X$39,0),MATCH($R$161,Schedule!$Y$8:$AG$8,0))= "","",INDEX(Schedule!$Y$10:$AG$39,MATCH(Schedule!S21,Schedule!$X$10:$X$39,0),MATCH($R$161,Schedule!$Y$8:$AG$8,0)))))</f>
        <v/>
      </c>
      <c r="Q176" s="47" t="str">
        <f>IF(P176="","",P176*0.042*Schedule!G21)</f>
        <v/>
      </c>
      <c r="R176" s="43" t="str">
        <f>IF(P176="","",Q176*Schedule!L21)</f>
        <v/>
      </c>
      <c r="S176" s="43" t="str">
        <f t="shared" si="108"/>
        <v/>
      </c>
      <c r="T176" s="43">
        <f t="shared" si="109"/>
        <v>0</v>
      </c>
      <c r="U176" s="46"/>
    </row>
    <row r="177" spans="1:21" s="2" customFormat="1" ht="20.100000000000001" customHeight="1">
      <c r="A177" s="34">
        <f t="shared" ref="A177:C177" si="120">A100</f>
        <v>14</v>
      </c>
      <c r="B177" s="185" t="str">
        <f t="shared" si="120"/>
        <v xml:space="preserve"> ()  </v>
      </c>
      <c r="C177" s="186">
        <f t="shared" si="120"/>
        <v>0</v>
      </c>
      <c r="D177" s="184" t="str">
        <f>IF($F$161 = "", "", IF(Schedule!$S22 = "", "", IF(INDEX(Schedule!$Y$10:$AG$39,MATCH(Schedule!S22,Schedule!$X$10:$X$39,0),MATCH($F$161,Schedule!$Y$8:$AG$8,0))= "","",INDEX(Schedule!$Y$10:$AG$39,MATCH(Schedule!S22,Schedule!$X$10:$X$39,0),MATCH($F$161,Schedule!$Y$8:$AG$8,0)))))</f>
        <v/>
      </c>
      <c r="E177" s="47" t="str">
        <f>IF(D177="","",D177*0.042*Schedule!G22)</f>
        <v/>
      </c>
      <c r="F177" s="43" t="str">
        <f>IF(D177="","",E177*Schedule!L22)</f>
        <v/>
      </c>
      <c r="G177" s="43" t="str">
        <f t="shared" si="104"/>
        <v/>
      </c>
      <c r="H177" s="43">
        <f t="shared" si="105"/>
        <v>0</v>
      </c>
      <c r="I177" s="44"/>
      <c r="J177" s="184" t="str">
        <f>IF($L$161 = "", "", IF(Schedule!$S22 = "", "", IF(INDEX(Schedule!$Y$10:$AG$39,MATCH(Schedule!S22,Schedule!$X$10:$X$39,0),MATCH($L$161,Schedule!$Y$8:$AG$8,0))= "","",INDEX(Schedule!$Y$10:$AG$39,MATCH(Schedule!S22,Schedule!$X$10:$X$39,0),MATCH($L$161,Schedule!$Y$8:$AG$8,0)))))</f>
        <v/>
      </c>
      <c r="K177" s="47" t="str">
        <f>IF(J177="","",J177*0.042*Schedule!G22)</f>
        <v/>
      </c>
      <c r="L177" s="43" t="str">
        <f>IF(J177="","",K177*Schedule!L22)</f>
        <v/>
      </c>
      <c r="M177" s="43" t="str">
        <f t="shared" si="106"/>
        <v/>
      </c>
      <c r="N177" s="43">
        <f t="shared" si="107"/>
        <v>0</v>
      </c>
      <c r="O177" s="45"/>
      <c r="P177" s="184" t="str">
        <f>IF($R$161 = "", "", IF(Schedule!$S22 = "", "", IF(INDEX(Schedule!$Y$10:$AG$39,MATCH(Schedule!S22,Schedule!$X$10:$X$39,0),MATCH($R$161,Schedule!$Y$8:$AG$8,0))= "","",INDEX(Schedule!$Y$10:$AG$39,MATCH(Schedule!S22,Schedule!$X$10:$X$39,0),MATCH($R$161,Schedule!$Y$8:$AG$8,0)))))</f>
        <v/>
      </c>
      <c r="Q177" s="47" t="str">
        <f>IF(P177="","",P177*0.042*Schedule!G22)</f>
        <v/>
      </c>
      <c r="R177" s="43" t="str">
        <f>IF(P177="","",Q177*Schedule!L22)</f>
        <v/>
      </c>
      <c r="S177" s="43" t="str">
        <f t="shared" si="108"/>
        <v/>
      </c>
      <c r="T177" s="43">
        <f t="shared" si="109"/>
        <v>0</v>
      </c>
      <c r="U177" s="46"/>
    </row>
    <row r="178" spans="1:21" s="2" customFormat="1" ht="20.100000000000001" customHeight="1">
      <c r="A178" s="34">
        <f t="shared" ref="A178:C178" si="121">A101</f>
        <v>15</v>
      </c>
      <c r="B178" s="185" t="str">
        <f t="shared" si="121"/>
        <v xml:space="preserve"> ()  </v>
      </c>
      <c r="C178" s="186">
        <f t="shared" si="121"/>
        <v>0</v>
      </c>
      <c r="D178" s="184" t="str">
        <f>IF($F$161 = "", "", IF(Schedule!$S23 = "", "", IF(INDEX(Schedule!$Y$10:$AG$39,MATCH(Schedule!S23,Schedule!$X$10:$X$39,0),MATCH($F$161,Schedule!$Y$8:$AG$8,0))= "","",INDEX(Schedule!$Y$10:$AG$39,MATCH(Schedule!S23,Schedule!$X$10:$X$39,0),MATCH($F$161,Schedule!$Y$8:$AG$8,0)))))</f>
        <v/>
      </c>
      <c r="E178" s="47" t="str">
        <f>IF(D178="","",D178*0.042*Schedule!G23)</f>
        <v/>
      </c>
      <c r="F178" s="43" t="str">
        <f>IF(D178="","",E178*Schedule!L23)</f>
        <v/>
      </c>
      <c r="G178" s="43" t="str">
        <f t="shared" si="104"/>
        <v/>
      </c>
      <c r="H178" s="43">
        <f t="shared" si="105"/>
        <v>0</v>
      </c>
      <c r="I178" s="44"/>
      <c r="J178" s="184" t="str">
        <f>IF($L$161 = "", "", IF(Schedule!$S23 = "", "", IF(INDEX(Schedule!$Y$10:$AG$39,MATCH(Schedule!S23,Schedule!$X$10:$X$39,0),MATCH($L$161,Schedule!$Y$8:$AG$8,0))= "","",INDEX(Schedule!$Y$10:$AG$39,MATCH(Schedule!S23,Schedule!$X$10:$X$39,0),MATCH($L$161,Schedule!$Y$8:$AG$8,0)))))</f>
        <v/>
      </c>
      <c r="K178" s="47" t="str">
        <f>IF(J178="","",J178*0.042*Schedule!G23)</f>
        <v/>
      </c>
      <c r="L178" s="43" t="str">
        <f>IF(J178="","",K178*Schedule!L23)</f>
        <v/>
      </c>
      <c r="M178" s="43" t="str">
        <f t="shared" si="106"/>
        <v/>
      </c>
      <c r="N178" s="43">
        <f t="shared" si="107"/>
        <v>0</v>
      </c>
      <c r="O178" s="45"/>
      <c r="P178" s="184" t="str">
        <f>IF($R$161 = "", "", IF(Schedule!$S23 = "", "", IF(INDEX(Schedule!$Y$10:$AG$39,MATCH(Schedule!S23,Schedule!$X$10:$X$39,0),MATCH($R$161,Schedule!$Y$8:$AG$8,0))= "","",INDEX(Schedule!$Y$10:$AG$39,MATCH(Schedule!S23,Schedule!$X$10:$X$39,0),MATCH($R$161,Schedule!$Y$8:$AG$8,0)))))</f>
        <v/>
      </c>
      <c r="Q178" s="47" t="str">
        <f>IF(P178="","",P178*0.042*Schedule!G23)</f>
        <v/>
      </c>
      <c r="R178" s="43" t="str">
        <f>IF(P178="","",Q178*Schedule!L23)</f>
        <v/>
      </c>
      <c r="S178" s="43" t="str">
        <f t="shared" si="108"/>
        <v/>
      </c>
      <c r="T178" s="43">
        <f t="shared" si="109"/>
        <v>0</v>
      </c>
      <c r="U178" s="46"/>
    </row>
    <row r="179" spans="1:21" s="2" customFormat="1" ht="20.100000000000001" customHeight="1">
      <c r="A179" s="34">
        <f t="shared" ref="A179:C179" si="122">A102</f>
        <v>16</v>
      </c>
      <c r="B179" s="185" t="str">
        <f t="shared" si="122"/>
        <v xml:space="preserve"> ()  </v>
      </c>
      <c r="C179" s="186">
        <f t="shared" si="122"/>
        <v>0</v>
      </c>
      <c r="D179" s="184" t="str">
        <f>IF($F$161 = "", "", IF(Schedule!$S24 = "", "", IF(INDEX(Schedule!$Y$10:$AG$39,MATCH(Schedule!S24,Schedule!$X$10:$X$39,0),MATCH($F$161,Schedule!$Y$8:$AG$8,0))= "","",INDEX(Schedule!$Y$10:$AG$39,MATCH(Schedule!S24,Schedule!$X$10:$X$39,0),MATCH($F$161,Schedule!$Y$8:$AG$8,0)))))</f>
        <v/>
      </c>
      <c r="E179" s="47" t="str">
        <f>IF(D179="","",D179*0.042*Schedule!G24)</f>
        <v/>
      </c>
      <c r="F179" s="43" t="str">
        <f>IF(D179="","",E179*Schedule!L24)</f>
        <v/>
      </c>
      <c r="G179" s="43" t="str">
        <f t="shared" si="104"/>
        <v/>
      </c>
      <c r="H179" s="43">
        <f t="shared" si="105"/>
        <v>0</v>
      </c>
      <c r="I179" s="44"/>
      <c r="J179" s="184" t="str">
        <f>IF($L$161 = "", "", IF(Schedule!$S24 = "", "", IF(INDEX(Schedule!$Y$10:$AG$39,MATCH(Schedule!S24,Schedule!$X$10:$X$39,0),MATCH($L$161,Schedule!$Y$8:$AG$8,0))= "","",INDEX(Schedule!$Y$10:$AG$39,MATCH(Schedule!S24,Schedule!$X$10:$X$39,0),MATCH($L$161,Schedule!$Y$8:$AG$8,0)))))</f>
        <v/>
      </c>
      <c r="K179" s="47" t="str">
        <f>IF(J179="","",J179*0.042*Schedule!G24)</f>
        <v/>
      </c>
      <c r="L179" s="43" t="str">
        <f>IF(J179="","",K179*Schedule!L24)</f>
        <v/>
      </c>
      <c r="M179" s="43" t="str">
        <f t="shared" si="106"/>
        <v/>
      </c>
      <c r="N179" s="43">
        <f t="shared" si="107"/>
        <v>0</v>
      </c>
      <c r="O179" s="45"/>
      <c r="P179" s="184" t="str">
        <f>IF($R$161 = "", "", IF(Schedule!$S24 = "", "", IF(INDEX(Schedule!$Y$10:$AG$39,MATCH(Schedule!S24,Schedule!$X$10:$X$39,0),MATCH($R$161,Schedule!$Y$8:$AG$8,0))= "","",INDEX(Schedule!$Y$10:$AG$39,MATCH(Schedule!S24,Schedule!$X$10:$X$39,0),MATCH($R$161,Schedule!$Y$8:$AG$8,0)))))</f>
        <v/>
      </c>
      <c r="Q179" s="47" t="str">
        <f>IF(P179="","",P179*0.042*Schedule!G24)</f>
        <v/>
      </c>
      <c r="R179" s="43" t="str">
        <f>IF(P179="","",Q179*Schedule!L24)</f>
        <v/>
      </c>
      <c r="S179" s="43" t="str">
        <f t="shared" si="108"/>
        <v/>
      </c>
      <c r="T179" s="43">
        <f t="shared" si="109"/>
        <v>0</v>
      </c>
      <c r="U179" s="46"/>
    </row>
    <row r="180" spans="1:21" s="2" customFormat="1" ht="20.100000000000001" customHeight="1">
      <c r="A180" s="34">
        <f t="shared" ref="A180:C180" si="123">A103</f>
        <v>17</v>
      </c>
      <c r="B180" s="185" t="str">
        <f t="shared" si="123"/>
        <v xml:space="preserve"> ()  </v>
      </c>
      <c r="C180" s="186">
        <f t="shared" si="123"/>
        <v>0</v>
      </c>
      <c r="D180" s="184" t="str">
        <f>IF($F$161 = "", "", IF(Schedule!$S25 = "", "", IF(INDEX(Schedule!$Y$10:$AG$39,MATCH(Schedule!S25,Schedule!$X$10:$X$39,0),MATCH($F$161,Schedule!$Y$8:$AG$8,0))= "","",INDEX(Schedule!$Y$10:$AG$39,MATCH(Schedule!S25,Schedule!$X$10:$X$39,0),MATCH($F$161,Schedule!$Y$8:$AG$8,0)))))</f>
        <v/>
      </c>
      <c r="E180" s="47" t="str">
        <f>IF(D180="","",D180*0.042*Schedule!G25)</f>
        <v/>
      </c>
      <c r="F180" s="43" t="str">
        <f>IF(D180="","",E180*Schedule!L25)</f>
        <v/>
      </c>
      <c r="G180" s="43" t="str">
        <f t="shared" si="104"/>
        <v/>
      </c>
      <c r="H180" s="43">
        <f t="shared" si="105"/>
        <v>0</v>
      </c>
      <c r="I180" s="44"/>
      <c r="J180" s="184" t="str">
        <f>IF($L$161 = "", "", IF(Schedule!$S25 = "", "", IF(INDEX(Schedule!$Y$10:$AG$39,MATCH(Schedule!S25,Schedule!$X$10:$X$39,0),MATCH($L$161,Schedule!$Y$8:$AG$8,0))= "","",INDEX(Schedule!$Y$10:$AG$39,MATCH(Schedule!S25,Schedule!$X$10:$X$39,0),MATCH($L$161,Schedule!$Y$8:$AG$8,0)))))</f>
        <v/>
      </c>
      <c r="K180" s="47" t="str">
        <f>IF(J180="","",J180*0.042*Schedule!G25)</f>
        <v/>
      </c>
      <c r="L180" s="43" t="str">
        <f>IF(J180="","",K180*Schedule!L25)</f>
        <v/>
      </c>
      <c r="M180" s="43" t="str">
        <f t="shared" si="106"/>
        <v/>
      </c>
      <c r="N180" s="43">
        <f t="shared" si="107"/>
        <v>0</v>
      </c>
      <c r="O180" s="45"/>
      <c r="P180" s="184" t="str">
        <f>IF($R$161 = "", "", IF(Schedule!$S25 = "", "", IF(INDEX(Schedule!$Y$10:$AG$39,MATCH(Schedule!S25,Schedule!$X$10:$X$39,0),MATCH($R$161,Schedule!$Y$8:$AG$8,0))= "","",INDEX(Schedule!$Y$10:$AG$39,MATCH(Schedule!S25,Schedule!$X$10:$X$39,0),MATCH($R$161,Schedule!$Y$8:$AG$8,0)))))</f>
        <v/>
      </c>
      <c r="Q180" s="47" t="str">
        <f>IF(P180="","",P180*0.042*Schedule!G25)</f>
        <v/>
      </c>
      <c r="R180" s="43" t="str">
        <f>IF(P180="","",Q180*Schedule!L25)</f>
        <v/>
      </c>
      <c r="S180" s="43" t="str">
        <f t="shared" si="108"/>
        <v/>
      </c>
      <c r="T180" s="43">
        <f t="shared" si="109"/>
        <v>0</v>
      </c>
      <c r="U180" s="46"/>
    </row>
    <row r="181" spans="1:21" s="2" customFormat="1" ht="20.100000000000001" customHeight="1">
      <c r="A181" s="34">
        <f t="shared" ref="A181:C181" si="124">A104</f>
        <v>18</v>
      </c>
      <c r="B181" s="185" t="str">
        <f t="shared" si="124"/>
        <v xml:space="preserve"> ()  </v>
      </c>
      <c r="C181" s="186">
        <f t="shared" si="124"/>
        <v>0</v>
      </c>
      <c r="D181" s="184" t="str">
        <f>IF($F$161 = "", "", IF(Schedule!$S26 = "", "", IF(INDEX(Schedule!$Y$10:$AG$39,MATCH(Schedule!S26,Schedule!$X$10:$X$39,0),MATCH($F$161,Schedule!$Y$8:$AG$8,0))= "","",INDEX(Schedule!$Y$10:$AG$39,MATCH(Schedule!S26,Schedule!$X$10:$X$39,0),MATCH($F$161,Schedule!$Y$8:$AG$8,0)))))</f>
        <v/>
      </c>
      <c r="E181" s="47" t="str">
        <f>IF(D181="","",D181*0.042*Schedule!G26)</f>
        <v/>
      </c>
      <c r="F181" s="43" t="str">
        <f>IF(D181="","",E181*Schedule!L26)</f>
        <v/>
      </c>
      <c r="G181" s="43" t="str">
        <f t="shared" si="104"/>
        <v/>
      </c>
      <c r="H181" s="43">
        <f t="shared" si="105"/>
        <v>0</v>
      </c>
      <c r="I181" s="44"/>
      <c r="J181" s="184" t="str">
        <f>IF($L$161 = "", "", IF(Schedule!$S26 = "", "", IF(INDEX(Schedule!$Y$10:$AG$39,MATCH(Schedule!S26,Schedule!$X$10:$X$39,0),MATCH($L$161,Schedule!$Y$8:$AG$8,0))= "","",INDEX(Schedule!$Y$10:$AG$39,MATCH(Schedule!S26,Schedule!$X$10:$X$39,0),MATCH($L$161,Schedule!$Y$8:$AG$8,0)))))</f>
        <v/>
      </c>
      <c r="K181" s="47" t="str">
        <f>IF(J181="","",J181*0.042*Schedule!G26)</f>
        <v/>
      </c>
      <c r="L181" s="43" t="str">
        <f>IF(J181="","",K181*Schedule!L26)</f>
        <v/>
      </c>
      <c r="M181" s="43" t="str">
        <f t="shared" si="106"/>
        <v/>
      </c>
      <c r="N181" s="43">
        <f t="shared" si="107"/>
        <v>0</v>
      </c>
      <c r="O181" s="45"/>
      <c r="P181" s="184" t="str">
        <f>IF($R$161 = "", "", IF(Schedule!$S26 = "", "", IF(INDEX(Schedule!$Y$10:$AG$39,MATCH(Schedule!S26,Schedule!$X$10:$X$39,0),MATCH($R$161,Schedule!$Y$8:$AG$8,0))= "","",INDEX(Schedule!$Y$10:$AG$39,MATCH(Schedule!S26,Schedule!$X$10:$X$39,0),MATCH($R$161,Schedule!$Y$8:$AG$8,0)))))</f>
        <v/>
      </c>
      <c r="Q181" s="47" t="str">
        <f>IF(P181="","",P181*0.042*Schedule!G26)</f>
        <v/>
      </c>
      <c r="R181" s="43" t="str">
        <f>IF(P181="","",Q181*Schedule!L26)</f>
        <v/>
      </c>
      <c r="S181" s="43" t="str">
        <f t="shared" si="108"/>
        <v/>
      </c>
      <c r="T181" s="43">
        <f t="shared" si="109"/>
        <v>0</v>
      </c>
      <c r="U181" s="46"/>
    </row>
    <row r="182" spans="1:21" s="2" customFormat="1" ht="20.100000000000001" customHeight="1">
      <c r="A182" s="34">
        <f t="shared" ref="A182:C182" si="125">A105</f>
        <v>19</v>
      </c>
      <c r="B182" s="185" t="str">
        <f t="shared" si="125"/>
        <v xml:space="preserve"> ()  </v>
      </c>
      <c r="C182" s="186">
        <f t="shared" si="125"/>
        <v>0</v>
      </c>
      <c r="D182" s="184" t="str">
        <f>IF($F$161 = "", "", IF(Schedule!$S27 = "", "", IF(INDEX(Schedule!$Y$10:$AG$39,MATCH(Schedule!S27,Schedule!$X$10:$X$39,0),MATCH($F$161,Schedule!$Y$8:$AG$8,0))= "","",INDEX(Schedule!$Y$10:$AG$39,MATCH(Schedule!S27,Schedule!$X$10:$X$39,0),MATCH($F$161,Schedule!$Y$8:$AG$8,0)))))</f>
        <v/>
      </c>
      <c r="E182" s="47" t="str">
        <f>IF(D182="","",D182*0.042*Schedule!G27)</f>
        <v/>
      </c>
      <c r="F182" s="43" t="str">
        <f>IF(D182="","",E182*Schedule!L27)</f>
        <v/>
      </c>
      <c r="G182" s="43" t="str">
        <f t="shared" si="104"/>
        <v/>
      </c>
      <c r="H182" s="43">
        <f t="shared" si="105"/>
        <v>0</v>
      </c>
      <c r="I182" s="44"/>
      <c r="J182" s="184" t="str">
        <f>IF($L$161 = "", "", IF(Schedule!$S27 = "", "", IF(INDEX(Schedule!$Y$10:$AG$39,MATCH(Schedule!S27,Schedule!$X$10:$X$39,0),MATCH($L$161,Schedule!$Y$8:$AG$8,0))= "","",INDEX(Schedule!$Y$10:$AG$39,MATCH(Schedule!S27,Schedule!$X$10:$X$39,0),MATCH($L$161,Schedule!$Y$8:$AG$8,0)))))</f>
        <v/>
      </c>
      <c r="K182" s="47" t="str">
        <f>IF(J182="","",J182*0.042*Schedule!G27)</f>
        <v/>
      </c>
      <c r="L182" s="43" t="str">
        <f>IF(J182="","",K182*Schedule!L27)</f>
        <v/>
      </c>
      <c r="M182" s="43" t="str">
        <f t="shared" si="106"/>
        <v/>
      </c>
      <c r="N182" s="43">
        <f t="shared" si="107"/>
        <v>0</v>
      </c>
      <c r="O182" s="45"/>
      <c r="P182" s="184" t="str">
        <f>IF($R$161 = "", "", IF(Schedule!$S27 = "", "", IF(INDEX(Schedule!$Y$10:$AG$39,MATCH(Schedule!S27,Schedule!$X$10:$X$39,0),MATCH($R$161,Schedule!$Y$8:$AG$8,0))= "","",INDEX(Schedule!$Y$10:$AG$39,MATCH(Schedule!S27,Schedule!$X$10:$X$39,0),MATCH($R$161,Schedule!$Y$8:$AG$8,0)))))</f>
        <v/>
      </c>
      <c r="Q182" s="47" t="str">
        <f>IF(P182="","",P182*0.042*Schedule!G27)</f>
        <v/>
      </c>
      <c r="R182" s="43" t="str">
        <f>IF(P182="","",Q182*Schedule!L27)</f>
        <v/>
      </c>
      <c r="S182" s="43" t="str">
        <f t="shared" si="108"/>
        <v/>
      </c>
      <c r="T182" s="43">
        <f t="shared" si="109"/>
        <v>0</v>
      </c>
      <c r="U182" s="46"/>
    </row>
    <row r="183" spans="1:21" s="2" customFormat="1" ht="20.100000000000001" customHeight="1">
      <c r="A183" s="34">
        <f t="shared" ref="A183:C183" si="126">A106</f>
        <v>20</v>
      </c>
      <c r="B183" s="185" t="str">
        <f t="shared" si="126"/>
        <v xml:space="preserve"> ()  </v>
      </c>
      <c r="C183" s="186">
        <f t="shared" si="126"/>
        <v>0</v>
      </c>
      <c r="D183" s="184" t="str">
        <f>IF($F$161 = "", "", IF(Schedule!$S28 = "", "", IF(INDEX(Schedule!$Y$10:$AG$39,MATCH(Schedule!S28,Schedule!$X$10:$X$39,0),MATCH($F$161,Schedule!$Y$8:$AG$8,0))= "","",INDEX(Schedule!$Y$10:$AG$39,MATCH(Schedule!S28,Schedule!$X$10:$X$39,0),MATCH($F$161,Schedule!$Y$8:$AG$8,0)))))</f>
        <v/>
      </c>
      <c r="E183" s="47" t="str">
        <f>IF(D183="","",D183*0.042*Schedule!G28)</f>
        <v/>
      </c>
      <c r="F183" s="43" t="str">
        <f>IF(D183="","",E183*Schedule!L28)</f>
        <v/>
      </c>
      <c r="G183" s="43" t="str">
        <f t="shared" si="104"/>
        <v/>
      </c>
      <c r="H183" s="43">
        <f t="shared" si="105"/>
        <v>0</v>
      </c>
      <c r="I183" s="44"/>
      <c r="J183" s="184" t="str">
        <f>IF($L$161 = "", "", IF(Schedule!$S28 = "", "", IF(INDEX(Schedule!$Y$10:$AG$39,MATCH(Schedule!S28,Schedule!$X$10:$X$39,0),MATCH($L$161,Schedule!$Y$8:$AG$8,0))= "","",INDEX(Schedule!$Y$10:$AG$39,MATCH(Schedule!S28,Schedule!$X$10:$X$39,0),MATCH($L$161,Schedule!$Y$8:$AG$8,0)))))</f>
        <v/>
      </c>
      <c r="K183" s="47" t="str">
        <f>IF(J183="","",J183*0.042*Schedule!G28)</f>
        <v/>
      </c>
      <c r="L183" s="43" t="str">
        <f>IF(J183="","",K183*Schedule!L28)</f>
        <v/>
      </c>
      <c r="M183" s="43" t="str">
        <f t="shared" si="106"/>
        <v/>
      </c>
      <c r="N183" s="43">
        <f t="shared" si="107"/>
        <v>0</v>
      </c>
      <c r="O183" s="45"/>
      <c r="P183" s="184" t="str">
        <f>IF($R$161 = "", "", IF(Schedule!$S28 = "", "", IF(INDEX(Schedule!$Y$10:$AG$39,MATCH(Schedule!S28,Schedule!$X$10:$X$39,0),MATCH($R$161,Schedule!$Y$8:$AG$8,0))= "","",INDEX(Schedule!$Y$10:$AG$39,MATCH(Schedule!S28,Schedule!$X$10:$X$39,0),MATCH($R$161,Schedule!$Y$8:$AG$8,0)))))</f>
        <v/>
      </c>
      <c r="Q183" s="47" t="str">
        <f>IF(P183="","",P183*0.042*Schedule!G28)</f>
        <v/>
      </c>
      <c r="R183" s="43" t="str">
        <f>IF(P183="","",Q183*Schedule!L28)</f>
        <v/>
      </c>
      <c r="S183" s="43" t="str">
        <f t="shared" si="108"/>
        <v/>
      </c>
      <c r="T183" s="43">
        <f t="shared" si="109"/>
        <v>0</v>
      </c>
      <c r="U183" s="46"/>
    </row>
    <row r="184" spans="1:21" s="2" customFormat="1" ht="20.100000000000001" customHeight="1">
      <c r="A184" s="34">
        <f t="shared" ref="A184:C184" si="127">A107</f>
        <v>21</v>
      </c>
      <c r="B184" s="185" t="str">
        <f t="shared" si="127"/>
        <v xml:space="preserve"> ()  </v>
      </c>
      <c r="C184" s="186">
        <f t="shared" si="127"/>
        <v>0</v>
      </c>
      <c r="D184" s="184" t="str">
        <f>IF($F$161 = "", "", IF(Schedule!$S29 = "", "", IF(INDEX(Schedule!$Y$10:$AG$39,MATCH(Schedule!S29,Schedule!$X$10:$X$39,0),MATCH($F$161,Schedule!$Y$8:$AG$8,0))= "","",INDEX(Schedule!$Y$10:$AG$39,MATCH(Schedule!S29,Schedule!$X$10:$X$39,0),MATCH($F$161,Schedule!$Y$8:$AG$8,0)))))</f>
        <v/>
      </c>
      <c r="E184" s="47" t="str">
        <f>IF(D184="","",D184*0.042*Schedule!G29)</f>
        <v/>
      </c>
      <c r="F184" s="43" t="str">
        <f>IF(D184="","",E184*Schedule!L29)</f>
        <v/>
      </c>
      <c r="G184" s="43" t="str">
        <f t="shared" si="104"/>
        <v/>
      </c>
      <c r="H184" s="43">
        <f t="shared" si="105"/>
        <v>0</v>
      </c>
      <c r="I184" s="44"/>
      <c r="J184" s="184" t="str">
        <f>IF($L$161 = "", "", IF(Schedule!$S29 = "", "", IF(INDEX(Schedule!$Y$10:$AG$39,MATCH(Schedule!S29,Schedule!$X$10:$X$39,0),MATCH($L$161,Schedule!$Y$8:$AG$8,0))= "","",INDEX(Schedule!$Y$10:$AG$39,MATCH(Schedule!S29,Schedule!$X$10:$X$39,0),MATCH($L$161,Schedule!$Y$8:$AG$8,0)))))</f>
        <v/>
      </c>
      <c r="K184" s="47" t="str">
        <f>IF(J184="","",J184*0.042*Schedule!G29)</f>
        <v/>
      </c>
      <c r="L184" s="43" t="str">
        <f>IF(J184="","",K184*Schedule!L29)</f>
        <v/>
      </c>
      <c r="M184" s="43" t="str">
        <f t="shared" si="106"/>
        <v/>
      </c>
      <c r="N184" s="43">
        <f t="shared" si="107"/>
        <v>0</v>
      </c>
      <c r="O184" s="45"/>
      <c r="P184" s="184" t="str">
        <f>IF($R$161 = "", "", IF(Schedule!$S29 = "", "", IF(INDEX(Schedule!$Y$10:$AG$39,MATCH(Schedule!S29,Schedule!$X$10:$X$39,0),MATCH($R$161,Schedule!$Y$8:$AG$8,0))= "","",INDEX(Schedule!$Y$10:$AG$39,MATCH(Schedule!S29,Schedule!$X$10:$X$39,0),MATCH($R$161,Schedule!$Y$8:$AG$8,0)))))</f>
        <v/>
      </c>
      <c r="Q184" s="47" t="str">
        <f>IF(P184="","",P184*0.042*Schedule!G29)</f>
        <v/>
      </c>
      <c r="R184" s="43" t="str">
        <f>IF(P184="","",Q184*Schedule!L29)</f>
        <v/>
      </c>
      <c r="S184" s="43" t="str">
        <f t="shared" si="108"/>
        <v/>
      </c>
      <c r="T184" s="43">
        <f t="shared" si="109"/>
        <v>0</v>
      </c>
      <c r="U184" s="46"/>
    </row>
    <row r="185" spans="1:21" s="2" customFormat="1" ht="20.100000000000001" customHeight="1">
      <c r="A185" s="34">
        <f t="shared" ref="A185:C185" si="128">A108</f>
        <v>22</v>
      </c>
      <c r="B185" s="185" t="str">
        <f t="shared" si="128"/>
        <v xml:space="preserve"> ()  </v>
      </c>
      <c r="C185" s="186">
        <f t="shared" si="128"/>
        <v>0</v>
      </c>
      <c r="D185" s="184" t="str">
        <f>IF($F$161 = "", "", IF(Schedule!$S30 = "", "", IF(INDEX(Schedule!$Y$10:$AG$39,MATCH(Schedule!S30,Schedule!$X$10:$X$39,0),MATCH($F$161,Schedule!$Y$8:$AG$8,0))= "","",INDEX(Schedule!$Y$10:$AG$39,MATCH(Schedule!S30,Schedule!$X$10:$X$39,0),MATCH($F$161,Schedule!$Y$8:$AG$8,0)))))</f>
        <v/>
      </c>
      <c r="E185" s="47" t="str">
        <f>IF(D185="","",D185*0.042*Schedule!G30)</f>
        <v/>
      </c>
      <c r="F185" s="43" t="str">
        <f>IF(D185="","",E185*Schedule!L30)</f>
        <v/>
      </c>
      <c r="G185" s="43" t="str">
        <f t="shared" si="104"/>
        <v/>
      </c>
      <c r="H185" s="43">
        <f t="shared" si="105"/>
        <v>0</v>
      </c>
      <c r="I185" s="44"/>
      <c r="J185" s="184" t="str">
        <f>IF($L$161 = "", "", IF(Schedule!$S30 = "", "", IF(INDEX(Schedule!$Y$10:$AG$39,MATCH(Schedule!S30,Schedule!$X$10:$X$39,0),MATCH($L$161,Schedule!$Y$8:$AG$8,0))= "","",INDEX(Schedule!$Y$10:$AG$39,MATCH(Schedule!S30,Schedule!$X$10:$X$39,0),MATCH($L$161,Schedule!$Y$8:$AG$8,0)))))</f>
        <v/>
      </c>
      <c r="K185" s="47" t="str">
        <f>IF(J185="","",J185*0.042*Schedule!G30)</f>
        <v/>
      </c>
      <c r="L185" s="43" t="str">
        <f>IF(J185="","",K185*Schedule!L30)</f>
        <v/>
      </c>
      <c r="M185" s="43" t="str">
        <f t="shared" si="106"/>
        <v/>
      </c>
      <c r="N185" s="43">
        <f t="shared" si="107"/>
        <v>0</v>
      </c>
      <c r="O185" s="45"/>
      <c r="P185" s="184" t="str">
        <f>IF($R$161 = "", "", IF(Schedule!$S30 = "", "", IF(INDEX(Schedule!$Y$10:$AG$39,MATCH(Schedule!S30,Schedule!$X$10:$X$39,0),MATCH($R$161,Schedule!$Y$8:$AG$8,0))= "","",INDEX(Schedule!$Y$10:$AG$39,MATCH(Schedule!S30,Schedule!$X$10:$X$39,0),MATCH($R$161,Schedule!$Y$8:$AG$8,0)))))</f>
        <v/>
      </c>
      <c r="Q185" s="47" t="str">
        <f>IF(P185="","",P185*0.042*Schedule!G30)</f>
        <v/>
      </c>
      <c r="R185" s="43" t="str">
        <f>IF(P185="","",Q185*Schedule!L30)</f>
        <v/>
      </c>
      <c r="S185" s="43" t="str">
        <f t="shared" si="108"/>
        <v/>
      </c>
      <c r="T185" s="43">
        <f t="shared" si="109"/>
        <v>0</v>
      </c>
      <c r="U185" s="46"/>
    </row>
    <row r="186" spans="1:21" s="2" customFormat="1" ht="20.100000000000001" customHeight="1">
      <c r="A186" s="34">
        <f t="shared" ref="A186:C186" si="129">A109</f>
        <v>23</v>
      </c>
      <c r="B186" s="185" t="str">
        <f t="shared" si="129"/>
        <v xml:space="preserve"> ()  </v>
      </c>
      <c r="C186" s="186">
        <f t="shared" si="129"/>
        <v>0</v>
      </c>
      <c r="D186" s="184" t="str">
        <f>IF($F$161 = "", "", IF(Schedule!$S31 = "", "", IF(INDEX(Schedule!$Y$10:$AG$39,MATCH(Schedule!S31,Schedule!$X$10:$X$39,0),MATCH($F$161,Schedule!$Y$8:$AG$8,0))= "","",INDEX(Schedule!$Y$10:$AG$39,MATCH(Schedule!S31,Schedule!$X$10:$X$39,0),MATCH($F$161,Schedule!$Y$8:$AG$8,0)))))</f>
        <v/>
      </c>
      <c r="E186" s="47" t="str">
        <f>IF(D186="","",D186*0.042*Schedule!G31)</f>
        <v/>
      </c>
      <c r="F186" s="43" t="str">
        <f>IF(D186="","",E186*Schedule!L31)</f>
        <v/>
      </c>
      <c r="G186" s="43" t="str">
        <f t="shared" si="104"/>
        <v/>
      </c>
      <c r="H186" s="43">
        <f t="shared" si="105"/>
        <v>0</v>
      </c>
      <c r="I186" s="44"/>
      <c r="J186" s="184" t="str">
        <f>IF($L$161 = "", "", IF(Schedule!$S31 = "", "", IF(INDEX(Schedule!$Y$10:$AG$39,MATCH(Schedule!S31,Schedule!$X$10:$X$39,0),MATCH($L$161,Schedule!$Y$8:$AG$8,0))= "","",INDEX(Schedule!$Y$10:$AG$39,MATCH(Schedule!S31,Schedule!$X$10:$X$39,0),MATCH($L$161,Schedule!$Y$8:$AG$8,0)))))</f>
        <v/>
      </c>
      <c r="K186" s="47" t="str">
        <f>IF(J186="","",J186*0.042*Schedule!G31)</f>
        <v/>
      </c>
      <c r="L186" s="43" t="str">
        <f>IF(J186="","",K186*Schedule!L31)</f>
        <v/>
      </c>
      <c r="M186" s="43" t="str">
        <f t="shared" si="106"/>
        <v/>
      </c>
      <c r="N186" s="43">
        <f t="shared" si="107"/>
        <v>0</v>
      </c>
      <c r="O186" s="45"/>
      <c r="P186" s="184" t="str">
        <f>IF($R$161 = "", "", IF(Schedule!$S31 = "", "", IF(INDEX(Schedule!$Y$10:$AG$39,MATCH(Schedule!S31,Schedule!$X$10:$X$39,0),MATCH($R$161,Schedule!$Y$8:$AG$8,0))= "","",INDEX(Schedule!$Y$10:$AG$39,MATCH(Schedule!S31,Schedule!$X$10:$X$39,0),MATCH($R$161,Schedule!$Y$8:$AG$8,0)))))</f>
        <v/>
      </c>
      <c r="Q186" s="47" t="str">
        <f>IF(P186="","",P186*0.042*Schedule!G31)</f>
        <v/>
      </c>
      <c r="R186" s="43" t="str">
        <f>IF(P186="","",Q186*Schedule!L31)</f>
        <v/>
      </c>
      <c r="S186" s="43" t="str">
        <f t="shared" si="108"/>
        <v/>
      </c>
      <c r="T186" s="43">
        <f t="shared" si="109"/>
        <v>0</v>
      </c>
      <c r="U186" s="46"/>
    </row>
    <row r="187" spans="1:21" s="2" customFormat="1" ht="20.100000000000001" customHeight="1">
      <c r="A187" s="34">
        <f t="shared" ref="A187:C187" si="130">A110</f>
        <v>24</v>
      </c>
      <c r="B187" s="185" t="str">
        <f t="shared" si="130"/>
        <v xml:space="preserve"> ()  </v>
      </c>
      <c r="C187" s="186">
        <f t="shared" si="130"/>
        <v>0</v>
      </c>
      <c r="D187" s="184" t="str">
        <f>IF($F$161 = "", "", IF(Schedule!$S32 = "", "", IF(INDEX(Schedule!$Y$10:$AG$39,MATCH(Schedule!S32,Schedule!$X$10:$X$39,0),MATCH($F$161,Schedule!$Y$8:$AG$8,0))= "","",INDEX(Schedule!$Y$10:$AG$39,MATCH(Schedule!S32,Schedule!$X$10:$X$39,0),MATCH($F$161,Schedule!$Y$8:$AG$8,0)))))</f>
        <v/>
      </c>
      <c r="E187" s="47" t="str">
        <f>IF(D187="","",D187*0.042*Schedule!G32)</f>
        <v/>
      </c>
      <c r="F187" s="43" t="str">
        <f>IF(D187="","",E187*Schedule!L32)</f>
        <v/>
      </c>
      <c r="G187" s="43" t="str">
        <f t="shared" si="104"/>
        <v/>
      </c>
      <c r="H187" s="43">
        <f t="shared" si="105"/>
        <v>0</v>
      </c>
      <c r="I187" s="44"/>
      <c r="J187" s="184" t="str">
        <f>IF($L$161 = "", "", IF(Schedule!$S32 = "", "", IF(INDEX(Schedule!$Y$10:$AG$39,MATCH(Schedule!S32,Schedule!$X$10:$X$39,0),MATCH($L$161,Schedule!$Y$8:$AG$8,0))= "","",INDEX(Schedule!$Y$10:$AG$39,MATCH(Schedule!S32,Schedule!$X$10:$X$39,0),MATCH($L$161,Schedule!$Y$8:$AG$8,0)))))</f>
        <v/>
      </c>
      <c r="K187" s="47" t="str">
        <f>IF(J187="","",J187*0.042*Schedule!G32)</f>
        <v/>
      </c>
      <c r="L187" s="43" t="str">
        <f>IF(J187="","",K187*Schedule!L32)</f>
        <v/>
      </c>
      <c r="M187" s="43" t="str">
        <f t="shared" si="106"/>
        <v/>
      </c>
      <c r="N187" s="43">
        <f t="shared" si="107"/>
        <v>0</v>
      </c>
      <c r="O187" s="45"/>
      <c r="P187" s="184" t="str">
        <f>IF($R$161 = "", "", IF(Schedule!$S32 = "", "", IF(INDEX(Schedule!$Y$10:$AG$39,MATCH(Schedule!S32,Schedule!$X$10:$X$39,0),MATCH($R$161,Schedule!$Y$8:$AG$8,0))= "","",INDEX(Schedule!$Y$10:$AG$39,MATCH(Schedule!S32,Schedule!$X$10:$X$39,0),MATCH($R$161,Schedule!$Y$8:$AG$8,0)))))</f>
        <v/>
      </c>
      <c r="Q187" s="47" t="str">
        <f>IF(P187="","",P187*0.042*Schedule!G32)</f>
        <v/>
      </c>
      <c r="R187" s="43" t="str">
        <f>IF(P187="","",Q187*Schedule!L32)</f>
        <v/>
      </c>
      <c r="S187" s="43" t="str">
        <f t="shared" si="108"/>
        <v/>
      </c>
      <c r="T187" s="43">
        <f t="shared" si="109"/>
        <v>0</v>
      </c>
      <c r="U187" s="46"/>
    </row>
    <row r="188" spans="1:21" s="2" customFormat="1" ht="20.100000000000001" customHeight="1">
      <c r="A188" s="34">
        <f t="shared" ref="A188:C188" si="131">A111</f>
        <v>25</v>
      </c>
      <c r="B188" s="185" t="str">
        <f t="shared" si="131"/>
        <v xml:space="preserve"> ()  </v>
      </c>
      <c r="C188" s="186">
        <f t="shared" si="131"/>
        <v>0</v>
      </c>
      <c r="D188" s="184" t="str">
        <f>IF($F$161 = "", "", IF(Schedule!$S33 = "", "", IF(INDEX(Schedule!$Y$10:$AG$39,MATCH(Schedule!S33,Schedule!$X$10:$X$39,0),MATCH($F$161,Schedule!$Y$8:$AG$8,0))= "","",INDEX(Schedule!$Y$10:$AG$39,MATCH(Schedule!S33,Schedule!$X$10:$X$39,0),MATCH($F$161,Schedule!$Y$8:$AG$8,0)))))</f>
        <v/>
      </c>
      <c r="E188" s="47" t="str">
        <f>IF(D188="","",D188*0.042*Schedule!G33)</f>
        <v/>
      </c>
      <c r="F188" s="43" t="str">
        <f>IF(D188="","",E188*Schedule!L33)</f>
        <v/>
      </c>
      <c r="G188" s="43" t="str">
        <f t="shared" si="104"/>
        <v/>
      </c>
      <c r="H188" s="43">
        <f t="shared" si="105"/>
        <v>0</v>
      </c>
      <c r="I188" s="44"/>
      <c r="J188" s="184" t="str">
        <f>IF($L$161 = "", "", IF(Schedule!$S33 = "", "", IF(INDEX(Schedule!$Y$10:$AG$39,MATCH(Schedule!S33,Schedule!$X$10:$X$39,0),MATCH($L$161,Schedule!$Y$8:$AG$8,0))= "","",INDEX(Schedule!$Y$10:$AG$39,MATCH(Schedule!S33,Schedule!$X$10:$X$39,0),MATCH($L$161,Schedule!$Y$8:$AG$8,0)))))</f>
        <v/>
      </c>
      <c r="K188" s="47" t="str">
        <f>IF(J188="","",J188*0.042*Schedule!G33)</f>
        <v/>
      </c>
      <c r="L188" s="43" t="str">
        <f>IF(J188="","",K188*Schedule!L33)</f>
        <v/>
      </c>
      <c r="M188" s="43" t="str">
        <f t="shared" si="106"/>
        <v/>
      </c>
      <c r="N188" s="43">
        <f t="shared" si="107"/>
        <v>0</v>
      </c>
      <c r="O188" s="45"/>
      <c r="P188" s="184" t="str">
        <f>IF($R$161 = "", "", IF(Schedule!$S33 = "", "", IF(INDEX(Schedule!$Y$10:$AG$39,MATCH(Schedule!S33,Schedule!$X$10:$X$39,0),MATCH($R$161,Schedule!$Y$8:$AG$8,0))= "","",INDEX(Schedule!$Y$10:$AG$39,MATCH(Schedule!S33,Schedule!$X$10:$X$39,0),MATCH($R$161,Schedule!$Y$8:$AG$8,0)))))</f>
        <v/>
      </c>
      <c r="Q188" s="47" t="str">
        <f>IF(P188="","",P188*0.042*Schedule!G33)</f>
        <v/>
      </c>
      <c r="R188" s="43" t="str">
        <f>IF(P188="","",Q188*Schedule!L33)</f>
        <v/>
      </c>
      <c r="S188" s="43" t="str">
        <f t="shared" si="108"/>
        <v/>
      </c>
      <c r="T188" s="43">
        <f t="shared" si="109"/>
        <v>0</v>
      </c>
      <c r="U188" s="46"/>
    </row>
    <row r="189" spans="1:21" s="2" customFormat="1" ht="20.100000000000001" customHeight="1">
      <c r="A189" s="34">
        <f t="shared" ref="A189:C189" si="132">A112</f>
        <v>26</v>
      </c>
      <c r="B189" s="185" t="str">
        <f t="shared" si="132"/>
        <v xml:space="preserve"> ()  </v>
      </c>
      <c r="C189" s="186">
        <f t="shared" si="132"/>
        <v>0</v>
      </c>
      <c r="D189" s="184" t="str">
        <f>IF($F$161 = "", "", IF(Schedule!$S34 = "", "", IF(INDEX(Schedule!$Y$10:$AG$39,MATCH(Schedule!S34,Schedule!$X$10:$X$39,0),MATCH($F$161,Schedule!$Y$8:$AG$8,0))= "","",INDEX(Schedule!$Y$10:$AG$39,MATCH(Schedule!S34,Schedule!$X$10:$X$39,0),MATCH($F$161,Schedule!$Y$8:$AG$8,0)))))</f>
        <v/>
      </c>
      <c r="E189" s="47" t="str">
        <f>IF(D189="","",D189*0.042*Schedule!G34)</f>
        <v/>
      </c>
      <c r="F189" s="43" t="str">
        <f>IF(D189="","",E189*Schedule!L34)</f>
        <v/>
      </c>
      <c r="G189" s="43" t="str">
        <f t="shared" si="104"/>
        <v/>
      </c>
      <c r="H189" s="43">
        <f t="shared" si="105"/>
        <v>0</v>
      </c>
      <c r="I189" s="44"/>
      <c r="J189" s="184" t="str">
        <f>IF($L$161 = "", "", IF(Schedule!$S34 = "", "", IF(INDEX(Schedule!$Y$10:$AG$39,MATCH(Schedule!S34,Schedule!$X$10:$X$39,0),MATCH($L$161,Schedule!$Y$8:$AG$8,0))= "","",INDEX(Schedule!$Y$10:$AG$39,MATCH(Schedule!S34,Schedule!$X$10:$X$39,0),MATCH($L$161,Schedule!$Y$8:$AG$8,0)))))</f>
        <v/>
      </c>
      <c r="K189" s="47" t="str">
        <f>IF(J189="","",J189*0.042*Schedule!G34)</f>
        <v/>
      </c>
      <c r="L189" s="43" t="str">
        <f>IF(J189="","",K189*Schedule!L34)</f>
        <v/>
      </c>
      <c r="M189" s="43" t="str">
        <f t="shared" si="106"/>
        <v/>
      </c>
      <c r="N189" s="43">
        <f t="shared" si="107"/>
        <v>0</v>
      </c>
      <c r="O189" s="45"/>
      <c r="P189" s="184" t="str">
        <f>IF($R$161 = "", "", IF(Schedule!$S34 = "", "", IF(INDEX(Schedule!$Y$10:$AG$39,MATCH(Schedule!S34,Schedule!$X$10:$X$39,0),MATCH($R$161,Schedule!$Y$8:$AG$8,0))= "","",INDEX(Schedule!$Y$10:$AG$39,MATCH(Schedule!S34,Schedule!$X$10:$X$39,0),MATCH($R$161,Schedule!$Y$8:$AG$8,0)))))</f>
        <v/>
      </c>
      <c r="Q189" s="47" t="str">
        <f>IF(P189="","",P189*0.042*Schedule!G34)</f>
        <v/>
      </c>
      <c r="R189" s="43" t="str">
        <f>IF(P189="","",Q189*Schedule!L34)</f>
        <v/>
      </c>
      <c r="S189" s="43" t="str">
        <f t="shared" si="108"/>
        <v/>
      </c>
      <c r="T189" s="43">
        <f t="shared" si="109"/>
        <v>0</v>
      </c>
      <c r="U189" s="46"/>
    </row>
    <row r="190" spans="1:21" s="2" customFormat="1" ht="20.100000000000001" customHeight="1">
      <c r="A190" s="34">
        <f t="shared" ref="A190:C190" si="133">A113</f>
        <v>27</v>
      </c>
      <c r="B190" s="185" t="str">
        <f t="shared" si="133"/>
        <v xml:space="preserve"> ()  </v>
      </c>
      <c r="C190" s="186">
        <f t="shared" si="133"/>
        <v>0</v>
      </c>
      <c r="D190" s="184" t="str">
        <f>IF($F$161 = "", "", IF(Schedule!$S35 = "", "", IF(INDEX(Schedule!$Y$10:$AG$39,MATCH(Schedule!S35,Schedule!$X$10:$X$39,0),MATCH($F$161,Schedule!$Y$8:$AG$8,0))= "","",INDEX(Schedule!$Y$10:$AG$39,MATCH(Schedule!S35,Schedule!$X$10:$X$39,0),MATCH($F$161,Schedule!$Y$8:$AG$8,0)))))</f>
        <v/>
      </c>
      <c r="E190" s="47" t="str">
        <f>IF(D190="","",D190*0.042*Schedule!G35)</f>
        <v/>
      </c>
      <c r="F190" s="43" t="str">
        <f>IF(D190="","",E190*Schedule!L35)</f>
        <v/>
      </c>
      <c r="G190" s="43" t="str">
        <f t="shared" si="104"/>
        <v/>
      </c>
      <c r="H190" s="43">
        <f t="shared" si="105"/>
        <v>0</v>
      </c>
      <c r="I190" s="44"/>
      <c r="J190" s="184" t="str">
        <f>IF($L$161 = "", "", IF(Schedule!$S35 = "", "", IF(INDEX(Schedule!$Y$10:$AG$39,MATCH(Schedule!S35,Schedule!$X$10:$X$39,0),MATCH($L$161,Schedule!$Y$8:$AG$8,0))= "","",INDEX(Schedule!$Y$10:$AG$39,MATCH(Schedule!S35,Schedule!$X$10:$X$39,0),MATCH($L$161,Schedule!$Y$8:$AG$8,0)))))</f>
        <v/>
      </c>
      <c r="K190" s="47" t="str">
        <f>IF(J190="","",J190*0.042*Schedule!G35)</f>
        <v/>
      </c>
      <c r="L190" s="43" t="str">
        <f>IF(J190="","",K190*Schedule!L35)</f>
        <v/>
      </c>
      <c r="M190" s="43" t="str">
        <f t="shared" si="106"/>
        <v/>
      </c>
      <c r="N190" s="43">
        <f t="shared" si="107"/>
        <v>0</v>
      </c>
      <c r="O190" s="45"/>
      <c r="P190" s="184" t="str">
        <f>IF($R$161 = "", "", IF(Schedule!$S35 = "", "", IF(INDEX(Schedule!$Y$10:$AG$39,MATCH(Schedule!S35,Schedule!$X$10:$X$39,0),MATCH($R$161,Schedule!$Y$8:$AG$8,0))= "","",INDEX(Schedule!$Y$10:$AG$39,MATCH(Schedule!S35,Schedule!$X$10:$X$39,0),MATCH($R$161,Schedule!$Y$8:$AG$8,0)))))</f>
        <v/>
      </c>
      <c r="Q190" s="47" t="str">
        <f>IF(P190="","",P190*0.042*Schedule!G35)</f>
        <v/>
      </c>
      <c r="R190" s="43" t="str">
        <f>IF(P190="","",Q190*Schedule!L35)</f>
        <v/>
      </c>
      <c r="S190" s="43" t="str">
        <f t="shared" si="108"/>
        <v/>
      </c>
      <c r="T190" s="43">
        <f t="shared" si="109"/>
        <v>0</v>
      </c>
      <c r="U190" s="46"/>
    </row>
    <row r="191" spans="1:21" s="2" customFormat="1" ht="20.100000000000001" customHeight="1">
      <c r="A191" s="34">
        <f t="shared" ref="A191:C191" si="134">A114</f>
        <v>28</v>
      </c>
      <c r="B191" s="185" t="str">
        <f t="shared" si="134"/>
        <v xml:space="preserve"> ()  </v>
      </c>
      <c r="C191" s="186">
        <f t="shared" si="134"/>
        <v>0</v>
      </c>
      <c r="D191" s="184" t="str">
        <f>IF($F$161 = "", "", IF(Schedule!$S36 = "", "", IF(INDEX(Schedule!$Y$10:$AG$39,MATCH(Schedule!S36,Schedule!$X$10:$X$39,0),MATCH($F$161,Schedule!$Y$8:$AG$8,0))= "","",INDEX(Schedule!$Y$10:$AG$39,MATCH(Schedule!S36,Schedule!$X$10:$X$39,0),MATCH($F$161,Schedule!$Y$8:$AG$8,0)))))</f>
        <v/>
      </c>
      <c r="E191" s="47" t="str">
        <f>IF(D191="","",D191*0.042*Schedule!G36)</f>
        <v/>
      </c>
      <c r="F191" s="43" t="str">
        <f>IF(D191="","",E191*Schedule!L36)</f>
        <v/>
      </c>
      <c r="G191" s="43" t="str">
        <f t="shared" ref="G191:G196" si="135">IF(D191="","",F191)</f>
        <v/>
      </c>
      <c r="H191" s="43">
        <f t="shared" ref="H191:H196" si="136">IF(D191="",H190,H190-F191)</f>
        <v>0</v>
      </c>
      <c r="I191" s="44"/>
      <c r="J191" s="184" t="str">
        <f>IF($L$161 = "", "", IF(Schedule!$S36 = "", "", IF(INDEX(Schedule!$Y$10:$AG$39,MATCH(Schedule!S36,Schedule!$X$10:$X$39,0),MATCH($L$161,Schedule!$Y$8:$AG$8,0))= "","",INDEX(Schedule!$Y$10:$AG$39,MATCH(Schedule!S36,Schedule!$X$10:$X$39,0),MATCH($L$161,Schedule!$Y$8:$AG$8,0)))))</f>
        <v/>
      </c>
      <c r="K191" s="47" t="str">
        <f>IF(J191="","",J191*0.042*Schedule!G36)</f>
        <v/>
      </c>
      <c r="L191" s="43" t="str">
        <f>IF(J191="","",K191*Schedule!L36)</f>
        <v/>
      </c>
      <c r="M191" s="43" t="str">
        <f t="shared" ref="M191:M196" si="137">IF(J191="",M190,IF(M190="",L191,L191+M190))</f>
        <v/>
      </c>
      <c r="N191" s="43">
        <f t="shared" ref="N191:N196" si="138">IF(J191="",N190,N190-L191)</f>
        <v>0</v>
      </c>
      <c r="O191" s="45"/>
      <c r="P191" s="184" t="str">
        <f>IF($R$161 = "", "", IF(Schedule!$S36 = "", "", IF(INDEX(Schedule!$Y$10:$AG$39,MATCH(Schedule!S36,Schedule!$X$10:$X$39,0),MATCH($R$161,Schedule!$Y$8:$AG$8,0))= "","",INDEX(Schedule!$Y$10:$AG$39,MATCH(Schedule!S36,Schedule!$X$10:$X$39,0),MATCH($R$161,Schedule!$Y$8:$AG$8,0)))))</f>
        <v/>
      </c>
      <c r="Q191" s="47" t="str">
        <f>IF(P191="","",P191*0.042*Schedule!G36)</f>
        <v/>
      </c>
      <c r="R191" s="43" t="str">
        <f>IF(P191="","",Q191*Schedule!L36)</f>
        <v/>
      </c>
      <c r="S191" s="43" t="str">
        <f t="shared" ref="S191:S196" si="139">IF(P191="",S190,IF(S190="",R191,R191+S190))</f>
        <v/>
      </c>
      <c r="T191" s="43">
        <f t="shared" ref="T191:T196" si="140">IF(P191="",T190,T190-R191)</f>
        <v>0</v>
      </c>
      <c r="U191" s="46"/>
    </row>
    <row r="192" spans="1:21" s="2" customFormat="1" ht="20.100000000000001" customHeight="1">
      <c r="A192" s="34">
        <f t="shared" ref="A192:C192" si="141">A115</f>
        <v>29</v>
      </c>
      <c r="B192" s="185" t="str">
        <f t="shared" si="141"/>
        <v xml:space="preserve"> ()  </v>
      </c>
      <c r="C192" s="186">
        <f t="shared" si="141"/>
        <v>0</v>
      </c>
      <c r="D192" s="184" t="str">
        <f>IF($F$161 = "", "", IF(Schedule!$S37 = "", "", IF(INDEX(Schedule!$Y$10:$AG$39,MATCH(Schedule!S37,Schedule!$X$10:$X$39,0),MATCH($F$161,Schedule!$Y$8:$AG$8,0))= "","",INDEX(Schedule!$Y$10:$AG$39,MATCH(Schedule!S37,Schedule!$X$10:$X$39,0),MATCH($F$161,Schedule!$Y$8:$AG$8,0)))))</f>
        <v/>
      </c>
      <c r="E192" s="47" t="str">
        <f>IF(D192="","",D192*0.042*Schedule!G37)</f>
        <v/>
      </c>
      <c r="F192" s="43" t="str">
        <f>IF(D192="","",E192*Schedule!L37)</f>
        <v/>
      </c>
      <c r="G192" s="43" t="str">
        <f t="shared" si="135"/>
        <v/>
      </c>
      <c r="H192" s="43">
        <f t="shared" si="136"/>
        <v>0</v>
      </c>
      <c r="I192" s="44"/>
      <c r="J192" s="184" t="str">
        <f>IF($L$161 = "", "", IF(Schedule!$S37 = "", "", IF(INDEX(Schedule!$Y$10:$AG$39,MATCH(Schedule!S37,Schedule!$X$10:$X$39,0),MATCH($L$161,Schedule!$Y$8:$AG$8,0))= "","",INDEX(Schedule!$Y$10:$AG$39,MATCH(Schedule!S37,Schedule!$X$10:$X$39,0),MATCH($L$161,Schedule!$Y$8:$AG$8,0)))))</f>
        <v/>
      </c>
      <c r="K192" s="47" t="str">
        <f>IF(J192="","",J192*0.042*Schedule!G37)</f>
        <v/>
      </c>
      <c r="L192" s="43" t="str">
        <f>IF(J192="","",K192*Schedule!L37)</f>
        <v/>
      </c>
      <c r="M192" s="43" t="str">
        <f t="shared" si="137"/>
        <v/>
      </c>
      <c r="N192" s="43">
        <f t="shared" si="138"/>
        <v>0</v>
      </c>
      <c r="O192" s="45"/>
      <c r="P192" s="184" t="str">
        <f>IF($R$161 = "", "", IF(Schedule!$S37 = "", "", IF(INDEX(Schedule!$Y$10:$AG$39,MATCH(Schedule!S37,Schedule!$X$10:$X$39,0),MATCH($R$161,Schedule!$Y$8:$AG$8,0))= "","",INDEX(Schedule!$Y$10:$AG$39,MATCH(Schedule!S37,Schedule!$X$10:$X$39,0),MATCH($R$161,Schedule!$Y$8:$AG$8,0)))))</f>
        <v/>
      </c>
      <c r="Q192" s="47" t="str">
        <f>IF(P192="","",P192*0.042*Schedule!G37)</f>
        <v/>
      </c>
      <c r="R192" s="43" t="str">
        <f>IF(P192="","",Q192*Schedule!L37)</f>
        <v/>
      </c>
      <c r="S192" s="43" t="str">
        <f t="shared" si="139"/>
        <v/>
      </c>
      <c r="T192" s="43">
        <f t="shared" si="140"/>
        <v>0</v>
      </c>
      <c r="U192" s="46"/>
    </row>
    <row r="193" spans="1:21" s="2" customFormat="1" ht="20.100000000000001" customHeight="1">
      <c r="A193" s="34">
        <f t="shared" ref="A193:C193" si="142">A116</f>
        <v>30</v>
      </c>
      <c r="B193" s="185" t="str">
        <f t="shared" si="142"/>
        <v xml:space="preserve"> ()  </v>
      </c>
      <c r="C193" s="186">
        <f t="shared" si="142"/>
        <v>0</v>
      </c>
      <c r="D193" s="184" t="str">
        <f>IF($F$161 = "", "", IF(Schedule!$S38 = "", "", IF(INDEX(Schedule!$Y$10:$AG$39,MATCH(Schedule!S38,Schedule!$X$10:$X$39,0),MATCH($F$161,Schedule!$Y$8:$AG$8,0))= "","",INDEX(Schedule!$Y$10:$AG$39,MATCH(Schedule!S38,Schedule!$X$10:$X$39,0),MATCH($F$161,Schedule!$Y$8:$AG$8,0)))))</f>
        <v/>
      </c>
      <c r="E193" s="47" t="str">
        <f>IF(D193="","",D193*0.042*Schedule!G38)</f>
        <v/>
      </c>
      <c r="F193" s="43" t="str">
        <f>IF(D193="","",E193*Schedule!L38)</f>
        <v/>
      </c>
      <c r="G193" s="43" t="str">
        <f t="shared" si="135"/>
        <v/>
      </c>
      <c r="H193" s="43">
        <f t="shared" si="136"/>
        <v>0</v>
      </c>
      <c r="I193" s="44"/>
      <c r="J193" s="184" t="str">
        <f>IF($L$161 = "", "", IF(Schedule!$S38 = "", "", IF(INDEX(Schedule!$Y$10:$AG$39,MATCH(Schedule!S38,Schedule!$X$10:$X$39,0),MATCH($L$161,Schedule!$Y$8:$AG$8,0))= "","",INDEX(Schedule!$Y$10:$AG$39,MATCH(Schedule!S38,Schedule!$X$10:$X$39,0),MATCH($L$161,Schedule!$Y$8:$AG$8,0)))))</f>
        <v/>
      </c>
      <c r="K193" s="47" t="str">
        <f>IF(J193="","",J193*0.042*Schedule!G38)</f>
        <v/>
      </c>
      <c r="L193" s="43" t="str">
        <f>IF(J193="","",K193*Schedule!L38)</f>
        <v/>
      </c>
      <c r="M193" s="43" t="str">
        <f t="shared" si="137"/>
        <v/>
      </c>
      <c r="N193" s="43">
        <f t="shared" si="138"/>
        <v>0</v>
      </c>
      <c r="O193" s="45"/>
      <c r="P193" s="184" t="str">
        <f>IF($R$161 = "", "", IF(Schedule!$S38 = "", "", IF(INDEX(Schedule!$Y$10:$AG$39,MATCH(Schedule!S38,Schedule!$X$10:$X$39,0),MATCH($R$161,Schedule!$Y$8:$AG$8,0))= "","",INDEX(Schedule!$Y$10:$AG$39,MATCH(Schedule!S38,Schedule!$X$10:$X$39,0),MATCH($R$161,Schedule!$Y$8:$AG$8,0)))))</f>
        <v/>
      </c>
      <c r="Q193" s="47" t="str">
        <f>IF(P193="","",P193*0.042*Schedule!G38)</f>
        <v/>
      </c>
      <c r="R193" s="43" t="str">
        <f>IF(P193="","",Q193*Schedule!L38)</f>
        <v/>
      </c>
      <c r="S193" s="43" t="str">
        <f t="shared" si="139"/>
        <v/>
      </c>
      <c r="T193" s="43">
        <f t="shared" si="140"/>
        <v>0</v>
      </c>
      <c r="U193" s="46"/>
    </row>
    <row r="194" spans="1:21" s="2" customFormat="1" ht="20.100000000000001" customHeight="1">
      <c r="A194" s="34">
        <f t="shared" ref="A194:C194" si="143">A117</f>
        <v>31</v>
      </c>
      <c r="B194" s="185" t="str">
        <f t="shared" si="143"/>
        <v xml:space="preserve"> ()  </v>
      </c>
      <c r="C194" s="186">
        <f t="shared" si="143"/>
        <v>0</v>
      </c>
      <c r="D194" s="184" t="str">
        <f>IF($F$161 = "", "", IF(Schedule!$S39 = "", "", IF(INDEX(Schedule!$Y$10:$AG$39,MATCH(Schedule!S39,Schedule!$X$10:$X$39,0),MATCH($F$161,Schedule!$Y$8:$AG$8,0))= "","",INDEX(Schedule!$Y$10:$AG$39,MATCH(Schedule!S39,Schedule!$X$10:$X$39,0),MATCH($F$161,Schedule!$Y$8:$AG$8,0)))))</f>
        <v/>
      </c>
      <c r="E194" s="47" t="str">
        <f>IF(D194="","",D194*0.042*Schedule!G39)</f>
        <v/>
      </c>
      <c r="F194" s="43" t="str">
        <f>IF(D194="","",E194*Schedule!L39)</f>
        <v/>
      </c>
      <c r="G194" s="43" t="str">
        <f t="shared" si="135"/>
        <v/>
      </c>
      <c r="H194" s="43">
        <f t="shared" si="136"/>
        <v>0</v>
      </c>
      <c r="I194" s="44"/>
      <c r="J194" s="184" t="str">
        <f>IF($L$161 = "", "", IF(Schedule!$S39 = "", "", IF(INDEX(Schedule!$Y$10:$AG$39,MATCH(Schedule!S39,Schedule!$X$10:$X$39,0),MATCH($L$161,Schedule!$Y$8:$AG$8,0))= "","",INDEX(Schedule!$Y$10:$AG$39,MATCH(Schedule!S39,Schedule!$X$10:$X$39,0),MATCH($L$161,Schedule!$Y$8:$AG$8,0)))))</f>
        <v/>
      </c>
      <c r="K194" s="47" t="str">
        <f>IF(J194="","",J194*0.042*Schedule!G39)</f>
        <v/>
      </c>
      <c r="L194" s="43" t="str">
        <f>IF(J194="","",K194*Schedule!L39)</f>
        <v/>
      </c>
      <c r="M194" s="43" t="str">
        <f t="shared" si="137"/>
        <v/>
      </c>
      <c r="N194" s="43">
        <f t="shared" si="138"/>
        <v>0</v>
      </c>
      <c r="O194" s="45"/>
      <c r="P194" s="184" t="str">
        <f>IF($R$161 = "", "", IF(Schedule!$S39 = "", "", IF(INDEX(Schedule!$Y$10:$AG$39,MATCH(Schedule!S39,Schedule!$X$10:$X$39,0),MATCH($R$161,Schedule!$Y$8:$AG$8,0))= "","",INDEX(Schedule!$Y$10:$AG$39,MATCH(Schedule!S39,Schedule!$X$10:$X$39,0),MATCH($R$161,Schedule!$Y$8:$AG$8,0)))))</f>
        <v/>
      </c>
      <c r="Q194" s="47" t="str">
        <f>IF(P194="","",P194*0.042*Schedule!G39)</f>
        <v/>
      </c>
      <c r="R194" s="43" t="str">
        <f>IF(P194="","",Q194*Schedule!L39)</f>
        <v/>
      </c>
      <c r="S194" s="43" t="str">
        <f t="shared" si="139"/>
        <v/>
      </c>
      <c r="T194" s="43">
        <f t="shared" si="140"/>
        <v>0</v>
      </c>
      <c r="U194" s="46"/>
    </row>
    <row r="195" spans="1:21" s="2" customFormat="1" ht="20.100000000000001" customHeight="1">
      <c r="A195" s="34">
        <f t="shared" ref="A195:C195" si="144">A118</f>
        <v>32</v>
      </c>
      <c r="B195" s="185" t="str">
        <f t="shared" si="144"/>
        <v xml:space="preserve"> ()  </v>
      </c>
      <c r="C195" s="186">
        <f t="shared" si="144"/>
        <v>0</v>
      </c>
      <c r="D195" s="184" t="str">
        <f>IF($F$161 = "", "", IF(Schedule!$S40 = "", "", IF(INDEX(Schedule!$Y$10:$AG$39,MATCH(Schedule!S40,Schedule!$X$10:$X$39,0),MATCH($F$161,Schedule!$Y$8:$AG$8,0))= "","",INDEX(Schedule!$Y$10:$AG$39,MATCH(Schedule!S40,Schedule!$X$10:$X$39,0),MATCH($F$161,Schedule!$Y$8:$AG$8,0)))))</f>
        <v/>
      </c>
      <c r="E195" s="47" t="str">
        <f>IF(D195="","",D195*0.042*Schedule!G40)</f>
        <v/>
      </c>
      <c r="F195" s="43" t="str">
        <f>IF(D195="","",E195*Schedule!L40)</f>
        <v/>
      </c>
      <c r="G195" s="43" t="str">
        <f t="shared" si="135"/>
        <v/>
      </c>
      <c r="H195" s="43">
        <f t="shared" si="136"/>
        <v>0</v>
      </c>
      <c r="I195" s="44"/>
      <c r="J195" s="184" t="str">
        <f>IF($L$161 = "", "", IF(Schedule!$S40 = "", "", IF(INDEX(Schedule!$Y$10:$AG$39,MATCH(Schedule!S40,Schedule!$X$10:$X$39,0),MATCH($L$161,Schedule!$Y$8:$AG$8,0))= "","",INDEX(Schedule!$Y$10:$AG$39,MATCH(Schedule!S40,Schedule!$X$10:$X$39,0),MATCH($L$161,Schedule!$Y$8:$AG$8,0)))))</f>
        <v/>
      </c>
      <c r="K195" s="47" t="str">
        <f>IF(J195="","",J195*0.042*Schedule!G40)</f>
        <v/>
      </c>
      <c r="L195" s="43" t="str">
        <f>IF(J195="","",K195*Schedule!L40)</f>
        <v/>
      </c>
      <c r="M195" s="43" t="str">
        <f t="shared" si="137"/>
        <v/>
      </c>
      <c r="N195" s="43">
        <f t="shared" si="138"/>
        <v>0</v>
      </c>
      <c r="O195" s="45"/>
      <c r="P195" s="184" t="str">
        <f>IF($R$161 = "", "", IF(Schedule!$S40 = "", "", IF(INDEX(Schedule!$Y$10:$AG$39,MATCH(Schedule!S40,Schedule!$X$10:$X$39,0),MATCH($R$161,Schedule!$Y$8:$AG$8,0))= "","",INDEX(Schedule!$Y$10:$AG$39,MATCH(Schedule!S40,Schedule!$X$10:$X$39,0),MATCH($R$161,Schedule!$Y$8:$AG$8,0)))))</f>
        <v/>
      </c>
      <c r="Q195" s="47" t="str">
        <f>IF(P195="","",P195*0.042*Schedule!G40)</f>
        <v/>
      </c>
      <c r="R195" s="43" t="str">
        <f>IF(P195="","",Q195*Schedule!L40)</f>
        <v/>
      </c>
      <c r="S195" s="43" t="str">
        <f t="shared" si="139"/>
        <v/>
      </c>
      <c r="T195" s="43">
        <f t="shared" si="140"/>
        <v>0</v>
      </c>
      <c r="U195" s="46"/>
    </row>
    <row r="196" spans="1:21" s="2" customFormat="1" ht="20.100000000000001" customHeight="1">
      <c r="A196" s="34">
        <f t="shared" ref="A196:C196" si="145">A119</f>
        <v>33</v>
      </c>
      <c r="B196" s="185" t="str">
        <f t="shared" si="145"/>
        <v xml:space="preserve"> ()  </v>
      </c>
      <c r="C196" s="186">
        <f t="shared" si="145"/>
        <v>0</v>
      </c>
      <c r="D196" s="184" t="str">
        <f>IF($F$161 = "", "", IF(Schedule!$S41 = "", "", IF(INDEX(Schedule!$Y$10:$AG$39,MATCH(Schedule!S41,Schedule!$X$10:$X$39,0),MATCH($F$161,Schedule!$Y$8:$AG$8,0))= "","",INDEX(Schedule!$Y$10:$AG$39,MATCH(Schedule!S41,Schedule!$X$10:$X$39,0),MATCH($F$161,Schedule!$Y$8:$AG$8,0)))))</f>
        <v/>
      </c>
      <c r="E196" s="47" t="str">
        <f>IF(D196="","",D196*0.042*Schedule!G41)</f>
        <v/>
      </c>
      <c r="F196" s="43" t="str">
        <f>IF(D196="","",E196*Schedule!L41)</f>
        <v/>
      </c>
      <c r="G196" s="43" t="str">
        <f t="shared" si="135"/>
        <v/>
      </c>
      <c r="H196" s="43">
        <f t="shared" si="136"/>
        <v>0</v>
      </c>
      <c r="I196" s="44"/>
      <c r="J196" s="184" t="str">
        <f>IF($L$161 = "", "", IF(Schedule!$S41 = "", "", IF(INDEX(Schedule!$Y$10:$AG$39,MATCH(Schedule!S41,Schedule!$X$10:$X$39,0),MATCH($L$161,Schedule!$Y$8:$AG$8,0))= "","",INDEX(Schedule!$Y$10:$AG$39,MATCH(Schedule!S41,Schedule!$X$10:$X$39,0),MATCH($L$161,Schedule!$Y$8:$AG$8,0)))))</f>
        <v/>
      </c>
      <c r="K196" s="47" t="str">
        <f>IF(J196="","",J196*0.042*Schedule!G41)</f>
        <v/>
      </c>
      <c r="L196" s="43" t="str">
        <f>IF(J196="","",K196*Schedule!L41)</f>
        <v/>
      </c>
      <c r="M196" s="43" t="str">
        <f t="shared" si="137"/>
        <v/>
      </c>
      <c r="N196" s="43">
        <f t="shared" si="138"/>
        <v>0</v>
      </c>
      <c r="O196" s="45"/>
      <c r="P196" s="184" t="str">
        <f>IF($R$161 = "", "", IF(Schedule!$S41 = "", "", IF(INDEX(Schedule!$Y$10:$AG$39,MATCH(Schedule!S41,Schedule!$X$10:$X$39,0),MATCH($R$161,Schedule!$Y$8:$AG$8,0))= "","",INDEX(Schedule!$Y$10:$AG$39,MATCH(Schedule!S41,Schedule!$X$10:$X$39,0),MATCH($R$161,Schedule!$Y$8:$AG$8,0)))))</f>
        <v/>
      </c>
      <c r="Q196" s="47" t="str">
        <f>IF(P196="","",P196*0.042*Schedule!G41)</f>
        <v/>
      </c>
      <c r="R196" s="43" t="str">
        <f>IF(P196="","",Q196*Schedule!L41)</f>
        <v/>
      </c>
      <c r="S196" s="43" t="str">
        <f t="shared" si="139"/>
        <v/>
      </c>
      <c r="T196" s="43">
        <f t="shared" si="140"/>
        <v>0</v>
      </c>
      <c r="U196" s="46"/>
    </row>
    <row r="197" spans="1:21" s="2" customFormat="1" ht="20.100000000000001" customHeight="1">
      <c r="A197" s="34">
        <f t="shared" ref="A197:C197" si="146">A120</f>
        <v>34</v>
      </c>
      <c r="B197" s="185" t="str">
        <f t="shared" si="146"/>
        <v xml:space="preserve"> ()  </v>
      </c>
      <c r="C197" s="186">
        <f t="shared" si="146"/>
        <v>0</v>
      </c>
      <c r="D197" s="184" t="str">
        <f>IF($F$161 = "", "", IF(Schedule!$S42 = "", "", IF(INDEX(Schedule!$Y$10:$AG$39,MATCH(Schedule!S42,Schedule!$X$10:$X$39,0),MATCH($F$161,Schedule!$Y$8:$AG$8,0))= "","",INDEX(Schedule!$Y$10:$AG$39,MATCH(Schedule!S42,Schedule!$X$10:$X$39,0),MATCH($F$161,Schedule!$Y$8:$AG$8,0)))))</f>
        <v/>
      </c>
      <c r="E197" s="47" t="str">
        <f>IF(D197="","",D197*0.042*Schedule!G42)</f>
        <v/>
      </c>
      <c r="F197" s="43" t="str">
        <f>IF(D197="","",E197*Schedule!L42)</f>
        <v/>
      </c>
      <c r="G197" s="43" t="str">
        <f t="shared" ref="G197:G235" si="147">IF(D197="","",F197)</f>
        <v/>
      </c>
      <c r="H197" s="43">
        <f t="shared" ref="H197:H235" si="148">IF(D197="",H196,H196-F197)</f>
        <v>0</v>
      </c>
      <c r="I197" s="44"/>
      <c r="J197" s="184" t="str">
        <f>IF($L$161 = "", "", IF(Schedule!$S42 = "", "", IF(INDEX(Schedule!$Y$10:$AG$39,MATCH(Schedule!S42,Schedule!$X$10:$X$39,0),MATCH($L$161,Schedule!$Y$8:$AG$8,0))= "","",INDEX(Schedule!$Y$10:$AG$39,MATCH(Schedule!S42,Schedule!$X$10:$X$39,0),MATCH($L$161,Schedule!$Y$8:$AG$8,0)))))</f>
        <v/>
      </c>
      <c r="K197" s="47" t="str">
        <f>IF(J197="","",J197*0.042*Schedule!G42)</f>
        <v/>
      </c>
      <c r="L197" s="43" t="str">
        <f>IF(J197="","",K197*Schedule!L42)</f>
        <v/>
      </c>
      <c r="M197" s="43" t="str">
        <f t="shared" ref="M197:M235" si="149">IF(J197="",M196,IF(M196="",L197,L197+M196))</f>
        <v/>
      </c>
      <c r="N197" s="43">
        <f t="shared" ref="N197:N235" si="150">IF(J197="",N196,N196-L197)</f>
        <v>0</v>
      </c>
      <c r="O197" s="45"/>
      <c r="P197" s="184" t="str">
        <f>IF($R$161 = "", "", IF(Schedule!$S42 = "", "", IF(INDEX(Schedule!$Y$10:$AG$39,MATCH(Schedule!S42,Schedule!$X$10:$X$39,0),MATCH($R$161,Schedule!$Y$8:$AG$8,0))= "","",INDEX(Schedule!$Y$10:$AG$39,MATCH(Schedule!S42,Schedule!$X$10:$X$39,0),MATCH($R$161,Schedule!$Y$8:$AG$8,0)))))</f>
        <v/>
      </c>
      <c r="Q197" s="47" t="str">
        <f>IF(P197="","",P197*0.042*Schedule!G42)</f>
        <v/>
      </c>
      <c r="R197" s="43" t="str">
        <f>IF(P197="","",Q197*Schedule!L42)</f>
        <v/>
      </c>
      <c r="S197" s="43" t="str">
        <f t="shared" ref="S197:S235" si="151">IF(P197="",S196,IF(S196="",R197,R197+S196))</f>
        <v/>
      </c>
      <c r="T197" s="43">
        <f t="shared" ref="T197:T235" si="152">IF(P197="",T196,T196-R197)</f>
        <v>0</v>
      </c>
      <c r="U197" s="46"/>
    </row>
    <row r="198" spans="1:21" s="2" customFormat="1" ht="20.100000000000001" customHeight="1">
      <c r="A198" s="34">
        <f t="shared" ref="A198:C198" si="153">A121</f>
        <v>35</v>
      </c>
      <c r="B198" s="185" t="str">
        <f t="shared" si="153"/>
        <v xml:space="preserve"> ()  </v>
      </c>
      <c r="C198" s="186">
        <f t="shared" si="153"/>
        <v>0</v>
      </c>
      <c r="D198" s="184" t="str">
        <f>IF($F$161 = "", "", IF(Schedule!$S43 = "", "", IF(INDEX(Schedule!$Y$10:$AG$39,MATCH(Schedule!S43,Schedule!$X$10:$X$39,0),MATCH($F$161,Schedule!$Y$8:$AG$8,0))= "","",INDEX(Schedule!$Y$10:$AG$39,MATCH(Schedule!S43,Schedule!$X$10:$X$39,0),MATCH($F$161,Schedule!$Y$8:$AG$8,0)))))</f>
        <v/>
      </c>
      <c r="E198" s="47" t="str">
        <f>IF(D198="","",D198*0.042*Schedule!G43)</f>
        <v/>
      </c>
      <c r="F198" s="43" t="str">
        <f>IF(D198="","",E198*Schedule!L43)</f>
        <v/>
      </c>
      <c r="G198" s="43" t="str">
        <f t="shared" si="147"/>
        <v/>
      </c>
      <c r="H198" s="43">
        <f t="shared" si="148"/>
        <v>0</v>
      </c>
      <c r="I198" s="44"/>
      <c r="J198" s="184" t="str">
        <f>IF($L$161 = "", "", IF(Schedule!$S43 = "", "", IF(INDEX(Schedule!$Y$10:$AG$39,MATCH(Schedule!S43,Schedule!$X$10:$X$39,0),MATCH($L$161,Schedule!$Y$8:$AG$8,0))= "","",INDEX(Schedule!$Y$10:$AG$39,MATCH(Schedule!S43,Schedule!$X$10:$X$39,0),MATCH($L$161,Schedule!$Y$8:$AG$8,0)))))</f>
        <v/>
      </c>
      <c r="K198" s="47" t="str">
        <f>IF(J198="","",J198*0.042*Schedule!G43)</f>
        <v/>
      </c>
      <c r="L198" s="43" t="str">
        <f>IF(J198="","",K198*Schedule!L43)</f>
        <v/>
      </c>
      <c r="M198" s="43" t="str">
        <f t="shared" si="149"/>
        <v/>
      </c>
      <c r="N198" s="43">
        <f t="shared" si="150"/>
        <v>0</v>
      </c>
      <c r="O198" s="45"/>
      <c r="P198" s="184" t="str">
        <f>IF($R$161 = "", "", IF(Schedule!$S43 = "", "", IF(INDEX(Schedule!$Y$10:$AG$39,MATCH(Schedule!S43,Schedule!$X$10:$X$39,0),MATCH($R$161,Schedule!$Y$8:$AG$8,0))= "","",INDEX(Schedule!$Y$10:$AG$39,MATCH(Schedule!S43,Schedule!$X$10:$X$39,0),MATCH($R$161,Schedule!$Y$8:$AG$8,0)))))</f>
        <v/>
      </c>
      <c r="Q198" s="47" t="str">
        <f>IF(P198="","",P198*0.042*Schedule!G43)</f>
        <v/>
      </c>
      <c r="R198" s="43" t="str">
        <f>IF(P198="","",Q198*Schedule!L43)</f>
        <v/>
      </c>
      <c r="S198" s="43" t="str">
        <f t="shared" si="151"/>
        <v/>
      </c>
      <c r="T198" s="43">
        <f t="shared" si="152"/>
        <v>0</v>
      </c>
      <c r="U198" s="46"/>
    </row>
    <row r="199" spans="1:21" s="2" customFormat="1" ht="20.100000000000001" customHeight="1">
      <c r="A199" s="34">
        <f t="shared" ref="A199:C199" si="154">A122</f>
        <v>36</v>
      </c>
      <c r="B199" s="185" t="str">
        <f t="shared" si="154"/>
        <v xml:space="preserve"> ()  </v>
      </c>
      <c r="C199" s="186">
        <f t="shared" si="154"/>
        <v>0</v>
      </c>
      <c r="D199" s="184" t="str">
        <f>IF($F$161 = "", "", IF(Schedule!$S44 = "", "", IF(INDEX(Schedule!$Y$10:$AG$39,MATCH(Schedule!S44,Schedule!$X$10:$X$39,0),MATCH($F$161,Schedule!$Y$8:$AG$8,0))= "","",INDEX(Schedule!$Y$10:$AG$39,MATCH(Schedule!S44,Schedule!$X$10:$X$39,0),MATCH($F$161,Schedule!$Y$8:$AG$8,0)))))</f>
        <v/>
      </c>
      <c r="E199" s="47" t="str">
        <f>IF(D199="","",D199*0.042*Schedule!G44)</f>
        <v/>
      </c>
      <c r="F199" s="43" t="str">
        <f>IF(D199="","",E199*Schedule!L44)</f>
        <v/>
      </c>
      <c r="G199" s="43" t="str">
        <f t="shared" si="147"/>
        <v/>
      </c>
      <c r="H199" s="43">
        <f t="shared" si="148"/>
        <v>0</v>
      </c>
      <c r="I199" s="44"/>
      <c r="J199" s="184" t="str">
        <f>IF($L$161 = "", "", IF(Schedule!$S44 = "", "", IF(INDEX(Schedule!$Y$10:$AG$39,MATCH(Schedule!S44,Schedule!$X$10:$X$39,0),MATCH($L$161,Schedule!$Y$8:$AG$8,0))= "","",INDEX(Schedule!$Y$10:$AG$39,MATCH(Schedule!S44,Schedule!$X$10:$X$39,0),MATCH($L$161,Schedule!$Y$8:$AG$8,0)))))</f>
        <v/>
      </c>
      <c r="K199" s="47" t="str">
        <f>IF(J199="","",J199*0.042*Schedule!G44)</f>
        <v/>
      </c>
      <c r="L199" s="43" t="str">
        <f>IF(J199="","",K199*Schedule!L44)</f>
        <v/>
      </c>
      <c r="M199" s="43" t="str">
        <f t="shared" si="149"/>
        <v/>
      </c>
      <c r="N199" s="43">
        <f t="shared" si="150"/>
        <v>0</v>
      </c>
      <c r="O199" s="45"/>
      <c r="P199" s="184" t="str">
        <f>IF($R$161 = "", "", IF(Schedule!$S44 = "", "", IF(INDEX(Schedule!$Y$10:$AG$39,MATCH(Schedule!S44,Schedule!$X$10:$X$39,0),MATCH($R$161,Schedule!$Y$8:$AG$8,0))= "","",INDEX(Schedule!$Y$10:$AG$39,MATCH(Schedule!S44,Schedule!$X$10:$X$39,0),MATCH($R$161,Schedule!$Y$8:$AG$8,0)))))</f>
        <v/>
      </c>
      <c r="Q199" s="47" t="str">
        <f>IF(P199="","",P199*0.042*Schedule!G44)</f>
        <v/>
      </c>
      <c r="R199" s="43" t="str">
        <f>IF(P199="","",Q199*Schedule!L44)</f>
        <v/>
      </c>
      <c r="S199" s="43" t="str">
        <f t="shared" si="151"/>
        <v/>
      </c>
      <c r="T199" s="43">
        <f t="shared" si="152"/>
        <v>0</v>
      </c>
      <c r="U199" s="46"/>
    </row>
    <row r="200" spans="1:21" s="2" customFormat="1" ht="20.100000000000001" customHeight="1">
      <c r="A200" s="34">
        <f t="shared" ref="A200:C200" si="155">A123</f>
        <v>37</v>
      </c>
      <c r="B200" s="185" t="str">
        <f t="shared" si="155"/>
        <v xml:space="preserve"> ()  </v>
      </c>
      <c r="C200" s="186">
        <f t="shared" si="155"/>
        <v>0</v>
      </c>
      <c r="D200" s="184" t="str">
        <f>IF($F$161 = "", "", IF(Schedule!$S45 = "", "", IF(INDEX(Schedule!$Y$10:$AG$39,MATCH(Schedule!S45,Schedule!$X$10:$X$39,0),MATCH($F$161,Schedule!$Y$8:$AG$8,0))= "","",INDEX(Schedule!$Y$10:$AG$39,MATCH(Schedule!S45,Schedule!$X$10:$X$39,0),MATCH($F$161,Schedule!$Y$8:$AG$8,0)))))</f>
        <v/>
      </c>
      <c r="E200" s="47" t="str">
        <f>IF(D200="","",D200*0.042*Schedule!G45)</f>
        <v/>
      </c>
      <c r="F200" s="43" t="str">
        <f>IF(D200="","",E200*Schedule!L45)</f>
        <v/>
      </c>
      <c r="G200" s="43" t="str">
        <f t="shared" si="147"/>
        <v/>
      </c>
      <c r="H200" s="43">
        <f t="shared" si="148"/>
        <v>0</v>
      </c>
      <c r="I200" s="44"/>
      <c r="J200" s="184" t="str">
        <f>IF($L$161 = "", "", IF(Schedule!$S45 = "", "", IF(INDEX(Schedule!$Y$10:$AG$39,MATCH(Schedule!S45,Schedule!$X$10:$X$39,0),MATCH($L$161,Schedule!$Y$8:$AG$8,0))= "","",INDEX(Schedule!$Y$10:$AG$39,MATCH(Schedule!S45,Schedule!$X$10:$X$39,0),MATCH($L$161,Schedule!$Y$8:$AG$8,0)))))</f>
        <v/>
      </c>
      <c r="K200" s="47" t="str">
        <f>IF(J200="","",J200*0.042*Schedule!G45)</f>
        <v/>
      </c>
      <c r="L200" s="43" t="str">
        <f>IF(J200="","",K200*Schedule!L45)</f>
        <v/>
      </c>
      <c r="M200" s="43" t="str">
        <f t="shared" si="149"/>
        <v/>
      </c>
      <c r="N200" s="43">
        <f t="shared" si="150"/>
        <v>0</v>
      </c>
      <c r="O200" s="45"/>
      <c r="P200" s="184" t="str">
        <f>IF($R$161 = "", "", IF(Schedule!$S45 = "", "", IF(INDEX(Schedule!$Y$10:$AG$39,MATCH(Schedule!S45,Schedule!$X$10:$X$39,0),MATCH($R$161,Schedule!$Y$8:$AG$8,0))= "","",INDEX(Schedule!$Y$10:$AG$39,MATCH(Schedule!S45,Schedule!$X$10:$X$39,0),MATCH($R$161,Schedule!$Y$8:$AG$8,0)))))</f>
        <v/>
      </c>
      <c r="Q200" s="47" t="str">
        <f>IF(P200="","",P200*0.042*Schedule!G45)</f>
        <v/>
      </c>
      <c r="R200" s="43" t="str">
        <f>IF(P200="","",Q200*Schedule!L45)</f>
        <v/>
      </c>
      <c r="S200" s="43" t="str">
        <f t="shared" si="151"/>
        <v/>
      </c>
      <c r="T200" s="43">
        <f t="shared" si="152"/>
        <v>0</v>
      </c>
      <c r="U200" s="46"/>
    </row>
    <row r="201" spans="1:21" s="2" customFormat="1" ht="20.100000000000001" customHeight="1">
      <c r="A201" s="34">
        <f t="shared" ref="A201:C201" si="156">A124</f>
        <v>38</v>
      </c>
      <c r="B201" s="185" t="str">
        <f t="shared" si="156"/>
        <v xml:space="preserve"> ()  </v>
      </c>
      <c r="C201" s="186">
        <f t="shared" si="156"/>
        <v>0</v>
      </c>
      <c r="D201" s="184" t="str">
        <f>IF($F$161 = "", "", IF(Schedule!$S46 = "", "", IF(INDEX(Schedule!$Y$10:$AG$39,MATCH(Schedule!S46,Schedule!$X$10:$X$39,0),MATCH($F$161,Schedule!$Y$8:$AG$8,0))= "","",INDEX(Schedule!$Y$10:$AG$39,MATCH(Schedule!S46,Schedule!$X$10:$X$39,0),MATCH($F$161,Schedule!$Y$8:$AG$8,0)))))</f>
        <v/>
      </c>
      <c r="E201" s="47" t="str">
        <f>IF(D201="","",D201*0.042*Schedule!G46)</f>
        <v/>
      </c>
      <c r="F201" s="43" t="str">
        <f>IF(D201="","",E201*Schedule!L46)</f>
        <v/>
      </c>
      <c r="G201" s="43" t="str">
        <f t="shared" si="147"/>
        <v/>
      </c>
      <c r="H201" s="43">
        <f t="shared" si="148"/>
        <v>0</v>
      </c>
      <c r="I201" s="44"/>
      <c r="J201" s="184" t="str">
        <f>IF($L$161 = "", "", IF(Schedule!$S46 = "", "", IF(INDEX(Schedule!$Y$10:$AG$39,MATCH(Schedule!S46,Schedule!$X$10:$X$39,0),MATCH($L$161,Schedule!$Y$8:$AG$8,0))= "","",INDEX(Schedule!$Y$10:$AG$39,MATCH(Schedule!S46,Schedule!$X$10:$X$39,0),MATCH($L$161,Schedule!$Y$8:$AG$8,0)))))</f>
        <v/>
      </c>
      <c r="K201" s="47" t="str">
        <f>IF(J201="","",J201*0.042*Schedule!G46)</f>
        <v/>
      </c>
      <c r="L201" s="43" t="str">
        <f>IF(J201="","",K201*Schedule!L46)</f>
        <v/>
      </c>
      <c r="M201" s="43" t="str">
        <f t="shared" si="149"/>
        <v/>
      </c>
      <c r="N201" s="43">
        <f t="shared" si="150"/>
        <v>0</v>
      </c>
      <c r="O201" s="45"/>
      <c r="P201" s="184" t="str">
        <f>IF($R$161 = "", "", IF(Schedule!$S46 = "", "", IF(INDEX(Schedule!$Y$10:$AG$39,MATCH(Schedule!S46,Schedule!$X$10:$X$39,0),MATCH($R$161,Schedule!$Y$8:$AG$8,0))= "","",INDEX(Schedule!$Y$10:$AG$39,MATCH(Schedule!S46,Schedule!$X$10:$X$39,0),MATCH($R$161,Schedule!$Y$8:$AG$8,0)))))</f>
        <v/>
      </c>
      <c r="Q201" s="47" t="str">
        <f>IF(P201="","",P201*0.042*Schedule!G46)</f>
        <v/>
      </c>
      <c r="R201" s="43" t="str">
        <f>IF(P201="","",Q201*Schedule!L46)</f>
        <v/>
      </c>
      <c r="S201" s="43" t="str">
        <f t="shared" si="151"/>
        <v/>
      </c>
      <c r="T201" s="43">
        <f t="shared" si="152"/>
        <v>0</v>
      </c>
      <c r="U201" s="46"/>
    </row>
    <row r="202" spans="1:21" s="2" customFormat="1" ht="20.100000000000001" customHeight="1">
      <c r="A202" s="34">
        <f t="shared" ref="A202:C202" si="157">A125</f>
        <v>39</v>
      </c>
      <c r="B202" s="185" t="str">
        <f t="shared" si="157"/>
        <v xml:space="preserve"> ()  </v>
      </c>
      <c r="C202" s="186">
        <f t="shared" si="157"/>
        <v>0</v>
      </c>
      <c r="D202" s="184" t="str">
        <f>IF($F$161 = "", "", IF(Schedule!$S47 = "", "", IF(INDEX(Schedule!$Y$10:$AG$39,MATCH(Schedule!S47,Schedule!$X$10:$X$39,0),MATCH($F$161,Schedule!$Y$8:$AG$8,0))= "","",INDEX(Schedule!$Y$10:$AG$39,MATCH(Schedule!S47,Schedule!$X$10:$X$39,0),MATCH($F$161,Schedule!$Y$8:$AG$8,0)))))</f>
        <v/>
      </c>
      <c r="E202" s="47" t="str">
        <f>IF(D202="","",D202*0.042*Schedule!G47)</f>
        <v/>
      </c>
      <c r="F202" s="43" t="str">
        <f>IF(D202="","",E202*Schedule!L47)</f>
        <v/>
      </c>
      <c r="G202" s="43" t="str">
        <f t="shared" si="147"/>
        <v/>
      </c>
      <c r="H202" s="43">
        <f t="shared" si="148"/>
        <v>0</v>
      </c>
      <c r="I202" s="44"/>
      <c r="J202" s="184" t="str">
        <f>IF($L$161 = "", "", IF(Schedule!$S47 = "", "", IF(INDEX(Schedule!$Y$10:$AG$39,MATCH(Schedule!S47,Schedule!$X$10:$X$39,0),MATCH($L$161,Schedule!$Y$8:$AG$8,0))= "","",INDEX(Schedule!$Y$10:$AG$39,MATCH(Schedule!S47,Schedule!$X$10:$X$39,0),MATCH($L$161,Schedule!$Y$8:$AG$8,0)))))</f>
        <v/>
      </c>
      <c r="K202" s="47" t="str">
        <f>IF(J202="","",J202*0.042*Schedule!G47)</f>
        <v/>
      </c>
      <c r="L202" s="43" t="str">
        <f>IF(J202="","",K202*Schedule!L47)</f>
        <v/>
      </c>
      <c r="M202" s="43" t="str">
        <f t="shared" si="149"/>
        <v/>
      </c>
      <c r="N202" s="43">
        <f t="shared" si="150"/>
        <v>0</v>
      </c>
      <c r="O202" s="45"/>
      <c r="P202" s="184" t="str">
        <f>IF($R$161 = "", "", IF(Schedule!$S47 = "", "", IF(INDEX(Schedule!$Y$10:$AG$39,MATCH(Schedule!S47,Schedule!$X$10:$X$39,0),MATCH($R$161,Schedule!$Y$8:$AG$8,0))= "","",INDEX(Schedule!$Y$10:$AG$39,MATCH(Schedule!S47,Schedule!$X$10:$X$39,0),MATCH($R$161,Schedule!$Y$8:$AG$8,0)))))</f>
        <v/>
      </c>
      <c r="Q202" s="47" t="str">
        <f>IF(P202="","",P202*0.042*Schedule!G47)</f>
        <v/>
      </c>
      <c r="R202" s="43" t="str">
        <f>IF(P202="","",Q202*Schedule!L47)</f>
        <v/>
      </c>
      <c r="S202" s="43" t="str">
        <f t="shared" si="151"/>
        <v/>
      </c>
      <c r="T202" s="43">
        <f t="shared" si="152"/>
        <v>0</v>
      </c>
      <c r="U202" s="46"/>
    </row>
    <row r="203" spans="1:21" s="2" customFormat="1" ht="20.100000000000001" customHeight="1">
      <c r="A203" s="34">
        <f t="shared" ref="A203:C203" si="158">A126</f>
        <v>40</v>
      </c>
      <c r="B203" s="185" t="str">
        <f t="shared" si="158"/>
        <v xml:space="preserve"> ()  </v>
      </c>
      <c r="C203" s="186">
        <f t="shared" si="158"/>
        <v>0</v>
      </c>
      <c r="D203" s="184" t="str">
        <f>IF($F$161 = "", "", IF(Schedule!$S48 = "", "", IF(INDEX(Schedule!$Y$10:$AG$39,MATCH(Schedule!S48,Schedule!$X$10:$X$39,0),MATCH($F$161,Schedule!$Y$8:$AG$8,0))= "","",INDEX(Schedule!$Y$10:$AG$39,MATCH(Schedule!S48,Schedule!$X$10:$X$39,0),MATCH($F$161,Schedule!$Y$8:$AG$8,0)))))</f>
        <v/>
      </c>
      <c r="E203" s="47" t="str">
        <f>IF(D203="","",D203*0.042*Schedule!G48)</f>
        <v/>
      </c>
      <c r="F203" s="43" t="str">
        <f>IF(D203="","",E203*Schedule!L48)</f>
        <v/>
      </c>
      <c r="G203" s="43" t="str">
        <f t="shared" si="147"/>
        <v/>
      </c>
      <c r="H203" s="43">
        <f t="shared" si="148"/>
        <v>0</v>
      </c>
      <c r="I203" s="44"/>
      <c r="J203" s="184" t="str">
        <f>IF($L$161 = "", "", IF(Schedule!$S48 = "", "", IF(INDEX(Schedule!$Y$10:$AG$39,MATCH(Schedule!S48,Schedule!$X$10:$X$39,0),MATCH($L$161,Schedule!$Y$8:$AG$8,0))= "","",INDEX(Schedule!$Y$10:$AG$39,MATCH(Schedule!S48,Schedule!$X$10:$X$39,0),MATCH($L$161,Schedule!$Y$8:$AG$8,0)))))</f>
        <v/>
      </c>
      <c r="K203" s="47" t="str">
        <f>IF(J203="","",J203*0.042*Schedule!G48)</f>
        <v/>
      </c>
      <c r="L203" s="43" t="str">
        <f>IF(J203="","",K203*Schedule!L48)</f>
        <v/>
      </c>
      <c r="M203" s="43" t="str">
        <f t="shared" si="149"/>
        <v/>
      </c>
      <c r="N203" s="43">
        <f t="shared" si="150"/>
        <v>0</v>
      </c>
      <c r="O203" s="45"/>
      <c r="P203" s="184" t="str">
        <f>IF($R$161 = "", "", IF(Schedule!$S48 = "", "", IF(INDEX(Schedule!$Y$10:$AG$39,MATCH(Schedule!S48,Schedule!$X$10:$X$39,0),MATCH($R$161,Schedule!$Y$8:$AG$8,0))= "","",INDEX(Schedule!$Y$10:$AG$39,MATCH(Schedule!S48,Schedule!$X$10:$X$39,0),MATCH($R$161,Schedule!$Y$8:$AG$8,0)))))</f>
        <v/>
      </c>
      <c r="Q203" s="47" t="str">
        <f>IF(P203="","",P203*0.042*Schedule!G48)</f>
        <v/>
      </c>
      <c r="R203" s="43" t="str">
        <f>IF(P203="","",Q203*Schedule!L48)</f>
        <v/>
      </c>
      <c r="S203" s="43" t="str">
        <f t="shared" si="151"/>
        <v/>
      </c>
      <c r="T203" s="43">
        <f t="shared" si="152"/>
        <v>0</v>
      </c>
      <c r="U203" s="46"/>
    </row>
    <row r="204" spans="1:21" s="2" customFormat="1" ht="20.100000000000001" customHeight="1">
      <c r="A204" s="34">
        <f t="shared" ref="A204:C204" si="159">A127</f>
        <v>41</v>
      </c>
      <c r="B204" s="185" t="str">
        <f t="shared" si="159"/>
        <v xml:space="preserve"> ()  </v>
      </c>
      <c r="C204" s="186">
        <f t="shared" si="159"/>
        <v>0</v>
      </c>
      <c r="D204" s="184" t="str">
        <f>IF($F$161 = "", "", IF(Schedule!$S49 = "", "", IF(INDEX(Schedule!$Y$10:$AG$39,MATCH(Schedule!S49,Schedule!$X$10:$X$39,0),MATCH($F$161,Schedule!$Y$8:$AG$8,0))= "","",INDEX(Schedule!$Y$10:$AG$39,MATCH(Schedule!S49,Schedule!$X$10:$X$39,0),MATCH($F$161,Schedule!$Y$8:$AG$8,0)))))</f>
        <v/>
      </c>
      <c r="E204" s="47" t="str">
        <f>IF(D204="","",D204*0.042*Schedule!G49)</f>
        <v/>
      </c>
      <c r="F204" s="43" t="str">
        <f>IF(D204="","",E204*Schedule!L49)</f>
        <v/>
      </c>
      <c r="G204" s="43" t="str">
        <f t="shared" si="147"/>
        <v/>
      </c>
      <c r="H204" s="43">
        <f t="shared" si="148"/>
        <v>0</v>
      </c>
      <c r="I204" s="44"/>
      <c r="J204" s="184" t="str">
        <f>IF($L$161 = "", "", IF(Schedule!$S49 = "", "", IF(INDEX(Schedule!$Y$10:$AG$39,MATCH(Schedule!S49,Schedule!$X$10:$X$39,0),MATCH($L$161,Schedule!$Y$8:$AG$8,0))= "","",INDEX(Schedule!$Y$10:$AG$39,MATCH(Schedule!S49,Schedule!$X$10:$X$39,0),MATCH($L$161,Schedule!$Y$8:$AG$8,0)))))</f>
        <v/>
      </c>
      <c r="K204" s="47" t="str">
        <f>IF(J204="","",J204*0.042*Schedule!G49)</f>
        <v/>
      </c>
      <c r="L204" s="43" t="str">
        <f>IF(J204="","",K204*Schedule!L49)</f>
        <v/>
      </c>
      <c r="M204" s="43" t="str">
        <f t="shared" si="149"/>
        <v/>
      </c>
      <c r="N204" s="43">
        <f t="shared" si="150"/>
        <v>0</v>
      </c>
      <c r="O204" s="45"/>
      <c r="P204" s="184" t="str">
        <f>IF($R$161 = "", "", IF(Schedule!$S49 = "", "", IF(INDEX(Schedule!$Y$10:$AG$39,MATCH(Schedule!S49,Schedule!$X$10:$X$39,0),MATCH($R$161,Schedule!$Y$8:$AG$8,0))= "","",INDEX(Schedule!$Y$10:$AG$39,MATCH(Schedule!S49,Schedule!$X$10:$X$39,0),MATCH($R$161,Schedule!$Y$8:$AG$8,0)))))</f>
        <v/>
      </c>
      <c r="Q204" s="47" t="str">
        <f>IF(P204="","",P204*0.042*Schedule!G49)</f>
        <v/>
      </c>
      <c r="R204" s="43" t="str">
        <f>IF(P204="","",Q204*Schedule!L49)</f>
        <v/>
      </c>
      <c r="S204" s="43" t="str">
        <f t="shared" si="151"/>
        <v/>
      </c>
      <c r="T204" s="43">
        <f t="shared" si="152"/>
        <v>0</v>
      </c>
      <c r="U204" s="46"/>
    </row>
    <row r="205" spans="1:21" s="2" customFormat="1" ht="20.100000000000001" customHeight="1">
      <c r="A205" s="34">
        <f t="shared" ref="A205:C205" si="160">A128</f>
        <v>42</v>
      </c>
      <c r="B205" s="185" t="str">
        <f t="shared" si="160"/>
        <v xml:space="preserve"> ()  </v>
      </c>
      <c r="C205" s="186">
        <f t="shared" si="160"/>
        <v>0</v>
      </c>
      <c r="D205" s="184" t="str">
        <f>IF($F$161 = "", "", IF(Schedule!$S50 = "", "", IF(INDEX(Schedule!$Y$10:$AG$39,MATCH(Schedule!S50,Schedule!$X$10:$X$39,0),MATCH($F$161,Schedule!$Y$8:$AG$8,0))= "","",INDEX(Schedule!$Y$10:$AG$39,MATCH(Schedule!S50,Schedule!$X$10:$X$39,0),MATCH($F$161,Schedule!$Y$8:$AG$8,0)))))</f>
        <v/>
      </c>
      <c r="E205" s="47" t="str">
        <f>IF(D205="","",D205*0.042*Schedule!G50)</f>
        <v/>
      </c>
      <c r="F205" s="43" t="str">
        <f>IF(D205="","",E205*Schedule!L50)</f>
        <v/>
      </c>
      <c r="G205" s="43" t="str">
        <f t="shared" si="147"/>
        <v/>
      </c>
      <c r="H205" s="43">
        <f t="shared" si="148"/>
        <v>0</v>
      </c>
      <c r="I205" s="44"/>
      <c r="J205" s="184" t="str">
        <f>IF($L$161 = "", "", IF(Schedule!$S50 = "", "", IF(INDEX(Schedule!$Y$10:$AG$39,MATCH(Schedule!S50,Schedule!$X$10:$X$39,0),MATCH($L$161,Schedule!$Y$8:$AG$8,0))= "","",INDEX(Schedule!$Y$10:$AG$39,MATCH(Schedule!S50,Schedule!$X$10:$X$39,0),MATCH($L$161,Schedule!$Y$8:$AG$8,0)))))</f>
        <v/>
      </c>
      <c r="K205" s="47" t="str">
        <f>IF(J205="","",J205*0.042*Schedule!G50)</f>
        <v/>
      </c>
      <c r="L205" s="43" t="str">
        <f>IF(J205="","",K205*Schedule!L50)</f>
        <v/>
      </c>
      <c r="M205" s="43" t="str">
        <f t="shared" si="149"/>
        <v/>
      </c>
      <c r="N205" s="43">
        <f t="shared" si="150"/>
        <v>0</v>
      </c>
      <c r="O205" s="45"/>
      <c r="P205" s="184" t="str">
        <f>IF($R$161 = "", "", IF(Schedule!$S50 = "", "", IF(INDEX(Schedule!$Y$10:$AG$39,MATCH(Schedule!S50,Schedule!$X$10:$X$39,0),MATCH($R$161,Schedule!$Y$8:$AG$8,0))= "","",INDEX(Schedule!$Y$10:$AG$39,MATCH(Schedule!S50,Schedule!$X$10:$X$39,0),MATCH($R$161,Schedule!$Y$8:$AG$8,0)))))</f>
        <v/>
      </c>
      <c r="Q205" s="47" t="str">
        <f>IF(P205="","",P205*0.042*Schedule!G50)</f>
        <v/>
      </c>
      <c r="R205" s="43" t="str">
        <f>IF(P205="","",Q205*Schedule!L50)</f>
        <v/>
      </c>
      <c r="S205" s="43" t="str">
        <f t="shared" si="151"/>
        <v/>
      </c>
      <c r="T205" s="43">
        <f t="shared" si="152"/>
        <v>0</v>
      </c>
      <c r="U205" s="46"/>
    </row>
    <row r="206" spans="1:21" s="2" customFormat="1" ht="20.100000000000001" customHeight="1">
      <c r="A206" s="34">
        <f t="shared" ref="A206:C206" si="161">A129</f>
        <v>43</v>
      </c>
      <c r="B206" s="185" t="str">
        <f t="shared" si="161"/>
        <v xml:space="preserve"> ()  </v>
      </c>
      <c r="C206" s="186">
        <f t="shared" si="161"/>
        <v>0</v>
      </c>
      <c r="D206" s="184" t="str">
        <f>IF($F$161 = "", "", IF(Schedule!$S51 = "", "", IF(INDEX(Schedule!$Y$10:$AG$39,MATCH(Schedule!S51,Schedule!$X$10:$X$39,0),MATCH($F$161,Schedule!$Y$8:$AG$8,0))= "","",INDEX(Schedule!$Y$10:$AG$39,MATCH(Schedule!S51,Schedule!$X$10:$X$39,0),MATCH($F$161,Schedule!$Y$8:$AG$8,0)))))</f>
        <v/>
      </c>
      <c r="E206" s="47" t="str">
        <f>IF(D206="","",D206*0.042*Schedule!G51)</f>
        <v/>
      </c>
      <c r="F206" s="43" t="str">
        <f>IF(D206="","",E206*Schedule!L51)</f>
        <v/>
      </c>
      <c r="G206" s="43" t="str">
        <f t="shared" si="147"/>
        <v/>
      </c>
      <c r="H206" s="43">
        <f t="shared" si="148"/>
        <v>0</v>
      </c>
      <c r="I206" s="44"/>
      <c r="J206" s="184" t="str">
        <f>IF($L$161 = "", "", IF(Schedule!$S51 = "", "", IF(INDEX(Schedule!$Y$10:$AG$39,MATCH(Schedule!S51,Schedule!$X$10:$X$39,0),MATCH($L$161,Schedule!$Y$8:$AG$8,0))= "","",INDEX(Schedule!$Y$10:$AG$39,MATCH(Schedule!S51,Schedule!$X$10:$X$39,0),MATCH($L$161,Schedule!$Y$8:$AG$8,0)))))</f>
        <v/>
      </c>
      <c r="K206" s="47" t="str">
        <f>IF(J206="","",J206*0.042*Schedule!G51)</f>
        <v/>
      </c>
      <c r="L206" s="43" t="str">
        <f>IF(J206="","",K206*Schedule!L51)</f>
        <v/>
      </c>
      <c r="M206" s="43" t="str">
        <f t="shared" si="149"/>
        <v/>
      </c>
      <c r="N206" s="43">
        <f t="shared" si="150"/>
        <v>0</v>
      </c>
      <c r="O206" s="45"/>
      <c r="P206" s="184" t="str">
        <f>IF($R$161 = "", "", IF(Schedule!$S51 = "", "", IF(INDEX(Schedule!$Y$10:$AG$39,MATCH(Schedule!S51,Schedule!$X$10:$X$39,0),MATCH($R$161,Schedule!$Y$8:$AG$8,0))= "","",INDEX(Schedule!$Y$10:$AG$39,MATCH(Schedule!S51,Schedule!$X$10:$X$39,0),MATCH($R$161,Schedule!$Y$8:$AG$8,0)))))</f>
        <v/>
      </c>
      <c r="Q206" s="47" t="str">
        <f>IF(P206="","",P206*0.042*Schedule!G51)</f>
        <v/>
      </c>
      <c r="R206" s="43" t="str">
        <f>IF(P206="","",Q206*Schedule!L51)</f>
        <v/>
      </c>
      <c r="S206" s="43" t="str">
        <f t="shared" si="151"/>
        <v/>
      </c>
      <c r="T206" s="43">
        <f t="shared" si="152"/>
        <v>0</v>
      </c>
      <c r="U206" s="46"/>
    </row>
    <row r="207" spans="1:21" s="2" customFormat="1" ht="20.100000000000001" customHeight="1">
      <c r="A207" s="34">
        <f t="shared" ref="A207:C207" si="162">A130</f>
        <v>44</v>
      </c>
      <c r="B207" s="185" t="str">
        <f t="shared" si="162"/>
        <v xml:space="preserve"> ()  </v>
      </c>
      <c r="C207" s="186">
        <f t="shared" si="162"/>
        <v>0</v>
      </c>
      <c r="D207" s="184" t="str">
        <f>IF($F$161 = "", "", IF(Schedule!$S52 = "", "", IF(INDEX(Schedule!$Y$10:$AG$39,MATCH(Schedule!S52,Schedule!$X$10:$X$39,0),MATCH($F$161,Schedule!$Y$8:$AG$8,0))= "","",INDEX(Schedule!$Y$10:$AG$39,MATCH(Schedule!S52,Schedule!$X$10:$X$39,0),MATCH($F$161,Schedule!$Y$8:$AG$8,0)))))</f>
        <v/>
      </c>
      <c r="E207" s="47" t="str">
        <f>IF(D207="","",D207*0.042*Schedule!G52)</f>
        <v/>
      </c>
      <c r="F207" s="43" t="str">
        <f>IF(D207="","",E207*Schedule!L52)</f>
        <v/>
      </c>
      <c r="G207" s="43" t="str">
        <f t="shared" si="147"/>
        <v/>
      </c>
      <c r="H207" s="43">
        <f t="shared" si="148"/>
        <v>0</v>
      </c>
      <c r="I207" s="44"/>
      <c r="J207" s="184" t="str">
        <f>IF($L$161 = "", "", IF(Schedule!$S52 = "", "", IF(INDEX(Schedule!$Y$10:$AG$39,MATCH(Schedule!S52,Schedule!$X$10:$X$39,0),MATCH($L$161,Schedule!$Y$8:$AG$8,0))= "","",INDEX(Schedule!$Y$10:$AG$39,MATCH(Schedule!S52,Schedule!$X$10:$X$39,0),MATCH($L$161,Schedule!$Y$8:$AG$8,0)))))</f>
        <v/>
      </c>
      <c r="K207" s="47" t="str">
        <f>IF(J207="","",J207*0.042*Schedule!G52)</f>
        <v/>
      </c>
      <c r="L207" s="43" t="str">
        <f>IF(J207="","",K207*Schedule!L52)</f>
        <v/>
      </c>
      <c r="M207" s="43" t="str">
        <f t="shared" si="149"/>
        <v/>
      </c>
      <c r="N207" s="43">
        <f t="shared" si="150"/>
        <v>0</v>
      </c>
      <c r="O207" s="45"/>
      <c r="P207" s="184" t="str">
        <f>IF($R$161 = "", "", IF(Schedule!$S52 = "", "", IF(INDEX(Schedule!$Y$10:$AG$39,MATCH(Schedule!S52,Schedule!$X$10:$X$39,0),MATCH($R$161,Schedule!$Y$8:$AG$8,0))= "","",INDEX(Schedule!$Y$10:$AG$39,MATCH(Schedule!S52,Schedule!$X$10:$X$39,0),MATCH($R$161,Schedule!$Y$8:$AG$8,0)))))</f>
        <v/>
      </c>
      <c r="Q207" s="47" t="str">
        <f>IF(P207="","",P207*0.042*Schedule!G52)</f>
        <v/>
      </c>
      <c r="R207" s="43" t="str">
        <f>IF(P207="","",Q207*Schedule!L52)</f>
        <v/>
      </c>
      <c r="S207" s="43" t="str">
        <f t="shared" si="151"/>
        <v/>
      </c>
      <c r="T207" s="43">
        <f t="shared" si="152"/>
        <v>0</v>
      </c>
      <c r="U207" s="46"/>
    </row>
    <row r="208" spans="1:21" s="2" customFormat="1" ht="20.100000000000001" customHeight="1">
      <c r="A208" s="34">
        <f t="shared" ref="A208:C208" si="163">A131</f>
        <v>45</v>
      </c>
      <c r="B208" s="185" t="str">
        <f t="shared" si="163"/>
        <v xml:space="preserve"> ()  </v>
      </c>
      <c r="C208" s="186">
        <f t="shared" si="163"/>
        <v>0</v>
      </c>
      <c r="D208" s="184" t="str">
        <f>IF($F$161 = "", "", IF(Schedule!$S53 = "", "", IF(INDEX(Schedule!$Y$10:$AG$39,MATCH(Schedule!S53,Schedule!$X$10:$X$39,0),MATCH($F$161,Schedule!$Y$8:$AG$8,0))= "","",INDEX(Schedule!$Y$10:$AG$39,MATCH(Schedule!S53,Schedule!$X$10:$X$39,0),MATCH($F$161,Schedule!$Y$8:$AG$8,0)))))</f>
        <v/>
      </c>
      <c r="E208" s="47" t="str">
        <f>IF(D208="","",D208*0.042*Schedule!G53)</f>
        <v/>
      </c>
      <c r="F208" s="43" t="str">
        <f>IF(D208="","",E208*Schedule!L53)</f>
        <v/>
      </c>
      <c r="G208" s="43" t="str">
        <f t="shared" si="147"/>
        <v/>
      </c>
      <c r="H208" s="43">
        <f t="shared" si="148"/>
        <v>0</v>
      </c>
      <c r="I208" s="44"/>
      <c r="J208" s="184" t="str">
        <f>IF($L$161 = "", "", IF(Schedule!$S53 = "", "", IF(INDEX(Schedule!$Y$10:$AG$39,MATCH(Schedule!S53,Schedule!$X$10:$X$39,0),MATCH($L$161,Schedule!$Y$8:$AG$8,0))= "","",INDEX(Schedule!$Y$10:$AG$39,MATCH(Schedule!S53,Schedule!$X$10:$X$39,0),MATCH($L$161,Schedule!$Y$8:$AG$8,0)))))</f>
        <v/>
      </c>
      <c r="K208" s="47" t="str">
        <f>IF(J208="","",J208*0.042*Schedule!G53)</f>
        <v/>
      </c>
      <c r="L208" s="43" t="str">
        <f>IF(J208="","",K208*Schedule!L53)</f>
        <v/>
      </c>
      <c r="M208" s="43" t="str">
        <f t="shared" si="149"/>
        <v/>
      </c>
      <c r="N208" s="43">
        <f t="shared" si="150"/>
        <v>0</v>
      </c>
      <c r="O208" s="45"/>
      <c r="P208" s="184" t="str">
        <f>IF($R$161 = "", "", IF(Schedule!$S53 = "", "", IF(INDEX(Schedule!$Y$10:$AG$39,MATCH(Schedule!S53,Schedule!$X$10:$X$39,0),MATCH($R$161,Schedule!$Y$8:$AG$8,0))= "","",INDEX(Schedule!$Y$10:$AG$39,MATCH(Schedule!S53,Schedule!$X$10:$X$39,0),MATCH($R$161,Schedule!$Y$8:$AG$8,0)))))</f>
        <v/>
      </c>
      <c r="Q208" s="47" t="str">
        <f>IF(P208="","",P208*0.042*Schedule!G53)</f>
        <v/>
      </c>
      <c r="R208" s="43" t="str">
        <f>IF(P208="","",Q208*Schedule!L53)</f>
        <v/>
      </c>
      <c r="S208" s="43" t="str">
        <f t="shared" si="151"/>
        <v/>
      </c>
      <c r="T208" s="43">
        <f t="shared" si="152"/>
        <v>0</v>
      </c>
      <c r="U208" s="46"/>
    </row>
    <row r="209" spans="1:21" s="2" customFormat="1" ht="20.100000000000001" customHeight="1">
      <c r="A209" s="34">
        <f t="shared" ref="A209:C209" si="164">A132</f>
        <v>46</v>
      </c>
      <c r="B209" s="185" t="str">
        <f t="shared" si="164"/>
        <v xml:space="preserve"> ()  </v>
      </c>
      <c r="C209" s="186">
        <f t="shared" si="164"/>
        <v>0</v>
      </c>
      <c r="D209" s="184" t="str">
        <f>IF($F$161 = "", "", IF(Schedule!$S54 = "", "", IF(INDEX(Schedule!$Y$10:$AG$39,MATCH(Schedule!S54,Schedule!$X$10:$X$39,0),MATCH($F$161,Schedule!$Y$8:$AG$8,0))= "","",INDEX(Schedule!$Y$10:$AG$39,MATCH(Schedule!S54,Schedule!$X$10:$X$39,0),MATCH($F$161,Schedule!$Y$8:$AG$8,0)))))</f>
        <v/>
      </c>
      <c r="E209" s="47" t="str">
        <f>IF(D209="","",D209*0.042*Schedule!G54)</f>
        <v/>
      </c>
      <c r="F209" s="43" t="str">
        <f>IF(D209="","",E209*Schedule!L54)</f>
        <v/>
      </c>
      <c r="G209" s="43" t="str">
        <f t="shared" si="147"/>
        <v/>
      </c>
      <c r="H209" s="43">
        <f t="shared" si="148"/>
        <v>0</v>
      </c>
      <c r="I209" s="44"/>
      <c r="J209" s="184" t="str">
        <f>IF($L$161 = "", "", IF(Schedule!$S54 = "", "", IF(INDEX(Schedule!$Y$10:$AG$39,MATCH(Schedule!S54,Schedule!$X$10:$X$39,0),MATCH($L$161,Schedule!$Y$8:$AG$8,0))= "","",INDEX(Schedule!$Y$10:$AG$39,MATCH(Schedule!S54,Schedule!$X$10:$X$39,0),MATCH($L$161,Schedule!$Y$8:$AG$8,0)))))</f>
        <v/>
      </c>
      <c r="K209" s="47" t="str">
        <f>IF(J209="","",J209*0.042*Schedule!G54)</f>
        <v/>
      </c>
      <c r="L209" s="43" t="str">
        <f>IF(J209="","",K209*Schedule!L54)</f>
        <v/>
      </c>
      <c r="M209" s="43" t="str">
        <f t="shared" si="149"/>
        <v/>
      </c>
      <c r="N209" s="43">
        <f t="shared" si="150"/>
        <v>0</v>
      </c>
      <c r="O209" s="45"/>
      <c r="P209" s="184" t="str">
        <f>IF($R$161 = "", "", IF(Schedule!$S54 = "", "", IF(INDEX(Schedule!$Y$10:$AG$39,MATCH(Schedule!S54,Schedule!$X$10:$X$39,0),MATCH($R$161,Schedule!$Y$8:$AG$8,0))= "","",INDEX(Schedule!$Y$10:$AG$39,MATCH(Schedule!S54,Schedule!$X$10:$X$39,0),MATCH($R$161,Schedule!$Y$8:$AG$8,0)))))</f>
        <v/>
      </c>
      <c r="Q209" s="47" t="str">
        <f>IF(P209="","",P209*0.042*Schedule!G54)</f>
        <v/>
      </c>
      <c r="R209" s="43" t="str">
        <f>IF(P209="","",Q209*Schedule!L54)</f>
        <v/>
      </c>
      <c r="S209" s="43" t="str">
        <f t="shared" si="151"/>
        <v/>
      </c>
      <c r="T209" s="43">
        <f t="shared" si="152"/>
        <v>0</v>
      </c>
      <c r="U209" s="46"/>
    </row>
    <row r="210" spans="1:21" s="2" customFormat="1" ht="20.100000000000001" customHeight="1">
      <c r="A210" s="34">
        <f t="shared" ref="A210:C210" si="165">A133</f>
        <v>47</v>
      </c>
      <c r="B210" s="185" t="str">
        <f t="shared" si="165"/>
        <v xml:space="preserve"> ()  </v>
      </c>
      <c r="C210" s="186">
        <f t="shared" si="165"/>
        <v>0</v>
      </c>
      <c r="D210" s="184" t="str">
        <f>IF($F$161 = "", "", IF(Schedule!$S55 = "", "", IF(INDEX(Schedule!$Y$10:$AG$39,MATCH(Schedule!S55,Schedule!$X$10:$X$39,0),MATCH($F$161,Schedule!$Y$8:$AG$8,0))= "","",INDEX(Schedule!$Y$10:$AG$39,MATCH(Schedule!S55,Schedule!$X$10:$X$39,0),MATCH($F$161,Schedule!$Y$8:$AG$8,0)))))</f>
        <v/>
      </c>
      <c r="E210" s="47" t="str">
        <f>IF(D210="","",D210*0.042*Schedule!G55)</f>
        <v/>
      </c>
      <c r="F210" s="43" t="str">
        <f>IF(D210="","",E210*Schedule!L55)</f>
        <v/>
      </c>
      <c r="G210" s="43" t="str">
        <f t="shared" si="147"/>
        <v/>
      </c>
      <c r="H210" s="43">
        <f t="shared" si="148"/>
        <v>0</v>
      </c>
      <c r="I210" s="44"/>
      <c r="J210" s="184" t="str">
        <f>IF($L$161 = "", "", IF(Schedule!$S55 = "", "", IF(INDEX(Schedule!$Y$10:$AG$39,MATCH(Schedule!S55,Schedule!$X$10:$X$39,0),MATCH($L$161,Schedule!$Y$8:$AG$8,0))= "","",INDEX(Schedule!$Y$10:$AG$39,MATCH(Schedule!S55,Schedule!$X$10:$X$39,0),MATCH($L$161,Schedule!$Y$8:$AG$8,0)))))</f>
        <v/>
      </c>
      <c r="K210" s="47" t="str">
        <f>IF(J210="","",J210*0.042*Schedule!G55)</f>
        <v/>
      </c>
      <c r="L210" s="43" t="str">
        <f>IF(J210="","",K210*Schedule!L55)</f>
        <v/>
      </c>
      <c r="M210" s="43" t="str">
        <f t="shared" si="149"/>
        <v/>
      </c>
      <c r="N210" s="43">
        <f t="shared" si="150"/>
        <v>0</v>
      </c>
      <c r="O210" s="45"/>
      <c r="P210" s="184" t="str">
        <f>IF($R$161 = "", "", IF(Schedule!$S55 = "", "", IF(INDEX(Schedule!$Y$10:$AG$39,MATCH(Schedule!S55,Schedule!$X$10:$X$39,0),MATCH($R$161,Schedule!$Y$8:$AG$8,0))= "","",INDEX(Schedule!$Y$10:$AG$39,MATCH(Schedule!S55,Schedule!$X$10:$X$39,0),MATCH($R$161,Schedule!$Y$8:$AG$8,0)))))</f>
        <v/>
      </c>
      <c r="Q210" s="47" t="str">
        <f>IF(P210="","",P210*0.042*Schedule!G55)</f>
        <v/>
      </c>
      <c r="R210" s="43" t="str">
        <f>IF(P210="","",Q210*Schedule!L55)</f>
        <v/>
      </c>
      <c r="S210" s="43" t="str">
        <f t="shared" si="151"/>
        <v/>
      </c>
      <c r="T210" s="43">
        <f t="shared" si="152"/>
        <v>0</v>
      </c>
      <c r="U210" s="46"/>
    </row>
    <row r="211" spans="1:21" s="2" customFormat="1" ht="20.100000000000001" customHeight="1">
      <c r="A211" s="34">
        <f t="shared" ref="A211:C211" si="166">A134</f>
        <v>48</v>
      </c>
      <c r="B211" s="185" t="str">
        <f t="shared" si="166"/>
        <v xml:space="preserve"> ()  </v>
      </c>
      <c r="C211" s="186">
        <f t="shared" si="166"/>
        <v>0</v>
      </c>
      <c r="D211" s="184" t="str">
        <f>IF($F$161 = "", "", IF(Schedule!$S56 = "", "", IF(INDEX(Schedule!$Y$10:$AG$39,MATCH(Schedule!S56,Schedule!$X$10:$X$39,0),MATCH($F$161,Schedule!$Y$8:$AG$8,0))= "","",INDEX(Schedule!$Y$10:$AG$39,MATCH(Schedule!S56,Schedule!$X$10:$X$39,0),MATCH($F$161,Schedule!$Y$8:$AG$8,0)))))</f>
        <v/>
      </c>
      <c r="E211" s="47" t="str">
        <f>IF(D211="","",D211*0.042*Schedule!G56)</f>
        <v/>
      </c>
      <c r="F211" s="43" t="str">
        <f>IF(D211="","",E211*Schedule!L56)</f>
        <v/>
      </c>
      <c r="G211" s="43" t="str">
        <f t="shared" si="147"/>
        <v/>
      </c>
      <c r="H211" s="43">
        <f t="shared" si="148"/>
        <v>0</v>
      </c>
      <c r="I211" s="44"/>
      <c r="J211" s="184" t="str">
        <f>IF($L$161 = "", "", IF(Schedule!$S56 = "", "", IF(INDEX(Schedule!$Y$10:$AG$39,MATCH(Schedule!S56,Schedule!$X$10:$X$39,0),MATCH($L$161,Schedule!$Y$8:$AG$8,0))= "","",INDEX(Schedule!$Y$10:$AG$39,MATCH(Schedule!S56,Schedule!$X$10:$X$39,0),MATCH($L$161,Schedule!$Y$8:$AG$8,0)))))</f>
        <v/>
      </c>
      <c r="K211" s="47" t="str">
        <f>IF(J211="","",J211*0.042*Schedule!G56)</f>
        <v/>
      </c>
      <c r="L211" s="43" t="str">
        <f>IF(J211="","",K211*Schedule!L56)</f>
        <v/>
      </c>
      <c r="M211" s="43" t="str">
        <f t="shared" si="149"/>
        <v/>
      </c>
      <c r="N211" s="43">
        <f t="shared" si="150"/>
        <v>0</v>
      </c>
      <c r="O211" s="45"/>
      <c r="P211" s="184" t="str">
        <f>IF($R$161 = "", "", IF(Schedule!$S56 = "", "", IF(INDEX(Schedule!$Y$10:$AG$39,MATCH(Schedule!S56,Schedule!$X$10:$X$39,0),MATCH($R$161,Schedule!$Y$8:$AG$8,0))= "","",INDEX(Schedule!$Y$10:$AG$39,MATCH(Schedule!S56,Schedule!$X$10:$X$39,0),MATCH($R$161,Schedule!$Y$8:$AG$8,0)))))</f>
        <v/>
      </c>
      <c r="Q211" s="47" t="str">
        <f>IF(P211="","",P211*0.042*Schedule!G56)</f>
        <v/>
      </c>
      <c r="R211" s="43" t="str">
        <f>IF(P211="","",Q211*Schedule!L56)</f>
        <v/>
      </c>
      <c r="S211" s="43" t="str">
        <f t="shared" si="151"/>
        <v/>
      </c>
      <c r="T211" s="43">
        <f t="shared" si="152"/>
        <v>0</v>
      </c>
      <c r="U211" s="46"/>
    </row>
    <row r="212" spans="1:21" s="2" customFormat="1" ht="20.100000000000001" customHeight="1">
      <c r="A212" s="34">
        <f t="shared" ref="A212:C212" si="167">A135</f>
        <v>49</v>
      </c>
      <c r="B212" s="185" t="str">
        <f t="shared" si="167"/>
        <v xml:space="preserve"> ()  </v>
      </c>
      <c r="C212" s="186">
        <f t="shared" si="167"/>
        <v>0</v>
      </c>
      <c r="D212" s="184" t="str">
        <f>IF($F$161 = "", "", IF(Schedule!$S57 = "", "", IF(INDEX(Schedule!$Y$10:$AG$39,MATCH(Schedule!S57,Schedule!$X$10:$X$39,0),MATCH($F$161,Schedule!$Y$8:$AG$8,0))= "","",INDEX(Schedule!$Y$10:$AG$39,MATCH(Schedule!S57,Schedule!$X$10:$X$39,0),MATCH($F$161,Schedule!$Y$8:$AG$8,0)))))</f>
        <v/>
      </c>
      <c r="E212" s="47" t="str">
        <f>IF(D212="","",D212*0.042*Schedule!G57)</f>
        <v/>
      </c>
      <c r="F212" s="43" t="str">
        <f>IF(D212="","",E212*Schedule!L57)</f>
        <v/>
      </c>
      <c r="G212" s="43" t="str">
        <f t="shared" si="147"/>
        <v/>
      </c>
      <c r="H212" s="43">
        <f t="shared" si="148"/>
        <v>0</v>
      </c>
      <c r="I212" s="44"/>
      <c r="J212" s="184" t="str">
        <f>IF($L$161 = "", "", IF(Schedule!$S57 = "", "", IF(INDEX(Schedule!$Y$10:$AG$39,MATCH(Schedule!S57,Schedule!$X$10:$X$39,0),MATCH($L$161,Schedule!$Y$8:$AG$8,0))= "","",INDEX(Schedule!$Y$10:$AG$39,MATCH(Schedule!S57,Schedule!$X$10:$X$39,0),MATCH($L$161,Schedule!$Y$8:$AG$8,0)))))</f>
        <v/>
      </c>
      <c r="K212" s="47" t="str">
        <f>IF(J212="","",J212*0.042*Schedule!G57)</f>
        <v/>
      </c>
      <c r="L212" s="43" t="str">
        <f>IF(J212="","",K212*Schedule!L57)</f>
        <v/>
      </c>
      <c r="M212" s="43" t="str">
        <f t="shared" si="149"/>
        <v/>
      </c>
      <c r="N212" s="43">
        <f t="shared" si="150"/>
        <v>0</v>
      </c>
      <c r="O212" s="45"/>
      <c r="P212" s="184" t="str">
        <f>IF($R$161 = "", "", IF(Schedule!$S57 = "", "", IF(INDEX(Schedule!$Y$10:$AG$39,MATCH(Schedule!S57,Schedule!$X$10:$X$39,0),MATCH($R$161,Schedule!$Y$8:$AG$8,0))= "","",INDEX(Schedule!$Y$10:$AG$39,MATCH(Schedule!S57,Schedule!$X$10:$X$39,0),MATCH($R$161,Schedule!$Y$8:$AG$8,0)))))</f>
        <v/>
      </c>
      <c r="Q212" s="47" t="str">
        <f>IF(P212="","",P212*0.042*Schedule!G57)</f>
        <v/>
      </c>
      <c r="R212" s="43" t="str">
        <f>IF(P212="","",Q212*Schedule!L57)</f>
        <v/>
      </c>
      <c r="S212" s="43" t="str">
        <f t="shared" si="151"/>
        <v/>
      </c>
      <c r="T212" s="43">
        <f t="shared" si="152"/>
        <v>0</v>
      </c>
      <c r="U212" s="46"/>
    </row>
    <row r="213" spans="1:21" s="2" customFormat="1" ht="20.100000000000001" customHeight="1">
      <c r="A213" s="34">
        <f t="shared" ref="A213:C213" si="168">A136</f>
        <v>50</v>
      </c>
      <c r="B213" s="185" t="str">
        <f t="shared" si="168"/>
        <v xml:space="preserve"> ()  </v>
      </c>
      <c r="C213" s="186">
        <f t="shared" si="168"/>
        <v>0</v>
      </c>
      <c r="D213" s="184" t="str">
        <f>IF($F$161 = "", "", IF(Schedule!$S58 = "", "", IF(INDEX(Schedule!$Y$10:$AG$39,MATCH(Schedule!S58,Schedule!$X$10:$X$39,0),MATCH($F$161,Schedule!$Y$8:$AG$8,0))= "","",INDEX(Schedule!$Y$10:$AG$39,MATCH(Schedule!S58,Schedule!$X$10:$X$39,0),MATCH($F$161,Schedule!$Y$8:$AG$8,0)))))</f>
        <v/>
      </c>
      <c r="E213" s="47" t="str">
        <f>IF(D213="","",D213*0.042*Schedule!G58)</f>
        <v/>
      </c>
      <c r="F213" s="43" t="str">
        <f>IF(D213="","",E213*Schedule!L58)</f>
        <v/>
      </c>
      <c r="G213" s="43" t="str">
        <f t="shared" si="147"/>
        <v/>
      </c>
      <c r="H213" s="43">
        <f t="shared" si="148"/>
        <v>0</v>
      </c>
      <c r="I213" s="44"/>
      <c r="J213" s="184" t="str">
        <f>IF($L$161 = "", "", IF(Schedule!$S58 = "", "", IF(INDEX(Schedule!$Y$10:$AG$39,MATCH(Schedule!S58,Schedule!$X$10:$X$39,0),MATCH($L$161,Schedule!$Y$8:$AG$8,0))= "","",INDEX(Schedule!$Y$10:$AG$39,MATCH(Schedule!S58,Schedule!$X$10:$X$39,0),MATCH($L$161,Schedule!$Y$8:$AG$8,0)))))</f>
        <v/>
      </c>
      <c r="K213" s="47" t="str">
        <f>IF(J213="","",J213*0.042*Schedule!G58)</f>
        <v/>
      </c>
      <c r="L213" s="43" t="str">
        <f>IF(J213="","",K213*Schedule!L58)</f>
        <v/>
      </c>
      <c r="M213" s="43" t="str">
        <f t="shared" si="149"/>
        <v/>
      </c>
      <c r="N213" s="43">
        <f t="shared" si="150"/>
        <v>0</v>
      </c>
      <c r="O213" s="45"/>
      <c r="P213" s="184" t="str">
        <f>IF($R$161 = "", "", IF(Schedule!$S58 = "", "", IF(INDEX(Schedule!$Y$10:$AG$39,MATCH(Schedule!S58,Schedule!$X$10:$X$39,0),MATCH($R$161,Schedule!$Y$8:$AG$8,0))= "","",INDEX(Schedule!$Y$10:$AG$39,MATCH(Schedule!S58,Schedule!$X$10:$X$39,0),MATCH($R$161,Schedule!$Y$8:$AG$8,0)))))</f>
        <v/>
      </c>
      <c r="Q213" s="47" t="str">
        <f>IF(P213="","",P213*0.042*Schedule!G58)</f>
        <v/>
      </c>
      <c r="R213" s="43" t="str">
        <f>IF(P213="","",Q213*Schedule!L58)</f>
        <v/>
      </c>
      <c r="S213" s="43" t="str">
        <f t="shared" si="151"/>
        <v/>
      </c>
      <c r="T213" s="43">
        <f t="shared" si="152"/>
        <v>0</v>
      </c>
      <c r="U213" s="46"/>
    </row>
    <row r="214" spans="1:21" s="2" customFormat="1" ht="20.100000000000001" customHeight="1">
      <c r="A214" s="34">
        <f t="shared" ref="A214:C214" si="169">A137</f>
        <v>51</v>
      </c>
      <c r="B214" s="185" t="str">
        <f t="shared" si="169"/>
        <v xml:space="preserve"> ()  </v>
      </c>
      <c r="C214" s="186">
        <f t="shared" si="169"/>
        <v>0</v>
      </c>
      <c r="D214" s="184" t="str">
        <f>IF($F$161 = "", "", IF(Schedule!$S59 = "", "", IF(INDEX(Schedule!$Y$10:$AG$39,MATCH(Schedule!S59,Schedule!$X$10:$X$39,0),MATCH($F$161,Schedule!$Y$8:$AG$8,0))= "","",INDEX(Schedule!$Y$10:$AG$39,MATCH(Schedule!S59,Schedule!$X$10:$X$39,0),MATCH($F$161,Schedule!$Y$8:$AG$8,0)))))</f>
        <v/>
      </c>
      <c r="E214" s="47" t="str">
        <f>IF(D214="","",D214*0.042*Schedule!G59)</f>
        <v/>
      </c>
      <c r="F214" s="43" t="str">
        <f>IF(D214="","",E214*Schedule!L59)</f>
        <v/>
      </c>
      <c r="G214" s="43" t="str">
        <f t="shared" si="147"/>
        <v/>
      </c>
      <c r="H214" s="43">
        <f t="shared" si="148"/>
        <v>0</v>
      </c>
      <c r="I214" s="44"/>
      <c r="J214" s="184" t="str">
        <f>IF($L$161 = "", "", IF(Schedule!$S59 = "", "", IF(INDEX(Schedule!$Y$10:$AG$39,MATCH(Schedule!S59,Schedule!$X$10:$X$39,0),MATCH($L$161,Schedule!$Y$8:$AG$8,0))= "","",INDEX(Schedule!$Y$10:$AG$39,MATCH(Schedule!S59,Schedule!$X$10:$X$39,0),MATCH($L$161,Schedule!$Y$8:$AG$8,0)))))</f>
        <v/>
      </c>
      <c r="K214" s="47" t="str">
        <f>IF(J214="","",J214*0.042*Schedule!G59)</f>
        <v/>
      </c>
      <c r="L214" s="43" t="str">
        <f>IF(J214="","",K214*Schedule!L59)</f>
        <v/>
      </c>
      <c r="M214" s="43" t="str">
        <f t="shared" si="149"/>
        <v/>
      </c>
      <c r="N214" s="43">
        <f t="shared" si="150"/>
        <v>0</v>
      </c>
      <c r="O214" s="45"/>
      <c r="P214" s="184" t="str">
        <f>IF($R$161 = "", "", IF(Schedule!$S59 = "", "", IF(INDEX(Schedule!$Y$10:$AG$39,MATCH(Schedule!S59,Schedule!$X$10:$X$39,0),MATCH($R$161,Schedule!$Y$8:$AG$8,0))= "","",INDEX(Schedule!$Y$10:$AG$39,MATCH(Schedule!S59,Schedule!$X$10:$X$39,0),MATCH($R$161,Schedule!$Y$8:$AG$8,0)))))</f>
        <v/>
      </c>
      <c r="Q214" s="47" t="str">
        <f>IF(P214="","",P214*0.042*Schedule!G59)</f>
        <v/>
      </c>
      <c r="R214" s="43" t="str">
        <f>IF(P214="","",Q214*Schedule!L59)</f>
        <v/>
      </c>
      <c r="S214" s="43" t="str">
        <f t="shared" si="151"/>
        <v/>
      </c>
      <c r="T214" s="43">
        <f t="shared" si="152"/>
        <v>0</v>
      </c>
      <c r="U214" s="46"/>
    </row>
    <row r="215" spans="1:21" s="2" customFormat="1" ht="20.100000000000001" customHeight="1">
      <c r="A215" s="34">
        <f t="shared" ref="A215:C215" si="170">A138</f>
        <v>52</v>
      </c>
      <c r="B215" s="185" t="str">
        <f t="shared" si="170"/>
        <v xml:space="preserve"> ()  </v>
      </c>
      <c r="C215" s="186">
        <f t="shared" si="170"/>
        <v>0</v>
      </c>
      <c r="D215" s="184" t="str">
        <f>IF($F$161 = "", "", IF(Schedule!$S60 = "", "", IF(INDEX(Schedule!$Y$10:$AG$39,MATCH(Schedule!S60,Schedule!$X$10:$X$39,0),MATCH($F$161,Schedule!$Y$8:$AG$8,0))= "","",INDEX(Schedule!$Y$10:$AG$39,MATCH(Schedule!S60,Schedule!$X$10:$X$39,0),MATCH($F$161,Schedule!$Y$8:$AG$8,0)))))</f>
        <v/>
      </c>
      <c r="E215" s="47" t="str">
        <f>IF(D215="","",D215*0.042*Schedule!G60)</f>
        <v/>
      </c>
      <c r="F215" s="43" t="str">
        <f>IF(D215="","",E215*Schedule!L60)</f>
        <v/>
      </c>
      <c r="G215" s="43" t="str">
        <f t="shared" si="147"/>
        <v/>
      </c>
      <c r="H215" s="43">
        <f t="shared" si="148"/>
        <v>0</v>
      </c>
      <c r="I215" s="44"/>
      <c r="J215" s="184" t="str">
        <f>IF($L$161 = "", "", IF(Schedule!$S60 = "", "", IF(INDEX(Schedule!$Y$10:$AG$39,MATCH(Schedule!S60,Schedule!$X$10:$X$39,0),MATCH($L$161,Schedule!$Y$8:$AG$8,0))= "","",INDEX(Schedule!$Y$10:$AG$39,MATCH(Schedule!S60,Schedule!$X$10:$X$39,0),MATCH($L$161,Schedule!$Y$8:$AG$8,0)))))</f>
        <v/>
      </c>
      <c r="K215" s="47" t="str">
        <f>IF(J215="","",J215*0.042*Schedule!G60)</f>
        <v/>
      </c>
      <c r="L215" s="43" t="str">
        <f>IF(J215="","",K215*Schedule!L60)</f>
        <v/>
      </c>
      <c r="M215" s="43" t="str">
        <f t="shared" si="149"/>
        <v/>
      </c>
      <c r="N215" s="43">
        <f t="shared" si="150"/>
        <v>0</v>
      </c>
      <c r="O215" s="45"/>
      <c r="P215" s="184" t="str">
        <f>IF($R$161 = "", "", IF(Schedule!$S60 = "", "", IF(INDEX(Schedule!$Y$10:$AG$39,MATCH(Schedule!S60,Schedule!$X$10:$X$39,0),MATCH($R$161,Schedule!$Y$8:$AG$8,0))= "","",INDEX(Schedule!$Y$10:$AG$39,MATCH(Schedule!S60,Schedule!$X$10:$X$39,0),MATCH($R$161,Schedule!$Y$8:$AG$8,0)))))</f>
        <v/>
      </c>
      <c r="Q215" s="47" t="str">
        <f>IF(P215="","",P215*0.042*Schedule!G60)</f>
        <v/>
      </c>
      <c r="R215" s="43" t="str">
        <f>IF(P215="","",Q215*Schedule!L60)</f>
        <v/>
      </c>
      <c r="S215" s="43" t="str">
        <f t="shared" si="151"/>
        <v/>
      </c>
      <c r="T215" s="43">
        <f t="shared" si="152"/>
        <v>0</v>
      </c>
      <c r="U215" s="46"/>
    </row>
    <row r="216" spans="1:21" s="2" customFormat="1" ht="20.100000000000001" customHeight="1">
      <c r="A216" s="34">
        <f t="shared" ref="A216:C216" si="171">A139</f>
        <v>53</v>
      </c>
      <c r="B216" s="185" t="str">
        <f t="shared" si="171"/>
        <v xml:space="preserve"> ()  </v>
      </c>
      <c r="C216" s="186">
        <f t="shared" si="171"/>
        <v>0</v>
      </c>
      <c r="D216" s="184" t="str">
        <f>IF($F$161 = "", "", IF(Schedule!$S61 = "", "", IF(INDEX(Schedule!$Y$10:$AG$39,MATCH(Schedule!S61,Schedule!$X$10:$X$39,0),MATCH($F$161,Schedule!$Y$8:$AG$8,0))= "","",INDEX(Schedule!$Y$10:$AG$39,MATCH(Schedule!S61,Schedule!$X$10:$X$39,0),MATCH($F$161,Schedule!$Y$8:$AG$8,0)))))</f>
        <v/>
      </c>
      <c r="E216" s="47" t="str">
        <f>IF(D216="","",D216*0.042*Schedule!G61)</f>
        <v/>
      </c>
      <c r="F216" s="43" t="str">
        <f>IF(D216="","",E216*Schedule!L61)</f>
        <v/>
      </c>
      <c r="G216" s="43" t="str">
        <f t="shared" si="147"/>
        <v/>
      </c>
      <c r="H216" s="43">
        <f t="shared" si="148"/>
        <v>0</v>
      </c>
      <c r="I216" s="44"/>
      <c r="J216" s="184" t="str">
        <f>IF($L$161 = "", "", IF(Schedule!$S61 = "", "", IF(INDEX(Schedule!$Y$10:$AG$39,MATCH(Schedule!S61,Schedule!$X$10:$X$39,0),MATCH($L$161,Schedule!$Y$8:$AG$8,0))= "","",INDEX(Schedule!$Y$10:$AG$39,MATCH(Schedule!S61,Schedule!$X$10:$X$39,0),MATCH($L$161,Schedule!$Y$8:$AG$8,0)))))</f>
        <v/>
      </c>
      <c r="K216" s="47" t="str">
        <f>IF(J216="","",J216*0.042*Schedule!G61)</f>
        <v/>
      </c>
      <c r="L216" s="43" t="str">
        <f>IF(J216="","",K216*Schedule!L61)</f>
        <v/>
      </c>
      <c r="M216" s="43" t="str">
        <f t="shared" si="149"/>
        <v/>
      </c>
      <c r="N216" s="43">
        <f t="shared" si="150"/>
        <v>0</v>
      </c>
      <c r="O216" s="45"/>
      <c r="P216" s="184" t="str">
        <f>IF($R$161 = "", "", IF(Schedule!$S61 = "", "", IF(INDEX(Schedule!$Y$10:$AG$39,MATCH(Schedule!S61,Schedule!$X$10:$X$39,0),MATCH($R$161,Schedule!$Y$8:$AG$8,0))= "","",INDEX(Schedule!$Y$10:$AG$39,MATCH(Schedule!S61,Schedule!$X$10:$X$39,0),MATCH($R$161,Schedule!$Y$8:$AG$8,0)))))</f>
        <v/>
      </c>
      <c r="Q216" s="47" t="str">
        <f>IF(P216="","",P216*0.042*Schedule!G61)</f>
        <v/>
      </c>
      <c r="R216" s="43" t="str">
        <f>IF(P216="","",Q216*Schedule!L61)</f>
        <v/>
      </c>
      <c r="S216" s="43" t="str">
        <f t="shared" si="151"/>
        <v/>
      </c>
      <c r="T216" s="43">
        <f t="shared" si="152"/>
        <v>0</v>
      </c>
      <c r="U216" s="46"/>
    </row>
    <row r="217" spans="1:21" s="2" customFormat="1" ht="20.100000000000001" customHeight="1">
      <c r="A217" s="34">
        <f t="shared" ref="A217:C217" si="172">A140</f>
        <v>54</v>
      </c>
      <c r="B217" s="185" t="str">
        <f t="shared" si="172"/>
        <v xml:space="preserve"> ()  </v>
      </c>
      <c r="C217" s="186">
        <f t="shared" si="172"/>
        <v>0</v>
      </c>
      <c r="D217" s="184" t="str">
        <f>IF($F$161 = "", "", IF(Schedule!$S62 = "", "", IF(INDEX(Schedule!$Y$10:$AG$39,MATCH(Schedule!S62,Schedule!$X$10:$X$39,0),MATCH($F$161,Schedule!$Y$8:$AG$8,0))= "","",INDEX(Schedule!$Y$10:$AG$39,MATCH(Schedule!S62,Schedule!$X$10:$X$39,0),MATCH($F$161,Schedule!$Y$8:$AG$8,0)))))</f>
        <v/>
      </c>
      <c r="E217" s="47" t="str">
        <f>IF(D217="","",D217*0.042*Schedule!G62)</f>
        <v/>
      </c>
      <c r="F217" s="43" t="str">
        <f>IF(D217="","",E217*Schedule!L62)</f>
        <v/>
      </c>
      <c r="G217" s="43" t="str">
        <f t="shared" si="147"/>
        <v/>
      </c>
      <c r="H217" s="43">
        <f t="shared" si="148"/>
        <v>0</v>
      </c>
      <c r="I217" s="44"/>
      <c r="J217" s="184" t="str">
        <f>IF($L$161 = "", "", IF(Schedule!$S62 = "", "", IF(INDEX(Schedule!$Y$10:$AG$39,MATCH(Schedule!S62,Schedule!$X$10:$X$39,0),MATCH($L$161,Schedule!$Y$8:$AG$8,0))= "","",INDEX(Schedule!$Y$10:$AG$39,MATCH(Schedule!S62,Schedule!$X$10:$X$39,0),MATCH($L$161,Schedule!$Y$8:$AG$8,0)))))</f>
        <v/>
      </c>
      <c r="K217" s="47" t="str">
        <f>IF(J217="","",J217*0.042*Schedule!G62)</f>
        <v/>
      </c>
      <c r="L217" s="43" t="str">
        <f>IF(J217="","",K217*Schedule!L62)</f>
        <v/>
      </c>
      <c r="M217" s="43" t="str">
        <f t="shared" si="149"/>
        <v/>
      </c>
      <c r="N217" s="43">
        <f t="shared" si="150"/>
        <v>0</v>
      </c>
      <c r="O217" s="45"/>
      <c r="P217" s="184" t="str">
        <f>IF($R$161 = "", "", IF(Schedule!$S62 = "", "", IF(INDEX(Schedule!$Y$10:$AG$39,MATCH(Schedule!S62,Schedule!$X$10:$X$39,0),MATCH($R$161,Schedule!$Y$8:$AG$8,0))= "","",INDEX(Schedule!$Y$10:$AG$39,MATCH(Schedule!S62,Schedule!$X$10:$X$39,0),MATCH($R$161,Schedule!$Y$8:$AG$8,0)))))</f>
        <v/>
      </c>
      <c r="Q217" s="47" t="str">
        <f>IF(P217="","",P217*0.042*Schedule!G62)</f>
        <v/>
      </c>
      <c r="R217" s="43" t="str">
        <f>IF(P217="","",Q217*Schedule!L62)</f>
        <v/>
      </c>
      <c r="S217" s="43" t="str">
        <f t="shared" si="151"/>
        <v/>
      </c>
      <c r="T217" s="43">
        <f t="shared" si="152"/>
        <v>0</v>
      </c>
      <c r="U217" s="46"/>
    </row>
    <row r="218" spans="1:21" s="2" customFormat="1" ht="20.100000000000001" customHeight="1">
      <c r="A218" s="34">
        <f t="shared" ref="A218:C218" si="173">A141</f>
        <v>55</v>
      </c>
      <c r="B218" s="185" t="str">
        <f t="shared" si="173"/>
        <v xml:space="preserve"> ()  </v>
      </c>
      <c r="C218" s="186">
        <f t="shared" si="173"/>
        <v>0</v>
      </c>
      <c r="D218" s="184" t="str">
        <f>IF($F$161 = "", "", IF(Schedule!$S63 = "", "", IF(INDEX(Schedule!$Y$10:$AG$39,MATCH(Schedule!S63,Schedule!$X$10:$X$39,0),MATCH($F$161,Schedule!$Y$8:$AG$8,0))= "","",INDEX(Schedule!$Y$10:$AG$39,MATCH(Schedule!S63,Schedule!$X$10:$X$39,0),MATCH($F$161,Schedule!$Y$8:$AG$8,0)))))</f>
        <v/>
      </c>
      <c r="E218" s="47" t="str">
        <f>IF(D218="","",D218*0.042*Schedule!G63)</f>
        <v/>
      </c>
      <c r="F218" s="43" t="str">
        <f>IF(D218="","",E218*Schedule!L63)</f>
        <v/>
      </c>
      <c r="G218" s="43" t="str">
        <f t="shared" si="147"/>
        <v/>
      </c>
      <c r="H218" s="43">
        <f t="shared" si="148"/>
        <v>0</v>
      </c>
      <c r="I218" s="44"/>
      <c r="J218" s="184" t="str">
        <f>IF($L$161 = "", "", IF(Schedule!$S63 = "", "", IF(INDEX(Schedule!$Y$10:$AG$39,MATCH(Schedule!S63,Schedule!$X$10:$X$39,0),MATCH($L$161,Schedule!$Y$8:$AG$8,0))= "","",INDEX(Schedule!$Y$10:$AG$39,MATCH(Schedule!S63,Schedule!$X$10:$X$39,0),MATCH($L$161,Schedule!$Y$8:$AG$8,0)))))</f>
        <v/>
      </c>
      <c r="K218" s="47" t="str">
        <f>IF(J218="","",J218*0.042*Schedule!G63)</f>
        <v/>
      </c>
      <c r="L218" s="43" t="str">
        <f>IF(J218="","",K218*Schedule!L63)</f>
        <v/>
      </c>
      <c r="M218" s="43" t="str">
        <f t="shared" si="149"/>
        <v/>
      </c>
      <c r="N218" s="43">
        <f t="shared" si="150"/>
        <v>0</v>
      </c>
      <c r="O218" s="45"/>
      <c r="P218" s="184" t="str">
        <f>IF($R$161 = "", "", IF(Schedule!$S63 = "", "", IF(INDEX(Schedule!$Y$10:$AG$39,MATCH(Schedule!S63,Schedule!$X$10:$X$39,0),MATCH($R$161,Schedule!$Y$8:$AG$8,0))= "","",INDEX(Schedule!$Y$10:$AG$39,MATCH(Schedule!S63,Schedule!$X$10:$X$39,0),MATCH($R$161,Schedule!$Y$8:$AG$8,0)))))</f>
        <v/>
      </c>
      <c r="Q218" s="47" t="str">
        <f>IF(P218="","",P218*0.042*Schedule!G63)</f>
        <v/>
      </c>
      <c r="R218" s="43" t="str">
        <f>IF(P218="","",Q218*Schedule!L63)</f>
        <v/>
      </c>
      <c r="S218" s="43" t="str">
        <f t="shared" si="151"/>
        <v/>
      </c>
      <c r="T218" s="43">
        <f t="shared" si="152"/>
        <v>0</v>
      </c>
      <c r="U218" s="46"/>
    </row>
    <row r="219" spans="1:21" s="2" customFormat="1" ht="20.100000000000001" customHeight="1">
      <c r="A219" s="34">
        <f t="shared" ref="A219:C219" si="174">A142</f>
        <v>56</v>
      </c>
      <c r="B219" s="185" t="str">
        <f t="shared" si="174"/>
        <v xml:space="preserve"> ()  </v>
      </c>
      <c r="C219" s="186">
        <f t="shared" si="174"/>
        <v>0</v>
      </c>
      <c r="D219" s="184" t="str">
        <f>IF($F$161 = "", "", IF(Schedule!$S64 = "", "", IF(INDEX(Schedule!$Y$10:$AG$39,MATCH(Schedule!S64,Schedule!$X$10:$X$39,0),MATCH($F$161,Schedule!$Y$8:$AG$8,0))= "","",INDEX(Schedule!$Y$10:$AG$39,MATCH(Schedule!S64,Schedule!$X$10:$X$39,0),MATCH($F$161,Schedule!$Y$8:$AG$8,0)))))</f>
        <v/>
      </c>
      <c r="E219" s="47" t="str">
        <f>IF(D219="","",D219*0.042*Schedule!G64)</f>
        <v/>
      </c>
      <c r="F219" s="43" t="str">
        <f>IF(D219="","",E219*Schedule!L64)</f>
        <v/>
      </c>
      <c r="G219" s="43" t="str">
        <f t="shared" si="147"/>
        <v/>
      </c>
      <c r="H219" s="43">
        <f t="shared" si="148"/>
        <v>0</v>
      </c>
      <c r="I219" s="44"/>
      <c r="J219" s="184" t="str">
        <f>IF($L$161 = "", "", IF(Schedule!$S64 = "", "", IF(INDEX(Schedule!$Y$10:$AG$39,MATCH(Schedule!S64,Schedule!$X$10:$X$39,0),MATCH($L$161,Schedule!$Y$8:$AG$8,0))= "","",INDEX(Schedule!$Y$10:$AG$39,MATCH(Schedule!S64,Schedule!$X$10:$X$39,0),MATCH($L$161,Schedule!$Y$8:$AG$8,0)))))</f>
        <v/>
      </c>
      <c r="K219" s="47" t="str">
        <f>IF(J219="","",J219*0.042*Schedule!G64)</f>
        <v/>
      </c>
      <c r="L219" s="43" t="str">
        <f>IF(J219="","",K219*Schedule!L64)</f>
        <v/>
      </c>
      <c r="M219" s="43" t="str">
        <f t="shared" si="149"/>
        <v/>
      </c>
      <c r="N219" s="43">
        <f t="shared" si="150"/>
        <v>0</v>
      </c>
      <c r="O219" s="45"/>
      <c r="P219" s="184" t="str">
        <f>IF($R$161 = "", "", IF(Schedule!$S64 = "", "", IF(INDEX(Schedule!$Y$10:$AG$39,MATCH(Schedule!S64,Schedule!$X$10:$X$39,0),MATCH($R$161,Schedule!$Y$8:$AG$8,0))= "","",INDEX(Schedule!$Y$10:$AG$39,MATCH(Schedule!S64,Schedule!$X$10:$X$39,0),MATCH($R$161,Schedule!$Y$8:$AG$8,0)))))</f>
        <v/>
      </c>
      <c r="Q219" s="47" t="str">
        <f>IF(P219="","",P219*0.042*Schedule!G64)</f>
        <v/>
      </c>
      <c r="R219" s="43" t="str">
        <f>IF(P219="","",Q219*Schedule!L64)</f>
        <v/>
      </c>
      <c r="S219" s="43" t="str">
        <f t="shared" si="151"/>
        <v/>
      </c>
      <c r="T219" s="43">
        <f t="shared" si="152"/>
        <v>0</v>
      </c>
      <c r="U219" s="46"/>
    </row>
    <row r="220" spans="1:21" s="2" customFormat="1" ht="20.100000000000001" customHeight="1">
      <c r="A220" s="34">
        <f t="shared" ref="A220:C220" si="175">A143</f>
        <v>57</v>
      </c>
      <c r="B220" s="185" t="str">
        <f t="shared" si="175"/>
        <v xml:space="preserve"> ()  </v>
      </c>
      <c r="C220" s="186">
        <f t="shared" si="175"/>
        <v>0</v>
      </c>
      <c r="D220" s="184" t="str">
        <f>IF($F$161 = "", "", IF(Schedule!$S65 = "", "", IF(INDEX(Schedule!$Y$10:$AG$39,MATCH(Schedule!S65,Schedule!$X$10:$X$39,0),MATCH($F$161,Schedule!$Y$8:$AG$8,0))= "","",INDEX(Schedule!$Y$10:$AG$39,MATCH(Schedule!S65,Schedule!$X$10:$X$39,0),MATCH($F$161,Schedule!$Y$8:$AG$8,0)))))</f>
        <v/>
      </c>
      <c r="E220" s="47" t="str">
        <f>IF(D220="","",D220*0.042*Schedule!G65)</f>
        <v/>
      </c>
      <c r="F220" s="43" t="str">
        <f>IF(D220="","",E220*Schedule!L65)</f>
        <v/>
      </c>
      <c r="G220" s="43" t="str">
        <f t="shared" si="147"/>
        <v/>
      </c>
      <c r="H220" s="43">
        <f t="shared" si="148"/>
        <v>0</v>
      </c>
      <c r="I220" s="44"/>
      <c r="J220" s="184" t="str">
        <f>IF($L$161 = "", "", IF(Schedule!$S65 = "", "", IF(INDEX(Schedule!$Y$10:$AG$39,MATCH(Schedule!S65,Schedule!$X$10:$X$39,0),MATCH($L$161,Schedule!$Y$8:$AG$8,0))= "","",INDEX(Schedule!$Y$10:$AG$39,MATCH(Schedule!S65,Schedule!$X$10:$X$39,0),MATCH($L$161,Schedule!$Y$8:$AG$8,0)))))</f>
        <v/>
      </c>
      <c r="K220" s="47" t="str">
        <f>IF(J220="","",J220*0.042*Schedule!G65)</f>
        <v/>
      </c>
      <c r="L220" s="43" t="str">
        <f>IF(J220="","",K220*Schedule!L65)</f>
        <v/>
      </c>
      <c r="M220" s="43" t="str">
        <f t="shared" si="149"/>
        <v/>
      </c>
      <c r="N220" s="43">
        <f t="shared" si="150"/>
        <v>0</v>
      </c>
      <c r="O220" s="45"/>
      <c r="P220" s="184" t="str">
        <f>IF($R$161 = "", "", IF(Schedule!$S65 = "", "", IF(INDEX(Schedule!$Y$10:$AG$39,MATCH(Schedule!S65,Schedule!$X$10:$X$39,0),MATCH($R$161,Schedule!$Y$8:$AG$8,0))= "","",INDEX(Schedule!$Y$10:$AG$39,MATCH(Schedule!S65,Schedule!$X$10:$X$39,0),MATCH($R$161,Schedule!$Y$8:$AG$8,0)))))</f>
        <v/>
      </c>
      <c r="Q220" s="47" t="str">
        <f>IF(P220="","",P220*0.042*Schedule!G65)</f>
        <v/>
      </c>
      <c r="R220" s="43" t="str">
        <f>IF(P220="","",Q220*Schedule!L65)</f>
        <v/>
      </c>
      <c r="S220" s="43" t="str">
        <f t="shared" si="151"/>
        <v/>
      </c>
      <c r="T220" s="43">
        <f t="shared" si="152"/>
        <v>0</v>
      </c>
      <c r="U220" s="46"/>
    </row>
    <row r="221" spans="1:21" s="2" customFormat="1" ht="20.100000000000001" customHeight="1">
      <c r="A221" s="34">
        <f t="shared" ref="A221:C221" si="176">A144</f>
        <v>58</v>
      </c>
      <c r="B221" s="185" t="str">
        <f t="shared" si="176"/>
        <v xml:space="preserve"> ()  </v>
      </c>
      <c r="C221" s="186">
        <f t="shared" si="176"/>
        <v>0</v>
      </c>
      <c r="D221" s="184" t="str">
        <f>IF($F$161 = "", "", IF(Schedule!$S66 = "", "", IF(INDEX(Schedule!$Y$10:$AG$39,MATCH(Schedule!S66,Schedule!$X$10:$X$39,0),MATCH($F$161,Schedule!$Y$8:$AG$8,0))= "","",INDEX(Schedule!$Y$10:$AG$39,MATCH(Schedule!S66,Schedule!$X$10:$X$39,0),MATCH($F$161,Schedule!$Y$8:$AG$8,0)))))</f>
        <v/>
      </c>
      <c r="E221" s="47" t="str">
        <f>IF(D221="","",D221*0.042*Schedule!G66)</f>
        <v/>
      </c>
      <c r="F221" s="43" t="str">
        <f>IF(D221="","",E221*Schedule!L66)</f>
        <v/>
      </c>
      <c r="G221" s="43" t="str">
        <f t="shared" si="147"/>
        <v/>
      </c>
      <c r="H221" s="43">
        <f t="shared" si="148"/>
        <v>0</v>
      </c>
      <c r="I221" s="44"/>
      <c r="J221" s="184" t="str">
        <f>IF($L$161 = "", "", IF(Schedule!$S66 = "", "", IF(INDEX(Schedule!$Y$10:$AG$39,MATCH(Schedule!S66,Schedule!$X$10:$X$39,0),MATCH($L$161,Schedule!$Y$8:$AG$8,0))= "","",INDEX(Schedule!$Y$10:$AG$39,MATCH(Schedule!S66,Schedule!$X$10:$X$39,0),MATCH($L$161,Schedule!$Y$8:$AG$8,0)))))</f>
        <v/>
      </c>
      <c r="K221" s="47" t="str">
        <f>IF(J221="","",J221*0.042*Schedule!G66)</f>
        <v/>
      </c>
      <c r="L221" s="43" t="str">
        <f>IF(J221="","",K221*Schedule!L66)</f>
        <v/>
      </c>
      <c r="M221" s="43" t="str">
        <f t="shared" si="149"/>
        <v/>
      </c>
      <c r="N221" s="43">
        <f t="shared" si="150"/>
        <v>0</v>
      </c>
      <c r="O221" s="45"/>
      <c r="P221" s="184" t="str">
        <f>IF($R$161 = "", "", IF(Schedule!$S66 = "", "", IF(INDEX(Schedule!$Y$10:$AG$39,MATCH(Schedule!S66,Schedule!$X$10:$X$39,0),MATCH($R$161,Schedule!$Y$8:$AG$8,0))= "","",INDEX(Schedule!$Y$10:$AG$39,MATCH(Schedule!S66,Schedule!$X$10:$X$39,0),MATCH($R$161,Schedule!$Y$8:$AG$8,0)))))</f>
        <v/>
      </c>
      <c r="Q221" s="47" t="str">
        <f>IF(P221="","",P221*0.042*Schedule!G66)</f>
        <v/>
      </c>
      <c r="R221" s="43" t="str">
        <f>IF(P221="","",Q221*Schedule!L66)</f>
        <v/>
      </c>
      <c r="S221" s="43" t="str">
        <f t="shared" si="151"/>
        <v/>
      </c>
      <c r="T221" s="43">
        <f t="shared" si="152"/>
        <v>0</v>
      </c>
      <c r="U221" s="46"/>
    </row>
    <row r="222" spans="1:21" s="2" customFormat="1" ht="20.100000000000001" customHeight="1">
      <c r="A222" s="34">
        <f t="shared" ref="A222:C222" si="177">A145</f>
        <v>59</v>
      </c>
      <c r="B222" s="185" t="str">
        <f t="shared" si="177"/>
        <v xml:space="preserve"> ()  </v>
      </c>
      <c r="C222" s="186">
        <f t="shared" si="177"/>
        <v>0</v>
      </c>
      <c r="D222" s="184" t="str">
        <f>IF($F$161 = "", "", IF(Schedule!$S67 = "", "", IF(INDEX(Schedule!$Y$10:$AG$39,MATCH(Schedule!S67,Schedule!$X$10:$X$39,0),MATCH($F$161,Schedule!$Y$8:$AG$8,0))= "","",INDEX(Schedule!$Y$10:$AG$39,MATCH(Schedule!S67,Schedule!$X$10:$X$39,0),MATCH($F$161,Schedule!$Y$8:$AG$8,0)))))</f>
        <v/>
      </c>
      <c r="E222" s="47" t="str">
        <f>IF(D222="","",D222*0.042*Schedule!G67)</f>
        <v/>
      </c>
      <c r="F222" s="43" t="str">
        <f>IF(D222="","",E222*Schedule!L67)</f>
        <v/>
      </c>
      <c r="G222" s="43" t="str">
        <f t="shared" si="147"/>
        <v/>
      </c>
      <c r="H222" s="43">
        <f t="shared" si="148"/>
        <v>0</v>
      </c>
      <c r="I222" s="44"/>
      <c r="J222" s="184" t="str">
        <f>IF($L$161 = "", "", IF(Schedule!$S67 = "", "", IF(INDEX(Schedule!$Y$10:$AG$39,MATCH(Schedule!S67,Schedule!$X$10:$X$39,0),MATCH($L$161,Schedule!$Y$8:$AG$8,0))= "","",INDEX(Schedule!$Y$10:$AG$39,MATCH(Schedule!S67,Schedule!$X$10:$X$39,0),MATCH($L$161,Schedule!$Y$8:$AG$8,0)))))</f>
        <v/>
      </c>
      <c r="K222" s="47" t="str">
        <f>IF(J222="","",J222*0.042*Schedule!G67)</f>
        <v/>
      </c>
      <c r="L222" s="43" t="str">
        <f>IF(J222="","",K222*Schedule!L67)</f>
        <v/>
      </c>
      <c r="M222" s="43" t="str">
        <f t="shared" si="149"/>
        <v/>
      </c>
      <c r="N222" s="43">
        <f t="shared" si="150"/>
        <v>0</v>
      </c>
      <c r="O222" s="45"/>
      <c r="P222" s="184" t="str">
        <f>IF($R$161 = "", "", IF(Schedule!$S67 = "", "", IF(INDEX(Schedule!$Y$10:$AG$39,MATCH(Schedule!S67,Schedule!$X$10:$X$39,0),MATCH($R$161,Schedule!$Y$8:$AG$8,0))= "","",INDEX(Schedule!$Y$10:$AG$39,MATCH(Schedule!S67,Schedule!$X$10:$X$39,0),MATCH($R$161,Schedule!$Y$8:$AG$8,0)))))</f>
        <v/>
      </c>
      <c r="Q222" s="47" t="str">
        <f>IF(P222="","",P222*0.042*Schedule!G67)</f>
        <v/>
      </c>
      <c r="R222" s="43" t="str">
        <f>IF(P222="","",Q222*Schedule!L67)</f>
        <v/>
      </c>
      <c r="S222" s="43" t="str">
        <f t="shared" si="151"/>
        <v/>
      </c>
      <c r="T222" s="43">
        <f t="shared" si="152"/>
        <v>0</v>
      </c>
      <c r="U222" s="46"/>
    </row>
    <row r="223" spans="1:21" s="2" customFormat="1" ht="20.100000000000001" customHeight="1">
      <c r="A223" s="34">
        <f t="shared" ref="A223:C223" si="178">A146</f>
        <v>60</v>
      </c>
      <c r="B223" s="185" t="str">
        <f t="shared" si="178"/>
        <v xml:space="preserve"> ()  </v>
      </c>
      <c r="C223" s="186">
        <f t="shared" si="178"/>
        <v>0</v>
      </c>
      <c r="D223" s="184" t="str">
        <f>IF($F$161 = "", "", IF(Schedule!$S68 = "", "", IF(INDEX(Schedule!$Y$10:$AG$39,MATCH(Schedule!S68,Schedule!$X$10:$X$39,0),MATCH($F$161,Schedule!$Y$8:$AG$8,0))= "","",INDEX(Schedule!$Y$10:$AG$39,MATCH(Schedule!S68,Schedule!$X$10:$X$39,0),MATCH($F$161,Schedule!$Y$8:$AG$8,0)))))</f>
        <v/>
      </c>
      <c r="E223" s="47" t="str">
        <f>IF(D223="","",D223*0.042*Schedule!G68)</f>
        <v/>
      </c>
      <c r="F223" s="43" t="str">
        <f>IF(D223="","",E223*Schedule!L68)</f>
        <v/>
      </c>
      <c r="G223" s="43" t="str">
        <f t="shared" si="147"/>
        <v/>
      </c>
      <c r="H223" s="43">
        <f t="shared" si="148"/>
        <v>0</v>
      </c>
      <c r="I223" s="44"/>
      <c r="J223" s="184" t="str">
        <f>IF($L$161 = "", "", IF(Schedule!$S68 = "", "", IF(INDEX(Schedule!$Y$10:$AG$39,MATCH(Schedule!S68,Schedule!$X$10:$X$39,0),MATCH($L$161,Schedule!$Y$8:$AG$8,0))= "","",INDEX(Schedule!$Y$10:$AG$39,MATCH(Schedule!S68,Schedule!$X$10:$X$39,0),MATCH($L$161,Schedule!$Y$8:$AG$8,0)))))</f>
        <v/>
      </c>
      <c r="K223" s="47" t="str">
        <f>IF(J223="","",J223*0.042*Schedule!G68)</f>
        <v/>
      </c>
      <c r="L223" s="43" t="str">
        <f>IF(J223="","",K223*Schedule!L68)</f>
        <v/>
      </c>
      <c r="M223" s="43" t="str">
        <f t="shared" si="149"/>
        <v/>
      </c>
      <c r="N223" s="43">
        <f t="shared" si="150"/>
        <v>0</v>
      </c>
      <c r="O223" s="45"/>
      <c r="P223" s="184" t="str">
        <f>IF($R$161 = "", "", IF(Schedule!$S68 = "", "", IF(INDEX(Schedule!$Y$10:$AG$39,MATCH(Schedule!S68,Schedule!$X$10:$X$39,0),MATCH($R$161,Schedule!$Y$8:$AG$8,0))= "","",INDEX(Schedule!$Y$10:$AG$39,MATCH(Schedule!S68,Schedule!$X$10:$X$39,0),MATCH($R$161,Schedule!$Y$8:$AG$8,0)))))</f>
        <v/>
      </c>
      <c r="Q223" s="47" t="str">
        <f>IF(P223="","",P223*0.042*Schedule!G68)</f>
        <v/>
      </c>
      <c r="R223" s="43" t="str">
        <f>IF(P223="","",Q223*Schedule!L68)</f>
        <v/>
      </c>
      <c r="S223" s="43" t="str">
        <f t="shared" si="151"/>
        <v/>
      </c>
      <c r="T223" s="43">
        <f t="shared" si="152"/>
        <v>0</v>
      </c>
      <c r="U223" s="46"/>
    </row>
    <row r="224" spans="1:21" s="2" customFormat="1" ht="20.100000000000001" customHeight="1">
      <c r="A224" s="34">
        <f t="shared" ref="A224:C224" si="179">A147</f>
        <v>61</v>
      </c>
      <c r="B224" s="185" t="str">
        <f t="shared" si="179"/>
        <v xml:space="preserve"> ()  </v>
      </c>
      <c r="C224" s="186">
        <f t="shared" si="179"/>
        <v>0</v>
      </c>
      <c r="D224" s="184" t="str">
        <f>IF($F$161 = "", "", IF(Schedule!$S69 = "", "", IF(INDEX(Schedule!$Y$10:$AG$39,MATCH(Schedule!S69,Schedule!$X$10:$X$39,0),MATCH($F$161,Schedule!$Y$8:$AG$8,0))= "","",INDEX(Schedule!$Y$10:$AG$39,MATCH(Schedule!S69,Schedule!$X$10:$X$39,0),MATCH($F$161,Schedule!$Y$8:$AG$8,0)))))</f>
        <v/>
      </c>
      <c r="E224" s="47" t="str">
        <f>IF(D224="","",D224*0.042*Schedule!G69)</f>
        <v/>
      </c>
      <c r="F224" s="43" t="str">
        <f>IF(D224="","",E224*Schedule!L69)</f>
        <v/>
      </c>
      <c r="G224" s="43" t="str">
        <f t="shared" si="147"/>
        <v/>
      </c>
      <c r="H224" s="43">
        <f t="shared" si="148"/>
        <v>0</v>
      </c>
      <c r="I224" s="44"/>
      <c r="J224" s="184" t="str">
        <f>IF($L$161 = "", "", IF(Schedule!$S69 = "", "", IF(INDEX(Schedule!$Y$10:$AG$39,MATCH(Schedule!S69,Schedule!$X$10:$X$39,0),MATCH($L$161,Schedule!$Y$8:$AG$8,0))= "","",INDEX(Schedule!$Y$10:$AG$39,MATCH(Schedule!S69,Schedule!$X$10:$X$39,0),MATCH($L$161,Schedule!$Y$8:$AG$8,0)))))</f>
        <v/>
      </c>
      <c r="K224" s="47" t="str">
        <f>IF(J224="","",J224*0.042*Schedule!G69)</f>
        <v/>
      </c>
      <c r="L224" s="43" t="str">
        <f>IF(J224="","",K224*Schedule!L69)</f>
        <v/>
      </c>
      <c r="M224" s="43" t="str">
        <f t="shared" si="149"/>
        <v/>
      </c>
      <c r="N224" s="43">
        <f t="shared" si="150"/>
        <v>0</v>
      </c>
      <c r="O224" s="45"/>
      <c r="P224" s="184" t="str">
        <f>IF($R$161 = "", "", IF(Schedule!$S69 = "", "", IF(INDEX(Schedule!$Y$10:$AG$39,MATCH(Schedule!S69,Schedule!$X$10:$X$39,0),MATCH($R$161,Schedule!$Y$8:$AG$8,0))= "","",INDEX(Schedule!$Y$10:$AG$39,MATCH(Schedule!S69,Schedule!$X$10:$X$39,0),MATCH($R$161,Schedule!$Y$8:$AG$8,0)))))</f>
        <v/>
      </c>
      <c r="Q224" s="47" t="str">
        <f>IF(P224="","",P224*0.042*Schedule!G69)</f>
        <v/>
      </c>
      <c r="R224" s="43" t="str">
        <f>IF(P224="","",Q224*Schedule!L69)</f>
        <v/>
      </c>
      <c r="S224" s="43" t="str">
        <f t="shared" si="151"/>
        <v/>
      </c>
      <c r="T224" s="43">
        <f t="shared" si="152"/>
        <v>0</v>
      </c>
      <c r="U224" s="46"/>
    </row>
    <row r="225" spans="1:21" s="2" customFormat="1" ht="20.100000000000001" customHeight="1">
      <c r="A225" s="34">
        <f t="shared" ref="A225:C225" si="180">A148</f>
        <v>62</v>
      </c>
      <c r="B225" s="185" t="str">
        <f t="shared" si="180"/>
        <v xml:space="preserve"> ()  </v>
      </c>
      <c r="C225" s="186">
        <f t="shared" si="180"/>
        <v>0</v>
      </c>
      <c r="D225" s="184" t="str">
        <f>IF($F$161 = "", "", IF(Schedule!$S70 = "", "", IF(INDEX(Schedule!$Y$10:$AG$39,MATCH(Schedule!S70,Schedule!$X$10:$X$39,0),MATCH($F$161,Schedule!$Y$8:$AG$8,0))= "","",INDEX(Schedule!$Y$10:$AG$39,MATCH(Schedule!S70,Schedule!$X$10:$X$39,0),MATCH($F$161,Schedule!$Y$8:$AG$8,0)))))</f>
        <v/>
      </c>
      <c r="E225" s="47" t="str">
        <f>IF(D225="","",D225*0.042*Schedule!G70)</f>
        <v/>
      </c>
      <c r="F225" s="43" t="str">
        <f>IF(D225="","",E225*Schedule!L70)</f>
        <v/>
      </c>
      <c r="G225" s="43" t="str">
        <f t="shared" si="147"/>
        <v/>
      </c>
      <c r="H225" s="43">
        <f t="shared" si="148"/>
        <v>0</v>
      </c>
      <c r="I225" s="44"/>
      <c r="J225" s="184" t="str">
        <f>IF($L$161 = "", "", IF(Schedule!$S70 = "", "", IF(INDEX(Schedule!$Y$10:$AG$39,MATCH(Schedule!S70,Schedule!$X$10:$X$39,0),MATCH($L$161,Schedule!$Y$8:$AG$8,0))= "","",INDEX(Schedule!$Y$10:$AG$39,MATCH(Schedule!S70,Schedule!$X$10:$X$39,0),MATCH($L$161,Schedule!$Y$8:$AG$8,0)))))</f>
        <v/>
      </c>
      <c r="K225" s="47" t="str">
        <f>IF(J225="","",J225*0.042*Schedule!G70)</f>
        <v/>
      </c>
      <c r="L225" s="43" t="str">
        <f>IF(J225="","",K225*Schedule!L70)</f>
        <v/>
      </c>
      <c r="M225" s="43" t="str">
        <f t="shared" si="149"/>
        <v/>
      </c>
      <c r="N225" s="43">
        <f t="shared" si="150"/>
        <v>0</v>
      </c>
      <c r="O225" s="45"/>
      <c r="P225" s="184" t="str">
        <f>IF($R$161 = "", "", IF(Schedule!$S70 = "", "", IF(INDEX(Schedule!$Y$10:$AG$39,MATCH(Schedule!S70,Schedule!$X$10:$X$39,0),MATCH($R$161,Schedule!$Y$8:$AG$8,0))= "","",INDEX(Schedule!$Y$10:$AG$39,MATCH(Schedule!S70,Schedule!$X$10:$X$39,0),MATCH($R$161,Schedule!$Y$8:$AG$8,0)))))</f>
        <v/>
      </c>
      <c r="Q225" s="47" t="str">
        <f>IF(P225="","",P225*0.042*Schedule!G70)</f>
        <v/>
      </c>
      <c r="R225" s="43" t="str">
        <f>IF(P225="","",Q225*Schedule!L70)</f>
        <v/>
      </c>
      <c r="S225" s="43" t="str">
        <f t="shared" si="151"/>
        <v/>
      </c>
      <c r="T225" s="43">
        <f t="shared" si="152"/>
        <v>0</v>
      </c>
      <c r="U225" s="46"/>
    </row>
    <row r="226" spans="1:21" s="2" customFormat="1" ht="20.100000000000001" customHeight="1">
      <c r="A226" s="34">
        <f t="shared" ref="A226:C226" si="181">A149</f>
        <v>63</v>
      </c>
      <c r="B226" s="185" t="str">
        <f t="shared" si="181"/>
        <v xml:space="preserve"> ()  </v>
      </c>
      <c r="C226" s="186">
        <f t="shared" si="181"/>
        <v>0</v>
      </c>
      <c r="D226" s="184" t="str">
        <f>IF($F$161 = "", "", IF(Schedule!$S71 = "", "", IF(INDEX(Schedule!$Y$10:$AG$39,MATCH(Schedule!S71,Schedule!$X$10:$X$39,0),MATCH($F$161,Schedule!$Y$8:$AG$8,0))= "","",INDEX(Schedule!$Y$10:$AG$39,MATCH(Schedule!S71,Schedule!$X$10:$X$39,0),MATCH($F$161,Schedule!$Y$8:$AG$8,0)))))</f>
        <v/>
      </c>
      <c r="E226" s="47" t="str">
        <f>IF(D226="","",D226*0.042*Schedule!G71)</f>
        <v/>
      </c>
      <c r="F226" s="43" t="str">
        <f>IF(D226="","",E226*Schedule!L71)</f>
        <v/>
      </c>
      <c r="G226" s="43" t="str">
        <f t="shared" si="147"/>
        <v/>
      </c>
      <c r="H226" s="43">
        <f t="shared" si="148"/>
        <v>0</v>
      </c>
      <c r="I226" s="44"/>
      <c r="J226" s="184" t="str">
        <f>IF($L$161 = "", "", IF(Schedule!$S71 = "", "", IF(INDEX(Schedule!$Y$10:$AG$39,MATCH(Schedule!S71,Schedule!$X$10:$X$39,0),MATCH($L$161,Schedule!$Y$8:$AG$8,0))= "","",INDEX(Schedule!$Y$10:$AG$39,MATCH(Schedule!S71,Schedule!$X$10:$X$39,0),MATCH($L$161,Schedule!$Y$8:$AG$8,0)))))</f>
        <v/>
      </c>
      <c r="K226" s="47" t="str">
        <f>IF(J226="","",J226*0.042*Schedule!G71)</f>
        <v/>
      </c>
      <c r="L226" s="43" t="str">
        <f>IF(J226="","",K226*Schedule!L71)</f>
        <v/>
      </c>
      <c r="M226" s="43" t="str">
        <f t="shared" si="149"/>
        <v/>
      </c>
      <c r="N226" s="43">
        <f t="shared" si="150"/>
        <v>0</v>
      </c>
      <c r="O226" s="45"/>
      <c r="P226" s="184" t="str">
        <f>IF($R$161 = "", "", IF(Schedule!$S71 = "", "", IF(INDEX(Schedule!$Y$10:$AG$39,MATCH(Schedule!S71,Schedule!$X$10:$X$39,0),MATCH($R$161,Schedule!$Y$8:$AG$8,0))= "","",INDEX(Schedule!$Y$10:$AG$39,MATCH(Schedule!S71,Schedule!$X$10:$X$39,0),MATCH($R$161,Schedule!$Y$8:$AG$8,0)))))</f>
        <v/>
      </c>
      <c r="Q226" s="47" t="str">
        <f>IF(P226="","",P226*0.042*Schedule!G71)</f>
        <v/>
      </c>
      <c r="R226" s="43" t="str">
        <f>IF(P226="","",Q226*Schedule!L71)</f>
        <v/>
      </c>
      <c r="S226" s="43" t="str">
        <f t="shared" si="151"/>
        <v/>
      </c>
      <c r="T226" s="43">
        <f t="shared" si="152"/>
        <v>0</v>
      </c>
      <c r="U226" s="46"/>
    </row>
    <row r="227" spans="1:21" s="2" customFormat="1" ht="20.100000000000001" customHeight="1">
      <c r="A227" s="34">
        <f t="shared" ref="A227:C227" si="182">A150</f>
        <v>64</v>
      </c>
      <c r="B227" s="185" t="str">
        <f t="shared" si="182"/>
        <v xml:space="preserve"> ()  </v>
      </c>
      <c r="C227" s="186">
        <f t="shared" si="182"/>
        <v>0</v>
      </c>
      <c r="D227" s="184" t="str">
        <f>IF($F$161 = "", "", IF(Schedule!$S72 = "", "", IF(INDEX(Schedule!$Y$10:$AG$39,MATCH(Schedule!S72,Schedule!$X$10:$X$39,0),MATCH($F$161,Schedule!$Y$8:$AG$8,0))= "","",INDEX(Schedule!$Y$10:$AG$39,MATCH(Schedule!S72,Schedule!$X$10:$X$39,0),MATCH($F$161,Schedule!$Y$8:$AG$8,0)))))</f>
        <v/>
      </c>
      <c r="E227" s="47" t="str">
        <f>IF(D227="","",D227*0.042*Schedule!G72)</f>
        <v/>
      </c>
      <c r="F227" s="43" t="str">
        <f>IF(D227="","",E227*Schedule!L72)</f>
        <v/>
      </c>
      <c r="G227" s="43" t="str">
        <f t="shared" si="147"/>
        <v/>
      </c>
      <c r="H227" s="43">
        <f t="shared" si="148"/>
        <v>0</v>
      </c>
      <c r="I227" s="44"/>
      <c r="J227" s="184" t="str">
        <f>IF($L$161 = "", "", IF(Schedule!$S72 = "", "", IF(INDEX(Schedule!$Y$10:$AG$39,MATCH(Schedule!S72,Schedule!$X$10:$X$39,0),MATCH($L$161,Schedule!$Y$8:$AG$8,0))= "","",INDEX(Schedule!$Y$10:$AG$39,MATCH(Schedule!S72,Schedule!$X$10:$X$39,0),MATCH($L$161,Schedule!$Y$8:$AG$8,0)))))</f>
        <v/>
      </c>
      <c r="K227" s="47" t="str">
        <f>IF(J227="","",J227*0.042*Schedule!G72)</f>
        <v/>
      </c>
      <c r="L227" s="43" t="str">
        <f>IF(J227="","",K227*Schedule!L72)</f>
        <v/>
      </c>
      <c r="M227" s="43" t="str">
        <f t="shared" si="149"/>
        <v/>
      </c>
      <c r="N227" s="43">
        <f t="shared" si="150"/>
        <v>0</v>
      </c>
      <c r="O227" s="45"/>
      <c r="P227" s="184" t="str">
        <f>IF($R$161 = "", "", IF(Schedule!$S72 = "", "", IF(INDEX(Schedule!$Y$10:$AG$39,MATCH(Schedule!S72,Schedule!$X$10:$X$39,0),MATCH($R$161,Schedule!$Y$8:$AG$8,0))= "","",INDEX(Schedule!$Y$10:$AG$39,MATCH(Schedule!S72,Schedule!$X$10:$X$39,0),MATCH($R$161,Schedule!$Y$8:$AG$8,0)))))</f>
        <v/>
      </c>
      <c r="Q227" s="47" t="str">
        <f>IF(P227="","",P227*0.042*Schedule!G72)</f>
        <v/>
      </c>
      <c r="R227" s="43" t="str">
        <f>IF(P227="","",Q227*Schedule!L72)</f>
        <v/>
      </c>
      <c r="S227" s="43" t="str">
        <f t="shared" si="151"/>
        <v/>
      </c>
      <c r="T227" s="43">
        <f t="shared" si="152"/>
        <v>0</v>
      </c>
      <c r="U227" s="46"/>
    </row>
    <row r="228" spans="1:21" s="2" customFormat="1" ht="20.100000000000001" customHeight="1">
      <c r="A228" s="34">
        <f t="shared" ref="A228:C228" si="183">A151</f>
        <v>65</v>
      </c>
      <c r="B228" s="185" t="str">
        <f t="shared" si="183"/>
        <v xml:space="preserve"> ()  </v>
      </c>
      <c r="C228" s="186">
        <f t="shared" si="183"/>
        <v>0</v>
      </c>
      <c r="D228" s="184" t="str">
        <f>IF($F$161 = "", "", IF(Schedule!$S73 = "", "", IF(INDEX(Schedule!$Y$10:$AG$39,MATCH(Schedule!S73,Schedule!$X$10:$X$39,0),MATCH($F$161,Schedule!$Y$8:$AG$8,0))= "","",INDEX(Schedule!$Y$10:$AG$39,MATCH(Schedule!S73,Schedule!$X$10:$X$39,0),MATCH($F$161,Schedule!$Y$8:$AG$8,0)))))</f>
        <v/>
      </c>
      <c r="E228" s="47" t="str">
        <f>IF(D228="","",D228*0.042*Schedule!G73)</f>
        <v/>
      </c>
      <c r="F228" s="43" t="str">
        <f>IF(D228="","",E228*Schedule!L73)</f>
        <v/>
      </c>
      <c r="G228" s="43" t="str">
        <f t="shared" si="147"/>
        <v/>
      </c>
      <c r="H228" s="43">
        <f t="shared" si="148"/>
        <v>0</v>
      </c>
      <c r="I228" s="44"/>
      <c r="J228" s="184" t="str">
        <f>IF($L$161 = "", "", IF(Schedule!$S73 = "", "", IF(INDEX(Schedule!$Y$10:$AG$39,MATCH(Schedule!S73,Schedule!$X$10:$X$39,0),MATCH($L$161,Schedule!$Y$8:$AG$8,0))= "","",INDEX(Schedule!$Y$10:$AG$39,MATCH(Schedule!S73,Schedule!$X$10:$X$39,0),MATCH($L$161,Schedule!$Y$8:$AG$8,0)))))</f>
        <v/>
      </c>
      <c r="K228" s="47" t="str">
        <f>IF(J228="","",J228*0.042*Schedule!G73)</f>
        <v/>
      </c>
      <c r="L228" s="43" t="str">
        <f>IF(J228="","",K228*Schedule!L73)</f>
        <v/>
      </c>
      <c r="M228" s="43" t="str">
        <f t="shared" si="149"/>
        <v/>
      </c>
      <c r="N228" s="43">
        <f t="shared" si="150"/>
        <v>0</v>
      </c>
      <c r="O228" s="45"/>
      <c r="P228" s="184" t="str">
        <f>IF($R$161 = "", "", IF(Schedule!$S73 = "", "", IF(INDEX(Schedule!$Y$10:$AG$39,MATCH(Schedule!S73,Schedule!$X$10:$X$39,0),MATCH($R$161,Schedule!$Y$8:$AG$8,0))= "","",INDEX(Schedule!$Y$10:$AG$39,MATCH(Schedule!S73,Schedule!$X$10:$X$39,0),MATCH($R$161,Schedule!$Y$8:$AG$8,0)))))</f>
        <v/>
      </c>
      <c r="Q228" s="47" t="str">
        <f>IF(P228="","",P228*0.042*Schedule!G73)</f>
        <v/>
      </c>
      <c r="R228" s="43" t="str">
        <f>IF(P228="","",Q228*Schedule!L73)</f>
        <v/>
      </c>
      <c r="S228" s="43" t="str">
        <f t="shared" si="151"/>
        <v/>
      </c>
      <c r="T228" s="43">
        <f t="shared" si="152"/>
        <v>0</v>
      </c>
      <c r="U228" s="46"/>
    </row>
    <row r="229" spans="1:21" s="2" customFormat="1" ht="20.100000000000001" customHeight="1">
      <c r="A229" s="34">
        <f t="shared" ref="A229:C229" si="184">A152</f>
        <v>66</v>
      </c>
      <c r="B229" s="185" t="str">
        <f t="shared" si="184"/>
        <v xml:space="preserve"> ()  </v>
      </c>
      <c r="C229" s="186">
        <f t="shared" si="184"/>
        <v>0</v>
      </c>
      <c r="D229" s="184" t="str">
        <f>IF($F$161 = "", "", IF(Schedule!$S74 = "", "", IF(INDEX(Schedule!$Y$10:$AG$39,MATCH(Schedule!S74,Schedule!$X$10:$X$39,0),MATCH($F$161,Schedule!$Y$8:$AG$8,0))= "","",INDEX(Schedule!$Y$10:$AG$39,MATCH(Schedule!S74,Schedule!$X$10:$X$39,0),MATCH($F$161,Schedule!$Y$8:$AG$8,0)))))</f>
        <v/>
      </c>
      <c r="E229" s="47" t="str">
        <f>IF(D229="","",D229*0.042*Schedule!G74)</f>
        <v/>
      </c>
      <c r="F229" s="43" t="str">
        <f>IF(D229="","",E229*Schedule!L74)</f>
        <v/>
      </c>
      <c r="G229" s="43" t="str">
        <f t="shared" si="147"/>
        <v/>
      </c>
      <c r="H229" s="43">
        <f t="shared" si="148"/>
        <v>0</v>
      </c>
      <c r="I229" s="44"/>
      <c r="J229" s="184" t="str">
        <f>IF($L$161 = "", "", IF(Schedule!$S74 = "", "", IF(INDEX(Schedule!$Y$10:$AG$39,MATCH(Schedule!S74,Schedule!$X$10:$X$39,0),MATCH($L$161,Schedule!$Y$8:$AG$8,0))= "","",INDEX(Schedule!$Y$10:$AG$39,MATCH(Schedule!S74,Schedule!$X$10:$X$39,0),MATCH($L$161,Schedule!$Y$8:$AG$8,0)))))</f>
        <v/>
      </c>
      <c r="K229" s="47" t="str">
        <f>IF(J229="","",J229*0.042*Schedule!G74)</f>
        <v/>
      </c>
      <c r="L229" s="43" t="str">
        <f>IF(J229="","",K229*Schedule!L74)</f>
        <v/>
      </c>
      <c r="M229" s="43" t="str">
        <f t="shared" si="149"/>
        <v/>
      </c>
      <c r="N229" s="43">
        <f t="shared" si="150"/>
        <v>0</v>
      </c>
      <c r="O229" s="45"/>
      <c r="P229" s="184" t="str">
        <f>IF($R$161 = "", "", IF(Schedule!$S74 = "", "", IF(INDEX(Schedule!$Y$10:$AG$39,MATCH(Schedule!S74,Schedule!$X$10:$X$39,0),MATCH($R$161,Schedule!$Y$8:$AG$8,0))= "","",INDEX(Schedule!$Y$10:$AG$39,MATCH(Schedule!S74,Schedule!$X$10:$X$39,0),MATCH($R$161,Schedule!$Y$8:$AG$8,0)))))</f>
        <v/>
      </c>
      <c r="Q229" s="47" t="str">
        <f>IF(P229="","",P229*0.042*Schedule!G74)</f>
        <v/>
      </c>
      <c r="R229" s="43" t="str">
        <f>IF(P229="","",Q229*Schedule!L74)</f>
        <v/>
      </c>
      <c r="S229" s="43" t="str">
        <f t="shared" si="151"/>
        <v/>
      </c>
      <c r="T229" s="43">
        <f t="shared" si="152"/>
        <v>0</v>
      </c>
      <c r="U229" s="46"/>
    </row>
    <row r="230" spans="1:21" s="2" customFormat="1" ht="20.100000000000001" customHeight="1">
      <c r="A230" s="34">
        <f t="shared" ref="A230:C230" si="185">A153</f>
        <v>67</v>
      </c>
      <c r="B230" s="185" t="str">
        <f t="shared" si="185"/>
        <v xml:space="preserve"> ()  </v>
      </c>
      <c r="C230" s="186">
        <f t="shared" si="185"/>
        <v>0</v>
      </c>
      <c r="D230" s="184" t="str">
        <f>IF($F$161 = "", "", IF(Schedule!$S75 = "", "", IF(INDEX(Schedule!$Y$10:$AG$39,MATCH(Schedule!S75,Schedule!$X$10:$X$39,0),MATCH($F$161,Schedule!$Y$8:$AG$8,0))= "","",INDEX(Schedule!$Y$10:$AG$39,MATCH(Schedule!S75,Schedule!$X$10:$X$39,0),MATCH($F$161,Schedule!$Y$8:$AG$8,0)))))</f>
        <v/>
      </c>
      <c r="E230" s="47" t="str">
        <f>IF(D230="","",D230*0.042*Schedule!G75)</f>
        <v/>
      </c>
      <c r="F230" s="43" t="str">
        <f>IF(D230="","",E230*Schedule!L75)</f>
        <v/>
      </c>
      <c r="G230" s="43" t="str">
        <f t="shared" si="147"/>
        <v/>
      </c>
      <c r="H230" s="43">
        <f t="shared" si="148"/>
        <v>0</v>
      </c>
      <c r="I230" s="44"/>
      <c r="J230" s="184" t="str">
        <f>IF($L$161 = "", "", IF(Schedule!$S75 = "", "", IF(INDEX(Schedule!$Y$10:$AG$39,MATCH(Schedule!S75,Schedule!$X$10:$X$39,0),MATCH($L$161,Schedule!$Y$8:$AG$8,0))= "","",INDEX(Schedule!$Y$10:$AG$39,MATCH(Schedule!S75,Schedule!$X$10:$X$39,0),MATCH($L$161,Schedule!$Y$8:$AG$8,0)))))</f>
        <v/>
      </c>
      <c r="K230" s="47" t="str">
        <f>IF(J230="","",J230*0.042*Schedule!G75)</f>
        <v/>
      </c>
      <c r="L230" s="43" t="str">
        <f>IF(J230="","",K230*Schedule!L75)</f>
        <v/>
      </c>
      <c r="M230" s="43" t="str">
        <f t="shared" si="149"/>
        <v/>
      </c>
      <c r="N230" s="43">
        <f t="shared" si="150"/>
        <v>0</v>
      </c>
      <c r="O230" s="45"/>
      <c r="P230" s="184" t="str">
        <f>IF($R$161 = "", "", IF(Schedule!$S75 = "", "", IF(INDEX(Schedule!$Y$10:$AG$39,MATCH(Schedule!S75,Schedule!$X$10:$X$39,0),MATCH($R$161,Schedule!$Y$8:$AG$8,0))= "","",INDEX(Schedule!$Y$10:$AG$39,MATCH(Schedule!S75,Schedule!$X$10:$X$39,0),MATCH($R$161,Schedule!$Y$8:$AG$8,0)))))</f>
        <v/>
      </c>
      <c r="Q230" s="47" t="str">
        <f>IF(P230="","",P230*0.042*Schedule!G75)</f>
        <v/>
      </c>
      <c r="R230" s="43" t="str">
        <f>IF(P230="","",Q230*Schedule!L75)</f>
        <v/>
      </c>
      <c r="S230" s="43" t="str">
        <f t="shared" si="151"/>
        <v/>
      </c>
      <c r="T230" s="43">
        <f t="shared" si="152"/>
        <v>0</v>
      </c>
      <c r="U230" s="46"/>
    </row>
    <row r="231" spans="1:21" s="2" customFormat="1" ht="20.100000000000001" customHeight="1">
      <c r="A231" s="34">
        <f t="shared" ref="A231:C231" si="186">A154</f>
        <v>68</v>
      </c>
      <c r="B231" s="185" t="str">
        <f t="shared" si="186"/>
        <v xml:space="preserve"> ()  </v>
      </c>
      <c r="C231" s="186">
        <f t="shared" si="186"/>
        <v>0</v>
      </c>
      <c r="D231" s="184" t="str">
        <f>IF($F$161 = "", "", IF(Schedule!$S76 = "", "", IF(INDEX(Schedule!$Y$10:$AG$39,MATCH(Schedule!S76,Schedule!$X$10:$X$39,0),MATCH($F$161,Schedule!$Y$8:$AG$8,0))= "","",INDEX(Schedule!$Y$10:$AG$39,MATCH(Schedule!S76,Schedule!$X$10:$X$39,0),MATCH($F$161,Schedule!$Y$8:$AG$8,0)))))</f>
        <v/>
      </c>
      <c r="E231" s="47" t="str">
        <f>IF(D231="","",D231*0.042*Schedule!G76)</f>
        <v/>
      </c>
      <c r="F231" s="43" t="str">
        <f>IF(D231="","",E231*Schedule!L76)</f>
        <v/>
      </c>
      <c r="G231" s="43" t="str">
        <f t="shared" si="147"/>
        <v/>
      </c>
      <c r="H231" s="43">
        <f t="shared" si="148"/>
        <v>0</v>
      </c>
      <c r="I231" s="44"/>
      <c r="J231" s="184" t="str">
        <f>IF($L$161 = "", "", IF(Schedule!$S76 = "", "", IF(INDEX(Schedule!$Y$10:$AG$39,MATCH(Schedule!S76,Schedule!$X$10:$X$39,0),MATCH($L$161,Schedule!$Y$8:$AG$8,0))= "","",INDEX(Schedule!$Y$10:$AG$39,MATCH(Schedule!S76,Schedule!$X$10:$X$39,0),MATCH($L$161,Schedule!$Y$8:$AG$8,0)))))</f>
        <v/>
      </c>
      <c r="K231" s="47" t="str">
        <f>IF(J231="","",J231*0.042*Schedule!G76)</f>
        <v/>
      </c>
      <c r="L231" s="43" t="str">
        <f>IF(J231="","",K231*Schedule!L76)</f>
        <v/>
      </c>
      <c r="M231" s="43" t="str">
        <f t="shared" si="149"/>
        <v/>
      </c>
      <c r="N231" s="43">
        <f t="shared" si="150"/>
        <v>0</v>
      </c>
      <c r="O231" s="45"/>
      <c r="P231" s="184" t="str">
        <f>IF($R$161 = "", "", IF(Schedule!$S76 = "", "", IF(INDEX(Schedule!$Y$10:$AG$39,MATCH(Schedule!S76,Schedule!$X$10:$X$39,0),MATCH($R$161,Schedule!$Y$8:$AG$8,0))= "","",INDEX(Schedule!$Y$10:$AG$39,MATCH(Schedule!S76,Schedule!$X$10:$X$39,0),MATCH($R$161,Schedule!$Y$8:$AG$8,0)))))</f>
        <v/>
      </c>
      <c r="Q231" s="47" t="str">
        <f>IF(P231="","",P231*0.042*Schedule!G76)</f>
        <v/>
      </c>
      <c r="R231" s="43" t="str">
        <f>IF(P231="","",Q231*Schedule!L76)</f>
        <v/>
      </c>
      <c r="S231" s="43" t="str">
        <f t="shared" si="151"/>
        <v/>
      </c>
      <c r="T231" s="43">
        <f t="shared" si="152"/>
        <v>0</v>
      </c>
      <c r="U231" s="46"/>
    </row>
    <row r="232" spans="1:21" s="2" customFormat="1" ht="20.100000000000001" customHeight="1">
      <c r="A232" s="34">
        <f t="shared" ref="A232:C232" si="187">A155</f>
        <v>69</v>
      </c>
      <c r="B232" s="185" t="str">
        <f t="shared" si="187"/>
        <v xml:space="preserve"> ()  </v>
      </c>
      <c r="C232" s="186">
        <f t="shared" si="187"/>
        <v>0</v>
      </c>
      <c r="D232" s="184" t="str">
        <f>IF($F$161 = "", "", IF(Schedule!$S77 = "", "", IF(INDEX(Schedule!$Y$10:$AG$39,MATCH(Schedule!S77,Schedule!$X$10:$X$39,0),MATCH($F$161,Schedule!$Y$8:$AG$8,0))= "","",INDEX(Schedule!$Y$10:$AG$39,MATCH(Schedule!S77,Schedule!$X$10:$X$39,0),MATCH($F$161,Schedule!$Y$8:$AG$8,0)))))</f>
        <v/>
      </c>
      <c r="E232" s="47" t="str">
        <f>IF(D232="","",D232*0.042*Schedule!G77)</f>
        <v/>
      </c>
      <c r="F232" s="43" t="str">
        <f>IF(D232="","",E232*Schedule!L77)</f>
        <v/>
      </c>
      <c r="G232" s="43" t="str">
        <f t="shared" si="147"/>
        <v/>
      </c>
      <c r="H232" s="43">
        <f t="shared" si="148"/>
        <v>0</v>
      </c>
      <c r="I232" s="44"/>
      <c r="J232" s="184" t="str">
        <f>IF($L$161 = "", "", IF(Schedule!$S77 = "", "", IF(INDEX(Schedule!$Y$10:$AG$39,MATCH(Schedule!S77,Schedule!$X$10:$X$39,0),MATCH($L$161,Schedule!$Y$8:$AG$8,0))= "","",INDEX(Schedule!$Y$10:$AG$39,MATCH(Schedule!S77,Schedule!$X$10:$X$39,0),MATCH($L$161,Schedule!$Y$8:$AG$8,0)))))</f>
        <v/>
      </c>
      <c r="K232" s="47" t="str">
        <f>IF(J232="","",J232*0.042*Schedule!G77)</f>
        <v/>
      </c>
      <c r="L232" s="43" t="str">
        <f>IF(J232="","",K232*Schedule!L77)</f>
        <v/>
      </c>
      <c r="M232" s="43" t="str">
        <f t="shared" si="149"/>
        <v/>
      </c>
      <c r="N232" s="43">
        <f t="shared" si="150"/>
        <v>0</v>
      </c>
      <c r="O232" s="45"/>
      <c r="P232" s="184" t="str">
        <f>IF($R$161 = "", "", IF(Schedule!$S77 = "", "", IF(INDEX(Schedule!$Y$10:$AG$39,MATCH(Schedule!S77,Schedule!$X$10:$X$39,0),MATCH($R$161,Schedule!$Y$8:$AG$8,0))= "","",INDEX(Schedule!$Y$10:$AG$39,MATCH(Schedule!S77,Schedule!$X$10:$X$39,0),MATCH($R$161,Schedule!$Y$8:$AG$8,0)))))</f>
        <v/>
      </c>
      <c r="Q232" s="47" t="str">
        <f>IF(P232="","",P232*0.042*Schedule!G77)</f>
        <v/>
      </c>
      <c r="R232" s="43" t="str">
        <f>IF(P232="","",Q232*Schedule!L77)</f>
        <v/>
      </c>
      <c r="S232" s="43" t="str">
        <f t="shared" si="151"/>
        <v/>
      </c>
      <c r="T232" s="43">
        <f t="shared" si="152"/>
        <v>0</v>
      </c>
      <c r="U232" s="46"/>
    </row>
    <row r="233" spans="1:21" s="2" customFormat="1" ht="20.100000000000001" customHeight="1">
      <c r="A233" s="34">
        <f t="shared" ref="A233:C233" si="188">A156</f>
        <v>70</v>
      </c>
      <c r="B233" s="185" t="str">
        <f t="shared" si="188"/>
        <v xml:space="preserve"> ()  </v>
      </c>
      <c r="C233" s="186">
        <f t="shared" si="188"/>
        <v>0</v>
      </c>
      <c r="D233" s="184" t="str">
        <f>IF($F$161 = "", "", IF(Schedule!$S78 = "", "", IF(INDEX(Schedule!$Y$10:$AG$39,MATCH(Schedule!S78,Schedule!$X$10:$X$39,0),MATCH($F$161,Schedule!$Y$8:$AG$8,0))= "","",INDEX(Schedule!$Y$10:$AG$39,MATCH(Schedule!S78,Schedule!$X$10:$X$39,0),MATCH($F$161,Schedule!$Y$8:$AG$8,0)))))</f>
        <v/>
      </c>
      <c r="E233" s="47" t="str">
        <f>IF(D233="","",D233*0.042*Schedule!G78)</f>
        <v/>
      </c>
      <c r="F233" s="43" t="str">
        <f>IF(D233="","",E233*Schedule!L78)</f>
        <v/>
      </c>
      <c r="G233" s="43" t="str">
        <f t="shared" si="147"/>
        <v/>
      </c>
      <c r="H233" s="43">
        <f t="shared" si="148"/>
        <v>0</v>
      </c>
      <c r="I233" s="44"/>
      <c r="J233" s="184" t="str">
        <f>IF($L$161 = "", "", IF(Schedule!$S78 = "", "", IF(INDEX(Schedule!$Y$10:$AG$39,MATCH(Schedule!S78,Schedule!$X$10:$X$39,0),MATCH($L$161,Schedule!$Y$8:$AG$8,0))= "","",INDEX(Schedule!$Y$10:$AG$39,MATCH(Schedule!S78,Schedule!$X$10:$X$39,0),MATCH($L$161,Schedule!$Y$8:$AG$8,0)))))</f>
        <v/>
      </c>
      <c r="K233" s="47" t="str">
        <f>IF(J233="","",J233*0.042*Schedule!G78)</f>
        <v/>
      </c>
      <c r="L233" s="43" t="str">
        <f>IF(J233="","",K233*Schedule!L78)</f>
        <v/>
      </c>
      <c r="M233" s="43" t="str">
        <f t="shared" si="149"/>
        <v/>
      </c>
      <c r="N233" s="43">
        <f t="shared" si="150"/>
        <v>0</v>
      </c>
      <c r="O233" s="45"/>
      <c r="P233" s="184" t="str">
        <f>IF($R$161 = "", "", IF(Schedule!$S78 = "", "", IF(INDEX(Schedule!$Y$10:$AG$39,MATCH(Schedule!S78,Schedule!$X$10:$X$39,0),MATCH($R$161,Schedule!$Y$8:$AG$8,0))= "","",INDEX(Schedule!$Y$10:$AG$39,MATCH(Schedule!S78,Schedule!$X$10:$X$39,0),MATCH($R$161,Schedule!$Y$8:$AG$8,0)))))</f>
        <v/>
      </c>
      <c r="Q233" s="47" t="str">
        <f>IF(P233="","",P233*0.042*Schedule!G78)</f>
        <v/>
      </c>
      <c r="R233" s="43" t="str">
        <f>IF(P233="","",Q233*Schedule!L78)</f>
        <v/>
      </c>
      <c r="S233" s="43" t="str">
        <f t="shared" si="151"/>
        <v/>
      </c>
      <c r="T233" s="43">
        <f t="shared" si="152"/>
        <v>0</v>
      </c>
      <c r="U233" s="46"/>
    </row>
    <row r="234" spans="1:21" s="2" customFormat="1" ht="20.100000000000001" customHeight="1">
      <c r="A234" s="34">
        <f t="shared" ref="A234:C234" si="189">A157</f>
        <v>71</v>
      </c>
      <c r="B234" s="185" t="str">
        <f t="shared" si="189"/>
        <v xml:space="preserve"> ()  </v>
      </c>
      <c r="C234" s="186">
        <f t="shared" si="189"/>
        <v>0</v>
      </c>
      <c r="D234" s="184" t="str">
        <f>IF($F$161 = "", "", IF(Schedule!$S79 = "", "", IF(INDEX(Schedule!$Y$10:$AG$39,MATCH(Schedule!S79,Schedule!$X$10:$X$39,0),MATCH($F$161,Schedule!$Y$8:$AG$8,0))= "","",INDEX(Schedule!$Y$10:$AG$39,MATCH(Schedule!S79,Schedule!$X$10:$X$39,0),MATCH($F$161,Schedule!$Y$8:$AG$8,0)))))</f>
        <v/>
      </c>
      <c r="E234" s="47" t="str">
        <f>IF(D234="","",D234*0.042*Schedule!G79)</f>
        <v/>
      </c>
      <c r="F234" s="43" t="str">
        <f>IF(D234="","",E234*Schedule!L79)</f>
        <v/>
      </c>
      <c r="G234" s="43" t="str">
        <f t="shared" si="147"/>
        <v/>
      </c>
      <c r="H234" s="43">
        <f t="shared" si="148"/>
        <v>0</v>
      </c>
      <c r="I234" s="44"/>
      <c r="J234" s="184" t="str">
        <f>IF($L$161 = "", "", IF(Schedule!$S79 = "", "", IF(INDEX(Schedule!$Y$10:$AG$39,MATCH(Schedule!S79,Schedule!$X$10:$X$39,0),MATCH($L$161,Schedule!$Y$8:$AG$8,0))= "","",INDEX(Schedule!$Y$10:$AG$39,MATCH(Schedule!S79,Schedule!$X$10:$X$39,0),MATCH($L$161,Schedule!$Y$8:$AG$8,0)))))</f>
        <v/>
      </c>
      <c r="K234" s="47" t="str">
        <f>IF(J234="","",J234*0.042*Schedule!G79)</f>
        <v/>
      </c>
      <c r="L234" s="43" t="str">
        <f>IF(J234="","",K234*Schedule!L79)</f>
        <v/>
      </c>
      <c r="M234" s="43" t="str">
        <f t="shared" si="149"/>
        <v/>
      </c>
      <c r="N234" s="43">
        <f t="shared" si="150"/>
        <v>0</v>
      </c>
      <c r="O234" s="45"/>
      <c r="P234" s="184" t="str">
        <f>IF($R$161 = "", "", IF(Schedule!$S79 = "", "", IF(INDEX(Schedule!$Y$10:$AG$39,MATCH(Schedule!S79,Schedule!$X$10:$X$39,0),MATCH($R$161,Schedule!$Y$8:$AG$8,0))= "","",INDEX(Schedule!$Y$10:$AG$39,MATCH(Schedule!S79,Schedule!$X$10:$X$39,0),MATCH($R$161,Schedule!$Y$8:$AG$8,0)))))</f>
        <v/>
      </c>
      <c r="Q234" s="47" t="str">
        <f>IF(P234="","",P234*0.042*Schedule!G79)</f>
        <v/>
      </c>
      <c r="R234" s="43" t="str">
        <f>IF(P234="","",Q234*Schedule!L79)</f>
        <v/>
      </c>
      <c r="S234" s="43" t="str">
        <f t="shared" si="151"/>
        <v/>
      </c>
      <c r="T234" s="43">
        <f t="shared" si="152"/>
        <v>0</v>
      </c>
      <c r="U234" s="46"/>
    </row>
    <row r="235" spans="1:21" s="2" customFormat="1" ht="20.100000000000001" customHeight="1">
      <c r="A235" s="34">
        <f t="shared" ref="A235:C235" si="190">A158</f>
        <v>72</v>
      </c>
      <c r="B235" s="185" t="str">
        <f t="shared" si="190"/>
        <v xml:space="preserve"> ()  </v>
      </c>
      <c r="C235" s="186">
        <f t="shared" si="190"/>
        <v>0</v>
      </c>
      <c r="D235" s="184" t="str">
        <f>IF($F$161 = "", "", IF(Schedule!$S80 = "", "", IF(INDEX(Schedule!$Y$10:$AG$39,MATCH(Schedule!S80,Schedule!$X$10:$X$39,0),MATCH($F$161,Schedule!$Y$8:$AG$8,0))= "","",INDEX(Schedule!$Y$10:$AG$39,MATCH(Schedule!S80,Schedule!$X$10:$X$39,0),MATCH($F$161,Schedule!$Y$8:$AG$8,0)))))</f>
        <v/>
      </c>
      <c r="E235" s="47" t="str">
        <f>IF(D235="","",D235*0.042*Schedule!G80)</f>
        <v/>
      </c>
      <c r="F235" s="43" t="str">
        <f>IF(D235="","",E235*Schedule!L80)</f>
        <v/>
      </c>
      <c r="G235" s="43" t="str">
        <f t="shared" si="147"/>
        <v/>
      </c>
      <c r="H235" s="43">
        <f t="shared" si="148"/>
        <v>0</v>
      </c>
      <c r="I235" s="44"/>
      <c r="J235" s="184" t="str">
        <f>IF($L$161 = "", "", IF(Schedule!$S80 = "", "", IF(INDEX(Schedule!$Y$10:$AG$39,MATCH(Schedule!S80,Schedule!$X$10:$X$39,0),MATCH($L$161,Schedule!$Y$8:$AG$8,0))= "","",INDEX(Schedule!$Y$10:$AG$39,MATCH(Schedule!S80,Schedule!$X$10:$X$39,0),MATCH($L$161,Schedule!$Y$8:$AG$8,0)))))</f>
        <v/>
      </c>
      <c r="K235" s="47" t="str">
        <f>IF(J235="","",J235*0.042*Schedule!G80)</f>
        <v/>
      </c>
      <c r="L235" s="43" t="str">
        <f>IF(J235="","",K235*Schedule!L80)</f>
        <v/>
      </c>
      <c r="M235" s="43" t="str">
        <f t="shared" si="149"/>
        <v/>
      </c>
      <c r="N235" s="43">
        <f t="shared" si="150"/>
        <v>0</v>
      </c>
      <c r="O235" s="45"/>
      <c r="P235" s="184" t="str">
        <f>IF($R$161 = "", "", IF(Schedule!$S80 = "", "", IF(INDEX(Schedule!$Y$10:$AG$39,MATCH(Schedule!S80,Schedule!$X$10:$X$39,0),MATCH($R$161,Schedule!$Y$8:$AG$8,0))= "","",INDEX(Schedule!$Y$10:$AG$39,MATCH(Schedule!S80,Schedule!$X$10:$X$39,0),MATCH($R$161,Schedule!$Y$8:$AG$8,0)))))</f>
        <v/>
      </c>
      <c r="Q235" s="47" t="str">
        <f>IF(P235="","",P235*0.042*Schedule!G80)</f>
        <v/>
      </c>
      <c r="R235" s="43" t="str">
        <f>IF(P235="","",Q235*Schedule!L80)</f>
        <v/>
      </c>
      <c r="S235" s="43" t="str">
        <f t="shared" si="151"/>
        <v/>
      </c>
      <c r="T235" s="43">
        <f t="shared" si="152"/>
        <v>0</v>
      </c>
      <c r="U235" s="46"/>
    </row>
    <row r="236" spans="1:21" s="2" customFormat="1" ht="20.100000000000001" customHeight="1">
      <c r="A236" s="21" t="s">
        <v>19</v>
      </c>
      <c r="B236" s="22"/>
      <c r="C236" s="90"/>
      <c r="D236" s="23"/>
      <c r="E236" s="24"/>
      <c r="F236" s="25">
        <f>SUM(F164:F235)</f>
        <v>0</v>
      </c>
      <c r="G236" s="25"/>
      <c r="H236" s="25"/>
      <c r="I236" s="26"/>
      <c r="J236" s="23"/>
      <c r="K236" s="24"/>
      <c r="L236" s="25">
        <f>SUM(L164:L235)</f>
        <v>0</v>
      </c>
      <c r="M236" s="25"/>
      <c r="N236" s="25"/>
      <c r="O236" s="5"/>
      <c r="P236" s="23"/>
      <c r="Q236" s="24"/>
      <c r="R236" s="25">
        <f>SUM(R164:R235)</f>
        <v>0</v>
      </c>
      <c r="S236" s="25"/>
      <c r="T236" s="25"/>
      <c r="U236" s="22"/>
    </row>
  </sheetData>
  <mergeCells count="14">
    <mergeCell ref="A1:B1"/>
    <mergeCell ref="A2:B2"/>
    <mergeCell ref="A3:B3"/>
    <mergeCell ref="R7:S7"/>
    <mergeCell ref="L7:M7"/>
    <mergeCell ref="F7:G7"/>
    <mergeCell ref="C3:D3"/>
    <mergeCell ref="A5:U6"/>
    <mergeCell ref="L161:M161"/>
    <mergeCell ref="F161:G161"/>
    <mergeCell ref="F84:G84"/>
    <mergeCell ref="L84:M84"/>
    <mergeCell ref="R84:S84"/>
    <mergeCell ref="R161:S161"/>
  </mergeCells>
  <phoneticPr fontId="8" type="noConversion"/>
  <printOptions horizontalCentered="1" verticalCentered="1" gridLinesSet="0"/>
  <pageMargins left="0" right="0" top="0.5" bottom="0" header="0.5" footer="0.5"/>
  <pageSetup scale="11" orientation="landscape" horizontalDpi="4294967292" verticalDpi="300" r:id="rId1"/>
  <headerFooter alignWithMargins="0">
    <oddHeader xml:space="preserve">&amp;C&amp;"Arial,Bold"&amp;18Chemical Additives
&amp;"Arial,Regular"&amp;10
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Z197"/>
  <sheetViews>
    <sheetView showGridLines="0" view="pageBreakPreview" zoomScale="55" zoomScaleNormal="65" zoomScaleSheetLayoutView="55" workbookViewId="0">
      <selection activeCell="L178" sqref="L178"/>
    </sheetView>
  </sheetViews>
  <sheetFormatPr defaultRowHeight="24" customHeight="1"/>
  <cols>
    <col min="1" max="1" width="9.88671875" customWidth="1"/>
    <col min="2" max="2" width="63.33203125" bestFit="1" customWidth="1"/>
    <col min="3" max="3" width="10.88671875" customWidth="1"/>
    <col min="4" max="21" width="10.6640625" customWidth="1"/>
  </cols>
  <sheetData>
    <row r="1" spans="1:26" ht="20.100000000000001" customHeight="1">
      <c r="A1" s="239" t="s">
        <v>0</v>
      </c>
      <c r="B1" s="239"/>
      <c r="C1" s="94">
        <f>Schedule!$C1</f>
        <v>0</v>
      </c>
      <c r="D1" s="94"/>
      <c r="E1" s="2"/>
      <c r="M1" s="2"/>
      <c r="N1" s="2"/>
      <c r="O1" s="2"/>
      <c r="P1" s="2"/>
      <c r="Q1" s="2"/>
      <c r="R1" s="2"/>
      <c r="S1" s="2"/>
      <c r="T1" s="2"/>
    </row>
    <row r="2" spans="1:26" ht="20.100000000000001" customHeight="1">
      <c r="A2" s="239" t="s">
        <v>1</v>
      </c>
      <c r="B2" s="239"/>
      <c r="C2" s="94">
        <f>Schedule!$C2</f>
        <v>0</v>
      </c>
      <c r="D2" s="94"/>
      <c r="E2" s="2"/>
      <c r="M2" s="2"/>
      <c r="N2" s="2"/>
      <c r="O2" s="2"/>
      <c r="P2" s="2"/>
      <c r="Q2" s="2"/>
      <c r="R2" s="2"/>
      <c r="S2" s="2"/>
      <c r="T2" s="2"/>
    </row>
    <row r="3" spans="1:26" ht="20.100000000000001" customHeight="1">
      <c r="A3" s="239" t="s">
        <v>2</v>
      </c>
      <c r="B3" s="239"/>
      <c r="C3" s="240">
        <f ca="1">Schedule!$C3</f>
        <v>42383</v>
      </c>
      <c r="D3" s="240"/>
      <c r="E3" s="2"/>
      <c r="M3" s="2"/>
      <c r="N3" s="2"/>
      <c r="O3" s="2"/>
      <c r="P3" s="2"/>
      <c r="Q3" s="2"/>
      <c r="R3" s="2"/>
      <c r="S3" s="129" t="s">
        <v>119</v>
      </c>
      <c r="T3" s="130"/>
      <c r="U3" s="130"/>
    </row>
    <row r="4" spans="1:26" ht="20.100000000000001" customHeight="1">
      <c r="A4" s="92"/>
      <c r="B4" s="92"/>
      <c r="C4" s="91"/>
      <c r="D4" s="91"/>
      <c r="E4" s="2"/>
      <c r="M4" s="2"/>
      <c r="N4" s="2"/>
      <c r="O4" s="2"/>
      <c r="P4" s="2"/>
      <c r="Q4" s="2"/>
      <c r="R4" s="2"/>
      <c r="S4" s="130"/>
      <c r="T4" s="130"/>
      <c r="U4" s="130"/>
    </row>
    <row r="5" spans="1:26" ht="20.100000000000001" customHeight="1">
      <c r="A5" s="241" t="s">
        <v>118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3"/>
    </row>
    <row r="6" spans="1:26" ht="20.100000000000001" customHeight="1">
      <c r="A6" s="244"/>
      <c r="B6" s="245"/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  <c r="R6" s="245"/>
      <c r="S6" s="245"/>
      <c r="T6" s="245"/>
      <c r="U6" s="246"/>
    </row>
    <row r="7" spans="1:26" s="2" customFormat="1" ht="20.100000000000001" customHeight="1">
      <c r="A7" s="48" t="s">
        <v>3</v>
      </c>
      <c r="B7" s="48" t="s">
        <v>3</v>
      </c>
      <c r="C7" s="88" t="s">
        <v>8</v>
      </c>
      <c r="D7" s="49" t="str">
        <f>IF(Schedule!$AK$9="", "",IF(Schedule!$AK$9="gal", "LA", "DA"))</f>
        <v/>
      </c>
      <c r="E7" s="50"/>
      <c r="F7" s="235" t="str">
        <f>IF(Schedule!$AK$8="","",Schedule!$AK$8)</f>
        <v/>
      </c>
      <c r="G7" s="236"/>
      <c r="H7" s="51"/>
      <c r="I7" s="51"/>
      <c r="J7" s="49" t="str">
        <f>IF(Schedule!$AL$9="", "",IF(Schedule!$AL$9="gal", "LA", "DA"))</f>
        <v/>
      </c>
      <c r="K7" s="50"/>
      <c r="L7" s="235" t="str">
        <f>IF(Schedule!$AL$8="","",Schedule!$AL$8)</f>
        <v/>
      </c>
      <c r="M7" s="236"/>
      <c r="N7" s="52"/>
      <c r="O7" s="53"/>
      <c r="P7" s="49" t="str">
        <f>IF(Schedule!$AM$9="", "",IF(Schedule!$AM$9="gal", "LA", "DA"))</f>
        <v/>
      </c>
      <c r="Q7" s="50"/>
      <c r="R7" s="235" t="str">
        <f>IF(Schedule!$AM$8="","",Schedule!$AM$8)</f>
        <v/>
      </c>
      <c r="S7" s="236"/>
      <c r="T7" s="96"/>
      <c r="U7" s="97"/>
    </row>
    <row r="8" spans="1:26" s="2" customFormat="1" ht="20.100000000000001" customHeight="1">
      <c r="A8" s="54" t="s">
        <v>9</v>
      </c>
      <c r="B8" s="54" t="s">
        <v>10</v>
      </c>
      <c r="C8" s="89" t="s">
        <v>13</v>
      </c>
      <c r="D8" s="49"/>
      <c r="E8" s="56"/>
      <c r="F8" s="57" t="s">
        <v>3</v>
      </c>
      <c r="G8" s="57" t="s">
        <v>12</v>
      </c>
      <c r="H8" s="57" t="s">
        <v>13</v>
      </c>
      <c r="I8" s="58" t="s">
        <v>27</v>
      </c>
      <c r="J8" s="55"/>
      <c r="K8" s="56"/>
      <c r="L8" s="57" t="s">
        <v>3</v>
      </c>
      <c r="M8" s="57" t="s">
        <v>12</v>
      </c>
      <c r="N8" s="57" t="s">
        <v>13</v>
      </c>
      <c r="O8" s="58" t="s">
        <v>27</v>
      </c>
      <c r="P8" s="55"/>
      <c r="Q8" s="56"/>
      <c r="R8" s="57" t="s">
        <v>3</v>
      </c>
      <c r="S8" s="57" t="s">
        <v>12</v>
      </c>
      <c r="T8" s="57" t="s">
        <v>13</v>
      </c>
      <c r="U8" s="58" t="s">
        <v>27</v>
      </c>
    </row>
    <row r="9" spans="1:26" s="2" customFormat="1" ht="20.100000000000001" customHeight="1">
      <c r="A9" s="54"/>
      <c r="B9" s="54"/>
      <c r="C9" s="89"/>
      <c r="D9" s="59" t="str">
        <f>IF(Schedule!$AK$9 = "","",Schedule!$AK$9 &amp; "/M")</f>
        <v/>
      </c>
      <c r="E9" s="59" t="str">
        <f>IF(Schedule!$AK$9 = "","",Schedule!$AK$9 &amp; "/min")</f>
        <v/>
      </c>
      <c r="F9" s="60" t="s">
        <v>35</v>
      </c>
      <c r="G9" s="60" t="s">
        <v>35</v>
      </c>
      <c r="H9" s="60" t="str">
        <f>IF(Schedule!$AK$9 = "","","(" &amp; Schedule!$AK$9 &amp; ")")</f>
        <v/>
      </c>
      <c r="I9" s="61" t="s">
        <v>35</v>
      </c>
      <c r="J9" s="59" t="str">
        <f>IF(Schedule!$AL$9 = "","",Schedule!$AL$9 &amp; "/M")</f>
        <v/>
      </c>
      <c r="K9" s="59" t="str">
        <f>IF(Schedule!$AL$9 = "","",Schedule!$AL$9 &amp; "/min")</f>
        <v/>
      </c>
      <c r="L9" s="60" t="s">
        <v>35</v>
      </c>
      <c r="M9" s="60" t="s">
        <v>35</v>
      </c>
      <c r="N9" s="60" t="str">
        <f>IF(Schedule!$AL$9 = "","","(" &amp; Schedule!$AL$9 &amp; ")")</f>
        <v/>
      </c>
      <c r="O9" s="61" t="s">
        <v>35</v>
      </c>
      <c r="P9" s="59" t="str">
        <f>IF(Schedule!$AM$9 = "","",Schedule!$AM$9 &amp; "/M")</f>
        <v/>
      </c>
      <c r="Q9" s="59" t="str">
        <f>IF(Schedule!$AM$9 = "","",Schedule!$AM$9 &amp; "/min")</f>
        <v/>
      </c>
      <c r="R9" s="60" t="s">
        <v>35</v>
      </c>
      <c r="S9" s="60" t="s">
        <v>35</v>
      </c>
      <c r="T9" s="60" t="str">
        <f>IF(Schedule!$AM$9 = "","","(" &amp; Schedule!$AM$9 &amp; ")")</f>
        <v/>
      </c>
      <c r="U9" s="61" t="s">
        <v>35</v>
      </c>
    </row>
    <row r="10" spans="1:26" s="4" customFormat="1" ht="20.100000000000001" customHeight="1">
      <c r="A10" s="34">
        <f>Schedule!$A9</f>
        <v>1</v>
      </c>
      <c r="B10" s="185" t="str">
        <f>Schedule!$B9</f>
        <v xml:space="preserve"> ()  </v>
      </c>
      <c r="C10" s="186">
        <f>Schedule!M9</f>
        <v>0</v>
      </c>
      <c r="D10" s="184" t="str">
        <f>IF($F$7 = "", "", IF(Schedule!$S9 = "", "",IF(INDEX(Schedule!$AK$10:$AP$39,MATCH(Schedule!S9,Schedule!$AJ$10:$AJ$39,0),MATCH($F$7,Schedule!$AK$8:$AP$8,0)) = "","", INDEX(Schedule!$AK$10:$AP$39,MATCH(Schedule!S9,Schedule!$AJ$10:$AJ$39,0),MATCH($F$7,Schedule!$AK$8:$AP$8,0)))))</f>
        <v/>
      </c>
      <c r="E10" s="47" t="str">
        <f>IF(D10="","",D10*0.042*Schedule!G9)</f>
        <v/>
      </c>
      <c r="F10" s="43" t="str">
        <f>IF(D10="","",E10*Schedule!L9)</f>
        <v/>
      </c>
      <c r="G10" s="43" t="str">
        <f>IF(D10="","",F10)</f>
        <v/>
      </c>
      <c r="H10" s="43">
        <f>IF(D10="",F82,F82-F10)</f>
        <v>0</v>
      </c>
      <c r="I10" s="44"/>
      <c r="J10" s="184" t="str">
        <f>IF($L$7 = "", "", IF(Schedule!$S9 = "", "",IF(INDEX(Schedule!$AK$10:$AP$39,MATCH(Schedule!S9,Schedule!$AJ$10:$AJ$39,0),MATCH($L$7,Schedule!$AK$8:$AP$8,0)) = "","", INDEX(Schedule!$AK$10:$AP$39,MATCH(Schedule!S9,Schedule!$AJ$10:$AJ$39,0),MATCH($L$7,Schedule!$AK$8:$AP$8,0)))))</f>
        <v/>
      </c>
      <c r="K10" s="47" t="str">
        <f>IF(J10="","",J10*0.042*Schedule!G9)</f>
        <v/>
      </c>
      <c r="L10" s="43" t="str">
        <f>IF(J10="","",K10*Schedule!L9)</f>
        <v/>
      </c>
      <c r="M10" s="43" t="str">
        <f>IF(J10="","",L10)</f>
        <v/>
      </c>
      <c r="N10" s="43">
        <f>IF(J10="",L82,L82-L10)</f>
        <v>0</v>
      </c>
      <c r="O10" s="45"/>
      <c r="P10" s="184" t="str">
        <f>IF($R$7 = "", "", IF(Schedule!$S9 = "", "",IF(INDEX(Schedule!$AK$10:$AP$39,MATCH(Schedule!S9,Schedule!$AJ$10:$AJ$39,0),MATCH($R$7,Schedule!$AK$8:$AP$8,0)) = "","", INDEX(Schedule!$AK$10:$AP$39,MATCH(Schedule!S9,Schedule!$AJ$10:$AJ$39,0),MATCH($R$7,Schedule!$AK$8:$AP$8,0)))))</f>
        <v/>
      </c>
      <c r="Q10" s="47" t="str">
        <f>IF(P10="","",P10*0.042*Schedule!G9)</f>
        <v/>
      </c>
      <c r="R10" s="43" t="str">
        <f>IF(P10="","",Q10*Schedule!L9)</f>
        <v/>
      </c>
      <c r="S10" s="43" t="str">
        <f>IF(P10="","",R10)</f>
        <v/>
      </c>
      <c r="T10" s="43">
        <f>IF(P10="",R82,R82-R10)</f>
        <v>0</v>
      </c>
      <c r="U10" s="46"/>
    </row>
    <row r="11" spans="1:26" s="4" customFormat="1" ht="20.100000000000001" customHeight="1">
      <c r="A11" s="34">
        <f>Schedule!$A10</f>
        <v>2</v>
      </c>
      <c r="B11" s="185" t="str">
        <f>Schedule!$B10</f>
        <v xml:space="preserve"> ()  </v>
      </c>
      <c r="C11" s="186">
        <f>Schedule!M10</f>
        <v>0</v>
      </c>
      <c r="D11" s="184" t="str">
        <f>IF($F$7 = "", "", IF(Schedule!$S10 = "", "",IF(INDEX(Schedule!$AK$10:$AP$39,MATCH(Schedule!S10,Schedule!$AJ$10:$AJ$39,0),MATCH($F$7,Schedule!$AK$8:$AP$8,0)) = "","", INDEX(Schedule!$AK$10:$AP$39,MATCH(Schedule!S10,Schedule!$AJ$10:$AJ$39,0),MATCH($F$7,Schedule!$AK$8:$AP$8,0)))))</f>
        <v/>
      </c>
      <c r="E11" s="47" t="str">
        <f>IF(D11="","",D11*0.042*Schedule!G10)</f>
        <v/>
      </c>
      <c r="F11" s="43" t="str">
        <f>IF(D11="","",E11*Schedule!L10)</f>
        <v/>
      </c>
      <c r="G11" s="43" t="str">
        <f t="shared" ref="G11" si="0">IF(D11="",G10,IF(G10="",F11,F11+G10))</f>
        <v/>
      </c>
      <c r="H11" s="43">
        <f t="shared" ref="H11" si="1">IF(D11="",H10,H10-F11)</f>
        <v>0</v>
      </c>
      <c r="I11" s="44"/>
      <c r="J11" s="184" t="str">
        <f>IF($L$7 = "", "", IF(Schedule!$S10 = "", "",IF(INDEX(Schedule!$AK$10:$AP$39,MATCH(Schedule!S10,Schedule!$AJ$10:$AJ$39,0),MATCH($L$7,Schedule!$AK$8:$AP$8,0)) = "","", INDEX(Schedule!$AK$10:$AP$39,MATCH(Schedule!S10,Schedule!$AJ$10:$AJ$39,0),MATCH($L$7,Schedule!$AK$8:$AP$8,0)))))</f>
        <v/>
      </c>
      <c r="K11" s="47" t="str">
        <f>IF(J11="","",J11*0.042*Schedule!G10)</f>
        <v/>
      </c>
      <c r="L11" s="43" t="str">
        <f>IF(J11="","",K11*Schedule!L10)</f>
        <v/>
      </c>
      <c r="M11" s="43" t="str">
        <f t="shared" ref="M11" si="2">IF(J11="",M10,IF(M10="",L11,L11+M10))</f>
        <v/>
      </c>
      <c r="N11" s="43">
        <f t="shared" ref="N11" si="3">IF(J11="",N10,N10-L11)</f>
        <v>0</v>
      </c>
      <c r="O11" s="45"/>
      <c r="P11" s="184" t="str">
        <f>IF($R$7 = "", "", IF(Schedule!$S10 = "", "",IF(INDEX(Schedule!$AK$10:$AP$39,MATCH(Schedule!S10,Schedule!$AJ$10:$AJ$39,0),MATCH($R$7,Schedule!$AK$8:$AP$8,0)) = "","", INDEX(Schedule!$AK$10:$AP$39,MATCH(Schedule!S10,Schedule!$AJ$10:$AJ$39,0),MATCH($R$7,Schedule!$AK$8:$AP$8,0)))))</f>
        <v/>
      </c>
      <c r="Q11" s="47" t="str">
        <f>IF(P11="","",P11*0.042*Schedule!G10)</f>
        <v/>
      </c>
      <c r="R11" s="43" t="str">
        <f>IF(P11="","",Q11*Schedule!L10)</f>
        <v/>
      </c>
      <c r="S11" s="43" t="str">
        <f t="shared" ref="S11" si="4">IF(P11="",S10,IF(S10="",R11,R11+S10))</f>
        <v/>
      </c>
      <c r="T11" s="43">
        <f t="shared" ref="T11" si="5">IF(P11="",T10,T10-R11)</f>
        <v>0</v>
      </c>
      <c r="U11" s="46"/>
    </row>
    <row r="12" spans="1:26" s="4" customFormat="1" ht="20.100000000000001" customHeight="1">
      <c r="A12" s="34">
        <f>Schedule!$A11</f>
        <v>3</v>
      </c>
      <c r="B12" s="185" t="str">
        <f>Schedule!$B11</f>
        <v xml:space="preserve"> ()  </v>
      </c>
      <c r="C12" s="186">
        <f>Schedule!M11</f>
        <v>0</v>
      </c>
      <c r="D12" s="184" t="str">
        <f>IF($F$7 = "", "", IF(Schedule!$S11 = "", "",IF(INDEX(Schedule!$AK$10:$AP$39,MATCH(Schedule!S11,Schedule!$AJ$10:$AJ$39,0),MATCH($F$7,Schedule!$AK$8:$AP$8,0)) = "","", INDEX(Schedule!$AK$10:$AP$39,MATCH(Schedule!S11,Schedule!$AJ$10:$AJ$39,0),MATCH($F$7,Schedule!$AK$8:$AP$8,0)))))</f>
        <v/>
      </c>
      <c r="E12" s="47" t="str">
        <f>IF(D12="","",D12*0.042*Schedule!G11)</f>
        <v/>
      </c>
      <c r="F12" s="43" t="str">
        <f>IF(D12="","",E12*Schedule!L11)</f>
        <v/>
      </c>
      <c r="G12" s="43" t="str">
        <f t="shared" ref="G12:G32" si="6">IF(D12="",G11,IF(G11="",F12,F12+G11))</f>
        <v/>
      </c>
      <c r="H12" s="43">
        <f t="shared" ref="H12:H32" si="7">IF(D12="",H11,H11-F12)</f>
        <v>0</v>
      </c>
      <c r="I12" s="44"/>
      <c r="J12" s="184" t="str">
        <f>IF($L$7 = "", "", IF(Schedule!$S11 = "", "",IF(INDEX(Schedule!$AK$10:$AP$39,MATCH(Schedule!S11,Schedule!$AJ$10:$AJ$39,0),MATCH($L$7,Schedule!$AK$8:$AP$8,0)) = "","", INDEX(Schedule!$AK$10:$AP$39,MATCH(Schedule!S11,Schedule!$AJ$10:$AJ$39,0),MATCH($L$7,Schedule!$AK$8:$AP$8,0)))))</f>
        <v/>
      </c>
      <c r="K12" s="47" t="str">
        <f>IF(J12="","",J12*0.042*Schedule!G11)</f>
        <v/>
      </c>
      <c r="L12" s="43" t="str">
        <f>IF(J12="","",K12*Schedule!L11)</f>
        <v/>
      </c>
      <c r="M12" s="43" t="str">
        <f t="shared" ref="M12:M32" si="8">IF(J12="",M11,IF(M11="",L12,L12+M11))</f>
        <v/>
      </c>
      <c r="N12" s="43">
        <f t="shared" ref="N12:N32" si="9">IF(J12="",N11,N11-L12)</f>
        <v>0</v>
      </c>
      <c r="O12" s="45"/>
      <c r="P12" s="184" t="str">
        <f>IF($R$7 = "", "", IF(Schedule!$S11 = "", "",IF(INDEX(Schedule!$AK$10:$AP$39,MATCH(Schedule!S11,Schedule!$AJ$10:$AJ$39,0),MATCH($R$7,Schedule!$AK$8:$AP$8,0)) = "","", INDEX(Schedule!$AK$10:$AP$39,MATCH(Schedule!S11,Schedule!$AJ$10:$AJ$39,0),MATCH($R$7,Schedule!$AK$8:$AP$8,0)))))</f>
        <v/>
      </c>
      <c r="Q12" s="47" t="str">
        <f>IF(P12="","",P12*0.042*Schedule!G11)</f>
        <v/>
      </c>
      <c r="R12" s="43" t="str">
        <f>IF(P12="","",Q12*Schedule!L11)</f>
        <v/>
      </c>
      <c r="S12" s="43" t="str">
        <f t="shared" ref="S12:S32" si="10">IF(P12="",S11,IF(S11="",R12,R12+S11))</f>
        <v/>
      </c>
      <c r="T12" s="43">
        <f t="shared" ref="T12:T32" si="11">IF(P12="",T11,T11-R12)</f>
        <v>0</v>
      </c>
      <c r="U12" s="46"/>
    </row>
    <row r="13" spans="1:26" s="4" customFormat="1" ht="20.100000000000001" customHeight="1">
      <c r="A13" s="34">
        <f>Schedule!$A12</f>
        <v>4</v>
      </c>
      <c r="B13" s="185" t="str">
        <f>Schedule!$B12</f>
        <v xml:space="preserve"> ()  </v>
      </c>
      <c r="C13" s="186">
        <f>Schedule!M12</f>
        <v>0</v>
      </c>
      <c r="D13" s="184" t="str">
        <f>IF($F$7 = "", "", IF(Schedule!$S12 = "", "",IF(INDEX(Schedule!$AK$10:$AP$39,MATCH(Schedule!S12,Schedule!$AJ$10:$AJ$39,0),MATCH($F$7,Schedule!$AK$8:$AP$8,0)) = "","", INDEX(Schedule!$AK$10:$AP$39,MATCH(Schedule!S12,Schedule!$AJ$10:$AJ$39,0),MATCH($F$7,Schedule!$AK$8:$AP$8,0)))))</f>
        <v/>
      </c>
      <c r="E13" s="47" t="str">
        <f>IF(D13="","",D13*0.042*Schedule!G12)</f>
        <v/>
      </c>
      <c r="F13" s="43" t="str">
        <f>IF(D13="","",E13*Schedule!L12)</f>
        <v/>
      </c>
      <c r="G13" s="43" t="str">
        <f t="shared" si="6"/>
        <v/>
      </c>
      <c r="H13" s="43">
        <f t="shared" si="7"/>
        <v>0</v>
      </c>
      <c r="I13" s="44"/>
      <c r="J13" s="184" t="str">
        <f>IF($L$7 = "", "", IF(Schedule!$S12 = "", "",IF(INDEX(Schedule!$AK$10:$AP$39,MATCH(Schedule!S12,Schedule!$AJ$10:$AJ$39,0),MATCH($L$7,Schedule!$AK$8:$AP$8,0)) = "","", INDEX(Schedule!$AK$10:$AP$39,MATCH(Schedule!S12,Schedule!$AJ$10:$AJ$39,0),MATCH($L$7,Schedule!$AK$8:$AP$8,0)))))</f>
        <v/>
      </c>
      <c r="K13" s="47" t="str">
        <f>IF(J13="","",J13*0.042*Schedule!G12)</f>
        <v/>
      </c>
      <c r="L13" s="43" t="str">
        <f>IF(J13="","",K13*Schedule!L12)</f>
        <v/>
      </c>
      <c r="M13" s="43" t="str">
        <f t="shared" si="8"/>
        <v/>
      </c>
      <c r="N13" s="43">
        <f t="shared" si="9"/>
        <v>0</v>
      </c>
      <c r="O13" s="45"/>
      <c r="P13" s="184" t="str">
        <f>IF($R$7 = "", "", IF(Schedule!$S12 = "", "",IF(INDEX(Schedule!$AK$10:$AP$39,MATCH(Schedule!S12,Schedule!$AJ$10:$AJ$39,0),MATCH($R$7,Schedule!$AK$8:$AP$8,0)) = "","", INDEX(Schedule!$AK$10:$AP$39,MATCH(Schedule!S12,Schedule!$AJ$10:$AJ$39,0),MATCH($R$7,Schedule!$AK$8:$AP$8,0)))))</f>
        <v/>
      </c>
      <c r="Q13" s="47" t="str">
        <f>IF(P13="","",P13*0.042*Schedule!G12)</f>
        <v/>
      </c>
      <c r="R13" s="43" t="str">
        <f>IF(P13="","",Q13*Schedule!L12)</f>
        <v/>
      </c>
      <c r="S13" s="43" t="str">
        <f t="shared" si="10"/>
        <v/>
      </c>
      <c r="T13" s="43">
        <f t="shared" si="11"/>
        <v>0</v>
      </c>
      <c r="U13" s="46"/>
      <c r="Z13" s="95"/>
    </row>
    <row r="14" spans="1:26" s="4" customFormat="1" ht="20.100000000000001" customHeight="1">
      <c r="A14" s="34">
        <f>Schedule!$A13</f>
        <v>5</v>
      </c>
      <c r="B14" s="185" t="str">
        <f>Schedule!$B13</f>
        <v xml:space="preserve"> ()  </v>
      </c>
      <c r="C14" s="186">
        <f>Schedule!M13</f>
        <v>0</v>
      </c>
      <c r="D14" s="184" t="str">
        <f>IF($F$7 = "", "", IF(Schedule!$S13 = "", "",IF(INDEX(Schedule!$AK$10:$AP$39,MATCH(Schedule!S13,Schedule!$AJ$10:$AJ$39,0),MATCH($F$7,Schedule!$AK$8:$AP$8,0)) = "","", INDEX(Schedule!$AK$10:$AP$39,MATCH(Schedule!S13,Schedule!$AJ$10:$AJ$39,0),MATCH($F$7,Schedule!$AK$8:$AP$8,0)))))</f>
        <v/>
      </c>
      <c r="E14" s="47" t="str">
        <f>IF(D14="","",D14*0.042*Schedule!G13)</f>
        <v/>
      </c>
      <c r="F14" s="43" t="str">
        <f>IF(D14="","",E14*Schedule!L13)</f>
        <v/>
      </c>
      <c r="G14" s="43" t="str">
        <f t="shared" si="6"/>
        <v/>
      </c>
      <c r="H14" s="43">
        <f t="shared" si="7"/>
        <v>0</v>
      </c>
      <c r="I14" s="44"/>
      <c r="J14" s="184" t="str">
        <f>IF($L$7 = "", "", IF(Schedule!$S13 = "", "",IF(INDEX(Schedule!$AK$10:$AP$39,MATCH(Schedule!S13,Schedule!$AJ$10:$AJ$39,0),MATCH($L$7,Schedule!$AK$8:$AP$8,0)) = "","", INDEX(Schedule!$AK$10:$AP$39,MATCH(Schedule!S13,Schedule!$AJ$10:$AJ$39,0),MATCH($L$7,Schedule!$AK$8:$AP$8,0)))))</f>
        <v/>
      </c>
      <c r="K14" s="47" t="str">
        <f>IF(J14="","",J14*0.042*Schedule!G13)</f>
        <v/>
      </c>
      <c r="L14" s="43" t="str">
        <f>IF(J14="","",K14*Schedule!L13)</f>
        <v/>
      </c>
      <c r="M14" s="43" t="str">
        <f t="shared" si="8"/>
        <v/>
      </c>
      <c r="N14" s="43">
        <f t="shared" si="9"/>
        <v>0</v>
      </c>
      <c r="O14" s="45"/>
      <c r="P14" s="184" t="str">
        <f>IF($R$7 = "", "", IF(Schedule!$S13 = "", "",IF(INDEX(Schedule!$AK$10:$AP$39,MATCH(Schedule!S13,Schedule!$AJ$10:$AJ$39,0),MATCH($R$7,Schedule!$AK$8:$AP$8,0)) = "","", INDEX(Schedule!$AK$10:$AP$39,MATCH(Schedule!S13,Schedule!$AJ$10:$AJ$39,0),MATCH($R$7,Schedule!$AK$8:$AP$8,0)))))</f>
        <v/>
      </c>
      <c r="Q14" s="47" t="str">
        <f>IF(P14="","",P14*0.042*Schedule!G13)</f>
        <v/>
      </c>
      <c r="R14" s="43" t="str">
        <f>IF(P14="","",Q14*Schedule!L13)</f>
        <v/>
      </c>
      <c r="S14" s="43" t="str">
        <f t="shared" si="10"/>
        <v/>
      </c>
      <c r="T14" s="43">
        <f t="shared" si="11"/>
        <v>0</v>
      </c>
      <c r="U14" s="46"/>
    </row>
    <row r="15" spans="1:26" s="4" customFormat="1" ht="20.100000000000001" customHeight="1">
      <c r="A15" s="34">
        <f>Schedule!$A14</f>
        <v>6</v>
      </c>
      <c r="B15" s="185" t="str">
        <f>Schedule!$B14</f>
        <v xml:space="preserve"> ()  </v>
      </c>
      <c r="C15" s="186">
        <f>Schedule!M14</f>
        <v>0</v>
      </c>
      <c r="D15" s="184" t="str">
        <f>IF($F$7 = "", "", IF(Schedule!$S14 = "", "",IF(INDEX(Schedule!$AK$10:$AP$39,MATCH(Schedule!S14,Schedule!$AJ$10:$AJ$39,0),MATCH($F$7,Schedule!$AK$8:$AP$8,0)) = "","", INDEX(Schedule!$AK$10:$AP$39,MATCH(Schedule!S14,Schedule!$AJ$10:$AJ$39,0),MATCH($F$7,Schedule!$AK$8:$AP$8,0)))))</f>
        <v/>
      </c>
      <c r="E15" s="47" t="str">
        <f>IF(D15="","",D15*0.042*Schedule!G14)</f>
        <v/>
      </c>
      <c r="F15" s="43" t="str">
        <f>IF(D15="","",E15*Schedule!L14)</f>
        <v/>
      </c>
      <c r="G15" s="43" t="str">
        <f t="shared" si="6"/>
        <v/>
      </c>
      <c r="H15" s="43">
        <f t="shared" si="7"/>
        <v>0</v>
      </c>
      <c r="I15" s="44"/>
      <c r="J15" s="184" t="str">
        <f>IF($L$7 = "", "", IF(Schedule!$S14 = "", "",IF(INDEX(Schedule!$AK$10:$AP$39,MATCH(Schedule!S14,Schedule!$AJ$10:$AJ$39,0),MATCH($L$7,Schedule!$AK$8:$AP$8,0)) = "","", INDEX(Schedule!$AK$10:$AP$39,MATCH(Schedule!S14,Schedule!$AJ$10:$AJ$39,0),MATCH($L$7,Schedule!$AK$8:$AP$8,0)))))</f>
        <v/>
      </c>
      <c r="K15" s="47" t="str">
        <f>IF(J15="","",J15*0.042*Schedule!G14)</f>
        <v/>
      </c>
      <c r="L15" s="43" t="str">
        <f>IF(J15="","",K15*Schedule!L14)</f>
        <v/>
      </c>
      <c r="M15" s="43" t="str">
        <f t="shared" si="8"/>
        <v/>
      </c>
      <c r="N15" s="43">
        <f t="shared" si="9"/>
        <v>0</v>
      </c>
      <c r="O15" s="45"/>
      <c r="P15" s="184" t="str">
        <f>IF($R$7 = "", "", IF(Schedule!$S14 = "", "",IF(INDEX(Schedule!$AK$10:$AP$39,MATCH(Schedule!S14,Schedule!$AJ$10:$AJ$39,0),MATCH($R$7,Schedule!$AK$8:$AP$8,0)) = "","", INDEX(Schedule!$AK$10:$AP$39,MATCH(Schedule!S14,Schedule!$AJ$10:$AJ$39,0),MATCH($R$7,Schedule!$AK$8:$AP$8,0)))))</f>
        <v/>
      </c>
      <c r="Q15" s="47" t="str">
        <f>IF(P15="","",P15*0.042*Schedule!G14)</f>
        <v/>
      </c>
      <c r="R15" s="43" t="str">
        <f>IF(P15="","",Q15*Schedule!L14)</f>
        <v/>
      </c>
      <c r="S15" s="43" t="str">
        <f t="shared" si="10"/>
        <v/>
      </c>
      <c r="T15" s="43">
        <f t="shared" si="11"/>
        <v>0</v>
      </c>
      <c r="U15" s="46"/>
    </row>
    <row r="16" spans="1:26" s="4" customFormat="1" ht="20.100000000000001" customHeight="1">
      <c r="A16" s="34">
        <f>Schedule!$A15</f>
        <v>7</v>
      </c>
      <c r="B16" s="185" t="str">
        <f>Schedule!$B15</f>
        <v xml:space="preserve"> ()  </v>
      </c>
      <c r="C16" s="186">
        <f>Schedule!M15</f>
        <v>0</v>
      </c>
      <c r="D16" s="184" t="str">
        <f>IF($F$7 = "", "", IF(Schedule!$S15 = "", "",IF(INDEX(Schedule!$AK$10:$AP$39,MATCH(Schedule!S15,Schedule!$AJ$10:$AJ$39,0),MATCH($F$7,Schedule!$AK$8:$AP$8,0)) = "","", INDEX(Schedule!$AK$10:$AP$39,MATCH(Schedule!S15,Schedule!$AJ$10:$AJ$39,0),MATCH($F$7,Schedule!$AK$8:$AP$8,0)))))</f>
        <v/>
      </c>
      <c r="E16" s="47" t="str">
        <f>IF(D16="","",D16*0.042*Schedule!G15)</f>
        <v/>
      </c>
      <c r="F16" s="43" t="str">
        <f>IF(D16="","",E16*Schedule!L15)</f>
        <v/>
      </c>
      <c r="G16" s="43" t="str">
        <f t="shared" si="6"/>
        <v/>
      </c>
      <c r="H16" s="43">
        <f t="shared" si="7"/>
        <v>0</v>
      </c>
      <c r="I16" s="44"/>
      <c r="J16" s="184" t="str">
        <f>IF($L$7 = "", "", IF(Schedule!$S15 = "", "",IF(INDEX(Schedule!$AK$10:$AP$39,MATCH(Schedule!S15,Schedule!$AJ$10:$AJ$39,0),MATCH($L$7,Schedule!$AK$8:$AP$8,0)) = "","", INDEX(Schedule!$AK$10:$AP$39,MATCH(Schedule!S15,Schedule!$AJ$10:$AJ$39,0),MATCH($L$7,Schedule!$AK$8:$AP$8,0)))))</f>
        <v/>
      </c>
      <c r="K16" s="47" t="str">
        <f>IF(J16="","",J16*0.042*Schedule!G15)</f>
        <v/>
      </c>
      <c r="L16" s="43" t="str">
        <f>IF(J16="","",K16*Schedule!L15)</f>
        <v/>
      </c>
      <c r="M16" s="43" t="str">
        <f t="shared" si="8"/>
        <v/>
      </c>
      <c r="N16" s="43">
        <f t="shared" si="9"/>
        <v>0</v>
      </c>
      <c r="O16" s="45"/>
      <c r="P16" s="184" t="str">
        <f>IF($R$7 = "", "", IF(Schedule!$S15 = "", "",IF(INDEX(Schedule!$AK$10:$AP$39,MATCH(Schedule!S15,Schedule!$AJ$10:$AJ$39,0),MATCH($R$7,Schedule!$AK$8:$AP$8,0)) = "","", INDEX(Schedule!$AK$10:$AP$39,MATCH(Schedule!S15,Schedule!$AJ$10:$AJ$39,0),MATCH($R$7,Schedule!$AK$8:$AP$8,0)))))</f>
        <v/>
      </c>
      <c r="Q16" s="47" t="str">
        <f>IF(P16="","",P16*0.042*Schedule!G15)</f>
        <v/>
      </c>
      <c r="R16" s="43" t="str">
        <f>IF(P16="","",Q16*Schedule!L15)</f>
        <v/>
      </c>
      <c r="S16" s="43" t="str">
        <f t="shared" si="10"/>
        <v/>
      </c>
      <c r="T16" s="43">
        <f t="shared" si="11"/>
        <v>0</v>
      </c>
      <c r="U16" s="46"/>
    </row>
    <row r="17" spans="1:21" s="4" customFormat="1" ht="20.100000000000001" customHeight="1">
      <c r="A17" s="34">
        <f>Schedule!$A16</f>
        <v>8</v>
      </c>
      <c r="B17" s="185" t="str">
        <f>Schedule!$B16</f>
        <v xml:space="preserve"> ()  </v>
      </c>
      <c r="C17" s="186">
        <f>Schedule!M16</f>
        <v>0</v>
      </c>
      <c r="D17" s="184" t="str">
        <f>IF($F$7 = "", "", IF(Schedule!$S16 = "", "",IF(INDEX(Schedule!$AK$10:$AP$39,MATCH(Schedule!S16,Schedule!$AJ$10:$AJ$39,0),MATCH($F$7,Schedule!$AK$8:$AP$8,0)) = "","", INDEX(Schedule!$AK$10:$AP$39,MATCH(Schedule!S16,Schedule!$AJ$10:$AJ$39,0),MATCH($F$7,Schedule!$AK$8:$AP$8,0)))))</f>
        <v/>
      </c>
      <c r="E17" s="47" t="str">
        <f>IF(D17="","",D17*0.042*Schedule!G16)</f>
        <v/>
      </c>
      <c r="F17" s="43" t="str">
        <f>IF(D17="","",E17*Schedule!L16)</f>
        <v/>
      </c>
      <c r="G17" s="43" t="str">
        <f t="shared" si="6"/>
        <v/>
      </c>
      <c r="H17" s="43">
        <f t="shared" si="7"/>
        <v>0</v>
      </c>
      <c r="I17" s="44"/>
      <c r="J17" s="184" t="str">
        <f>IF($L$7 = "", "", IF(Schedule!$S16 = "", "",IF(INDEX(Schedule!$AK$10:$AP$39,MATCH(Schedule!S16,Schedule!$AJ$10:$AJ$39,0),MATCH($L$7,Schedule!$AK$8:$AP$8,0)) = "","", INDEX(Schedule!$AK$10:$AP$39,MATCH(Schedule!S16,Schedule!$AJ$10:$AJ$39,0),MATCH($L$7,Schedule!$AK$8:$AP$8,0)))))</f>
        <v/>
      </c>
      <c r="K17" s="47" t="str">
        <f>IF(J17="","",J17*0.042*Schedule!G16)</f>
        <v/>
      </c>
      <c r="L17" s="43" t="str">
        <f>IF(J17="","",K17*Schedule!L16)</f>
        <v/>
      </c>
      <c r="M17" s="43" t="str">
        <f t="shared" si="8"/>
        <v/>
      </c>
      <c r="N17" s="43">
        <f t="shared" si="9"/>
        <v>0</v>
      </c>
      <c r="O17" s="45"/>
      <c r="P17" s="184" t="str">
        <f>IF($R$7 = "", "", IF(Schedule!$S16 = "", "",IF(INDEX(Schedule!$AK$10:$AP$39,MATCH(Schedule!S16,Schedule!$AJ$10:$AJ$39,0),MATCH($R$7,Schedule!$AK$8:$AP$8,0)) = "","", INDEX(Schedule!$AK$10:$AP$39,MATCH(Schedule!S16,Schedule!$AJ$10:$AJ$39,0),MATCH($R$7,Schedule!$AK$8:$AP$8,0)))))</f>
        <v/>
      </c>
      <c r="Q17" s="47" t="str">
        <f>IF(P17="","",P17*0.042*Schedule!G16)</f>
        <v/>
      </c>
      <c r="R17" s="43" t="str">
        <f>IF(P17="","",Q17*Schedule!L16)</f>
        <v/>
      </c>
      <c r="S17" s="43" t="str">
        <f t="shared" si="10"/>
        <v/>
      </c>
      <c r="T17" s="43">
        <f t="shared" si="11"/>
        <v>0</v>
      </c>
      <c r="U17" s="46"/>
    </row>
    <row r="18" spans="1:21" s="4" customFormat="1" ht="20.100000000000001" customHeight="1">
      <c r="A18" s="34">
        <f>Schedule!$A17</f>
        <v>9</v>
      </c>
      <c r="B18" s="185" t="str">
        <f>Schedule!$B17</f>
        <v xml:space="preserve"> ()  </v>
      </c>
      <c r="C18" s="186">
        <f>Schedule!M17</f>
        <v>0</v>
      </c>
      <c r="D18" s="184" t="str">
        <f>IF($F$7 = "", "", IF(Schedule!$S17 = "", "",IF(INDEX(Schedule!$AK$10:$AP$39,MATCH(Schedule!S17,Schedule!$AJ$10:$AJ$39,0),MATCH($F$7,Schedule!$AK$8:$AP$8,0)) = "","", INDEX(Schedule!$AK$10:$AP$39,MATCH(Schedule!S17,Schedule!$AJ$10:$AJ$39,0),MATCH($F$7,Schedule!$AK$8:$AP$8,0)))))</f>
        <v/>
      </c>
      <c r="E18" s="47" t="str">
        <f>IF(D18="","",D18*0.042*Schedule!G17)</f>
        <v/>
      </c>
      <c r="F18" s="43" t="str">
        <f>IF(D18="","",E18*Schedule!L17)</f>
        <v/>
      </c>
      <c r="G18" s="43" t="str">
        <f t="shared" si="6"/>
        <v/>
      </c>
      <c r="H18" s="43">
        <f t="shared" si="7"/>
        <v>0</v>
      </c>
      <c r="I18" s="44"/>
      <c r="J18" s="184" t="str">
        <f>IF($L$7 = "", "", IF(Schedule!$S17 = "", "",IF(INDEX(Schedule!$AK$10:$AP$39,MATCH(Schedule!S17,Schedule!$AJ$10:$AJ$39,0),MATCH($L$7,Schedule!$AK$8:$AP$8,0)) = "","", INDEX(Schedule!$AK$10:$AP$39,MATCH(Schedule!S17,Schedule!$AJ$10:$AJ$39,0),MATCH($L$7,Schedule!$AK$8:$AP$8,0)))))</f>
        <v/>
      </c>
      <c r="K18" s="47" t="str">
        <f>IF(J18="","",J18*0.042*Schedule!G17)</f>
        <v/>
      </c>
      <c r="L18" s="43" t="str">
        <f>IF(J18="","",K18*Schedule!L17)</f>
        <v/>
      </c>
      <c r="M18" s="43" t="str">
        <f t="shared" si="8"/>
        <v/>
      </c>
      <c r="N18" s="43">
        <f t="shared" si="9"/>
        <v>0</v>
      </c>
      <c r="O18" s="45"/>
      <c r="P18" s="184" t="str">
        <f>IF($R$7 = "", "", IF(Schedule!$S17 = "", "",IF(INDEX(Schedule!$AK$10:$AP$39,MATCH(Schedule!S17,Schedule!$AJ$10:$AJ$39,0),MATCH($R$7,Schedule!$AK$8:$AP$8,0)) = "","", INDEX(Schedule!$AK$10:$AP$39,MATCH(Schedule!S17,Schedule!$AJ$10:$AJ$39,0),MATCH($R$7,Schedule!$AK$8:$AP$8,0)))))</f>
        <v/>
      </c>
      <c r="Q18" s="47" t="str">
        <f>IF(P18="","",P18*0.042*Schedule!G17)</f>
        <v/>
      </c>
      <c r="R18" s="43" t="str">
        <f>IF(P18="","",Q18*Schedule!L17)</f>
        <v/>
      </c>
      <c r="S18" s="43" t="str">
        <f t="shared" si="10"/>
        <v/>
      </c>
      <c r="T18" s="43">
        <f t="shared" si="11"/>
        <v>0</v>
      </c>
      <c r="U18" s="46"/>
    </row>
    <row r="19" spans="1:21" s="4" customFormat="1" ht="20.100000000000001" customHeight="1">
      <c r="A19" s="34">
        <f>Schedule!$A18</f>
        <v>10</v>
      </c>
      <c r="B19" s="185" t="str">
        <f>Schedule!$B18</f>
        <v xml:space="preserve"> ()  </v>
      </c>
      <c r="C19" s="186">
        <f>Schedule!M18</f>
        <v>0</v>
      </c>
      <c r="D19" s="184" t="str">
        <f>IF($F$7 = "", "", IF(Schedule!$S18 = "", "",IF(INDEX(Schedule!$AK$10:$AP$39,MATCH(Schedule!S18,Schedule!$AJ$10:$AJ$39,0),MATCH($F$7,Schedule!$AK$8:$AP$8,0)) = "","", INDEX(Schedule!$AK$10:$AP$39,MATCH(Schedule!S18,Schedule!$AJ$10:$AJ$39,0),MATCH($F$7,Schedule!$AK$8:$AP$8,0)))))</f>
        <v/>
      </c>
      <c r="E19" s="47" t="str">
        <f>IF(D19="","",D19*0.042*Schedule!G18)</f>
        <v/>
      </c>
      <c r="F19" s="43" t="str">
        <f>IF(D19="","",E19*Schedule!L18)</f>
        <v/>
      </c>
      <c r="G19" s="43" t="str">
        <f t="shared" si="6"/>
        <v/>
      </c>
      <c r="H19" s="43">
        <f t="shared" si="7"/>
        <v>0</v>
      </c>
      <c r="I19" s="44"/>
      <c r="J19" s="184" t="str">
        <f>IF($L$7 = "", "", IF(Schedule!$S18 = "", "",IF(INDEX(Schedule!$AK$10:$AP$39,MATCH(Schedule!S18,Schedule!$AJ$10:$AJ$39,0),MATCH($L$7,Schedule!$AK$8:$AP$8,0)) = "","", INDEX(Schedule!$AK$10:$AP$39,MATCH(Schedule!S18,Schedule!$AJ$10:$AJ$39,0),MATCH($L$7,Schedule!$AK$8:$AP$8,0)))))</f>
        <v/>
      </c>
      <c r="K19" s="47" t="str">
        <f>IF(J19="","",J19*0.042*Schedule!G18)</f>
        <v/>
      </c>
      <c r="L19" s="43" t="str">
        <f>IF(J19="","",K19*Schedule!L18)</f>
        <v/>
      </c>
      <c r="M19" s="43" t="str">
        <f t="shared" si="8"/>
        <v/>
      </c>
      <c r="N19" s="43">
        <f t="shared" si="9"/>
        <v>0</v>
      </c>
      <c r="O19" s="45"/>
      <c r="P19" s="184" t="str">
        <f>IF($R$7 = "", "", IF(Schedule!$S18 = "", "",IF(INDEX(Schedule!$AK$10:$AP$39,MATCH(Schedule!S18,Schedule!$AJ$10:$AJ$39,0),MATCH($R$7,Schedule!$AK$8:$AP$8,0)) = "","", INDEX(Schedule!$AK$10:$AP$39,MATCH(Schedule!S18,Schedule!$AJ$10:$AJ$39,0),MATCH($R$7,Schedule!$AK$8:$AP$8,0)))))</f>
        <v/>
      </c>
      <c r="Q19" s="47" t="str">
        <f>IF(P19="","",P19*0.042*Schedule!G18)</f>
        <v/>
      </c>
      <c r="R19" s="43" t="str">
        <f>IF(P19="","",Q19*Schedule!L18)</f>
        <v/>
      </c>
      <c r="S19" s="43" t="str">
        <f t="shared" si="10"/>
        <v/>
      </c>
      <c r="T19" s="43">
        <f t="shared" si="11"/>
        <v>0</v>
      </c>
      <c r="U19" s="46"/>
    </row>
    <row r="20" spans="1:21" s="4" customFormat="1" ht="20.100000000000001" customHeight="1">
      <c r="A20" s="34">
        <f>Schedule!$A19</f>
        <v>11</v>
      </c>
      <c r="B20" s="185" t="str">
        <f>Schedule!$B19</f>
        <v xml:space="preserve"> ()  </v>
      </c>
      <c r="C20" s="186">
        <f>Schedule!M19</f>
        <v>0</v>
      </c>
      <c r="D20" s="184" t="str">
        <f>IF($F$7 = "", "", IF(Schedule!$S19 = "", "",IF(INDEX(Schedule!$AK$10:$AP$39,MATCH(Schedule!S19,Schedule!$AJ$10:$AJ$39,0),MATCH($F$7,Schedule!$AK$8:$AP$8,0)) = "","", INDEX(Schedule!$AK$10:$AP$39,MATCH(Schedule!S19,Schedule!$AJ$10:$AJ$39,0),MATCH($F$7,Schedule!$AK$8:$AP$8,0)))))</f>
        <v/>
      </c>
      <c r="E20" s="47" t="str">
        <f>IF(D20="","",D20*0.042*Schedule!G19)</f>
        <v/>
      </c>
      <c r="F20" s="43" t="str">
        <f>IF(D20="","",E20*Schedule!L19)</f>
        <v/>
      </c>
      <c r="G20" s="43" t="str">
        <f t="shared" si="6"/>
        <v/>
      </c>
      <c r="H20" s="43">
        <f t="shared" si="7"/>
        <v>0</v>
      </c>
      <c r="I20" s="44"/>
      <c r="J20" s="184" t="str">
        <f>IF($L$7 = "", "", IF(Schedule!$S19 = "", "",IF(INDEX(Schedule!$AK$10:$AP$39,MATCH(Schedule!S19,Schedule!$AJ$10:$AJ$39,0),MATCH($L$7,Schedule!$AK$8:$AP$8,0)) = "","", INDEX(Schedule!$AK$10:$AP$39,MATCH(Schedule!S19,Schedule!$AJ$10:$AJ$39,0),MATCH($L$7,Schedule!$AK$8:$AP$8,0)))))</f>
        <v/>
      </c>
      <c r="K20" s="47" t="str">
        <f>IF(J20="","",J20*0.042*Schedule!G19)</f>
        <v/>
      </c>
      <c r="L20" s="43" t="str">
        <f>IF(J20="","",K20*Schedule!L19)</f>
        <v/>
      </c>
      <c r="M20" s="43" t="str">
        <f t="shared" si="8"/>
        <v/>
      </c>
      <c r="N20" s="43">
        <f t="shared" si="9"/>
        <v>0</v>
      </c>
      <c r="O20" s="45"/>
      <c r="P20" s="184" t="str">
        <f>IF($R$7 = "", "", IF(Schedule!$S19 = "", "",IF(INDEX(Schedule!$AK$10:$AP$39,MATCH(Schedule!S19,Schedule!$AJ$10:$AJ$39,0),MATCH($R$7,Schedule!$AK$8:$AP$8,0)) = "","", INDEX(Schedule!$AK$10:$AP$39,MATCH(Schedule!S19,Schedule!$AJ$10:$AJ$39,0),MATCH($R$7,Schedule!$AK$8:$AP$8,0)))))</f>
        <v/>
      </c>
      <c r="Q20" s="47" t="str">
        <f>IF(P20="","",P20*0.042*Schedule!G19)</f>
        <v/>
      </c>
      <c r="R20" s="43" t="str">
        <f>IF(P20="","",Q20*Schedule!L19)</f>
        <v/>
      </c>
      <c r="S20" s="43" t="str">
        <f t="shared" si="10"/>
        <v/>
      </c>
      <c r="T20" s="43">
        <f t="shared" si="11"/>
        <v>0</v>
      </c>
      <c r="U20" s="46"/>
    </row>
    <row r="21" spans="1:21" s="4" customFormat="1" ht="19.5" customHeight="1">
      <c r="A21" s="34">
        <f>Schedule!$A20</f>
        <v>12</v>
      </c>
      <c r="B21" s="185" t="str">
        <f>Schedule!$B20</f>
        <v xml:space="preserve"> ()  </v>
      </c>
      <c r="C21" s="186">
        <f>Schedule!M20</f>
        <v>0</v>
      </c>
      <c r="D21" s="184" t="str">
        <f>IF($F$7 = "", "", IF(Schedule!$S20 = "", "",IF(INDEX(Schedule!$AK$10:$AP$39,MATCH(Schedule!S20,Schedule!$AJ$10:$AJ$39,0),MATCH($F$7,Schedule!$AK$8:$AP$8,0)) = "","", INDEX(Schedule!$AK$10:$AP$39,MATCH(Schedule!S20,Schedule!$AJ$10:$AJ$39,0),MATCH($F$7,Schedule!$AK$8:$AP$8,0)))))</f>
        <v/>
      </c>
      <c r="E21" s="47" t="str">
        <f>IF(D21="","",D21*0.042*Schedule!G20)</f>
        <v/>
      </c>
      <c r="F21" s="43" t="str">
        <f>IF(D21="","",E21*Schedule!L20)</f>
        <v/>
      </c>
      <c r="G21" s="43" t="str">
        <f t="shared" si="6"/>
        <v/>
      </c>
      <c r="H21" s="43">
        <f t="shared" si="7"/>
        <v>0</v>
      </c>
      <c r="I21" s="44"/>
      <c r="J21" s="184" t="str">
        <f>IF($L$7 = "", "", IF(Schedule!$S20 = "", "",IF(INDEX(Schedule!$AK$10:$AP$39,MATCH(Schedule!S20,Schedule!$AJ$10:$AJ$39,0),MATCH($L$7,Schedule!$AK$8:$AP$8,0)) = "","", INDEX(Schedule!$AK$10:$AP$39,MATCH(Schedule!S20,Schedule!$AJ$10:$AJ$39,0),MATCH($L$7,Schedule!$AK$8:$AP$8,0)))))</f>
        <v/>
      </c>
      <c r="K21" s="47" t="str">
        <f>IF(J21="","",J21*0.042*Schedule!G20)</f>
        <v/>
      </c>
      <c r="L21" s="43" t="str">
        <f>IF(J21="","",K21*Schedule!L20)</f>
        <v/>
      </c>
      <c r="M21" s="43" t="str">
        <f t="shared" si="8"/>
        <v/>
      </c>
      <c r="N21" s="43">
        <f t="shared" si="9"/>
        <v>0</v>
      </c>
      <c r="O21" s="45"/>
      <c r="P21" s="184" t="str">
        <f>IF($R$7 = "", "", IF(Schedule!$S20 = "", "",IF(INDEX(Schedule!$AK$10:$AP$39,MATCH(Schedule!S20,Schedule!$AJ$10:$AJ$39,0),MATCH($R$7,Schedule!$AK$8:$AP$8,0)) = "","", INDEX(Schedule!$AK$10:$AP$39,MATCH(Schedule!S20,Schedule!$AJ$10:$AJ$39,0),MATCH($R$7,Schedule!$AK$8:$AP$8,0)))))</f>
        <v/>
      </c>
      <c r="Q21" s="47" t="str">
        <f>IF(P21="","",P21*0.042*Schedule!G20)</f>
        <v/>
      </c>
      <c r="R21" s="43" t="str">
        <f>IF(P21="","",Q21*Schedule!L20)</f>
        <v/>
      </c>
      <c r="S21" s="43" t="str">
        <f t="shared" si="10"/>
        <v/>
      </c>
      <c r="T21" s="43">
        <f t="shared" si="11"/>
        <v>0</v>
      </c>
      <c r="U21" s="46"/>
    </row>
    <row r="22" spans="1:21" s="4" customFormat="1" ht="20.100000000000001" customHeight="1">
      <c r="A22" s="34">
        <f>Schedule!$A21</f>
        <v>13</v>
      </c>
      <c r="B22" s="185" t="str">
        <f>Schedule!$B21</f>
        <v xml:space="preserve"> ()  </v>
      </c>
      <c r="C22" s="186">
        <f>Schedule!M21</f>
        <v>0</v>
      </c>
      <c r="D22" s="184" t="str">
        <f>IF($F$7 = "", "", IF(Schedule!$S21 = "", "",IF(INDEX(Schedule!$AK$10:$AP$39,MATCH(Schedule!S21,Schedule!$AJ$10:$AJ$39,0),MATCH($F$7,Schedule!$AK$8:$AP$8,0)) = "","", INDEX(Schedule!$AK$10:$AP$39,MATCH(Schedule!S21,Schedule!$AJ$10:$AJ$39,0),MATCH($F$7,Schedule!$AK$8:$AP$8,0)))))</f>
        <v/>
      </c>
      <c r="E22" s="47" t="str">
        <f>IF(D22="","",D22*0.042*Schedule!G21)</f>
        <v/>
      </c>
      <c r="F22" s="43" t="str">
        <f>IF(D22="","",E22*Schedule!L21)</f>
        <v/>
      </c>
      <c r="G22" s="43" t="str">
        <f t="shared" si="6"/>
        <v/>
      </c>
      <c r="H22" s="43">
        <f t="shared" si="7"/>
        <v>0</v>
      </c>
      <c r="I22" s="44"/>
      <c r="J22" s="184" t="str">
        <f>IF($L$7 = "", "", IF(Schedule!$S21 = "", "",IF(INDEX(Schedule!$AK$10:$AP$39,MATCH(Schedule!S21,Schedule!$AJ$10:$AJ$39,0),MATCH($L$7,Schedule!$AK$8:$AP$8,0)) = "","", INDEX(Schedule!$AK$10:$AP$39,MATCH(Schedule!S21,Schedule!$AJ$10:$AJ$39,0),MATCH($L$7,Schedule!$AK$8:$AP$8,0)))))</f>
        <v/>
      </c>
      <c r="K22" s="47" t="str">
        <f>IF(J22="","",J22*0.042*Schedule!G21)</f>
        <v/>
      </c>
      <c r="L22" s="43" t="str">
        <f>IF(J22="","",K22*Schedule!L21)</f>
        <v/>
      </c>
      <c r="M22" s="43" t="str">
        <f t="shared" si="8"/>
        <v/>
      </c>
      <c r="N22" s="43">
        <f t="shared" si="9"/>
        <v>0</v>
      </c>
      <c r="O22" s="45"/>
      <c r="P22" s="184" t="str">
        <f>IF($R$7 = "", "", IF(Schedule!$S21 = "", "",IF(INDEX(Schedule!$AK$10:$AP$39,MATCH(Schedule!S21,Schedule!$AJ$10:$AJ$39,0),MATCH($R$7,Schedule!$AK$8:$AP$8,0)) = "","", INDEX(Schedule!$AK$10:$AP$39,MATCH(Schedule!S21,Schedule!$AJ$10:$AJ$39,0),MATCH($R$7,Schedule!$AK$8:$AP$8,0)))))</f>
        <v/>
      </c>
      <c r="Q22" s="47" t="str">
        <f>IF(P22="","",P22*0.042*Schedule!G21)</f>
        <v/>
      </c>
      <c r="R22" s="43" t="str">
        <f>IF(P22="","",Q22*Schedule!L21)</f>
        <v/>
      </c>
      <c r="S22" s="43" t="str">
        <f t="shared" si="10"/>
        <v/>
      </c>
      <c r="T22" s="43">
        <f t="shared" si="11"/>
        <v>0</v>
      </c>
      <c r="U22" s="46"/>
    </row>
    <row r="23" spans="1:21" s="4" customFormat="1" ht="20.100000000000001" customHeight="1">
      <c r="A23" s="34">
        <f>Schedule!$A22</f>
        <v>14</v>
      </c>
      <c r="B23" s="185" t="str">
        <f>Schedule!$B22</f>
        <v xml:space="preserve"> ()  </v>
      </c>
      <c r="C23" s="186">
        <f>Schedule!M22</f>
        <v>0</v>
      </c>
      <c r="D23" s="184" t="str">
        <f>IF($F$7 = "", "", IF(Schedule!$S22 = "", "",IF(INDEX(Schedule!$AK$10:$AP$39,MATCH(Schedule!S22,Schedule!$AJ$10:$AJ$39,0),MATCH($F$7,Schedule!$AK$8:$AP$8,0)) = "","", INDEX(Schedule!$AK$10:$AP$39,MATCH(Schedule!S22,Schedule!$AJ$10:$AJ$39,0),MATCH($F$7,Schedule!$AK$8:$AP$8,0)))))</f>
        <v/>
      </c>
      <c r="E23" s="47" t="str">
        <f>IF(D23="","",D23*0.042*Schedule!G22)</f>
        <v/>
      </c>
      <c r="F23" s="43" t="str">
        <f>IF(D23="","",E23*Schedule!L22)</f>
        <v/>
      </c>
      <c r="G23" s="43" t="str">
        <f t="shared" si="6"/>
        <v/>
      </c>
      <c r="H23" s="43">
        <f t="shared" si="7"/>
        <v>0</v>
      </c>
      <c r="I23" s="44"/>
      <c r="J23" s="184" t="str">
        <f>IF($L$7 = "", "", IF(Schedule!$S22 = "", "",IF(INDEX(Schedule!$AK$10:$AP$39,MATCH(Schedule!S22,Schedule!$AJ$10:$AJ$39,0),MATCH($L$7,Schedule!$AK$8:$AP$8,0)) = "","", INDEX(Schedule!$AK$10:$AP$39,MATCH(Schedule!S22,Schedule!$AJ$10:$AJ$39,0),MATCH($L$7,Schedule!$AK$8:$AP$8,0)))))</f>
        <v/>
      </c>
      <c r="K23" s="47" t="str">
        <f>IF(J23="","",J23*0.042*Schedule!G22)</f>
        <v/>
      </c>
      <c r="L23" s="43" t="str">
        <f>IF(J23="","",K23*Schedule!L22)</f>
        <v/>
      </c>
      <c r="M23" s="43" t="str">
        <f t="shared" si="8"/>
        <v/>
      </c>
      <c r="N23" s="43">
        <f t="shared" si="9"/>
        <v>0</v>
      </c>
      <c r="O23" s="45"/>
      <c r="P23" s="184" t="str">
        <f>IF($R$7 = "", "", IF(Schedule!$S22 = "", "",IF(INDEX(Schedule!$AK$10:$AP$39,MATCH(Schedule!S22,Schedule!$AJ$10:$AJ$39,0),MATCH($R$7,Schedule!$AK$8:$AP$8,0)) = "","", INDEX(Schedule!$AK$10:$AP$39,MATCH(Schedule!S22,Schedule!$AJ$10:$AJ$39,0),MATCH($R$7,Schedule!$AK$8:$AP$8,0)))))</f>
        <v/>
      </c>
      <c r="Q23" s="47" t="str">
        <f>IF(P23="","",P23*0.042*Schedule!G22)</f>
        <v/>
      </c>
      <c r="R23" s="43" t="str">
        <f>IF(P23="","",Q23*Schedule!L22)</f>
        <v/>
      </c>
      <c r="S23" s="43" t="str">
        <f t="shared" si="10"/>
        <v/>
      </c>
      <c r="T23" s="43">
        <f t="shared" si="11"/>
        <v>0</v>
      </c>
      <c r="U23" s="46"/>
    </row>
    <row r="24" spans="1:21" s="4" customFormat="1" ht="20.100000000000001" customHeight="1">
      <c r="A24" s="34">
        <f>Schedule!$A23</f>
        <v>15</v>
      </c>
      <c r="B24" s="185" t="str">
        <f>Schedule!$B23</f>
        <v xml:space="preserve"> ()  </v>
      </c>
      <c r="C24" s="186">
        <f>Schedule!M23</f>
        <v>0</v>
      </c>
      <c r="D24" s="184" t="str">
        <f>IF($F$7 = "", "", IF(Schedule!$S23 = "", "",IF(INDEX(Schedule!$AK$10:$AP$39,MATCH(Schedule!S23,Schedule!$AJ$10:$AJ$39,0),MATCH($F$7,Schedule!$AK$8:$AP$8,0)) = "","", INDEX(Schedule!$AK$10:$AP$39,MATCH(Schedule!S23,Schedule!$AJ$10:$AJ$39,0),MATCH($F$7,Schedule!$AK$8:$AP$8,0)))))</f>
        <v/>
      </c>
      <c r="E24" s="47" t="str">
        <f>IF(D24="","",D24*0.042*Schedule!G23)</f>
        <v/>
      </c>
      <c r="F24" s="43" t="str">
        <f>IF(D24="","",E24*Schedule!L23)</f>
        <v/>
      </c>
      <c r="G24" s="43" t="str">
        <f t="shared" si="6"/>
        <v/>
      </c>
      <c r="H24" s="43">
        <f t="shared" si="7"/>
        <v>0</v>
      </c>
      <c r="I24" s="44"/>
      <c r="J24" s="184" t="str">
        <f>IF($L$7 = "", "", IF(Schedule!$S23 = "", "",IF(INDEX(Schedule!$AK$10:$AP$39,MATCH(Schedule!S23,Schedule!$AJ$10:$AJ$39,0),MATCH($L$7,Schedule!$AK$8:$AP$8,0)) = "","", INDEX(Schedule!$AK$10:$AP$39,MATCH(Schedule!S23,Schedule!$AJ$10:$AJ$39,0),MATCH($L$7,Schedule!$AK$8:$AP$8,0)))))</f>
        <v/>
      </c>
      <c r="K24" s="47" t="str">
        <f>IF(J24="","",J24*0.042*Schedule!G23)</f>
        <v/>
      </c>
      <c r="L24" s="43" t="str">
        <f>IF(J24="","",K24*Schedule!L23)</f>
        <v/>
      </c>
      <c r="M24" s="43" t="str">
        <f t="shared" si="8"/>
        <v/>
      </c>
      <c r="N24" s="43">
        <f t="shared" si="9"/>
        <v>0</v>
      </c>
      <c r="O24" s="45"/>
      <c r="P24" s="184" t="str">
        <f>IF($R$7 = "", "", IF(Schedule!$S23 = "", "",IF(INDEX(Schedule!$AK$10:$AP$39,MATCH(Schedule!S23,Schedule!$AJ$10:$AJ$39,0),MATCH($R$7,Schedule!$AK$8:$AP$8,0)) = "","", INDEX(Schedule!$AK$10:$AP$39,MATCH(Schedule!S23,Schedule!$AJ$10:$AJ$39,0),MATCH($R$7,Schedule!$AK$8:$AP$8,0)))))</f>
        <v/>
      </c>
      <c r="Q24" s="47" t="str">
        <f>IF(P24="","",P24*0.042*Schedule!G23)</f>
        <v/>
      </c>
      <c r="R24" s="43" t="str">
        <f>IF(P24="","",Q24*Schedule!L23)</f>
        <v/>
      </c>
      <c r="S24" s="43" t="str">
        <f t="shared" si="10"/>
        <v/>
      </c>
      <c r="T24" s="43">
        <f t="shared" si="11"/>
        <v>0</v>
      </c>
      <c r="U24" s="46"/>
    </row>
    <row r="25" spans="1:21" s="4" customFormat="1" ht="20.100000000000001" customHeight="1">
      <c r="A25" s="34">
        <f>Schedule!$A24</f>
        <v>16</v>
      </c>
      <c r="B25" s="185" t="str">
        <f>Schedule!$B24</f>
        <v xml:space="preserve"> ()  </v>
      </c>
      <c r="C25" s="186">
        <f>Schedule!M24</f>
        <v>0</v>
      </c>
      <c r="D25" s="184" t="str">
        <f>IF($F$7 = "", "", IF(Schedule!$S24 = "", "",IF(INDEX(Schedule!$AK$10:$AP$39,MATCH(Schedule!S24,Schedule!$AJ$10:$AJ$39,0),MATCH($F$7,Schedule!$AK$8:$AP$8,0)) = "","", INDEX(Schedule!$AK$10:$AP$39,MATCH(Schedule!S24,Schedule!$AJ$10:$AJ$39,0),MATCH($F$7,Schedule!$AK$8:$AP$8,0)))))</f>
        <v/>
      </c>
      <c r="E25" s="47" t="str">
        <f>IF(D25="","",D25*0.042*Schedule!G24)</f>
        <v/>
      </c>
      <c r="F25" s="43" t="str">
        <f>IF(D25="","",E25*Schedule!L24)</f>
        <v/>
      </c>
      <c r="G25" s="43" t="str">
        <f t="shared" si="6"/>
        <v/>
      </c>
      <c r="H25" s="43">
        <f t="shared" si="7"/>
        <v>0</v>
      </c>
      <c r="I25" s="44"/>
      <c r="J25" s="184" t="str">
        <f>IF($L$7 = "", "", IF(Schedule!$S24 = "", "",IF(INDEX(Schedule!$AK$10:$AP$39,MATCH(Schedule!S24,Schedule!$AJ$10:$AJ$39,0),MATCH($L$7,Schedule!$AK$8:$AP$8,0)) = "","", INDEX(Schedule!$AK$10:$AP$39,MATCH(Schedule!S24,Schedule!$AJ$10:$AJ$39,0),MATCH($L$7,Schedule!$AK$8:$AP$8,0)))))</f>
        <v/>
      </c>
      <c r="K25" s="47" t="str">
        <f>IF(J25="","",J25*0.042*Schedule!G24)</f>
        <v/>
      </c>
      <c r="L25" s="43" t="str">
        <f>IF(J25="","",K25*Schedule!L24)</f>
        <v/>
      </c>
      <c r="M25" s="43" t="str">
        <f t="shared" si="8"/>
        <v/>
      </c>
      <c r="N25" s="43">
        <f t="shared" si="9"/>
        <v>0</v>
      </c>
      <c r="O25" s="45"/>
      <c r="P25" s="184" t="str">
        <f>IF($R$7 = "", "", IF(Schedule!$S24 = "", "",IF(INDEX(Schedule!$AK$10:$AP$39,MATCH(Schedule!S24,Schedule!$AJ$10:$AJ$39,0),MATCH($R$7,Schedule!$AK$8:$AP$8,0)) = "","", INDEX(Schedule!$AK$10:$AP$39,MATCH(Schedule!S24,Schedule!$AJ$10:$AJ$39,0),MATCH($R$7,Schedule!$AK$8:$AP$8,0)))))</f>
        <v/>
      </c>
      <c r="Q25" s="47" t="str">
        <f>IF(P25="","",P25*0.042*Schedule!G24)</f>
        <v/>
      </c>
      <c r="R25" s="43" t="str">
        <f>IF(P25="","",Q25*Schedule!L24)</f>
        <v/>
      </c>
      <c r="S25" s="43" t="str">
        <f t="shared" si="10"/>
        <v/>
      </c>
      <c r="T25" s="43">
        <f t="shared" si="11"/>
        <v>0</v>
      </c>
      <c r="U25" s="46"/>
    </row>
    <row r="26" spans="1:21" s="4" customFormat="1" ht="20.100000000000001" customHeight="1">
      <c r="A26" s="34">
        <f>Schedule!$A25</f>
        <v>17</v>
      </c>
      <c r="B26" s="185" t="str">
        <f>Schedule!$B25</f>
        <v xml:space="preserve"> ()  </v>
      </c>
      <c r="C26" s="186">
        <f>Schedule!M25</f>
        <v>0</v>
      </c>
      <c r="D26" s="184" t="str">
        <f>IF($F$7 = "", "", IF(Schedule!$S25 = "", "",IF(INDEX(Schedule!$AK$10:$AP$39,MATCH(Schedule!S25,Schedule!$AJ$10:$AJ$39,0),MATCH($F$7,Schedule!$AK$8:$AP$8,0)) = "","", INDEX(Schedule!$AK$10:$AP$39,MATCH(Schedule!S25,Schedule!$AJ$10:$AJ$39,0),MATCH($F$7,Schedule!$AK$8:$AP$8,0)))))</f>
        <v/>
      </c>
      <c r="E26" s="47" t="str">
        <f>IF(D26="","",D26*0.042*Schedule!G25)</f>
        <v/>
      </c>
      <c r="F26" s="43" t="str">
        <f>IF(D26="","",E26*Schedule!L25)</f>
        <v/>
      </c>
      <c r="G26" s="43" t="str">
        <f t="shared" si="6"/>
        <v/>
      </c>
      <c r="H26" s="43">
        <f t="shared" si="7"/>
        <v>0</v>
      </c>
      <c r="I26" s="44"/>
      <c r="J26" s="184" t="str">
        <f>IF($L$7 = "", "", IF(Schedule!$S25 = "", "",IF(INDEX(Schedule!$AK$10:$AP$39,MATCH(Schedule!S25,Schedule!$AJ$10:$AJ$39,0),MATCH($L$7,Schedule!$AK$8:$AP$8,0)) = "","", INDEX(Schedule!$AK$10:$AP$39,MATCH(Schedule!S25,Schedule!$AJ$10:$AJ$39,0),MATCH($L$7,Schedule!$AK$8:$AP$8,0)))))</f>
        <v/>
      </c>
      <c r="K26" s="47" t="str">
        <f>IF(J26="","",J26*0.042*Schedule!G25)</f>
        <v/>
      </c>
      <c r="L26" s="43" t="str">
        <f>IF(J26="","",K26*Schedule!L25)</f>
        <v/>
      </c>
      <c r="M26" s="43" t="str">
        <f t="shared" si="8"/>
        <v/>
      </c>
      <c r="N26" s="43">
        <f t="shared" si="9"/>
        <v>0</v>
      </c>
      <c r="O26" s="45"/>
      <c r="P26" s="184" t="str">
        <f>IF($R$7 = "", "", IF(Schedule!$S25 = "", "",IF(INDEX(Schedule!$AK$10:$AP$39,MATCH(Schedule!S25,Schedule!$AJ$10:$AJ$39,0),MATCH($R$7,Schedule!$AK$8:$AP$8,0)) = "","", INDEX(Schedule!$AK$10:$AP$39,MATCH(Schedule!S25,Schedule!$AJ$10:$AJ$39,0),MATCH($R$7,Schedule!$AK$8:$AP$8,0)))))</f>
        <v/>
      </c>
      <c r="Q26" s="47" t="str">
        <f>IF(P26="","",P26*0.042*Schedule!G25)</f>
        <v/>
      </c>
      <c r="R26" s="43" t="str">
        <f>IF(P26="","",Q26*Schedule!L25)</f>
        <v/>
      </c>
      <c r="S26" s="43" t="str">
        <f t="shared" si="10"/>
        <v/>
      </c>
      <c r="T26" s="43">
        <f t="shared" si="11"/>
        <v>0</v>
      </c>
      <c r="U26" s="46"/>
    </row>
    <row r="27" spans="1:21" s="4" customFormat="1" ht="20.100000000000001" customHeight="1">
      <c r="A27" s="34">
        <f>Schedule!$A26</f>
        <v>18</v>
      </c>
      <c r="B27" s="185" t="str">
        <f>Schedule!$B26</f>
        <v xml:space="preserve"> ()  </v>
      </c>
      <c r="C27" s="186">
        <f>Schedule!M26</f>
        <v>0</v>
      </c>
      <c r="D27" s="184" t="str">
        <f>IF($F$7 = "", "", IF(Schedule!$S26 = "", "",IF(INDEX(Schedule!$AK$10:$AP$39,MATCH(Schedule!S26,Schedule!$AJ$10:$AJ$39,0),MATCH($F$7,Schedule!$AK$8:$AP$8,0)) = "","", INDEX(Schedule!$AK$10:$AP$39,MATCH(Schedule!S26,Schedule!$AJ$10:$AJ$39,0),MATCH($F$7,Schedule!$AK$8:$AP$8,0)))))</f>
        <v/>
      </c>
      <c r="E27" s="47" t="str">
        <f>IF(D27="","",D27*0.042*Schedule!G26)</f>
        <v/>
      </c>
      <c r="F27" s="43" t="str">
        <f>IF(D27="","",E27*Schedule!L26)</f>
        <v/>
      </c>
      <c r="G27" s="43" t="str">
        <f t="shared" si="6"/>
        <v/>
      </c>
      <c r="H27" s="43">
        <f t="shared" si="7"/>
        <v>0</v>
      </c>
      <c r="I27" s="44"/>
      <c r="J27" s="184" t="str">
        <f>IF($L$7 = "", "", IF(Schedule!$S26 = "", "",IF(INDEX(Schedule!$AK$10:$AP$39,MATCH(Schedule!S26,Schedule!$AJ$10:$AJ$39,0),MATCH($L$7,Schedule!$AK$8:$AP$8,0)) = "","", INDEX(Schedule!$AK$10:$AP$39,MATCH(Schedule!S26,Schedule!$AJ$10:$AJ$39,0),MATCH($L$7,Schedule!$AK$8:$AP$8,0)))))</f>
        <v/>
      </c>
      <c r="K27" s="47" t="str">
        <f>IF(J27="","",J27*0.042*Schedule!G26)</f>
        <v/>
      </c>
      <c r="L27" s="43" t="str">
        <f>IF(J27="","",K27*Schedule!L26)</f>
        <v/>
      </c>
      <c r="M27" s="43" t="str">
        <f t="shared" si="8"/>
        <v/>
      </c>
      <c r="N27" s="43">
        <f t="shared" si="9"/>
        <v>0</v>
      </c>
      <c r="O27" s="45"/>
      <c r="P27" s="184" t="str">
        <f>IF($R$7 = "", "", IF(Schedule!$S26 = "", "",IF(INDEX(Schedule!$AK$10:$AP$39,MATCH(Schedule!S26,Schedule!$AJ$10:$AJ$39,0),MATCH($R$7,Schedule!$AK$8:$AP$8,0)) = "","", INDEX(Schedule!$AK$10:$AP$39,MATCH(Schedule!S26,Schedule!$AJ$10:$AJ$39,0),MATCH($R$7,Schedule!$AK$8:$AP$8,0)))))</f>
        <v/>
      </c>
      <c r="Q27" s="47" t="str">
        <f>IF(P27="","",P27*0.042*Schedule!G26)</f>
        <v/>
      </c>
      <c r="R27" s="43" t="str">
        <f>IF(P27="","",Q27*Schedule!L26)</f>
        <v/>
      </c>
      <c r="S27" s="43" t="str">
        <f t="shared" si="10"/>
        <v/>
      </c>
      <c r="T27" s="43">
        <f t="shared" si="11"/>
        <v>0</v>
      </c>
      <c r="U27" s="46"/>
    </row>
    <row r="28" spans="1:21" s="4" customFormat="1" ht="20.100000000000001" customHeight="1">
      <c r="A28" s="34">
        <f>Schedule!$A27</f>
        <v>19</v>
      </c>
      <c r="B28" s="185" t="str">
        <f>Schedule!$B27</f>
        <v xml:space="preserve"> ()  </v>
      </c>
      <c r="C28" s="186">
        <f>Schedule!M27</f>
        <v>0</v>
      </c>
      <c r="D28" s="184" t="str">
        <f>IF($F$7 = "", "", IF(Schedule!$S27 = "", "",IF(INDEX(Schedule!$AK$10:$AP$39,MATCH(Schedule!S27,Schedule!$AJ$10:$AJ$39,0),MATCH($F$7,Schedule!$AK$8:$AP$8,0)) = "","", INDEX(Schedule!$AK$10:$AP$39,MATCH(Schedule!S27,Schedule!$AJ$10:$AJ$39,0),MATCH($F$7,Schedule!$AK$8:$AP$8,0)))))</f>
        <v/>
      </c>
      <c r="E28" s="47" t="str">
        <f>IF(D28="","",D28*0.042*Schedule!G27)</f>
        <v/>
      </c>
      <c r="F28" s="43" t="str">
        <f>IF(D28="","",E28*Schedule!L27)</f>
        <v/>
      </c>
      <c r="G28" s="43" t="str">
        <f t="shared" si="6"/>
        <v/>
      </c>
      <c r="H28" s="43">
        <f t="shared" si="7"/>
        <v>0</v>
      </c>
      <c r="I28" s="44"/>
      <c r="J28" s="184" t="str">
        <f>IF($L$7 = "", "", IF(Schedule!$S27 = "", "",IF(INDEX(Schedule!$AK$10:$AP$39,MATCH(Schedule!S27,Schedule!$AJ$10:$AJ$39,0),MATCH($L$7,Schedule!$AK$8:$AP$8,0)) = "","", INDEX(Schedule!$AK$10:$AP$39,MATCH(Schedule!S27,Schedule!$AJ$10:$AJ$39,0),MATCH($L$7,Schedule!$AK$8:$AP$8,0)))))</f>
        <v/>
      </c>
      <c r="K28" s="47" t="str">
        <f>IF(J28="","",J28*0.042*Schedule!G27)</f>
        <v/>
      </c>
      <c r="L28" s="43" t="str">
        <f>IF(J28="","",K28*Schedule!L27)</f>
        <v/>
      </c>
      <c r="M28" s="43" t="str">
        <f t="shared" si="8"/>
        <v/>
      </c>
      <c r="N28" s="43">
        <f t="shared" si="9"/>
        <v>0</v>
      </c>
      <c r="O28" s="45"/>
      <c r="P28" s="184" t="str">
        <f>IF($R$7 = "", "", IF(Schedule!$S27 = "", "",IF(INDEX(Schedule!$AK$10:$AP$39,MATCH(Schedule!S27,Schedule!$AJ$10:$AJ$39,0),MATCH($R$7,Schedule!$AK$8:$AP$8,0)) = "","", INDEX(Schedule!$AK$10:$AP$39,MATCH(Schedule!S27,Schedule!$AJ$10:$AJ$39,0),MATCH($R$7,Schedule!$AK$8:$AP$8,0)))))</f>
        <v/>
      </c>
      <c r="Q28" s="47" t="str">
        <f>IF(P28="","",P28*0.042*Schedule!G27)</f>
        <v/>
      </c>
      <c r="R28" s="43" t="str">
        <f>IF(P28="","",Q28*Schedule!L27)</f>
        <v/>
      </c>
      <c r="S28" s="43" t="str">
        <f t="shared" si="10"/>
        <v/>
      </c>
      <c r="T28" s="43">
        <f t="shared" si="11"/>
        <v>0</v>
      </c>
      <c r="U28" s="46"/>
    </row>
    <row r="29" spans="1:21" s="4" customFormat="1" ht="20.100000000000001" customHeight="1">
      <c r="A29" s="34">
        <f>Schedule!$A28</f>
        <v>20</v>
      </c>
      <c r="B29" s="185" t="str">
        <f>Schedule!$B28</f>
        <v xml:space="preserve"> ()  </v>
      </c>
      <c r="C29" s="186">
        <f>Schedule!M28</f>
        <v>0</v>
      </c>
      <c r="D29" s="184" t="str">
        <f>IF($F$7 = "", "", IF(Schedule!$S28 = "", "",IF(INDEX(Schedule!$AK$10:$AP$39,MATCH(Schedule!S28,Schedule!$AJ$10:$AJ$39,0),MATCH($F$7,Schedule!$AK$8:$AP$8,0)) = "","", INDEX(Schedule!$AK$10:$AP$39,MATCH(Schedule!S28,Schedule!$AJ$10:$AJ$39,0),MATCH($F$7,Schedule!$AK$8:$AP$8,0)))))</f>
        <v/>
      </c>
      <c r="E29" s="47" t="str">
        <f>IF(D29="","",D29*0.042*Schedule!G28)</f>
        <v/>
      </c>
      <c r="F29" s="43" t="str">
        <f>IF(D29="","",E29*Schedule!L28)</f>
        <v/>
      </c>
      <c r="G29" s="43" t="str">
        <f t="shared" si="6"/>
        <v/>
      </c>
      <c r="H29" s="43">
        <f t="shared" si="7"/>
        <v>0</v>
      </c>
      <c r="I29" s="44"/>
      <c r="J29" s="184" t="str">
        <f>IF($L$7 = "", "", IF(Schedule!$S28 = "", "",IF(INDEX(Schedule!$AK$10:$AP$39,MATCH(Schedule!S28,Schedule!$AJ$10:$AJ$39,0),MATCH($L$7,Schedule!$AK$8:$AP$8,0)) = "","", INDEX(Schedule!$AK$10:$AP$39,MATCH(Schedule!S28,Schedule!$AJ$10:$AJ$39,0),MATCH($L$7,Schedule!$AK$8:$AP$8,0)))))</f>
        <v/>
      </c>
      <c r="K29" s="47" t="str">
        <f>IF(J29="","",J29*0.042*Schedule!G28)</f>
        <v/>
      </c>
      <c r="L29" s="43" t="str">
        <f>IF(J29="","",K29*Schedule!L28)</f>
        <v/>
      </c>
      <c r="M29" s="43" t="str">
        <f t="shared" si="8"/>
        <v/>
      </c>
      <c r="N29" s="43">
        <f t="shared" si="9"/>
        <v>0</v>
      </c>
      <c r="O29" s="45"/>
      <c r="P29" s="184" t="str">
        <f>IF($R$7 = "", "", IF(Schedule!$S28 = "", "",IF(INDEX(Schedule!$AK$10:$AP$39,MATCH(Schedule!S28,Schedule!$AJ$10:$AJ$39,0),MATCH($R$7,Schedule!$AK$8:$AP$8,0)) = "","", INDEX(Schedule!$AK$10:$AP$39,MATCH(Schedule!S28,Schedule!$AJ$10:$AJ$39,0),MATCH($R$7,Schedule!$AK$8:$AP$8,0)))))</f>
        <v/>
      </c>
      <c r="Q29" s="47" t="str">
        <f>IF(P29="","",P29*0.042*Schedule!G28)</f>
        <v/>
      </c>
      <c r="R29" s="43" t="str">
        <f>IF(P29="","",Q29*Schedule!L28)</f>
        <v/>
      </c>
      <c r="S29" s="43" t="str">
        <f t="shared" si="10"/>
        <v/>
      </c>
      <c r="T29" s="43">
        <f t="shared" si="11"/>
        <v>0</v>
      </c>
      <c r="U29" s="46"/>
    </row>
    <row r="30" spans="1:21" s="4" customFormat="1" ht="20.100000000000001" customHeight="1">
      <c r="A30" s="34">
        <f>Schedule!$A29</f>
        <v>21</v>
      </c>
      <c r="B30" s="185" t="str">
        <f>Schedule!$B29</f>
        <v xml:space="preserve"> ()  </v>
      </c>
      <c r="C30" s="186">
        <f>Schedule!M29</f>
        <v>0</v>
      </c>
      <c r="D30" s="184" t="str">
        <f>IF($F$7 = "", "", IF(Schedule!$S29 = "", "",IF(INDEX(Schedule!$AK$10:$AP$39,MATCH(Schedule!S29,Schedule!$AJ$10:$AJ$39,0),MATCH($F$7,Schedule!$AK$8:$AP$8,0)) = "","", INDEX(Schedule!$AK$10:$AP$39,MATCH(Schedule!S29,Schedule!$AJ$10:$AJ$39,0),MATCH($F$7,Schedule!$AK$8:$AP$8,0)))))</f>
        <v/>
      </c>
      <c r="E30" s="47" t="str">
        <f>IF(D30="","",D30*0.042*Schedule!G29)</f>
        <v/>
      </c>
      <c r="F30" s="43" t="str">
        <f>IF(D30="","",E30*Schedule!L29)</f>
        <v/>
      </c>
      <c r="G30" s="43" t="str">
        <f t="shared" si="6"/>
        <v/>
      </c>
      <c r="H30" s="43">
        <f t="shared" si="7"/>
        <v>0</v>
      </c>
      <c r="I30" s="44"/>
      <c r="J30" s="184" t="str">
        <f>IF($L$7 = "", "", IF(Schedule!$S29 = "", "",IF(INDEX(Schedule!$AK$10:$AP$39,MATCH(Schedule!S29,Schedule!$AJ$10:$AJ$39,0),MATCH($L$7,Schedule!$AK$8:$AP$8,0)) = "","", INDEX(Schedule!$AK$10:$AP$39,MATCH(Schedule!S29,Schedule!$AJ$10:$AJ$39,0),MATCH($L$7,Schedule!$AK$8:$AP$8,0)))))</f>
        <v/>
      </c>
      <c r="K30" s="47" t="str">
        <f>IF(J30="","",J30*0.042*Schedule!G29)</f>
        <v/>
      </c>
      <c r="L30" s="43" t="str">
        <f>IF(J30="","",K30*Schedule!L29)</f>
        <v/>
      </c>
      <c r="M30" s="43" t="str">
        <f t="shared" si="8"/>
        <v/>
      </c>
      <c r="N30" s="43">
        <f t="shared" si="9"/>
        <v>0</v>
      </c>
      <c r="O30" s="45"/>
      <c r="P30" s="184" t="str">
        <f>IF($R$7 = "", "", IF(Schedule!$S29 = "", "",IF(INDEX(Schedule!$AK$10:$AP$39,MATCH(Schedule!S29,Schedule!$AJ$10:$AJ$39,0),MATCH($R$7,Schedule!$AK$8:$AP$8,0)) = "","", INDEX(Schedule!$AK$10:$AP$39,MATCH(Schedule!S29,Schedule!$AJ$10:$AJ$39,0),MATCH($R$7,Schedule!$AK$8:$AP$8,0)))))</f>
        <v/>
      </c>
      <c r="Q30" s="47" t="str">
        <f>IF(P30="","",P30*0.042*Schedule!G29)</f>
        <v/>
      </c>
      <c r="R30" s="43" t="str">
        <f>IF(P30="","",Q30*Schedule!L29)</f>
        <v/>
      </c>
      <c r="S30" s="43" t="str">
        <f t="shared" si="10"/>
        <v/>
      </c>
      <c r="T30" s="43">
        <f t="shared" si="11"/>
        <v>0</v>
      </c>
      <c r="U30" s="46"/>
    </row>
    <row r="31" spans="1:21" s="4" customFormat="1" ht="20.100000000000001" customHeight="1">
      <c r="A31" s="34">
        <f>Schedule!$A30</f>
        <v>22</v>
      </c>
      <c r="B31" s="185" t="str">
        <f>Schedule!$B30</f>
        <v xml:space="preserve"> ()  </v>
      </c>
      <c r="C31" s="186">
        <f>Schedule!M30</f>
        <v>0</v>
      </c>
      <c r="D31" s="184" t="str">
        <f>IF($F$7 = "", "", IF(Schedule!$S30 = "", "",IF(INDEX(Schedule!$AK$10:$AP$39,MATCH(Schedule!S30,Schedule!$AJ$10:$AJ$39,0),MATCH($F$7,Schedule!$AK$8:$AP$8,0)) = "","", INDEX(Schedule!$AK$10:$AP$39,MATCH(Schedule!S30,Schedule!$AJ$10:$AJ$39,0),MATCH($F$7,Schedule!$AK$8:$AP$8,0)))))</f>
        <v/>
      </c>
      <c r="E31" s="47" t="str">
        <f>IF(D31="","",D31*0.042*Schedule!G30)</f>
        <v/>
      </c>
      <c r="F31" s="43" t="str">
        <f>IF(D31="","",E31*Schedule!L30)</f>
        <v/>
      </c>
      <c r="G31" s="43" t="str">
        <f t="shared" si="6"/>
        <v/>
      </c>
      <c r="H31" s="43">
        <f t="shared" si="7"/>
        <v>0</v>
      </c>
      <c r="I31" s="44"/>
      <c r="J31" s="184" t="str">
        <f>IF($L$7 = "", "", IF(Schedule!$S30 = "", "",IF(INDEX(Schedule!$AK$10:$AP$39,MATCH(Schedule!S30,Schedule!$AJ$10:$AJ$39,0),MATCH($L$7,Schedule!$AK$8:$AP$8,0)) = "","", INDEX(Schedule!$AK$10:$AP$39,MATCH(Schedule!S30,Schedule!$AJ$10:$AJ$39,0),MATCH($L$7,Schedule!$AK$8:$AP$8,0)))))</f>
        <v/>
      </c>
      <c r="K31" s="47" t="str">
        <f>IF(J31="","",J31*0.042*Schedule!G30)</f>
        <v/>
      </c>
      <c r="L31" s="43" t="str">
        <f>IF(J31="","",K31*Schedule!L30)</f>
        <v/>
      </c>
      <c r="M31" s="43" t="str">
        <f t="shared" si="8"/>
        <v/>
      </c>
      <c r="N31" s="43">
        <f t="shared" si="9"/>
        <v>0</v>
      </c>
      <c r="O31" s="45"/>
      <c r="P31" s="184" t="str">
        <f>IF($R$7 = "", "", IF(Schedule!$S30 = "", "",IF(INDEX(Schedule!$AK$10:$AP$39,MATCH(Schedule!S30,Schedule!$AJ$10:$AJ$39,0),MATCH($R$7,Schedule!$AK$8:$AP$8,0)) = "","", INDEX(Schedule!$AK$10:$AP$39,MATCH(Schedule!S30,Schedule!$AJ$10:$AJ$39,0),MATCH($R$7,Schedule!$AK$8:$AP$8,0)))))</f>
        <v/>
      </c>
      <c r="Q31" s="47" t="str">
        <f>IF(P31="","",P31*0.042*Schedule!G30)</f>
        <v/>
      </c>
      <c r="R31" s="43" t="str">
        <f>IF(P31="","",Q31*Schedule!L30)</f>
        <v/>
      </c>
      <c r="S31" s="43" t="str">
        <f t="shared" si="10"/>
        <v/>
      </c>
      <c r="T31" s="43">
        <f t="shared" si="11"/>
        <v>0</v>
      </c>
      <c r="U31" s="46"/>
    </row>
    <row r="32" spans="1:21" s="4" customFormat="1" ht="20.100000000000001" customHeight="1">
      <c r="A32" s="34">
        <f>Schedule!$A31</f>
        <v>23</v>
      </c>
      <c r="B32" s="185" t="str">
        <f>Schedule!$B31</f>
        <v xml:space="preserve"> ()  </v>
      </c>
      <c r="C32" s="186">
        <f>Schedule!M31</f>
        <v>0</v>
      </c>
      <c r="D32" s="184" t="str">
        <f>IF($F$7 = "", "", IF(Schedule!$S31 = "", "",IF(INDEX(Schedule!$AK$10:$AP$39,MATCH(Schedule!S31,Schedule!$AJ$10:$AJ$39,0),MATCH($F$7,Schedule!$AK$8:$AP$8,0)) = "","", INDEX(Schedule!$AK$10:$AP$39,MATCH(Schedule!S31,Schedule!$AJ$10:$AJ$39,0),MATCH($F$7,Schedule!$AK$8:$AP$8,0)))))</f>
        <v/>
      </c>
      <c r="E32" s="47" t="str">
        <f>IF(D32="","",D32*0.042*Schedule!G31)</f>
        <v/>
      </c>
      <c r="F32" s="43" t="str">
        <f>IF(D32="","",E32*Schedule!L31)</f>
        <v/>
      </c>
      <c r="G32" s="43" t="str">
        <f t="shared" si="6"/>
        <v/>
      </c>
      <c r="H32" s="43">
        <f t="shared" si="7"/>
        <v>0</v>
      </c>
      <c r="I32" s="44"/>
      <c r="J32" s="184" t="str">
        <f>IF($L$7 = "", "", IF(Schedule!$S31 = "", "",IF(INDEX(Schedule!$AK$10:$AP$39,MATCH(Schedule!S31,Schedule!$AJ$10:$AJ$39,0),MATCH($L$7,Schedule!$AK$8:$AP$8,0)) = "","", INDEX(Schedule!$AK$10:$AP$39,MATCH(Schedule!S31,Schedule!$AJ$10:$AJ$39,0),MATCH($L$7,Schedule!$AK$8:$AP$8,0)))))</f>
        <v/>
      </c>
      <c r="K32" s="47" t="str">
        <f>IF(J32="","",J32*0.042*Schedule!G31)</f>
        <v/>
      </c>
      <c r="L32" s="43" t="str">
        <f>IF(J32="","",K32*Schedule!L31)</f>
        <v/>
      </c>
      <c r="M32" s="43" t="str">
        <f t="shared" si="8"/>
        <v/>
      </c>
      <c r="N32" s="43">
        <f t="shared" si="9"/>
        <v>0</v>
      </c>
      <c r="O32" s="45"/>
      <c r="P32" s="184" t="str">
        <f>IF($R$7 = "", "", IF(Schedule!$S31 = "", "",IF(INDEX(Schedule!$AK$10:$AP$39,MATCH(Schedule!S31,Schedule!$AJ$10:$AJ$39,0),MATCH($R$7,Schedule!$AK$8:$AP$8,0)) = "","", INDEX(Schedule!$AK$10:$AP$39,MATCH(Schedule!S31,Schedule!$AJ$10:$AJ$39,0),MATCH($R$7,Schedule!$AK$8:$AP$8,0)))))</f>
        <v/>
      </c>
      <c r="Q32" s="47" t="str">
        <f>IF(P32="","",P32*0.042*Schedule!G31)</f>
        <v/>
      </c>
      <c r="R32" s="43" t="str">
        <f>IF(P32="","",Q32*Schedule!L31)</f>
        <v/>
      </c>
      <c r="S32" s="43" t="str">
        <f t="shared" si="10"/>
        <v/>
      </c>
      <c r="T32" s="43">
        <f t="shared" si="11"/>
        <v>0</v>
      </c>
      <c r="U32" s="46"/>
    </row>
    <row r="33" spans="1:21" s="4" customFormat="1" ht="20.100000000000001" customHeight="1">
      <c r="A33" s="34">
        <f>Schedule!$A32</f>
        <v>24</v>
      </c>
      <c r="B33" s="185" t="str">
        <f>Schedule!$B32</f>
        <v xml:space="preserve"> ()  </v>
      </c>
      <c r="C33" s="186">
        <f>Schedule!M32</f>
        <v>0</v>
      </c>
      <c r="D33" s="184" t="str">
        <f>IF($F$7 = "", "", IF(Schedule!$S32 = "", "",IF(INDEX(Schedule!$AK$10:$AP$39,MATCH(Schedule!S32,Schedule!$AJ$10:$AJ$39,0),MATCH($F$7,Schedule!$AK$8:$AP$8,0)) = "","", INDEX(Schedule!$AK$10:$AP$39,MATCH(Schedule!S32,Schedule!$AJ$10:$AJ$39,0),MATCH($F$7,Schedule!$AK$8:$AP$8,0)))))</f>
        <v/>
      </c>
      <c r="E33" s="47" t="str">
        <f>IF(D33="","",D33*0.042*Schedule!G32)</f>
        <v/>
      </c>
      <c r="F33" s="43" t="str">
        <f>IF(D33="","",E33*Schedule!L32)</f>
        <v/>
      </c>
      <c r="G33" s="43" t="str">
        <f t="shared" ref="G33:G80" si="12">IF(D33="",G32,IF(G32="",F33,F33+G32))</f>
        <v/>
      </c>
      <c r="H33" s="43">
        <f t="shared" ref="H33:H80" si="13">IF(D33="",H32,H32-F33)</f>
        <v>0</v>
      </c>
      <c r="I33" s="44"/>
      <c r="J33" s="184" t="str">
        <f>IF($L$7 = "", "", IF(Schedule!$S32 = "", "",IF(INDEX(Schedule!$AK$10:$AP$39,MATCH(Schedule!S32,Schedule!$AJ$10:$AJ$39,0),MATCH($L$7,Schedule!$AK$8:$AP$8,0)) = "","", INDEX(Schedule!$AK$10:$AP$39,MATCH(Schedule!S32,Schedule!$AJ$10:$AJ$39,0),MATCH($L$7,Schedule!$AK$8:$AP$8,0)))))</f>
        <v/>
      </c>
      <c r="K33" s="47" t="str">
        <f>IF(J33="","",J33*0.042*Schedule!G32)</f>
        <v/>
      </c>
      <c r="L33" s="43" t="str">
        <f>IF(J33="","",K33*Schedule!L32)</f>
        <v/>
      </c>
      <c r="M33" s="43" t="str">
        <f t="shared" ref="M33:M80" si="14">IF(J33="",M32,IF(M32="",L33,L33+M32))</f>
        <v/>
      </c>
      <c r="N33" s="43">
        <f t="shared" ref="N33:N80" si="15">IF(J33="",N32,N32-L33)</f>
        <v>0</v>
      </c>
      <c r="O33" s="45"/>
      <c r="P33" s="184" t="str">
        <f>IF($R$7 = "", "", IF(Schedule!$S32 = "", "",IF(INDEX(Schedule!$AK$10:$AP$39,MATCH(Schedule!S32,Schedule!$AJ$10:$AJ$39,0),MATCH($R$7,Schedule!$AK$8:$AP$8,0)) = "","", INDEX(Schedule!$AK$10:$AP$39,MATCH(Schedule!S32,Schedule!$AJ$10:$AJ$39,0),MATCH($R$7,Schedule!$AK$8:$AP$8,0)))))</f>
        <v/>
      </c>
      <c r="Q33" s="47" t="str">
        <f>IF(P33="","",P33*0.042*Schedule!G32)</f>
        <v/>
      </c>
      <c r="R33" s="43" t="str">
        <f>IF(P33="","",Q33*Schedule!L32)</f>
        <v/>
      </c>
      <c r="S33" s="43" t="str">
        <f t="shared" ref="S33:S80" si="16">IF(P33="",S32,IF(S32="",R33,R33+S32))</f>
        <v/>
      </c>
      <c r="T33" s="43">
        <f t="shared" ref="T33:T80" si="17">IF(P33="",T32,T32-R33)</f>
        <v>0</v>
      </c>
      <c r="U33" s="46"/>
    </row>
    <row r="34" spans="1:21" s="4" customFormat="1" ht="20.100000000000001" customHeight="1">
      <c r="A34" s="34">
        <f>Schedule!$A33</f>
        <v>25</v>
      </c>
      <c r="B34" s="185" t="str">
        <f>Schedule!$B33</f>
        <v xml:space="preserve"> ()  </v>
      </c>
      <c r="C34" s="186">
        <f>Schedule!M33</f>
        <v>0</v>
      </c>
      <c r="D34" s="184" t="str">
        <f>IF($F$7 = "", "", IF(Schedule!$S33 = "", "",IF(INDEX(Schedule!$AK$10:$AP$39,MATCH(Schedule!S33,Schedule!$AJ$10:$AJ$39,0),MATCH($F$7,Schedule!$AK$8:$AP$8,0)) = "","", INDEX(Schedule!$AK$10:$AP$39,MATCH(Schedule!S33,Schedule!$AJ$10:$AJ$39,0),MATCH($F$7,Schedule!$AK$8:$AP$8,0)))))</f>
        <v/>
      </c>
      <c r="E34" s="47" t="str">
        <f>IF(D34="","",D34*0.042*Schedule!G33)</f>
        <v/>
      </c>
      <c r="F34" s="43" t="str">
        <f>IF(D34="","",E34*Schedule!L33)</f>
        <v/>
      </c>
      <c r="G34" s="43" t="str">
        <f t="shared" si="12"/>
        <v/>
      </c>
      <c r="H34" s="43">
        <f t="shared" si="13"/>
        <v>0</v>
      </c>
      <c r="I34" s="44"/>
      <c r="J34" s="184" t="str">
        <f>IF($L$7 = "", "", IF(Schedule!$S33 = "", "",IF(INDEX(Schedule!$AK$10:$AP$39,MATCH(Schedule!S33,Schedule!$AJ$10:$AJ$39,0),MATCH($L$7,Schedule!$AK$8:$AP$8,0)) = "","", INDEX(Schedule!$AK$10:$AP$39,MATCH(Schedule!S33,Schedule!$AJ$10:$AJ$39,0),MATCH($L$7,Schedule!$AK$8:$AP$8,0)))))</f>
        <v/>
      </c>
      <c r="K34" s="47" t="str">
        <f>IF(J34="","",J34*0.042*Schedule!G33)</f>
        <v/>
      </c>
      <c r="L34" s="43" t="str">
        <f>IF(J34="","",K34*Schedule!L33)</f>
        <v/>
      </c>
      <c r="M34" s="43" t="str">
        <f t="shared" si="14"/>
        <v/>
      </c>
      <c r="N34" s="43">
        <f t="shared" si="15"/>
        <v>0</v>
      </c>
      <c r="O34" s="45"/>
      <c r="P34" s="184" t="str">
        <f>IF($R$7 = "", "", IF(Schedule!$S33 = "", "",IF(INDEX(Schedule!$AK$10:$AP$39,MATCH(Schedule!S33,Schedule!$AJ$10:$AJ$39,0),MATCH($R$7,Schedule!$AK$8:$AP$8,0)) = "","", INDEX(Schedule!$AK$10:$AP$39,MATCH(Schedule!S33,Schedule!$AJ$10:$AJ$39,0),MATCH($R$7,Schedule!$AK$8:$AP$8,0)))))</f>
        <v/>
      </c>
      <c r="Q34" s="47" t="str">
        <f>IF(P34="","",P34*0.042*Schedule!G33)</f>
        <v/>
      </c>
      <c r="R34" s="43" t="str">
        <f>IF(P34="","",Q34*Schedule!L33)</f>
        <v/>
      </c>
      <c r="S34" s="43" t="str">
        <f t="shared" si="16"/>
        <v/>
      </c>
      <c r="T34" s="43">
        <f t="shared" si="17"/>
        <v>0</v>
      </c>
      <c r="U34" s="46"/>
    </row>
    <row r="35" spans="1:21" s="4" customFormat="1" ht="20.100000000000001" customHeight="1">
      <c r="A35" s="34">
        <f>Schedule!$A34</f>
        <v>26</v>
      </c>
      <c r="B35" s="185" t="str">
        <f>Schedule!$B34</f>
        <v xml:space="preserve"> ()  </v>
      </c>
      <c r="C35" s="186">
        <f>Schedule!M34</f>
        <v>0</v>
      </c>
      <c r="D35" s="184" t="str">
        <f>IF($F$7 = "", "", IF(Schedule!$S34 = "", "",IF(INDEX(Schedule!$AK$10:$AP$39,MATCH(Schedule!S34,Schedule!$AJ$10:$AJ$39,0),MATCH($F$7,Schedule!$AK$8:$AP$8,0)) = "","", INDEX(Schedule!$AK$10:$AP$39,MATCH(Schedule!S34,Schedule!$AJ$10:$AJ$39,0),MATCH($F$7,Schedule!$AK$8:$AP$8,0)))))</f>
        <v/>
      </c>
      <c r="E35" s="47" t="str">
        <f>IF(D35="","",D35*0.042*Schedule!G34)</f>
        <v/>
      </c>
      <c r="F35" s="43" t="str">
        <f>IF(D35="","",E35*Schedule!L34)</f>
        <v/>
      </c>
      <c r="G35" s="43" t="str">
        <f t="shared" si="12"/>
        <v/>
      </c>
      <c r="H35" s="43">
        <f t="shared" si="13"/>
        <v>0</v>
      </c>
      <c r="I35" s="44"/>
      <c r="J35" s="184" t="str">
        <f>IF($L$7 = "", "", IF(Schedule!$S34 = "", "",IF(INDEX(Schedule!$AK$10:$AP$39,MATCH(Schedule!S34,Schedule!$AJ$10:$AJ$39,0),MATCH($L$7,Schedule!$AK$8:$AP$8,0)) = "","", INDEX(Schedule!$AK$10:$AP$39,MATCH(Schedule!S34,Schedule!$AJ$10:$AJ$39,0),MATCH($L$7,Schedule!$AK$8:$AP$8,0)))))</f>
        <v/>
      </c>
      <c r="K35" s="47" t="str">
        <f>IF(J35="","",J35*0.042*Schedule!G34)</f>
        <v/>
      </c>
      <c r="L35" s="43" t="str">
        <f>IF(J35="","",K35*Schedule!L34)</f>
        <v/>
      </c>
      <c r="M35" s="43" t="str">
        <f t="shared" si="14"/>
        <v/>
      </c>
      <c r="N35" s="43">
        <f t="shared" si="15"/>
        <v>0</v>
      </c>
      <c r="O35" s="45"/>
      <c r="P35" s="184" t="str">
        <f>IF($R$7 = "", "", IF(Schedule!$S34 = "", "",IF(INDEX(Schedule!$AK$10:$AP$39,MATCH(Schedule!S34,Schedule!$AJ$10:$AJ$39,0),MATCH($R$7,Schedule!$AK$8:$AP$8,0)) = "","", INDEX(Schedule!$AK$10:$AP$39,MATCH(Schedule!S34,Schedule!$AJ$10:$AJ$39,0),MATCH($R$7,Schedule!$AK$8:$AP$8,0)))))</f>
        <v/>
      </c>
      <c r="Q35" s="47" t="str">
        <f>IF(P35="","",P35*0.042*Schedule!G34)</f>
        <v/>
      </c>
      <c r="R35" s="43" t="str">
        <f>IF(P35="","",Q35*Schedule!L34)</f>
        <v/>
      </c>
      <c r="S35" s="43" t="str">
        <f t="shared" si="16"/>
        <v/>
      </c>
      <c r="T35" s="43">
        <f t="shared" si="17"/>
        <v>0</v>
      </c>
      <c r="U35" s="46"/>
    </row>
    <row r="36" spans="1:21" s="4" customFormat="1" ht="20.100000000000001" customHeight="1">
      <c r="A36" s="34">
        <f>Schedule!$A35</f>
        <v>27</v>
      </c>
      <c r="B36" s="185" t="str">
        <f>Schedule!$B35</f>
        <v xml:space="preserve"> ()  </v>
      </c>
      <c r="C36" s="186">
        <f>Schedule!M35</f>
        <v>0</v>
      </c>
      <c r="D36" s="184" t="str">
        <f>IF($F$7 = "", "", IF(Schedule!$S35 = "", "",IF(INDEX(Schedule!$AK$10:$AP$39,MATCH(Schedule!S35,Schedule!$AJ$10:$AJ$39,0),MATCH($F$7,Schedule!$AK$8:$AP$8,0)) = "","", INDEX(Schedule!$AK$10:$AP$39,MATCH(Schedule!S35,Schedule!$AJ$10:$AJ$39,0),MATCH($F$7,Schedule!$AK$8:$AP$8,0)))))</f>
        <v/>
      </c>
      <c r="E36" s="47" t="str">
        <f>IF(D36="","",D36*0.042*Schedule!G35)</f>
        <v/>
      </c>
      <c r="F36" s="43" t="str">
        <f>IF(D36="","",E36*Schedule!L35)</f>
        <v/>
      </c>
      <c r="G36" s="43" t="str">
        <f t="shared" si="12"/>
        <v/>
      </c>
      <c r="H36" s="43">
        <f t="shared" si="13"/>
        <v>0</v>
      </c>
      <c r="I36" s="44"/>
      <c r="J36" s="184" t="str">
        <f>IF($L$7 = "", "", IF(Schedule!$S35 = "", "",IF(INDEX(Schedule!$AK$10:$AP$39,MATCH(Schedule!S35,Schedule!$AJ$10:$AJ$39,0),MATCH($L$7,Schedule!$AK$8:$AP$8,0)) = "","", INDEX(Schedule!$AK$10:$AP$39,MATCH(Schedule!S35,Schedule!$AJ$10:$AJ$39,0),MATCH($L$7,Schedule!$AK$8:$AP$8,0)))))</f>
        <v/>
      </c>
      <c r="K36" s="47" t="str">
        <f>IF(J36="","",J36*0.042*Schedule!G35)</f>
        <v/>
      </c>
      <c r="L36" s="43" t="str">
        <f>IF(J36="","",K36*Schedule!L35)</f>
        <v/>
      </c>
      <c r="M36" s="43" t="str">
        <f t="shared" si="14"/>
        <v/>
      </c>
      <c r="N36" s="43">
        <f t="shared" si="15"/>
        <v>0</v>
      </c>
      <c r="O36" s="45"/>
      <c r="P36" s="184" t="str">
        <f>IF($R$7 = "", "", IF(Schedule!$S35 = "", "",IF(INDEX(Schedule!$AK$10:$AP$39,MATCH(Schedule!S35,Schedule!$AJ$10:$AJ$39,0),MATCH($R$7,Schedule!$AK$8:$AP$8,0)) = "","", INDEX(Schedule!$AK$10:$AP$39,MATCH(Schedule!S35,Schedule!$AJ$10:$AJ$39,0),MATCH($R$7,Schedule!$AK$8:$AP$8,0)))))</f>
        <v/>
      </c>
      <c r="Q36" s="47" t="str">
        <f>IF(P36="","",P36*0.042*Schedule!G35)</f>
        <v/>
      </c>
      <c r="R36" s="43" t="str">
        <f>IF(P36="","",Q36*Schedule!L35)</f>
        <v/>
      </c>
      <c r="S36" s="43" t="str">
        <f t="shared" si="16"/>
        <v/>
      </c>
      <c r="T36" s="43">
        <f t="shared" si="17"/>
        <v>0</v>
      </c>
      <c r="U36" s="46"/>
    </row>
    <row r="37" spans="1:21" s="4" customFormat="1" ht="20.100000000000001" customHeight="1">
      <c r="A37" s="34">
        <f>Schedule!$A36</f>
        <v>28</v>
      </c>
      <c r="B37" s="185" t="str">
        <f>Schedule!$B36</f>
        <v xml:space="preserve"> ()  </v>
      </c>
      <c r="C37" s="186">
        <f>Schedule!M36</f>
        <v>0</v>
      </c>
      <c r="D37" s="184" t="str">
        <f>IF($F$7 = "", "", IF(Schedule!$S36 = "", "",IF(INDEX(Schedule!$AK$10:$AP$39,MATCH(Schedule!S36,Schedule!$AJ$10:$AJ$39,0),MATCH($F$7,Schedule!$AK$8:$AP$8,0)) = "","", INDEX(Schedule!$AK$10:$AP$39,MATCH(Schedule!S36,Schedule!$AJ$10:$AJ$39,0),MATCH($F$7,Schedule!$AK$8:$AP$8,0)))))</f>
        <v/>
      </c>
      <c r="E37" s="47" t="str">
        <f>IF(D37="","",D37*0.042*Schedule!G36)</f>
        <v/>
      </c>
      <c r="F37" s="43" t="str">
        <f>IF(D37="","",E37*Schedule!L36)</f>
        <v/>
      </c>
      <c r="G37" s="43" t="str">
        <f t="shared" si="12"/>
        <v/>
      </c>
      <c r="H37" s="43">
        <f t="shared" si="13"/>
        <v>0</v>
      </c>
      <c r="I37" s="44"/>
      <c r="J37" s="184" t="str">
        <f>IF($L$7 = "", "", IF(Schedule!$S36 = "", "",IF(INDEX(Schedule!$AK$10:$AP$39,MATCH(Schedule!S36,Schedule!$AJ$10:$AJ$39,0),MATCH($L$7,Schedule!$AK$8:$AP$8,0)) = "","", INDEX(Schedule!$AK$10:$AP$39,MATCH(Schedule!S36,Schedule!$AJ$10:$AJ$39,0),MATCH($L$7,Schedule!$AK$8:$AP$8,0)))))</f>
        <v/>
      </c>
      <c r="K37" s="47" t="str">
        <f>IF(J37="","",J37*0.042*Schedule!G36)</f>
        <v/>
      </c>
      <c r="L37" s="43" t="str">
        <f>IF(J37="","",K37*Schedule!L36)</f>
        <v/>
      </c>
      <c r="M37" s="43" t="str">
        <f t="shared" si="14"/>
        <v/>
      </c>
      <c r="N37" s="43">
        <f t="shared" si="15"/>
        <v>0</v>
      </c>
      <c r="O37" s="45"/>
      <c r="P37" s="184" t="str">
        <f>IF($R$7 = "", "", IF(Schedule!$S36 = "", "",IF(INDEX(Schedule!$AK$10:$AP$39,MATCH(Schedule!S36,Schedule!$AJ$10:$AJ$39,0),MATCH($R$7,Schedule!$AK$8:$AP$8,0)) = "","", INDEX(Schedule!$AK$10:$AP$39,MATCH(Schedule!S36,Schedule!$AJ$10:$AJ$39,0),MATCH($R$7,Schedule!$AK$8:$AP$8,0)))))</f>
        <v/>
      </c>
      <c r="Q37" s="47" t="str">
        <f>IF(P37="","",P37*0.042*Schedule!G36)</f>
        <v/>
      </c>
      <c r="R37" s="43" t="str">
        <f>IF(P37="","",Q37*Schedule!L36)</f>
        <v/>
      </c>
      <c r="S37" s="43" t="str">
        <f t="shared" si="16"/>
        <v/>
      </c>
      <c r="T37" s="43">
        <f t="shared" si="17"/>
        <v>0</v>
      </c>
      <c r="U37" s="46"/>
    </row>
    <row r="38" spans="1:21" s="4" customFormat="1" ht="20.100000000000001" customHeight="1">
      <c r="A38" s="34">
        <f>Schedule!$A37</f>
        <v>29</v>
      </c>
      <c r="B38" s="185" t="str">
        <f>Schedule!$B37</f>
        <v xml:space="preserve"> ()  </v>
      </c>
      <c r="C38" s="186">
        <f>Schedule!M37</f>
        <v>0</v>
      </c>
      <c r="D38" s="184" t="str">
        <f>IF($F$7 = "", "", IF(Schedule!$S37 = "", "",IF(INDEX(Schedule!$AK$10:$AP$39,MATCH(Schedule!S37,Schedule!$AJ$10:$AJ$39,0),MATCH($F$7,Schedule!$AK$8:$AP$8,0)) = "","", INDEX(Schedule!$AK$10:$AP$39,MATCH(Schedule!S37,Schedule!$AJ$10:$AJ$39,0),MATCH($F$7,Schedule!$AK$8:$AP$8,0)))))</f>
        <v/>
      </c>
      <c r="E38" s="47" t="str">
        <f>IF(D38="","",D38*0.042*Schedule!G37)</f>
        <v/>
      </c>
      <c r="F38" s="43" t="str">
        <f>IF(D38="","",E38*Schedule!L37)</f>
        <v/>
      </c>
      <c r="G38" s="43" t="str">
        <f t="shared" si="12"/>
        <v/>
      </c>
      <c r="H38" s="43">
        <f t="shared" si="13"/>
        <v>0</v>
      </c>
      <c r="I38" s="44"/>
      <c r="J38" s="184" t="str">
        <f>IF($L$7 = "", "", IF(Schedule!$S37 = "", "",IF(INDEX(Schedule!$AK$10:$AP$39,MATCH(Schedule!S37,Schedule!$AJ$10:$AJ$39,0),MATCH($L$7,Schedule!$AK$8:$AP$8,0)) = "","", INDEX(Schedule!$AK$10:$AP$39,MATCH(Schedule!S37,Schedule!$AJ$10:$AJ$39,0),MATCH($L$7,Schedule!$AK$8:$AP$8,0)))))</f>
        <v/>
      </c>
      <c r="K38" s="47" t="str">
        <f>IF(J38="","",J38*0.042*Schedule!G37)</f>
        <v/>
      </c>
      <c r="L38" s="43" t="str">
        <f>IF(J38="","",K38*Schedule!L37)</f>
        <v/>
      </c>
      <c r="M38" s="43" t="str">
        <f t="shared" si="14"/>
        <v/>
      </c>
      <c r="N38" s="43">
        <f t="shared" si="15"/>
        <v>0</v>
      </c>
      <c r="O38" s="45"/>
      <c r="P38" s="184" t="str">
        <f>IF($R$7 = "", "", IF(Schedule!$S37 = "", "",IF(INDEX(Schedule!$AK$10:$AP$39,MATCH(Schedule!S37,Schedule!$AJ$10:$AJ$39,0),MATCH($R$7,Schedule!$AK$8:$AP$8,0)) = "","", INDEX(Schedule!$AK$10:$AP$39,MATCH(Schedule!S37,Schedule!$AJ$10:$AJ$39,0),MATCH($R$7,Schedule!$AK$8:$AP$8,0)))))</f>
        <v/>
      </c>
      <c r="Q38" s="47" t="str">
        <f>IF(P38="","",P38*0.042*Schedule!G37)</f>
        <v/>
      </c>
      <c r="R38" s="43" t="str">
        <f>IF(P38="","",Q38*Schedule!L37)</f>
        <v/>
      </c>
      <c r="S38" s="43" t="str">
        <f t="shared" si="16"/>
        <v/>
      </c>
      <c r="T38" s="43">
        <f t="shared" si="17"/>
        <v>0</v>
      </c>
      <c r="U38" s="46"/>
    </row>
    <row r="39" spans="1:21" s="4" customFormat="1" ht="20.100000000000001" customHeight="1">
      <c r="A39" s="34">
        <f>Schedule!$A38</f>
        <v>30</v>
      </c>
      <c r="B39" s="185" t="str">
        <f>Schedule!$B38</f>
        <v xml:space="preserve"> ()  </v>
      </c>
      <c r="C39" s="186">
        <f>Schedule!M38</f>
        <v>0</v>
      </c>
      <c r="D39" s="184" t="str">
        <f>IF($F$7 = "", "", IF(Schedule!$S38 = "", "",IF(INDEX(Schedule!$AK$10:$AP$39,MATCH(Schedule!S38,Schedule!$AJ$10:$AJ$39,0),MATCH($F$7,Schedule!$AK$8:$AP$8,0)) = "","", INDEX(Schedule!$AK$10:$AP$39,MATCH(Schedule!S38,Schedule!$AJ$10:$AJ$39,0),MATCH($F$7,Schedule!$AK$8:$AP$8,0)))))</f>
        <v/>
      </c>
      <c r="E39" s="47" t="str">
        <f>IF(D39="","",D39*0.042*Schedule!G38)</f>
        <v/>
      </c>
      <c r="F39" s="43" t="str">
        <f>IF(D39="","",E39*Schedule!L38)</f>
        <v/>
      </c>
      <c r="G39" s="43" t="str">
        <f t="shared" si="12"/>
        <v/>
      </c>
      <c r="H39" s="43">
        <f t="shared" si="13"/>
        <v>0</v>
      </c>
      <c r="I39" s="44"/>
      <c r="J39" s="184" t="str">
        <f>IF($L$7 = "", "", IF(Schedule!$S38 = "", "",IF(INDEX(Schedule!$AK$10:$AP$39,MATCH(Schedule!S38,Schedule!$AJ$10:$AJ$39,0),MATCH($L$7,Schedule!$AK$8:$AP$8,0)) = "","", INDEX(Schedule!$AK$10:$AP$39,MATCH(Schedule!S38,Schedule!$AJ$10:$AJ$39,0),MATCH($L$7,Schedule!$AK$8:$AP$8,0)))))</f>
        <v/>
      </c>
      <c r="K39" s="47" t="str">
        <f>IF(J39="","",J39*0.042*Schedule!G38)</f>
        <v/>
      </c>
      <c r="L39" s="43" t="str">
        <f>IF(J39="","",K39*Schedule!L38)</f>
        <v/>
      </c>
      <c r="M39" s="43" t="str">
        <f t="shared" si="14"/>
        <v/>
      </c>
      <c r="N39" s="43">
        <f t="shared" si="15"/>
        <v>0</v>
      </c>
      <c r="O39" s="45"/>
      <c r="P39" s="184" t="str">
        <f>IF($R$7 = "", "", IF(Schedule!$S38 = "", "",IF(INDEX(Schedule!$AK$10:$AP$39,MATCH(Schedule!S38,Schedule!$AJ$10:$AJ$39,0),MATCH($R$7,Schedule!$AK$8:$AP$8,0)) = "","", INDEX(Schedule!$AK$10:$AP$39,MATCH(Schedule!S38,Schedule!$AJ$10:$AJ$39,0),MATCH($R$7,Schedule!$AK$8:$AP$8,0)))))</f>
        <v/>
      </c>
      <c r="Q39" s="47" t="str">
        <f>IF(P39="","",P39*0.042*Schedule!G38)</f>
        <v/>
      </c>
      <c r="R39" s="43" t="str">
        <f>IF(P39="","",Q39*Schedule!L38)</f>
        <v/>
      </c>
      <c r="S39" s="43" t="str">
        <f t="shared" si="16"/>
        <v/>
      </c>
      <c r="T39" s="43">
        <f t="shared" si="17"/>
        <v>0</v>
      </c>
      <c r="U39" s="46"/>
    </row>
    <row r="40" spans="1:21" s="4" customFormat="1" ht="20.100000000000001" customHeight="1">
      <c r="A40" s="34">
        <f>Schedule!$A39</f>
        <v>31</v>
      </c>
      <c r="B40" s="185" t="str">
        <f>Schedule!$B39</f>
        <v xml:space="preserve"> ()  </v>
      </c>
      <c r="C40" s="186">
        <f>Schedule!M39</f>
        <v>0</v>
      </c>
      <c r="D40" s="184" t="str">
        <f>IF($F$7 = "", "", IF(Schedule!$S39 = "", "",IF(INDEX(Schedule!$AK$10:$AP$39,MATCH(Schedule!S39,Schedule!$AJ$10:$AJ$39,0),MATCH($F$7,Schedule!$AK$8:$AP$8,0)) = "","", INDEX(Schedule!$AK$10:$AP$39,MATCH(Schedule!S39,Schedule!$AJ$10:$AJ$39,0),MATCH($F$7,Schedule!$AK$8:$AP$8,0)))))</f>
        <v/>
      </c>
      <c r="E40" s="47" t="str">
        <f>IF(D40="","",D40*0.042*Schedule!G39)</f>
        <v/>
      </c>
      <c r="F40" s="43" t="str">
        <f>IF(D40="","",E40*Schedule!L39)</f>
        <v/>
      </c>
      <c r="G40" s="43" t="str">
        <f t="shared" si="12"/>
        <v/>
      </c>
      <c r="H40" s="43">
        <f t="shared" si="13"/>
        <v>0</v>
      </c>
      <c r="I40" s="44"/>
      <c r="J40" s="184" t="str">
        <f>IF($L$7 = "", "", IF(Schedule!$S39 = "", "",IF(INDEX(Schedule!$AK$10:$AP$39,MATCH(Schedule!S39,Schedule!$AJ$10:$AJ$39,0),MATCH($L$7,Schedule!$AK$8:$AP$8,0)) = "","", INDEX(Schedule!$AK$10:$AP$39,MATCH(Schedule!S39,Schedule!$AJ$10:$AJ$39,0),MATCH($L$7,Schedule!$AK$8:$AP$8,0)))))</f>
        <v/>
      </c>
      <c r="K40" s="47" t="str">
        <f>IF(J40="","",J40*0.042*Schedule!G39)</f>
        <v/>
      </c>
      <c r="L40" s="43" t="str">
        <f>IF(J40="","",K40*Schedule!L39)</f>
        <v/>
      </c>
      <c r="M40" s="43" t="str">
        <f t="shared" si="14"/>
        <v/>
      </c>
      <c r="N40" s="43">
        <f t="shared" si="15"/>
        <v>0</v>
      </c>
      <c r="O40" s="45"/>
      <c r="P40" s="184" t="str">
        <f>IF($R$7 = "", "", IF(Schedule!$S39 = "", "",IF(INDEX(Schedule!$AK$10:$AP$39,MATCH(Schedule!S39,Schedule!$AJ$10:$AJ$39,0),MATCH($R$7,Schedule!$AK$8:$AP$8,0)) = "","", INDEX(Schedule!$AK$10:$AP$39,MATCH(Schedule!S39,Schedule!$AJ$10:$AJ$39,0),MATCH($R$7,Schedule!$AK$8:$AP$8,0)))))</f>
        <v/>
      </c>
      <c r="Q40" s="47" t="str">
        <f>IF(P40="","",P40*0.042*Schedule!G39)</f>
        <v/>
      </c>
      <c r="R40" s="43" t="str">
        <f>IF(P40="","",Q40*Schedule!L39)</f>
        <v/>
      </c>
      <c r="S40" s="43" t="str">
        <f t="shared" si="16"/>
        <v/>
      </c>
      <c r="T40" s="43">
        <f t="shared" si="17"/>
        <v>0</v>
      </c>
      <c r="U40" s="46"/>
    </row>
    <row r="41" spans="1:21" s="4" customFormat="1" ht="20.100000000000001" customHeight="1">
      <c r="A41" s="34">
        <f>Schedule!$A40</f>
        <v>32</v>
      </c>
      <c r="B41" s="185" t="str">
        <f>Schedule!$B40</f>
        <v xml:space="preserve"> ()  </v>
      </c>
      <c r="C41" s="186">
        <f>Schedule!M40</f>
        <v>0</v>
      </c>
      <c r="D41" s="184" t="str">
        <f>IF($F$7 = "", "", IF(Schedule!$S40 = "", "",IF(INDEX(Schedule!$AK$10:$AP$39,MATCH(Schedule!S40,Schedule!$AJ$10:$AJ$39,0),MATCH($F$7,Schedule!$AK$8:$AP$8,0)) = "","", INDEX(Schedule!$AK$10:$AP$39,MATCH(Schedule!S40,Schedule!$AJ$10:$AJ$39,0),MATCH($F$7,Schedule!$AK$8:$AP$8,0)))))</f>
        <v/>
      </c>
      <c r="E41" s="47" t="str">
        <f>IF(D41="","",D41*0.042*Schedule!G40)</f>
        <v/>
      </c>
      <c r="F41" s="43" t="str">
        <f>IF(D41="","",E41*Schedule!L40)</f>
        <v/>
      </c>
      <c r="G41" s="43" t="str">
        <f t="shared" si="12"/>
        <v/>
      </c>
      <c r="H41" s="43">
        <f t="shared" si="13"/>
        <v>0</v>
      </c>
      <c r="I41" s="44"/>
      <c r="J41" s="184" t="str">
        <f>IF($L$7 = "", "", IF(Schedule!$S40 = "", "",IF(INDEX(Schedule!$AK$10:$AP$39,MATCH(Schedule!S40,Schedule!$AJ$10:$AJ$39,0),MATCH($L$7,Schedule!$AK$8:$AP$8,0)) = "","", INDEX(Schedule!$AK$10:$AP$39,MATCH(Schedule!S40,Schedule!$AJ$10:$AJ$39,0),MATCH($L$7,Schedule!$AK$8:$AP$8,0)))))</f>
        <v/>
      </c>
      <c r="K41" s="47" t="str">
        <f>IF(J41="","",J41*0.042*Schedule!G40)</f>
        <v/>
      </c>
      <c r="L41" s="43" t="str">
        <f>IF(J41="","",K41*Schedule!L40)</f>
        <v/>
      </c>
      <c r="M41" s="43" t="str">
        <f t="shared" si="14"/>
        <v/>
      </c>
      <c r="N41" s="43">
        <f t="shared" si="15"/>
        <v>0</v>
      </c>
      <c r="O41" s="45"/>
      <c r="P41" s="184" t="str">
        <f>IF($R$7 = "", "", IF(Schedule!$S40 = "", "",IF(INDEX(Schedule!$AK$10:$AP$39,MATCH(Schedule!S40,Schedule!$AJ$10:$AJ$39,0),MATCH($R$7,Schedule!$AK$8:$AP$8,0)) = "","", INDEX(Schedule!$AK$10:$AP$39,MATCH(Schedule!S40,Schedule!$AJ$10:$AJ$39,0),MATCH($R$7,Schedule!$AK$8:$AP$8,0)))))</f>
        <v/>
      </c>
      <c r="Q41" s="47" t="str">
        <f>IF(P41="","",P41*0.042*Schedule!G40)</f>
        <v/>
      </c>
      <c r="R41" s="43" t="str">
        <f>IF(P41="","",Q41*Schedule!L40)</f>
        <v/>
      </c>
      <c r="S41" s="43" t="str">
        <f t="shared" si="16"/>
        <v/>
      </c>
      <c r="T41" s="43">
        <f t="shared" si="17"/>
        <v>0</v>
      </c>
      <c r="U41" s="46"/>
    </row>
    <row r="42" spans="1:21" s="4" customFormat="1" ht="20.100000000000001" customHeight="1">
      <c r="A42" s="34">
        <f>Schedule!$A41</f>
        <v>33</v>
      </c>
      <c r="B42" s="185" t="str">
        <f>Schedule!$B41</f>
        <v xml:space="preserve"> ()  </v>
      </c>
      <c r="C42" s="186">
        <f>Schedule!M41</f>
        <v>0</v>
      </c>
      <c r="D42" s="184" t="str">
        <f>IF($F$7 = "", "", IF(Schedule!$S41 = "", "",IF(INDEX(Schedule!$AK$10:$AP$39,MATCH(Schedule!S41,Schedule!$AJ$10:$AJ$39,0),MATCH($F$7,Schedule!$AK$8:$AP$8,0)) = "","", INDEX(Schedule!$AK$10:$AP$39,MATCH(Schedule!S41,Schedule!$AJ$10:$AJ$39,0),MATCH($F$7,Schedule!$AK$8:$AP$8,0)))))</f>
        <v/>
      </c>
      <c r="E42" s="47" t="str">
        <f>IF(D42="","",D42*0.042*Schedule!G41)</f>
        <v/>
      </c>
      <c r="F42" s="43" t="str">
        <f>IF(D42="","",E42*Schedule!L41)</f>
        <v/>
      </c>
      <c r="G42" s="43" t="str">
        <f t="shared" si="12"/>
        <v/>
      </c>
      <c r="H42" s="43">
        <f t="shared" si="13"/>
        <v>0</v>
      </c>
      <c r="I42" s="44"/>
      <c r="J42" s="184" t="str">
        <f>IF($L$7 = "", "", IF(Schedule!$S41 = "", "",IF(INDEX(Schedule!$AK$10:$AP$39,MATCH(Schedule!S41,Schedule!$AJ$10:$AJ$39,0),MATCH($L$7,Schedule!$AK$8:$AP$8,0)) = "","", INDEX(Schedule!$AK$10:$AP$39,MATCH(Schedule!S41,Schedule!$AJ$10:$AJ$39,0),MATCH($L$7,Schedule!$AK$8:$AP$8,0)))))</f>
        <v/>
      </c>
      <c r="K42" s="47" t="str">
        <f>IF(J42="","",J42*0.042*Schedule!G41)</f>
        <v/>
      </c>
      <c r="L42" s="43" t="str">
        <f>IF(J42="","",K42*Schedule!L41)</f>
        <v/>
      </c>
      <c r="M42" s="43" t="str">
        <f t="shared" si="14"/>
        <v/>
      </c>
      <c r="N42" s="43">
        <f t="shared" si="15"/>
        <v>0</v>
      </c>
      <c r="O42" s="45"/>
      <c r="P42" s="184" t="str">
        <f>IF($R$7 = "", "", IF(Schedule!$S41 = "", "",IF(INDEX(Schedule!$AK$10:$AP$39,MATCH(Schedule!S41,Schedule!$AJ$10:$AJ$39,0),MATCH($R$7,Schedule!$AK$8:$AP$8,0)) = "","", INDEX(Schedule!$AK$10:$AP$39,MATCH(Schedule!S41,Schedule!$AJ$10:$AJ$39,0),MATCH($R$7,Schedule!$AK$8:$AP$8,0)))))</f>
        <v/>
      </c>
      <c r="Q42" s="47" t="str">
        <f>IF(P42="","",P42*0.042*Schedule!G41)</f>
        <v/>
      </c>
      <c r="R42" s="43" t="str">
        <f>IF(P42="","",Q42*Schedule!L41)</f>
        <v/>
      </c>
      <c r="S42" s="43" t="str">
        <f t="shared" si="16"/>
        <v/>
      </c>
      <c r="T42" s="43">
        <f t="shared" si="17"/>
        <v>0</v>
      </c>
      <c r="U42" s="46"/>
    </row>
    <row r="43" spans="1:21" s="4" customFormat="1" ht="20.100000000000001" customHeight="1">
      <c r="A43" s="34">
        <f>Schedule!$A42</f>
        <v>34</v>
      </c>
      <c r="B43" s="185" t="str">
        <f>Schedule!$B42</f>
        <v xml:space="preserve"> ()  </v>
      </c>
      <c r="C43" s="186">
        <f>Schedule!M42</f>
        <v>0</v>
      </c>
      <c r="D43" s="184" t="str">
        <f>IF($F$7 = "", "", IF(Schedule!$S42 = "", "",IF(INDEX(Schedule!$AK$10:$AP$39,MATCH(Schedule!S42,Schedule!$AJ$10:$AJ$39,0),MATCH($F$7,Schedule!$AK$8:$AP$8,0)) = "","", INDEX(Schedule!$AK$10:$AP$39,MATCH(Schedule!S42,Schedule!$AJ$10:$AJ$39,0),MATCH($F$7,Schedule!$AK$8:$AP$8,0)))))</f>
        <v/>
      </c>
      <c r="E43" s="47" t="str">
        <f>IF(D43="","",D43*0.042*Schedule!G42)</f>
        <v/>
      </c>
      <c r="F43" s="43" t="str">
        <f>IF(D43="","",E43*Schedule!L42)</f>
        <v/>
      </c>
      <c r="G43" s="43" t="str">
        <f t="shared" si="12"/>
        <v/>
      </c>
      <c r="H43" s="43">
        <f t="shared" si="13"/>
        <v>0</v>
      </c>
      <c r="I43" s="44"/>
      <c r="J43" s="184" t="str">
        <f>IF($L$7 = "", "", IF(Schedule!$S42 = "", "",IF(INDEX(Schedule!$AK$10:$AP$39,MATCH(Schedule!S42,Schedule!$AJ$10:$AJ$39,0),MATCH($L$7,Schedule!$AK$8:$AP$8,0)) = "","", INDEX(Schedule!$AK$10:$AP$39,MATCH(Schedule!S42,Schedule!$AJ$10:$AJ$39,0),MATCH($L$7,Schedule!$AK$8:$AP$8,0)))))</f>
        <v/>
      </c>
      <c r="K43" s="47" t="str">
        <f>IF(J43="","",J43*0.042*Schedule!G42)</f>
        <v/>
      </c>
      <c r="L43" s="43" t="str">
        <f>IF(J43="","",K43*Schedule!L42)</f>
        <v/>
      </c>
      <c r="M43" s="43" t="str">
        <f t="shared" si="14"/>
        <v/>
      </c>
      <c r="N43" s="43">
        <f t="shared" si="15"/>
        <v>0</v>
      </c>
      <c r="O43" s="45"/>
      <c r="P43" s="184" t="str">
        <f>IF($R$7 = "", "", IF(Schedule!$S42 = "", "",IF(INDEX(Schedule!$AK$10:$AP$39,MATCH(Schedule!S42,Schedule!$AJ$10:$AJ$39,0),MATCH($R$7,Schedule!$AK$8:$AP$8,0)) = "","", INDEX(Schedule!$AK$10:$AP$39,MATCH(Schedule!S42,Schedule!$AJ$10:$AJ$39,0),MATCH($R$7,Schedule!$AK$8:$AP$8,0)))))</f>
        <v/>
      </c>
      <c r="Q43" s="47" t="str">
        <f>IF(P43="","",P43*0.042*Schedule!G42)</f>
        <v/>
      </c>
      <c r="R43" s="43" t="str">
        <f>IF(P43="","",Q43*Schedule!L42)</f>
        <v/>
      </c>
      <c r="S43" s="43" t="str">
        <f t="shared" si="16"/>
        <v/>
      </c>
      <c r="T43" s="43">
        <f t="shared" si="17"/>
        <v>0</v>
      </c>
      <c r="U43" s="46"/>
    </row>
    <row r="44" spans="1:21" s="4" customFormat="1" ht="20.100000000000001" customHeight="1">
      <c r="A44" s="34">
        <f>Schedule!$A43</f>
        <v>35</v>
      </c>
      <c r="B44" s="185" t="str">
        <f>Schedule!$B43</f>
        <v xml:space="preserve"> ()  </v>
      </c>
      <c r="C44" s="186">
        <f>Schedule!M43</f>
        <v>0</v>
      </c>
      <c r="D44" s="184" t="str">
        <f>IF($F$7 = "", "", IF(Schedule!$S43 = "", "",IF(INDEX(Schedule!$AK$10:$AP$39,MATCH(Schedule!S43,Schedule!$AJ$10:$AJ$39,0),MATCH($F$7,Schedule!$AK$8:$AP$8,0)) = "","", INDEX(Schedule!$AK$10:$AP$39,MATCH(Schedule!S43,Schedule!$AJ$10:$AJ$39,0),MATCH($F$7,Schedule!$AK$8:$AP$8,0)))))</f>
        <v/>
      </c>
      <c r="E44" s="47" t="str">
        <f>IF(D44="","",D44*0.042*Schedule!G43)</f>
        <v/>
      </c>
      <c r="F44" s="43" t="str">
        <f>IF(D44="","",E44*Schedule!L43)</f>
        <v/>
      </c>
      <c r="G44" s="43" t="str">
        <f t="shared" si="12"/>
        <v/>
      </c>
      <c r="H44" s="43">
        <f t="shared" si="13"/>
        <v>0</v>
      </c>
      <c r="I44" s="44"/>
      <c r="J44" s="184" t="str">
        <f>IF($L$7 = "", "", IF(Schedule!$S43 = "", "",IF(INDEX(Schedule!$AK$10:$AP$39,MATCH(Schedule!S43,Schedule!$AJ$10:$AJ$39,0),MATCH($L$7,Schedule!$AK$8:$AP$8,0)) = "","", INDEX(Schedule!$AK$10:$AP$39,MATCH(Schedule!S43,Schedule!$AJ$10:$AJ$39,0),MATCH($L$7,Schedule!$AK$8:$AP$8,0)))))</f>
        <v/>
      </c>
      <c r="K44" s="47" t="str">
        <f>IF(J44="","",J44*0.042*Schedule!G43)</f>
        <v/>
      </c>
      <c r="L44" s="43" t="str">
        <f>IF(J44="","",K44*Schedule!L43)</f>
        <v/>
      </c>
      <c r="M44" s="43" t="str">
        <f t="shared" si="14"/>
        <v/>
      </c>
      <c r="N44" s="43">
        <f t="shared" si="15"/>
        <v>0</v>
      </c>
      <c r="O44" s="45"/>
      <c r="P44" s="184" t="str">
        <f>IF($R$7 = "", "", IF(Schedule!$S43 = "", "",IF(INDEX(Schedule!$AK$10:$AP$39,MATCH(Schedule!S43,Schedule!$AJ$10:$AJ$39,0),MATCH($R$7,Schedule!$AK$8:$AP$8,0)) = "","", INDEX(Schedule!$AK$10:$AP$39,MATCH(Schedule!S43,Schedule!$AJ$10:$AJ$39,0),MATCH($R$7,Schedule!$AK$8:$AP$8,0)))))</f>
        <v/>
      </c>
      <c r="Q44" s="47" t="str">
        <f>IF(P44="","",P44*0.042*Schedule!G43)</f>
        <v/>
      </c>
      <c r="R44" s="43" t="str">
        <f>IF(P44="","",Q44*Schedule!L43)</f>
        <v/>
      </c>
      <c r="S44" s="43" t="str">
        <f t="shared" si="16"/>
        <v/>
      </c>
      <c r="T44" s="43">
        <f t="shared" si="17"/>
        <v>0</v>
      </c>
      <c r="U44" s="46"/>
    </row>
    <row r="45" spans="1:21" s="4" customFormat="1" ht="20.100000000000001" customHeight="1">
      <c r="A45" s="34">
        <f>Schedule!$A44</f>
        <v>36</v>
      </c>
      <c r="B45" s="185" t="str">
        <f>Schedule!$B44</f>
        <v xml:space="preserve"> ()  </v>
      </c>
      <c r="C45" s="186">
        <f>Schedule!M44</f>
        <v>0</v>
      </c>
      <c r="D45" s="184" t="str">
        <f>IF($F$7 = "", "", IF(Schedule!$S44 = "", "",IF(INDEX(Schedule!$AK$10:$AP$39,MATCH(Schedule!S44,Schedule!$AJ$10:$AJ$39,0),MATCH($F$7,Schedule!$AK$8:$AP$8,0)) = "","", INDEX(Schedule!$AK$10:$AP$39,MATCH(Schedule!S44,Schedule!$AJ$10:$AJ$39,0),MATCH($F$7,Schedule!$AK$8:$AP$8,0)))))</f>
        <v/>
      </c>
      <c r="E45" s="47" t="str">
        <f>IF(D45="","",D45*0.042*Schedule!G44)</f>
        <v/>
      </c>
      <c r="F45" s="43" t="str">
        <f>IF(D45="","",E45*Schedule!L44)</f>
        <v/>
      </c>
      <c r="G45" s="43" t="str">
        <f t="shared" si="12"/>
        <v/>
      </c>
      <c r="H45" s="43">
        <f t="shared" si="13"/>
        <v>0</v>
      </c>
      <c r="I45" s="44"/>
      <c r="J45" s="184" t="str">
        <f>IF($L$7 = "", "", IF(Schedule!$S44 = "", "",IF(INDEX(Schedule!$AK$10:$AP$39,MATCH(Schedule!S44,Schedule!$AJ$10:$AJ$39,0),MATCH($L$7,Schedule!$AK$8:$AP$8,0)) = "","", INDEX(Schedule!$AK$10:$AP$39,MATCH(Schedule!S44,Schedule!$AJ$10:$AJ$39,0),MATCH($L$7,Schedule!$AK$8:$AP$8,0)))))</f>
        <v/>
      </c>
      <c r="K45" s="47" t="str">
        <f>IF(J45="","",J45*0.042*Schedule!G44)</f>
        <v/>
      </c>
      <c r="L45" s="43" t="str">
        <f>IF(J45="","",K45*Schedule!L44)</f>
        <v/>
      </c>
      <c r="M45" s="43" t="str">
        <f t="shared" si="14"/>
        <v/>
      </c>
      <c r="N45" s="43">
        <f t="shared" si="15"/>
        <v>0</v>
      </c>
      <c r="O45" s="45"/>
      <c r="P45" s="184" t="str">
        <f>IF($R$7 = "", "", IF(Schedule!$S44 = "", "",IF(INDEX(Schedule!$AK$10:$AP$39,MATCH(Schedule!S44,Schedule!$AJ$10:$AJ$39,0),MATCH($R$7,Schedule!$AK$8:$AP$8,0)) = "","", INDEX(Schedule!$AK$10:$AP$39,MATCH(Schedule!S44,Schedule!$AJ$10:$AJ$39,0),MATCH($R$7,Schedule!$AK$8:$AP$8,0)))))</f>
        <v/>
      </c>
      <c r="Q45" s="47" t="str">
        <f>IF(P45="","",P45*0.042*Schedule!G44)</f>
        <v/>
      </c>
      <c r="R45" s="43" t="str">
        <f>IF(P45="","",Q45*Schedule!L44)</f>
        <v/>
      </c>
      <c r="S45" s="43" t="str">
        <f t="shared" si="16"/>
        <v/>
      </c>
      <c r="T45" s="43">
        <f t="shared" si="17"/>
        <v>0</v>
      </c>
      <c r="U45" s="46"/>
    </row>
    <row r="46" spans="1:21" s="4" customFormat="1" ht="20.100000000000001" customHeight="1">
      <c r="A46" s="34">
        <f>Schedule!$A45</f>
        <v>37</v>
      </c>
      <c r="B46" s="185" t="str">
        <f>Schedule!$B45</f>
        <v xml:space="preserve"> ()  </v>
      </c>
      <c r="C46" s="186">
        <f>Schedule!M45</f>
        <v>0</v>
      </c>
      <c r="D46" s="184" t="str">
        <f>IF($F$7 = "", "", IF(Schedule!$S45 = "", "",IF(INDEX(Schedule!$AK$10:$AP$39,MATCH(Schedule!S45,Schedule!$AJ$10:$AJ$39,0),MATCH($F$7,Schedule!$AK$8:$AP$8,0)) = "","", INDEX(Schedule!$AK$10:$AP$39,MATCH(Schedule!S45,Schedule!$AJ$10:$AJ$39,0),MATCH($F$7,Schedule!$AK$8:$AP$8,0)))))</f>
        <v/>
      </c>
      <c r="E46" s="47" t="str">
        <f>IF(D46="","",D46*0.042*Schedule!G45)</f>
        <v/>
      </c>
      <c r="F46" s="43" t="str">
        <f>IF(D46="","",E46*Schedule!L45)</f>
        <v/>
      </c>
      <c r="G46" s="43" t="str">
        <f t="shared" si="12"/>
        <v/>
      </c>
      <c r="H46" s="43">
        <f t="shared" si="13"/>
        <v>0</v>
      </c>
      <c r="I46" s="44"/>
      <c r="J46" s="184" t="str">
        <f>IF($L$7 = "", "", IF(Schedule!$S45 = "", "",IF(INDEX(Schedule!$AK$10:$AP$39,MATCH(Schedule!S45,Schedule!$AJ$10:$AJ$39,0),MATCH($L$7,Schedule!$AK$8:$AP$8,0)) = "","", INDEX(Schedule!$AK$10:$AP$39,MATCH(Schedule!S45,Schedule!$AJ$10:$AJ$39,0),MATCH($L$7,Schedule!$AK$8:$AP$8,0)))))</f>
        <v/>
      </c>
      <c r="K46" s="47" t="str">
        <f>IF(J46="","",J46*0.042*Schedule!G45)</f>
        <v/>
      </c>
      <c r="L46" s="43" t="str">
        <f>IF(J46="","",K46*Schedule!L45)</f>
        <v/>
      </c>
      <c r="M46" s="43" t="str">
        <f t="shared" si="14"/>
        <v/>
      </c>
      <c r="N46" s="43">
        <f t="shared" si="15"/>
        <v>0</v>
      </c>
      <c r="O46" s="45"/>
      <c r="P46" s="184" t="str">
        <f>IF($R$7 = "", "", IF(Schedule!$S45 = "", "",IF(INDEX(Schedule!$AK$10:$AP$39,MATCH(Schedule!S45,Schedule!$AJ$10:$AJ$39,0),MATCH($R$7,Schedule!$AK$8:$AP$8,0)) = "","", INDEX(Schedule!$AK$10:$AP$39,MATCH(Schedule!S45,Schedule!$AJ$10:$AJ$39,0),MATCH($R$7,Schedule!$AK$8:$AP$8,0)))))</f>
        <v/>
      </c>
      <c r="Q46" s="47" t="str">
        <f>IF(P46="","",P46*0.042*Schedule!G45)</f>
        <v/>
      </c>
      <c r="R46" s="43" t="str">
        <f>IF(P46="","",Q46*Schedule!L45)</f>
        <v/>
      </c>
      <c r="S46" s="43" t="str">
        <f t="shared" si="16"/>
        <v/>
      </c>
      <c r="T46" s="43">
        <f t="shared" si="17"/>
        <v>0</v>
      </c>
      <c r="U46" s="46"/>
    </row>
    <row r="47" spans="1:21" s="4" customFormat="1" ht="20.100000000000001" customHeight="1">
      <c r="A47" s="34">
        <f>Schedule!$A46</f>
        <v>38</v>
      </c>
      <c r="B47" s="185" t="str">
        <f>Schedule!$B46</f>
        <v xml:space="preserve"> ()  </v>
      </c>
      <c r="C47" s="186">
        <f>Schedule!M46</f>
        <v>0</v>
      </c>
      <c r="D47" s="184" t="str">
        <f>IF($F$7 = "", "", IF(Schedule!$S46 = "", "",IF(INDEX(Schedule!$AK$10:$AP$39,MATCH(Schedule!S46,Schedule!$AJ$10:$AJ$39,0),MATCH($F$7,Schedule!$AK$8:$AP$8,0)) = "","", INDEX(Schedule!$AK$10:$AP$39,MATCH(Schedule!S46,Schedule!$AJ$10:$AJ$39,0),MATCH($F$7,Schedule!$AK$8:$AP$8,0)))))</f>
        <v/>
      </c>
      <c r="E47" s="47" t="str">
        <f>IF(D47="","",D47*0.042*Schedule!G46)</f>
        <v/>
      </c>
      <c r="F47" s="43" t="str">
        <f>IF(D47="","",E47*Schedule!L46)</f>
        <v/>
      </c>
      <c r="G47" s="43" t="str">
        <f t="shared" si="12"/>
        <v/>
      </c>
      <c r="H47" s="43">
        <f t="shared" si="13"/>
        <v>0</v>
      </c>
      <c r="I47" s="44"/>
      <c r="J47" s="184" t="str">
        <f>IF($L$7 = "", "", IF(Schedule!$S46 = "", "",IF(INDEX(Schedule!$AK$10:$AP$39,MATCH(Schedule!S46,Schedule!$AJ$10:$AJ$39,0),MATCH($L$7,Schedule!$AK$8:$AP$8,0)) = "","", INDEX(Schedule!$AK$10:$AP$39,MATCH(Schedule!S46,Schedule!$AJ$10:$AJ$39,0),MATCH($L$7,Schedule!$AK$8:$AP$8,0)))))</f>
        <v/>
      </c>
      <c r="K47" s="47" t="str">
        <f>IF(J47="","",J47*0.042*Schedule!G46)</f>
        <v/>
      </c>
      <c r="L47" s="43" t="str">
        <f>IF(J47="","",K47*Schedule!L46)</f>
        <v/>
      </c>
      <c r="M47" s="43" t="str">
        <f t="shared" si="14"/>
        <v/>
      </c>
      <c r="N47" s="43">
        <f t="shared" si="15"/>
        <v>0</v>
      </c>
      <c r="O47" s="45"/>
      <c r="P47" s="184" t="str">
        <f>IF($R$7 = "", "", IF(Schedule!$S46 = "", "",IF(INDEX(Schedule!$AK$10:$AP$39,MATCH(Schedule!S46,Schedule!$AJ$10:$AJ$39,0),MATCH($R$7,Schedule!$AK$8:$AP$8,0)) = "","", INDEX(Schedule!$AK$10:$AP$39,MATCH(Schedule!S46,Schedule!$AJ$10:$AJ$39,0),MATCH($R$7,Schedule!$AK$8:$AP$8,0)))))</f>
        <v/>
      </c>
      <c r="Q47" s="47" t="str">
        <f>IF(P47="","",P47*0.042*Schedule!G46)</f>
        <v/>
      </c>
      <c r="R47" s="43" t="str">
        <f>IF(P47="","",Q47*Schedule!L46)</f>
        <v/>
      </c>
      <c r="S47" s="43" t="str">
        <f t="shared" si="16"/>
        <v/>
      </c>
      <c r="T47" s="43">
        <f t="shared" si="17"/>
        <v>0</v>
      </c>
      <c r="U47" s="46"/>
    </row>
    <row r="48" spans="1:21" s="4" customFormat="1" ht="20.100000000000001" customHeight="1">
      <c r="A48" s="34">
        <f>Schedule!$A47</f>
        <v>39</v>
      </c>
      <c r="B48" s="185" t="str">
        <f>Schedule!$B47</f>
        <v xml:space="preserve"> ()  </v>
      </c>
      <c r="C48" s="186">
        <f>Schedule!M47</f>
        <v>0</v>
      </c>
      <c r="D48" s="184" t="str">
        <f>IF($F$7 = "", "", IF(Schedule!$S47 = "", "",IF(INDEX(Schedule!$AK$10:$AP$39,MATCH(Schedule!S47,Schedule!$AJ$10:$AJ$39,0),MATCH($F$7,Schedule!$AK$8:$AP$8,0)) = "","", INDEX(Schedule!$AK$10:$AP$39,MATCH(Schedule!S47,Schedule!$AJ$10:$AJ$39,0),MATCH($F$7,Schedule!$AK$8:$AP$8,0)))))</f>
        <v/>
      </c>
      <c r="E48" s="47" t="str">
        <f>IF(D48="","",D48*0.042*Schedule!G47)</f>
        <v/>
      </c>
      <c r="F48" s="43" t="str">
        <f>IF(D48="","",E48*Schedule!L47)</f>
        <v/>
      </c>
      <c r="G48" s="43" t="str">
        <f t="shared" si="12"/>
        <v/>
      </c>
      <c r="H48" s="43">
        <f t="shared" si="13"/>
        <v>0</v>
      </c>
      <c r="I48" s="44"/>
      <c r="J48" s="184" t="str">
        <f>IF($L$7 = "", "", IF(Schedule!$S47 = "", "",IF(INDEX(Schedule!$AK$10:$AP$39,MATCH(Schedule!S47,Schedule!$AJ$10:$AJ$39,0),MATCH($L$7,Schedule!$AK$8:$AP$8,0)) = "","", INDEX(Schedule!$AK$10:$AP$39,MATCH(Schedule!S47,Schedule!$AJ$10:$AJ$39,0),MATCH($L$7,Schedule!$AK$8:$AP$8,0)))))</f>
        <v/>
      </c>
      <c r="K48" s="47" t="str">
        <f>IF(J48="","",J48*0.042*Schedule!G47)</f>
        <v/>
      </c>
      <c r="L48" s="43" t="str">
        <f>IF(J48="","",K48*Schedule!L47)</f>
        <v/>
      </c>
      <c r="M48" s="43" t="str">
        <f t="shared" si="14"/>
        <v/>
      </c>
      <c r="N48" s="43">
        <f t="shared" si="15"/>
        <v>0</v>
      </c>
      <c r="O48" s="45"/>
      <c r="P48" s="184" t="str">
        <f>IF($R$7 = "", "", IF(Schedule!$S47 = "", "",IF(INDEX(Schedule!$AK$10:$AP$39,MATCH(Schedule!S47,Schedule!$AJ$10:$AJ$39,0),MATCH($R$7,Schedule!$AK$8:$AP$8,0)) = "","", INDEX(Schedule!$AK$10:$AP$39,MATCH(Schedule!S47,Schedule!$AJ$10:$AJ$39,0),MATCH($R$7,Schedule!$AK$8:$AP$8,0)))))</f>
        <v/>
      </c>
      <c r="Q48" s="47" t="str">
        <f>IF(P48="","",P48*0.042*Schedule!G47)</f>
        <v/>
      </c>
      <c r="R48" s="43" t="str">
        <f>IF(P48="","",Q48*Schedule!L47)</f>
        <v/>
      </c>
      <c r="S48" s="43" t="str">
        <f t="shared" si="16"/>
        <v/>
      </c>
      <c r="T48" s="43">
        <f t="shared" si="17"/>
        <v>0</v>
      </c>
      <c r="U48" s="46"/>
    </row>
    <row r="49" spans="1:21" s="4" customFormat="1" ht="20.100000000000001" customHeight="1">
      <c r="A49" s="34">
        <f>Schedule!$A48</f>
        <v>40</v>
      </c>
      <c r="B49" s="185" t="str">
        <f>Schedule!$B48</f>
        <v xml:space="preserve"> ()  </v>
      </c>
      <c r="C49" s="186">
        <f>Schedule!M48</f>
        <v>0</v>
      </c>
      <c r="D49" s="184" t="str">
        <f>IF($F$7 = "", "", IF(Schedule!$S48 = "", "",IF(INDEX(Schedule!$AK$10:$AP$39,MATCH(Schedule!S48,Schedule!$AJ$10:$AJ$39,0),MATCH($F$7,Schedule!$AK$8:$AP$8,0)) = "","", INDEX(Schedule!$AK$10:$AP$39,MATCH(Schedule!S48,Schedule!$AJ$10:$AJ$39,0),MATCH($F$7,Schedule!$AK$8:$AP$8,0)))))</f>
        <v/>
      </c>
      <c r="E49" s="47" t="str">
        <f>IF(D49="","",D49*0.042*Schedule!G48)</f>
        <v/>
      </c>
      <c r="F49" s="43" t="str">
        <f>IF(D49="","",E49*Schedule!L48)</f>
        <v/>
      </c>
      <c r="G49" s="43" t="str">
        <f t="shared" si="12"/>
        <v/>
      </c>
      <c r="H49" s="43">
        <f t="shared" si="13"/>
        <v>0</v>
      </c>
      <c r="I49" s="44"/>
      <c r="J49" s="184" t="str">
        <f>IF($L$7 = "", "", IF(Schedule!$S48 = "", "",IF(INDEX(Schedule!$AK$10:$AP$39,MATCH(Schedule!S48,Schedule!$AJ$10:$AJ$39,0),MATCH($L$7,Schedule!$AK$8:$AP$8,0)) = "","", INDEX(Schedule!$AK$10:$AP$39,MATCH(Schedule!S48,Schedule!$AJ$10:$AJ$39,0),MATCH($L$7,Schedule!$AK$8:$AP$8,0)))))</f>
        <v/>
      </c>
      <c r="K49" s="47" t="str">
        <f>IF(J49="","",J49*0.042*Schedule!G48)</f>
        <v/>
      </c>
      <c r="L49" s="43" t="str">
        <f>IF(J49="","",K49*Schedule!L48)</f>
        <v/>
      </c>
      <c r="M49" s="43" t="str">
        <f t="shared" si="14"/>
        <v/>
      </c>
      <c r="N49" s="43">
        <f t="shared" si="15"/>
        <v>0</v>
      </c>
      <c r="O49" s="45"/>
      <c r="P49" s="184" t="str">
        <f>IF($R$7 = "", "", IF(Schedule!$S48 = "", "",IF(INDEX(Schedule!$AK$10:$AP$39,MATCH(Schedule!S48,Schedule!$AJ$10:$AJ$39,0),MATCH($R$7,Schedule!$AK$8:$AP$8,0)) = "","", INDEX(Schedule!$AK$10:$AP$39,MATCH(Schedule!S48,Schedule!$AJ$10:$AJ$39,0),MATCH($R$7,Schedule!$AK$8:$AP$8,0)))))</f>
        <v/>
      </c>
      <c r="Q49" s="47" t="str">
        <f>IF(P49="","",P49*0.042*Schedule!G48)</f>
        <v/>
      </c>
      <c r="R49" s="43" t="str">
        <f>IF(P49="","",Q49*Schedule!L48)</f>
        <v/>
      </c>
      <c r="S49" s="43" t="str">
        <f t="shared" si="16"/>
        <v/>
      </c>
      <c r="T49" s="43">
        <f t="shared" si="17"/>
        <v>0</v>
      </c>
      <c r="U49" s="46"/>
    </row>
    <row r="50" spans="1:21" s="4" customFormat="1" ht="20.100000000000001" customHeight="1">
      <c r="A50" s="34">
        <f>Schedule!$A49</f>
        <v>41</v>
      </c>
      <c r="B50" s="185" t="str">
        <f>Schedule!$B49</f>
        <v xml:space="preserve"> ()  </v>
      </c>
      <c r="C50" s="186">
        <f>Schedule!M49</f>
        <v>0</v>
      </c>
      <c r="D50" s="184" t="str">
        <f>IF($F$7 = "", "", IF(Schedule!$S49 = "", "",IF(INDEX(Schedule!$AK$10:$AP$39,MATCH(Schedule!S49,Schedule!$AJ$10:$AJ$39,0),MATCH($F$7,Schedule!$AK$8:$AP$8,0)) = "","", INDEX(Schedule!$AK$10:$AP$39,MATCH(Schedule!S49,Schedule!$AJ$10:$AJ$39,0),MATCH($F$7,Schedule!$AK$8:$AP$8,0)))))</f>
        <v/>
      </c>
      <c r="E50" s="47" t="str">
        <f>IF(D50="","",D50*0.042*Schedule!G49)</f>
        <v/>
      </c>
      <c r="F50" s="43" t="str">
        <f>IF(D50="","",E50*Schedule!L49)</f>
        <v/>
      </c>
      <c r="G50" s="43" t="str">
        <f t="shared" si="12"/>
        <v/>
      </c>
      <c r="H50" s="43">
        <f t="shared" si="13"/>
        <v>0</v>
      </c>
      <c r="I50" s="44"/>
      <c r="J50" s="184" t="str">
        <f>IF($L$7 = "", "", IF(Schedule!$S49 = "", "",IF(INDEX(Schedule!$AK$10:$AP$39,MATCH(Schedule!S49,Schedule!$AJ$10:$AJ$39,0),MATCH($L$7,Schedule!$AK$8:$AP$8,0)) = "","", INDEX(Schedule!$AK$10:$AP$39,MATCH(Schedule!S49,Schedule!$AJ$10:$AJ$39,0),MATCH($L$7,Schedule!$AK$8:$AP$8,0)))))</f>
        <v/>
      </c>
      <c r="K50" s="47" t="str">
        <f>IF(J50="","",J50*0.042*Schedule!G49)</f>
        <v/>
      </c>
      <c r="L50" s="43" t="str">
        <f>IF(J50="","",K50*Schedule!L49)</f>
        <v/>
      </c>
      <c r="M50" s="43" t="str">
        <f t="shared" si="14"/>
        <v/>
      </c>
      <c r="N50" s="43">
        <f t="shared" si="15"/>
        <v>0</v>
      </c>
      <c r="O50" s="45"/>
      <c r="P50" s="184" t="str">
        <f>IF($R$7 = "", "", IF(Schedule!$S49 = "", "",IF(INDEX(Schedule!$AK$10:$AP$39,MATCH(Schedule!S49,Schedule!$AJ$10:$AJ$39,0),MATCH($R$7,Schedule!$AK$8:$AP$8,0)) = "","", INDEX(Schedule!$AK$10:$AP$39,MATCH(Schedule!S49,Schedule!$AJ$10:$AJ$39,0),MATCH($R$7,Schedule!$AK$8:$AP$8,0)))))</f>
        <v/>
      </c>
      <c r="Q50" s="47" t="str">
        <f>IF(P50="","",P50*0.042*Schedule!G49)</f>
        <v/>
      </c>
      <c r="R50" s="43" t="str">
        <f>IF(P50="","",Q50*Schedule!L49)</f>
        <v/>
      </c>
      <c r="S50" s="43" t="str">
        <f t="shared" si="16"/>
        <v/>
      </c>
      <c r="T50" s="43">
        <f t="shared" si="17"/>
        <v>0</v>
      </c>
      <c r="U50" s="46"/>
    </row>
    <row r="51" spans="1:21" s="4" customFormat="1" ht="20.100000000000001" customHeight="1">
      <c r="A51" s="34">
        <f>Schedule!$A50</f>
        <v>42</v>
      </c>
      <c r="B51" s="185" t="str">
        <f>Schedule!$B50</f>
        <v xml:space="preserve"> ()  </v>
      </c>
      <c r="C51" s="186">
        <f>Schedule!M50</f>
        <v>0</v>
      </c>
      <c r="D51" s="184" t="str">
        <f>IF($F$7 = "", "", IF(Schedule!$S50 = "", "",IF(INDEX(Schedule!$AK$10:$AP$39,MATCH(Schedule!S50,Schedule!$AJ$10:$AJ$39,0),MATCH($F$7,Schedule!$AK$8:$AP$8,0)) = "","", INDEX(Schedule!$AK$10:$AP$39,MATCH(Schedule!S50,Schedule!$AJ$10:$AJ$39,0),MATCH($F$7,Schedule!$AK$8:$AP$8,0)))))</f>
        <v/>
      </c>
      <c r="E51" s="47" t="str">
        <f>IF(D51="","",D51*0.042*Schedule!G50)</f>
        <v/>
      </c>
      <c r="F51" s="43" t="str">
        <f>IF(D51="","",E51*Schedule!L50)</f>
        <v/>
      </c>
      <c r="G51" s="43" t="str">
        <f t="shared" si="12"/>
        <v/>
      </c>
      <c r="H51" s="43">
        <f t="shared" si="13"/>
        <v>0</v>
      </c>
      <c r="I51" s="44"/>
      <c r="J51" s="184" t="str">
        <f>IF($L$7 = "", "", IF(Schedule!$S50 = "", "",IF(INDEX(Schedule!$AK$10:$AP$39,MATCH(Schedule!S50,Schedule!$AJ$10:$AJ$39,0),MATCH($L$7,Schedule!$AK$8:$AP$8,0)) = "","", INDEX(Schedule!$AK$10:$AP$39,MATCH(Schedule!S50,Schedule!$AJ$10:$AJ$39,0),MATCH($L$7,Schedule!$AK$8:$AP$8,0)))))</f>
        <v/>
      </c>
      <c r="K51" s="47" t="str">
        <f>IF(J51="","",J51*0.042*Schedule!G50)</f>
        <v/>
      </c>
      <c r="L51" s="43" t="str">
        <f>IF(J51="","",K51*Schedule!L50)</f>
        <v/>
      </c>
      <c r="M51" s="43" t="str">
        <f t="shared" si="14"/>
        <v/>
      </c>
      <c r="N51" s="43">
        <f t="shared" si="15"/>
        <v>0</v>
      </c>
      <c r="O51" s="45"/>
      <c r="P51" s="184" t="str">
        <f>IF($R$7 = "", "", IF(Schedule!$S50 = "", "",IF(INDEX(Schedule!$AK$10:$AP$39,MATCH(Schedule!S50,Schedule!$AJ$10:$AJ$39,0),MATCH($R$7,Schedule!$AK$8:$AP$8,0)) = "","", INDEX(Schedule!$AK$10:$AP$39,MATCH(Schedule!S50,Schedule!$AJ$10:$AJ$39,0),MATCH($R$7,Schedule!$AK$8:$AP$8,0)))))</f>
        <v/>
      </c>
      <c r="Q51" s="47" t="str">
        <f>IF(P51="","",P51*0.042*Schedule!G50)</f>
        <v/>
      </c>
      <c r="R51" s="43" t="str">
        <f>IF(P51="","",Q51*Schedule!L50)</f>
        <v/>
      </c>
      <c r="S51" s="43" t="str">
        <f t="shared" si="16"/>
        <v/>
      </c>
      <c r="T51" s="43">
        <f t="shared" si="17"/>
        <v>0</v>
      </c>
      <c r="U51" s="46"/>
    </row>
    <row r="52" spans="1:21" s="4" customFormat="1" ht="20.100000000000001" customHeight="1">
      <c r="A52" s="34">
        <f>Schedule!$A51</f>
        <v>43</v>
      </c>
      <c r="B52" s="185" t="str">
        <f>Schedule!$B51</f>
        <v xml:space="preserve"> ()  </v>
      </c>
      <c r="C52" s="186">
        <f>Schedule!M51</f>
        <v>0</v>
      </c>
      <c r="D52" s="184" t="str">
        <f>IF($F$7 = "", "", IF(Schedule!$S51 = "", "",IF(INDEX(Schedule!$AK$10:$AP$39,MATCH(Schedule!S51,Schedule!$AJ$10:$AJ$39,0),MATCH($F$7,Schedule!$AK$8:$AP$8,0)) = "","", INDEX(Schedule!$AK$10:$AP$39,MATCH(Schedule!S51,Schedule!$AJ$10:$AJ$39,0),MATCH($F$7,Schedule!$AK$8:$AP$8,0)))))</f>
        <v/>
      </c>
      <c r="E52" s="47" t="str">
        <f>IF(D52="","",D52*0.042*Schedule!G51)</f>
        <v/>
      </c>
      <c r="F52" s="43" t="str">
        <f>IF(D52="","",E52*Schedule!L51)</f>
        <v/>
      </c>
      <c r="G52" s="43" t="str">
        <f t="shared" si="12"/>
        <v/>
      </c>
      <c r="H52" s="43">
        <f t="shared" si="13"/>
        <v>0</v>
      </c>
      <c r="I52" s="44"/>
      <c r="J52" s="184" t="str">
        <f>IF($L$7 = "", "", IF(Schedule!$S51 = "", "",IF(INDEX(Schedule!$AK$10:$AP$39,MATCH(Schedule!S51,Schedule!$AJ$10:$AJ$39,0),MATCH($L$7,Schedule!$AK$8:$AP$8,0)) = "","", INDEX(Schedule!$AK$10:$AP$39,MATCH(Schedule!S51,Schedule!$AJ$10:$AJ$39,0),MATCH($L$7,Schedule!$AK$8:$AP$8,0)))))</f>
        <v/>
      </c>
      <c r="K52" s="47" t="str">
        <f>IF(J52="","",J52*0.042*Schedule!G51)</f>
        <v/>
      </c>
      <c r="L52" s="43" t="str">
        <f>IF(J52="","",K52*Schedule!L51)</f>
        <v/>
      </c>
      <c r="M52" s="43" t="str">
        <f t="shared" si="14"/>
        <v/>
      </c>
      <c r="N52" s="43">
        <f t="shared" si="15"/>
        <v>0</v>
      </c>
      <c r="O52" s="45"/>
      <c r="P52" s="184" t="str">
        <f>IF($R$7 = "", "", IF(Schedule!$S51 = "", "",IF(INDEX(Schedule!$AK$10:$AP$39,MATCH(Schedule!S51,Schedule!$AJ$10:$AJ$39,0),MATCH($R$7,Schedule!$AK$8:$AP$8,0)) = "","", INDEX(Schedule!$AK$10:$AP$39,MATCH(Schedule!S51,Schedule!$AJ$10:$AJ$39,0),MATCH($R$7,Schedule!$AK$8:$AP$8,0)))))</f>
        <v/>
      </c>
      <c r="Q52" s="47" t="str">
        <f>IF(P52="","",P52*0.042*Schedule!G51)</f>
        <v/>
      </c>
      <c r="R52" s="43" t="str">
        <f>IF(P52="","",Q52*Schedule!L51)</f>
        <v/>
      </c>
      <c r="S52" s="43" t="str">
        <f t="shared" si="16"/>
        <v/>
      </c>
      <c r="T52" s="43">
        <f t="shared" si="17"/>
        <v>0</v>
      </c>
      <c r="U52" s="46"/>
    </row>
    <row r="53" spans="1:21" s="4" customFormat="1" ht="20.100000000000001" customHeight="1">
      <c r="A53" s="34">
        <f>Schedule!$A52</f>
        <v>44</v>
      </c>
      <c r="B53" s="185" t="str">
        <f>Schedule!$B52</f>
        <v xml:space="preserve"> ()  </v>
      </c>
      <c r="C53" s="186">
        <f>Schedule!M52</f>
        <v>0</v>
      </c>
      <c r="D53" s="184" t="str">
        <f>IF($F$7 = "", "", IF(Schedule!$S52 = "", "",IF(INDEX(Schedule!$AK$10:$AP$39,MATCH(Schedule!S52,Schedule!$AJ$10:$AJ$39,0),MATCH($F$7,Schedule!$AK$8:$AP$8,0)) = "","", INDEX(Schedule!$AK$10:$AP$39,MATCH(Schedule!S52,Schedule!$AJ$10:$AJ$39,0),MATCH($F$7,Schedule!$AK$8:$AP$8,0)))))</f>
        <v/>
      </c>
      <c r="E53" s="47" t="str">
        <f>IF(D53="","",D53*0.042*Schedule!G52)</f>
        <v/>
      </c>
      <c r="F53" s="43" t="str">
        <f>IF(D53="","",E53*Schedule!L52)</f>
        <v/>
      </c>
      <c r="G53" s="43" t="str">
        <f t="shared" si="12"/>
        <v/>
      </c>
      <c r="H53" s="43">
        <f t="shared" si="13"/>
        <v>0</v>
      </c>
      <c r="I53" s="44"/>
      <c r="J53" s="184" t="str">
        <f>IF($L$7 = "", "", IF(Schedule!$S52 = "", "",IF(INDEX(Schedule!$AK$10:$AP$39,MATCH(Schedule!S52,Schedule!$AJ$10:$AJ$39,0),MATCH($L$7,Schedule!$AK$8:$AP$8,0)) = "","", INDEX(Schedule!$AK$10:$AP$39,MATCH(Schedule!S52,Schedule!$AJ$10:$AJ$39,0),MATCH($L$7,Schedule!$AK$8:$AP$8,0)))))</f>
        <v/>
      </c>
      <c r="K53" s="47" t="str">
        <f>IF(J53="","",J53*0.042*Schedule!G52)</f>
        <v/>
      </c>
      <c r="L53" s="43" t="str">
        <f>IF(J53="","",K53*Schedule!L52)</f>
        <v/>
      </c>
      <c r="M53" s="43" t="str">
        <f t="shared" si="14"/>
        <v/>
      </c>
      <c r="N53" s="43">
        <f t="shared" si="15"/>
        <v>0</v>
      </c>
      <c r="O53" s="45"/>
      <c r="P53" s="184" t="str">
        <f>IF($R$7 = "", "", IF(Schedule!$S52 = "", "",IF(INDEX(Schedule!$AK$10:$AP$39,MATCH(Schedule!S52,Schedule!$AJ$10:$AJ$39,0),MATCH($R$7,Schedule!$AK$8:$AP$8,0)) = "","", INDEX(Schedule!$AK$10:$AP$39,MATCH(Schedule!S52,Schedule!$AJ$10:$AJ$39,0),MATCH($R$7,Schedule!$AK$8:$AP$8,0)))))</f>
        <v/>
      </c>
      <c r="Q53" s="47" t="str">
        <f>IF(P53="","",P53*0.042*Schedule!G52)</f>
        <v/>
      </c>
      <c r="R53" s="43" t="str">
        <f>IF(P53="","",Q53*Schedule!L52)</f>
        <v/>
      </c>
      <c r="S53" s="43" t="str">
        <f t="shared" si="16"/>
        <v/>
      </c>
      <c r="T53" s="43">
        <f t="shared" si="17"/>
        <v>0</v>
      </c>
      <c r="U53" s="46"/>
    </row>
    <row r="54" spans="1:21" s="4" customFormat="1" ht="20.100000000000001" customHeight="1">
      <c r="A54" s="34">
        <f>Schedule!$A53</f>
        <v>45</v>
      </c>
      <c r="B54" s="185" t="str">
        <f>Schedule!$B53</f>
        <v xml:space="preserve"> ()  </v>
      </c>
      <c r="C54" s="186">
        <f>Schedule!M53</f>
        <v>0</v>
      </c>
      <c r="D54" s="184" t="str">
        <f>IF($F$7 = "", "", IF(Schedule!$S53 = "", "",IF(INDEX(Schedule!$AK$10:$AP$39,MATCH(Schedule!S53,Schedule!$AJ$10:$AJ$39,0),MATCH($F$7,Schedule!$AK$8:$AP$8,0)) = "","", INDEX(Schedule!$AK$10:$AP$39,MATCH(Schedule!S53,Schedule!$AJ$10:$AJ$39,0),MATCH($F$7,Schedule!$AK$8:$AP$8,0)))))</f>
        <v/>
      </c>
      <c r="E54" s="47" t="str">
        <f>IF(D54="","",D54*0.042*Schedule!G53)</f>
        <v/>
      </c>
      <c r="F54" s="43" t="str">
        <f>IF(D54="","",E54*Schedule!L53)</f>
        <v/>
      </c>
      <c r="G54" s="43" t="str">
        <f t="shared" si="12"/>
        <v/>
      </c>
      <c r="H54" s="43">
        <f t="shared" si="13"/>
        <v>0</v>
      </c>
      <c r="I54" s="44"/>
      <c r="J54" s="184" t="str">
        <f>IF($L$7 = "", "", IF(Schedule!$S53 = "", "",IF(INDEX(Schedule!$AK$10:$AP$39,MATCH(Schedule!S53,Schedule!$AJ$10:$AJ$39,0),MATCH($L$7,Schedule!$AK$8:$AP$8,0)) = "","", INDEX(Schedule!$AK$10:$AP$39,MATCH(Schedule!S53,Schedule!$AJ$10:$AJ$39,0),MATCH($L$7,Schedule!$AK$8:$AP$8,0)))))</f>
        <v/>
      </c>
      <c r="K54" s="47" t="str">
        <f>IF(J54="","",J54*0.042*Schedule!G53)</f>
        <v/>
      </c>
      <c r="L54" s="43" t="str">
        <f>IF(J54="","",K54*Schedule!L53)</f>
        <v/>
      </c>
      <c r="M54" s="43" t="str">
        <f t="shared" si="14"/>
        <v/>
      </c>
      <c r="N54" s="43">
        <f t="shared" si="15"/>
        <v>0</v>
      </c>
      <c r="O54" s="45"/>
      <c r="P54" s="184" t="str">
        <f>IF($R$7 = "", "", IF(Schedule!$S53 = "", "",IF(INDEX(Schedule!$AK$10:$AP$39,MATCH(Schedule!S53,Schedule!$AJ$10:$AJ$39,0),MATCH($R$7,Schedule!$AK$8:$AP$8,0)) = "","", INDEX(Schedule!$AK$10:$AP$39,MATCH(Schedule!S53,Schedule!$AJ$10:$AJ$39,0),MATCH($R$7,Schedule!$AK$8:$AP$8,0)))))</f>
        <v/>
      </c>
      <c r="Q54" s="47" t="str">
        <f>IF(P54="","",P54*0.042*Schedule!G53)</f>
        <v/>
      </c>
      <c r="R54" s="43" t="str">
        <f>IF(P54="","",Q54*Schedule!L53)</f>
        <v/>
      </c>
      <c r="S54" s="43" t="str">
        <f t="shared" si="16"/>
        <v/>
      </c>
      <c r="T54" s="43">
        <f t="shared" si="17"/>
        <v>0</v>
      </c>
      <c r="U54" s="46"/>
    </row>
    <row r="55" spans="1:21" s="4" customFormat="1" ht="20.100000000000001" customHeight="1">
      <c r="A55" s="34">
        <f>Schedule!$A54</f>
        <v>46</v>
      </c>
      <c r="B55" s="185" t="str">
        <f>Schedule!$B54</f>
        <v xml:space="preserve"> ()  </v>
      </c>
      <c r="C55" s="186">
        <f>Schedule!M54</f>
        <v>0</v>
      </c>
      <c r="D55" s="184" t="str">
        <f>IF($F$7 = "", "", IF(Schedule!$S54 = "", "",IF(INDEX(Schedule!$AK$10:$AP$39,MATCH(Schedule!S54,Schedule!$AJ$10:$AJ$39,0),MATCH($F$7,Schedule!$AK$8:$AP$8,0)) = "","", INDEX(Schedule!$AK$10:$AP$39,MATCH(Schedule!S54,Schedule!$AJ$10:$AJ$39,0),MATCH($F$7,Schedule!$AK$8:$AP$8,0)))))</f>
        <v/>
      </c>
      <c r="E55" s="47" t="str">
        <f>IF(D55="","",D55*0.042*Schedule!G54)</f>
        <v/>
      </c>
      <c r="F55" s="43" t="str">
        <f>IF(D55="","",E55*Schedule!L54)</f>
        <v/>
      </c>
      <c r="G55" s="43" t="str">
        <f t="shared" si="12"/>
        <v/>
      </c>
      <c r="H55" s="43">
        <f t="shared" si="13"/>
        <v>0</v>
      </c>
      <c r="I55" s="44"/>
      <c r="J55" s="184" t="str">
        <f>IF($L$7 = "", "", IF(Schedule!$S54 = "", "",IF(INDEX(Schedule!$AK$10:$AP$39,MATCH(Schedule!S54,Schedule!$AJ$10:$AJ$39,0),MATCH($L$7,Schedule!$AK$8:$AP$8,0)) = "","", INDEX(Schedule!$AK$10:$AP$39,MATCH(Schedule!S54,Schedule!$AJ$10:$AJ$39,0),MATCH($L$7,Schedule!$AK$8:$AP$8,0)))))</f>
        <v/>
      </c>
      <c r="K55" s="47" t="str">
        <f>IF(J55="","",J55*0.042*Schedule!G54)</f>
        <v/>
      </c>
      <c r="L55" s="43" t="str">
        <f>IF(J55="","",K55*Schedule!L54)</f>
        <v/>
      </c>
      <c r="M55" s="43" t="str">
        <f t="shared" si="14"/>
        <v/>
      </c>
      <c r="N55" s="43">
        <f t="shared" si="15"/>
        <v>0</v>
      </c>
      <c r="O55" s="45"/>
      <c r="P55" s="184" t="str">
        <f>IF($R$7 = "", "", IF(Schedule!$S54 = "", "",IF(INDEX(Schedule!$AK$10:$AP$39,MATCH(Schedule!S54,Schedule!$AJ$10:$AJ$39,0),MATCH($R$7,Schedule!$AK$8:$AP$8,0)) = "","", INDEX(Schedule!$AK$10:$AP$39,MATCH(Schedule!S54,Schedule!$AJ$10:$AJ$39,0),MATCH($R$7,Schedule!$AK$8:$AP$8,0)))))</f>
        <v/>
      </c>
      <c r="Q55" s="47" t="str">
        <f>IF(P55="","",P55*0.042*Schedule!G54)</f>
        <v/>
      </c>
      <c r="R55" s="43" t="str">
        <f>IF(P55="","",Q55*Schedule!L54)</f>
        <v/>
      </c>
      <c r="S55" s="43" t="str">
        <f t="shared" si="16"/>
        <v/>
      </c>
      <c r="T55" s="43">
        <f t="shared" si="17"/>
        <v>0</v>
      </c>
      <c r="U55" s="46"/>
    </row>
    <row r="56" spans="1:21" s="4" customFormat="1" ht="20.100000000000001" customHeight="1">
      <c r="A56" s="34">
        <f>Schedule!$A55</f>
        <v>47</v>
      </c>
      <c r="B56" s="185" t="str">
        <f>Schedule!$B55</f>
        <v xml:space="preserve"> ()  </v>
      </c>
      <c r="C56" s="186">
        <f>Schedule!M55</f>
        <v>0</v>
      </c>
      <c r="D56" s="184" t="str">
        <f>IF($F$7 = "", "", IF(Schedule!$S55 = "", "",IF(INDEX(Schedule!$AK$10:$AP$39,MATCH(Schedule!S55,Schedule!$AJ$10:$AJ$39,0),MATCH($F$7,Schedule!$AK$8:$AP$8,0)) = "","", INDEX(Schedule!$AK$10:$AP$39,MATCH(Schedule!S55,Schedule!$AJ$10:$AJ$39,0),MATCH($F$7,Schedule!$AK$8:$AP$8,0)))))</f>
        <v/>
      </c>
      <c r="E56" s="47" t="str">
        <f>IF(D56="","",D56*0.042*Schedule!G55)</f>
        <v/>
      </c>
      <c r="F56" s="43" t="str">
        <f>IF(D56="","",E56*Schedule!L55)</f>
        <v/>
      </c>
      <c r="G56" s="43" t="str">
        <f t="shared" si="12"/>
        <v/>
      </c>
      <c r="H56" s="43">
        <f t="shared" si="13"/>
        <v>0</v>
      </c>
      <c r="I56" s="44"/>
      <c r="J56" s="184" t="str">
        <f>IF($L$7 = "", "", IF(Schedule!$S55 = "", "",IF(INDEX(Schedule!$AK$10:$AP$39,MATCH(Schedule!S55,Schedule!$AJ$10:$AJ$39,0),MATCH($L$7,Schedule!$AK$8:$AP$8,0)) = "","", INDEX(Schedule!$AK$10:$AP$39,MATCH(Schedule!S55,Schedule!$AJ$10:$AJ$39,0),MATCH($L$7,Schedule!$AK$8:$AP$8,0)))))</f>
        <v/>
      </c>
      <c r="K56" s="47" t="str">
        <f>IF(J56="","",J56*0.042*Schedule!G55)</f>
        <v/>
      </c>
      <c r="L56" s="43" t="str">
        <f>IF(J56="","",K56*Schedule!L55)</f>
        <v/>
      </c>
      <c r="M56" s="43" t="str">
        <f t="shared" si="14"/>
        <v/>
      </c>
      <c r="N56" s="43">
        <f t="shared" si="15"/>
        <v>0</v>
      </c>
      <c r="O56" s="45"/>
      <c r="P56" s="184" t="str">
        <f>IF($R$7 = "", "", IF(Schedule!$S55 = "", "",IF(INDEX(Schedule!$AK$10:$AP$39,MATCH(Schedule!S55,Schedule!$AJ$10:$AJ$39,0),MATCH($R$7,Schedule!$AK$8:$AP$8,0)) = "","", INDEX(Schedule!$AK$10:$AP$39,MATCH(Schedule!S55,Schedule!$AJ$10:$AJ$39,0),MATCH($R$7,Schedule!$AK$8:$AP$8,0)))))</f>
        <v/>
      </c>
      <c r="Q56" s="47" t="str">
        <f>IF(P56="","",P56*0.042*Schedule!G55)</f>
        <v/>
      </c>
      <c r="R56" s="43" t="str">
        <f>IF(P56="","",Q56*Schedule!L55)</f>
        <v/>
      </c>
      <c r="S56" s="43" t="str">
        <f t="shared" si="16"/>
        <v/>
      </c>
      <c r="T56" s="43">
        <f t="shared" si="17"/>
        <v>0</v>
      </c>
      <c r="U56" s="46"/>
    </row>
    <row r="57" spans="1:21" s="4" customFormat="1" ht="20.100000000000001" customHeight="1">
      <c r="A57" s="34">
        <f>Schedule!$A56</f>
        <v>48</v>
      </c>
      <c r="B57" s="185" t="str">
        <f>Schedule!$B56</f>
        <v xml:space="preserve"> ()  </v>
      </c>
      <c r="C57" s="186">
        <f>Schedule!M56</f>
        <v>0</v>
      </c>
      <c r="D57" s="184" t="str">
        <f>IF($F$7 = "", "", IF(Schedule!$S56 = "", "",IF(INDEX(Schedule!$AK$10:$AP$39,MATCH(Schedule!S56,Schedule!$AJ$10:$AJ$39,0),MATCH($F$7,Schedule!$AK$8:$AP$8,0)) = "","", INDEX(Schedule!$AK$10:$AP$39,MATCH(Schedule!S56,Schedule!$AJ$10:$AJ$39,0),MATCH($F$7,Schedule!$AK$8:$AP$8,0)))))</f>
        <v/>
      </c>
      <c r="E57" s="47" t="str">
        <f>IF(D57="","",D57*0.042*Schedule!G56)</f>
        <v/>
      </c>
      <c r="F57" s="43" t="str">
        <f>IF(D57="","",E57*Schedule!L56)</f>
        <v/>
      </c>
      <c r="G57" s="43" t="str">
        <f t="shared" si="12"/>
        <v/>
      </c>
      <c r="H57" s="43">
        <f t="shared" si="13"/>
        <v>0</v>
      </c>
      <c r="I57" s="44"/>
      <c r="J57" s="184" t="str">
        <f>IF($L$7 = "", "", IF(Schedule!$S56 = "", "",IF(INDEX(Schedule!$AK$10:$AP$39,MATCH(Schedule!S56,Schedule!$AJ$10:$AJ$39,0),MATCH($L$7,Schedule!$AK$8:$AP$8,0)) = "","", INDEX(Schedule!$AK$10:$AP$39,MATCH(Schedule!S56,Schedule!$AJ$10:$AJ$39,0),MATCH($L$7,Schedule!$AK$8:$AP$8,0)))))</f>
        <v/>
      </c>
      <c r="K57" s="47" t="str">
        <f>IF(J57="","",J57*0.042*Schedule!G56)</f>
        <v/>
      </c>
      <c r="L57" s="43" t="str">
        <f>IF(J57="","",K57*Schedule!L56)</f>
        <v/>
      </c>
      <c r="M57" s="43" t="str">
        <f t="shared" si="14"/>
        <v/>
      </c>
      <c r="N57" s="43">
        <f t="shared" si="15"/>
        <v>0</v>
      </c>
      <c r="O57" s="45"/>
      <c r="P57" s="184" t="str">
        <f>IF($R$7 = "", "", IF(Schedule!$S56 = "", "",IF(INDEX(Schedule!$AK$10:$AP$39,MATCH(Schedule!S56,Schedule!$AJ$10:$AJ$39,0),MATCH($R$7,Schedule!$AK$8:$AP$8,0)) = "","", INDEX(Schedule!$AK$10:$AP$39,MATCH(Schedule!S56,Schedule!$AJ$10:$AJ$39,0),MATCH($R$7,Schedule!$AK$8:$AP$8,0)))))</f>
        <v/>
      </c>
      <c r="Q57" s="47" t="str">
        <f>IF(P57="","",P57*0.042*Schedule!G56)</f>
        <v/>
      </c>
      <c r="R57" s="43" t="str">
        <f>IF(P57="","",Q57*Schedule!L56)</f>
        <v/>
      </c>
      <c r="S57" s="43" t="str">
        <f t="shared" si="16"/>
        <v/>
      </c>
      <c r="T57" s="43">
        <f t="shared" si="17"/>
        <v>0</v>
      </c>
      <c r="U57" s="46"/>
    </row>
    <row r="58" spans="1:21" s="4" customFormat="1" ht="20.100000000000001" customHeight="1">
      <c r="A58" s="34">
        <f>Schedule!$A57</f>
        <v>49</v>
      </c>
      <c r="B58" s="185" t="str">
        <f>Schedule!$B57</f>
        <v xml:space="preserve"> ()  </v>
      </c>
      <c r="C58" s="186">
        <f>Schedule!M57</f>
        <v>0</v>
      </c>
      <c r="D58" s="184" t="str">
        <f>IF($F$7 = "", "", IF(Schedule!$S57 = "", "",IF(INDEX(Schedule!$AK$10:$AP$39,MATCH(Schedule!S57,Schedule!$AJ$10:$AJ$39,0),MATCH($F$7,Schedule!$AK$8:$AP$8,0)) = "","", INDEX(Schedule!$AK$10:$AP$39,MATCH(Schedule!S57,Schedule!$AJ$10:$AJ$39,0),MATCH($F$7,Schedule!$AK$8:$AP$8,0)))))</f>
        <v/>
      </c>
      <c r="E58" s="47" t="str">
        <f>IF(D58="","",D58*0.042*Schedule!G57)</f>
        <v/>
      </c>
      <c r="F58" s="43" t="str">
        <f>IF(D58="","",E58*Schedule!L57)</f>
        <v/>
      </c>
      <c r="G58" s="43" t="str">
        <f t="shared" si="12"/>
        <v/>
      </c>
      <c r="H58" s="43">
        <f t="shared" si="13"/>
        <v>0</v>
      </c>
      <c r="I58" s="44"/>
      <c r="J58" s="184" t="str">
        <f>IF($L$7 = "", "", IF(Schedule!$S57 = "", "",IF(INDEX(Schedule!$AK$10:$AP$39,MATCH(Schedule!S57,Schedule!$AJ$10:$AJ$39,0),MATCH($L$7,Schedule!$AK$8:$AP$8,0)) = "","", INDEX(Schedule!$AK$10:$AP$39,MATCH(Schedule!S57,Schedule!$AJ$10:$AJ$39,0),MATCH($L$7,Schedule!$AK$8:$AP$8,0)))))</f>
        <v/>
      </c>
      <c r="K58" s="47" t="str">
        <f>IF(J58="","",J58*0.042*Schedule!G57)</f>
        <v/>
      </c>
      <c r="L58" s="43" t="str">
        <f>IF(J58="","",K58*Schedule!L57)</f>
        <v/>
      </c>
      <c r="M58" s="43" t="str">
        <f t="shared" si="14"/>
        <v/>
      </c>
      <c r="N58" s="43">
        <f t="shared" si="15"/>
        <v>0</v>
      </c>
      <c r="O58" s="45"/>
      <c r="P58" s="184" t="str">
        <f>IF($R$7 = "", "", IF(Schedule!$S57 = "", "",IF(INDEX(Schedule!$AK$10:$AP$39,MATCH(Schedule!S57,Schedule!$AJ$10:$AJ$39,0),MATCH($R$7,Schedule!$AK$8:$AP$8,0)) = "","", INDEX(Schedule!$AK$10:$AP$39,MATCH(Schedule!S57,Schedule!$AJ$10:$AJ$39,0),MATCH($R$7,Schedule!$AK$8:$AP$8,0)))))</f>
        <v/>
      </c>
      <c r="Q58" s="47" t="str">
        <f>IF(P58="","",P58*0.042*Schedule!G57)</f>
        <v/>
      </c>
      <c r="R58" s="43" t="str">
        <f>IF(P58="","",Q58*Schedule!L57)</f>
        <v/>
      </c>
      <c r="S58" s="43" t="str">
        <f t="shared" si="16"/>
        <v/>
      </c>
      <c r="T58" s="43">
        <f t="shared" si="17"/>
        <v>0</v>
      </c>
      <c r="U58" s="46"/>
    </row>
    <row r="59" spans="1:21" s="4" customFormat="1" ht="20.100000000000001" customHeight="1">
      <c r="A59" s="34">
        <f>Schedule!$A58</f>
        <v>50</v>
      </c>
      <c r="B59" s="185" t="str">
        <f>Schedule!$B58</f>
        <v xml:space="preserve"> ()  </v>
      </c>
      <c r="C59" s="186">
        <f>Schedule!M58</f>
        <v>0</v>
      </c>
      <c r="D59" s="184" t="str">
        <f>IF($F$7 = "", "", IF(Schedule!$S58 = "", "",IF(INDEX(Schedule!$AK$10:$AP$39,MATCH(Schedule!S58,Schedule!$AJ$10:$AJ$39,0),MATCH($F$7,Schedule!$AK$8:$AP$8,0)) = "","", INDEX(Schedule!$AK$10:$AP$39,MATCH(Schedule!S58,Schedule!$AJ$10:$AJ$39,0),MATCH($F$7,Schedule!$AK$8:$AP$8,0)))))</f>
        <v/>
      </c>
      <c r="E59" s="47" t="str">
        <f>IF(D59="","",D59*0.042*Schedule!G58)</f>
        <v/>
      </c>
      <c r="F59" s="43" t="str">
        <f>IF(D59="","",E59*Schedule!L58)</f>
        <v/>
      </c>
      <c r="G59" s="43" t="str">
        <f t="shared" si="12"/>
        <v/>
      </c>
      <c r="H59" s="43">
        <f t="shared" si="13"/>
        <v>0</v>
      </c>
      <c r="I59" s="44"/>
      <c r="J59" s="184" t="str">
        <f>IF($L$7 = "", "", IF(Schedule!$S58 = "", "",IF(INDEX(Schedule!$AK$10:$AP$39,MATCH(Schedule!S58,Schedule!$AJ$10:$AJ$39,0),MATCH($L$7,Schedule!$AK$8:$AP$8,0)) = "","", INDEX(Schedule!$AK$10:$AP$39,MATCH(Schedule!S58,Schedule!$AJ$10:$AJ$39,0),MATCH($L$7,Schedule!$AK$8:$AP$8,0)))))</f>
        <v/>
      </c>
      <c r="K59" s="47" t="str">
        <f>IF(J59="","",J59*0.042*Schedule!G58)</f>
        <v/>
      </c>
      <c r="L59" s="43" t="str">
        <f>IF(J59="","",K59*Schedule!L58)</f>
        <v/>
      </c>
      <c r="M59" s="43" t="str">
        <f t="shared" si="14"/>
        <v/>
      </c>
      <c r="N59" s="43">
        <f t="shared" si="15"/>
        <v>0</v>
      </c>
      <c r="O59" s="45"/>
      <c r="P59" s="184" t="str">
        <f>IF($R$7 = "", "", IF(Schedule!$S58 = "", "",IF(INDEX(Schedule!$AK$10:$AP$39,MATCH(Schedule!S58,Schedule!$AJ$10:$AJ$39,0),MATCH($R$7,Schedule!$AK$8:$AP$8,0)) = "","", INDEX(Schedule!$AK$10:$AP$39,MATCH(Schedule!S58,Schedule!$AJ$10:$AJ$39,0),MATCH($R$7,Schedule!$AK$8:$AP$8,0)))))</f>
        <v/>
      </c>
      <c r="Q59" s="47" t="str">
        <f>IF(P59="","",P59*0.042*Schedule!G58)</f>
        <v/>
      </c>
      <c r="R59" s="43" t="str">
        <f>IF(P59="","",Q59*Schedule!L58)</f>
        <v/>
      </c>
      <c r="S59" s="43" t="str">
        <f t="shared" si="16"/>
        <v/>
      </c>
      <c r="T59" s="43">
        <f t="shared" si="17"/>
        <v>0</v>
      </c>
      <c r="U59" s="46"/>
    </row>
    <row r="60" spans="1:21" s="4" customFormat="1" ht="20.100000000000001" customHeight="1">
      <c r="A60" s="34">
        <f>Schedule!$A59</f>
        <v>51</v>
      </c>
      <c r="B60" s="185" t="str">
        <f>Schedule!$B59</f>
        <v xml:space="preserve"> ()  </v>
      </c>
      <c r="C60" s="186">
        <f>Schedule!M59</f>
        <v>0</v>
      </c>
      <c r="D60" s="184" t="str">
        <f>IF($F$7 = "", "", IF(Schedule!$S59 = "", "",IF(INDEX(Schedule!$AK$10:$AP$39,MATCH(Schedule!S59,Schedule!$AJ$10:$AJ$39,0),MATCH($F$7,Schedule!$AK$8:$AP$8,0)) = "","", INDEX(Schedule!$AK$10:$AP$39,MATCH(Schedule!S59,Schedule!$AJ$10:$AJ$39,0),MATCH($F$7,Schedule!$AK$8:$AP$8,0)))))</f>
        <v/>
      </c>
      <c r="E60" s="47" t="str">
        <f>IF(D60="","",D60*0.042*Schedule!G59)</f>
        <v/>
      </c>
      <c r="F60" s="43" t="str">
        <f>IF(D60="","",E60*Schedule!L59)</f>
        <v/>
      </c>
      <c r="G60" s="43" t="str">
        <f t="shared" si="12"/>
        <v/>
      </c>
      <c r="H60" s="43">
        <f t="shared" si="13"/>
        <v>0</v>
      </c>
      <c r="I60" s="44"/>
      <c r="J60" s="184" t="str">
        <f>IF($L$7 = "", "", IF(Schedule!$S59 = "", "",IF(INDEX(Schedule!$AK$10:$AP$39,MATCH(Schedule!S59,Schedule!$AJ$10:$AJ$39,0),MATCH($L$7,Schedule!$AK$8:$AP$8,0)) = "","", INDEX(Schedule!$AK$10:$AP$39,MATCH(Schedule!S59,Schedule!$AJ$10:$AJ$39,0),MATCH($L$7,Schedule!$AK$8:$AP$8,0)))))</f>
        <v/>
      </c>
      <c r="K60" s="47" t="str">
        <f>IF(J60="","",J60*0.042*Schedule!G59)</f>
        <v/>
      </c>
      <c r="L60" s="43" t="str">
        <f>IF(J60="","",K60*Schedule!L59)</f>
        <v/>
      </c>
      <c r="M60" s="43" t="str">
        <f t="shared" si="14"/>
        <v/>
      </c>
      <c r="N60" s="43">
        <f t="shared" si="15"/>
        <v>0</v>
      </c>
      <c r="O60" s="45"/>
      <c r="P60" s="184" t="str">
        <f>IF($R$7 = "", "", IF(Schedule!$S59 = "", "",IF(INDEX(Schedule!$AK$10:$AP$39,MATCH(Schedule!S59,Schedule!$AJ$10:$AJ$39,0),MATCH($R$7,Schedule!$AK$8:$AP$8,0)) = "","", INDEX(Schedule!$AK$10:$AP$39,MATCH(Schedule!S59,Schedule!$AJ$10:$AJ$39,0),MATCH($R$7,Schedule!$AK$8:$AP$8,0)))))</f>
        <v/>
      </c>
      <c r="Q60" s="47" t="str">
        <f>IF(P60="","",P60*0.042*Schedule!G59)</f>
        <v/>
      </c>
      <c r="R60" s="43" t="str">
        <f>IF(P60="","",Q60*Schedule!L59)</f>
        <v/>
      </c>
      <c r="S60" s="43" t="str">
        <f t="shared" si="16"/>
        <v/>
      </c>
      <c r="T60" s="43">
        <f t="shared" si="17"/>
        <v>0</v>
      </c>
      <c r="U60" s="46"/>
    </row>
    <row r="61" spans="1:21" s="4" customFormat="1" ht="20.100000000000001" customHeight="1">
      <c r="A61" s="34">
        <f>Schedule!$A60</f>
        <v>52</v>
      </c>
      <c r="B61" s="185" t="str">
        <f>Schedule!$B60</f>
        <v xml:space="preserve"> ()  </v>
      </c>
      <c r="C61" s="186">
        <f>Schedule!M60</f>
        <v>0</v>
      </c>
      <c r="D61" s="184" t="str">
        <f>IF($F$7 = "", "", IF(Schedule!$S60 = "", "",IF(INDEX(Schedule!$AK$10:$AP$39,MATCH(Schedule!S60,Schedule!$AJ$10:$AJ$39,0),MATCH($F$7,Schedule!$AK$8:$AP$8,0)) = "","", INDEX(Schedule!$AK$10:$AP$39,MATCH(Schedule!S60,Schedule!$AJ$10:$AJ$39,0),MATCH($F$7,Schedule!$AK$8:$AP$8,0)))))</f>
        <v/>
      </c>
      <c r="E61" s="47" t="str">
        <f>IF(D61="","",D61*0.042*Schedule!G60)</f>
        <v/>
      </c>
      <c r="F61" s="43" t="str">
        <f>IF(D61="","",E61*Schedule!L60)</f>
        <v/>
      </c>
      <c r="G61" s="43" t="str">
        <f t="shared" si="12"/>
        <v/>
      </c>
      <c r="H61" s="43">
        <f t="shared" si="13"/>
        <v>0</v>
      </c>
      <c r="I61" s="44"/>
      <c r="J61" s="184" t="str">
        <f>IF($L$7 = "", "", IF(Schedule!$S60 = "", "",IF(INDEX(Schedule!$AK$10:$AP$39,MATCH(Schedule!S60,Schedule!$AJ$10:$AJ$39,0),MATCH($L$7,Schedule!$AK$8:$AP$8,0)) = "","", INDEX(Schedule!$AK$10:$AP$39,MATCH(Schedule!S60,Schedule!$AJ$10:$AJ$39,0),MATCH($L$7,Schedule!$AK$8:$AP$8,0)))))</f>
        <v/>
      </c>
      <c r="K61" s="47" t="str">
        <f>IF(J61="","",J61*0.042*Schedule!G60)</f>
        <v/>
      </c>
      <c r="L61" s="43" t="str">
        <f>IF(J61="","",K61*Schedule!L60)</f>
        <v/>
      </c>
      <c r="M61" s="43" t="str">
        <f t="shared" si="14"/>
        <v/>
      </c>
      <c r="N61" s="43">
        <f t="shared" si="15"/>
        <v>0</v>
      </c>
      <c r="O61" s="45"/>
      <c r="P61" s="184" t="str">
        <f>IF($R$7 = "", "", IF(Schedule!$S60 = "", "",IF(INDEX(Schedule!$AK$10:$AP$39,MATCH(Schedule!S60,Schedule!$AJ$10:$AJ$39,0),MATCH($R$7,Schedule!$AK$8:$AP$8,0)) = "","", INDEX(Schedule!$AK$10:$AP$39,MATCH(Schedule!S60,Schedule!$AJ$10:$AJ$39,0),MATCH($R$7,Schedule!$AK$8:$AP$8,0)))))</f>
        <v/>
      </c>
      <c r="Q61" s="47" t="str">
        <f>IF(P61="","",P61*0.042*Schedule!G60)</f>
        <v/>
      </c>
      <c r="R61" s="43" t="str">
        <f>IF(P61="","",Q61*Schedule!L60)</f>
        <v/>
      </c>
      <c r="S61" s="43" t="str">
        <f t="shared" si="16"/>
        <v/>
      </c>
      <c r="T61" s="43">
        <f t="shared" si="17"/>
        <v>0</v>
      </c>
      <c r="U61" s="46"/>
    </row>
    <row r="62" spans="1:21" s="4" customFormat="1" ht="20.100000000000001" customHeight="1">
      <c r="A62" s="34">
        <f>Schedule!$A61</f>
        <v>53</v>
      </c>
      <c r="B62" s="185" t="str">
        <f>Schedule!$B61</f>
        <v xml:space="preserve"> ()  </v>
      </c>
      <c r="C62" s="186">
        <f>Schedule!M61</f>
        <v>0</v>
      </c>
      <c r="D62" s="184" t="str">
        <f>IF($F$7 = "", "", IF(Schedule!$S61 = "", "",IF(INDEX(Schedule!$AK$10:$AP$39,MATCH(Schedule!S61,Schedule!$AJ$10:$AJ$39,0),MATCH($F$7,Schedule!$AK$8:$AP$8,0)) = "","", INDEX(Schedule!$AK$10:$AP$39,MATCH(Schedule!S61,Schedule!$AJ$10:$AJ$39,0),MATCH($F$7,Schedule!$AK$8:$AP$8,0)))))</f>
        <v/>
      </c>
      <c r="E62" s="47" t="str">
        <f>IF(D62="","",D62*0.042*Schedule!G61)</f>
        <v/>
      </c>
      <c r="F62" s="43" t="str">
        <f>IF(D62="","",E62*Schedule!L61)</f>
        <v/>
      </c>
      <c r="G62" s="43" t="str">
        <f t="shared" si="12"/>
        <v/>
      </c>
      <c r="H62" s="43">
        <f t="shared" si="13"/>
        <v>0</v>
      </c>
      <c r="I62" s="44"/>
      <c r="J62" s="184" t="str">
        <f>IF($L$7 = "", "", IF(Schedule!$S61 = "", "",IF(INDEX(Schedule!$AK$10:$AP$39,MATCH(Schedule!S61,Schedule!$AJ$10:$AJ$39,0),MATCH($L$7,Schedule!$AK$8:$AP$8,0)) = "","", INDEX(Schedule!$AK$10:$AP$39,MATCH(Schedule!S61,Schedule!$AJ$10:$AJ$39,0),MATCH($L$7,Schedule!$AK$8:$AP$8,0)))))</f>
        <v/>
      </c>
      <c r="K62" s="47" t="str">
        <f>IF(J62="","",J62*0.042*Schedule!G61)</f>
        <v/>
      </c>
      <c r="L62" s="43" t="str">
        <f>IF(J62="","",K62*Schedule!L61)</f>
        <v/>
      </c>
      <c r="M62" s="43" t="str">
        <f t="shared" si="14"/>
        <v/>
      </c>
      <c r="N62" s="43">
        <f t="shared" si="15"/>
        <v>0</v>
      </c>
      <c r="O62" s="45"/>
      <c r="P62" s="184" t="str">
        <f>IF($R$7 = "", "", IF(Schedule!$S61 = "", "",IF(INDEX(Schedule!$AK$10:$AP$39,MATCH(Schedule!S61,Schedule!$AJ$10:$AJ$39,0),MATCH($R$7,Schedule!$AK$8:$AP$8,0)) = "","", INDEX(Schedule!$AK$10:$AP$39,MATCH(Schedule!S61,Schedule!$AJ$10:$AJ$39,0),MATCH($R$7,Schedule!$AK$8:$AP$8,0)))))</f>
        <v/>
      </c>
      <c r="Q62" s="47" t="str">
        <f>IF(P62="","",P62*0.042*Schedule!G61)</f>
        <v/>
      </c>
      <c r="R62" s="43" t="str">
        <f>IF(P62="","",Q62*Schedule!L61)</f>
        <v/>
      </c>
      <c r="S62" s="43" t="str">
        <f t="shared" si="16"/>
        <v/>
      </c>
      <c r="T62" s="43">
        <f t="shared" si="17"/>
        <v>0</v>
      </c>
      <c r="U62" s="46"/>
    </row>
    <row r="63" spans="1:21" s="4" customFormat="1" ht="20.100000000000001" customHeight="1">
      <c r="A63" s="34">
        <f>Schedule!$A62</f>
        <v>54</v>
      </c>
      <c r="B63" s="185" t="str">
        <f>Schedule!$B62</f>
        <v xml:space="preserve"> ()  </v>
      </c>
      <c r="C63" s="186">
        <f>Schedule!M62</f>
        <v>0</v>
      </c>
      <c r="D63" s="184" t="str">
        <f>IF($F$7 = "", "", IF(Schedule!$S62 = "", "",IF(INDEX(Schedule!$AK$10:$AP$39,MATCH(Schedule!S62,Schedule!$AJ$10:$AJ$39,0),MATCH($F$7,Schedule!$AK$8:$AP$8,0)) = "","", INDEX(Schedule!$AK$10:$AP$39,MATCH(Schedule!S62,Schedule!$AJ$10:$AJ$39,0),MATCH($F$7,Schedule!$AK$8:$AP$8,0)))))</f>
        <v/>
      </c>
      <c r="E63" s="47" t="str">
        <f>IF(D63="","",D63*0.042*Schedule!G62)</f>
        <v/>
      </c>
      <c r="F63" s="43" t="str">
        <f>IF(D63="","",E63*Schedule!L62)</f>
        <v/>
      </c>
      <c r="G63" s="43" t="str">
        <f t="shared" si="12"/>
        <v/>
      </c>
      <c r="H63" s="43">
        <f t="shared" si="13"/>
        <v>0</v>
      </c>
      <c r="I63" s="44"/>
      <c r="J63" s="184" t="str">
        <f>IF($L$7 = "", "", IF(Schedule!$S62 = "", "",IF(INDEX(Schedule!$AK$10:$AP$39,MATCH(Schedule!S62,Schedule!$AJ$10:$AJ$39,0),MATCH($L$7,Schedule!$AK$8:$AP$8,0)) = "","", INDEX(Schedule!$AK$10:$AP$39,MATCH(Schedule!S62,Schedule!$AJ$10:$AJ$39,0),MATCH($L$7,Schedule!$AK$8:$AP$8,0)))))</f>
        <v/>
      </c>
      <c r="K63" s="47" t="str">
        <f>IF(J63="","",J63*0.042*Schedule!G62)</f>
        <v/>
      </c>
      <c r="L63" s="43" t="str">
        <f>IF(J63="","",K63*Schedule!L62)</f>
        <v/>
      </c>
      <c r="M63" s="43" t="str">
        <f t="shared" si="14"/>
        <v/>
      </c>
      <c r="N63" s="43">
        <f t="shared" si="15"/>
        <v>0</v>
      </c>
      <c r="O63" s="45"/>
      <c r="P63" s="184" t="str">
        <f>IF($R$7 = "", "", IF(Schedule!$S62 = "", "",IF(INDEX(Schedule!$AK$10:$AP$39,MATCH(Schedule!S62,Schedule!$AJ$10:$AJ$39,0),MATCH($R$7,Schedule!$AK$8:$AP$8,0)) = "","", INDEX(Schedule!$AK$10:$AP$39,MATCH(Schedule!S62,Schedule!$AJ$10:$AJ$39,0),MATCH($R$7,Schedule!$AK$8:$AP$8,0)))))</f>
        <v/>
      </c>
      <c r="Q63" s="47" t="str">
        <f>IF(P63="","",P63*0.042*Schedule!G62)</f>
        <v/>
      </c>
      <c r="R63" s="43" t="str">
        <f>IF(P63="","",Q63*Schedule!L62)</f>
        <v/>
      </c>
      <c r="S63" s="43" t="str">
        <f t="shared" si="16"/>
        <v/>
      </c>
      <c r="T63" s="43">
        <f t="shared" si="17"/>
        <v>0</v>
      </c>
      <c r="U63" s="46"/>
    </row>
    <row r="64" spans="1:21" s="4" customFormat="1" ht="20.100000000000001" customHeight="1">
      <c r="A64" s="34">
        <f>Schedule!$A63</f>
        <v>55</v>
      </c>
      <c r="B64" s="185" t="str">
        <f>Schedule!$B63</f>
        <v xml:space="preserve"> ()  </v>
      </c>
      <c r="C64" s="186">
        <f>Schedule!M63</f>
        <v>0</v>
      </c>
      <c r="D64" s="184" t="str">
        <f>IF($F$7 = "", "", IF(Schedule!$S63 = "", "",IF(INDEX(Schedule!$AK$10:$AP$39,MATCH(Schedule!S63,Schedule!$AJ$10:$AJ$39,0),MATCH($F$7,Schedule!$AK$8:$AP$8,0)) = "","", INDEX(Schedule!$AK$10:$AP$39,MATCH(Schedule!S63,Schedule!$AJ$10:$AJ$39,0),MATCH($F$7,Schedule!$AK$8:$AP$8,0)))))</f>
        <v/>
      </c>
      <c r="E64" s="47" t="str">
        <f>IF(D64="","",D64*0.042*Schedule!G63)</f>
        <v/>
      </c>
      <c r="F64" s="43" t="str">
        <f>IF(D64="","",E64*Schedule!L63)</f>
        <v/>
      </c>
      <c r="G64" s="43" t="str">
        <f t="shared" si="12"/>
        <v/>
      </c>
      <c r="H64" s="43">
        <f t="shared" si="13"/>
        <v>0</v>
      </c>
      <c r="I64" s="44"/>
      <c r="J64" s="184" t="str">
        <f>IF($L$7 = "", "", IF(Schedule!$S63 = "", "",IF(INDEX(Schedule!$AK$10:$AP$39,MATCH(Schedule!S63,Schedule!$AJ$10:$AJ$39,0),MATCH($L$7,Schedule!$AK$8:$AP$8,0)) = "","", INDEX(Schedule!$AK$10:$AP$39,MATCH(Schedule!S63,Schedule!$AJ$10:$AJ$39,0),MATCH($L$7,Schedule!$AK$8:$AP$8,0)))))</f>
        <v/>
      </c>
      <c r="K64" s="47" t="str">
        <f>IF(J64="","",J64*0.042*Schedule!G63)</f>
        <v/>
      </c>
      <c r="L64" s="43" t="str">
        <f>IF(J64="","",K64*Schedule!L63)</f>
        <v/>
      </c>
      <c r="M64" s="43" t="str">
        <f t="shared" si="14"/>
        <v/>
      </c>
      <c r="N64" s="43">
        <f t="shared" si="15"/>
        <v>0</v>
      </c>
      <c r="O64" s="45"/>
      <c r="P64" s="184" t="str">
        <f>IF($R$7 = "", "", IF(Schedule!$S63 = "", "",IF(INDEX(Schedule!$AK$10:$AP$39,MATCH(Schedule!S63,Schedule!$AJ$10:$AJ$39,0),MATCH($R$7,Schedule!$AK$8:$AP$8,0)) = "","", INDEX(Schedule!$AK$10:$AP$39,MATCH(Schedule!S63,Schedule!$AJ$10:$AJ$39,0),MATCH($R$7,Schedule!$AK$8:$AP$8,0)))))</f>
        <v/>
      </c>
      <c r="Q64" s="47" t="str">
        <f>IF(P64="","",P64*0.042*Schedule!G63)</f>
        <v/>
      </c>
      <c r="R64" s="43" t="str">
        <f>IF(P64="","",Q64*Schedule!L63)</f>
        <v/>
      </c>
      <c r="S64" s="43" t="str">
        <f t="shared" si="16"/>
        <v/>
      </c>
      <c r="T64" s="43">
        <f t="shared" si="17"/>
        <v>0</v>
      </c>
      <c r="U64" s="46"/>
    </row>
    <row r="65" spans="1:21" s="4" customFormat="1" ht="20.100000000000001" customHeight="1">
      <c r="A65" s="34">
        <f>Schedule!$A64</f>
        <v>56</v>
      </c>
      <c r="B65" s="185" t="str">
        <f>Schedule!$B64</f>
        <v xml:space="preserve"> ()  </v>
      </c>
      <c r="C65" s="186">
        <f>Schedule!M64</f>
        <v>0</v>
      </c>
      <c r="D65" s="184" t="str">
        <f>IF($F$7 = "", "", IF(Schedule!$S64 = "", "",IF(INDEX(Schedule!$AK$10:$AP$39,MATCH(Schedule!S64,Schedule!$AJ$10:$AJ$39,0),MATCH($F$7,Schedule!$AK$8:$AP$8,0)) = "","", INDEX(Schedule!$AK$10:$AP$39,MATCH(Schedule!S64,Schedule!$AJ$10:$AJ$39,0),MATCH($F$7,Schedule!$AK$8:$AP$8,0)))))</f>
        <v/>
      </c>
      <c r="E65" s="47" t="str">
        <f>IF(D65="","",D65*0.042*Schedule!G64)</f>
        <v/>
      </c>
      <c r="F65" s="43" t="str">
        <f>IF(D65="","",E65*Schedule!L64)</f>
        <v/>
      </c>
      <c r="G65" s="43" t="str">
        <f t="shared" si="12"/>
        <v/>
      </c>
      <c r="H65" s="43">
        <f t="shared" si="13"/>
        <v>0</v>
      </c>
      <c r="I65" s="44"/>
      <c r="J65" s="184" t="str">
        <f>IF($L$7 = "", "", IF(Schedule!$S64 = "", "",IF(INDEX(Schedule!$AK$10:$AP$39,MATCH(Schedule!S64,Schedule!$AJ$10:$AJ$39,0),MATCH($L$7,Schedule!$AK$8:$AP$8,0)) = "","", INDEX(Schedule!$AK$10:$AP$39,MATCH(Schedule!S64,Schedule!$AJ$10:$AJ$39,0),MATCH($L$7,Schedule!$AK$8:$AP$8,0)))))</f>
        <v/>
      </c>
      <c r="K65" s="47" t="str">
        <f>IF(J65="","",J65*0.042*Schedule!G64)</f>
        <v/>
      </c>
      <c r="L65" s="43" t="str">
        <f>IF(J65="","",K65*Schedule!L64)</f>
        <v/>
      </c>
      <c r="M65" s="43" t="str">
        <f t="shared" si="14"/>
        <v/>
      </c>
      <c r="N65" s="43">
        <f t="shared" si="15"/>
        <v>0</v>
      </c>
      <c r="O65" s="45"/>
      <c r="P65" s="184" t="str">
        <f>IF($R$7 = "", "", IF(Schedule!$S64 = "", "",IF(INDEX(Schedule!$AK$10:$AP$39,MATCH(Schedule!S64,Schedule!$AJ$10:$AJ$39,0),MATCH($R$7,Schedule!$AK$8:$AP$8,0)) = "","", INDEX(Schedule!$AK$10:$AP$39,MATCH(Schedule!S64,Schedule!$AJ$10:$AJ$39,0),MATCH($R$7,Schedule!$AK$8:$AP$8,0)))))</f>
        <v/>
      </c>
      <c r="Q65" s="47" t="str">
        <f>IF(P65="","",P65*0.042*Schedule!G64)</f>
        <v/>
      </c>
      <c r="R65" s="43" t="str">
        <f>IF(P65="","",Q65*Schedule!L64)</f>
        <v/>
      </c>
      <c r="S65" s="43" t="str">
        <f t="shared" si="16"/>
        <v/>
      </c>
      <c r="T65" s="43">
        <f t="shared" si="17"/>
        <v>0</v>
      </c>
      <c r="U65" s="46"/>
    </row>
    <row r="66" spans="1:21" s="4" customFormat="1" ht="20.100000000000001" customHeight="1">
      <c r="A66" s="34">
        <f>Schedule!$A65</f>
        <v>57</v>
      </c>
      <c r="B66" s="185" t="str">
        <f>Schedule!$B65</f>
        <v xml:space="preserve"> ()  </v>
      </c>
      <c r="C66" s="186">
        <f>Schedule!M65</f>
        <v>0</v>
      </c>
      <c r="D66" s="184" t="str">
        <f>IF($F$7 = "", "", IF(Schedule!$S65 = "", "",IF(INDEX(Schedule!$AK$10:$AP$39,MATCH(Schedule!S65,Schedule!$AJ$10:$AJ$39,0),MATCH($F$7,Schedule!$AK$8:$AP$8,0)) = "","", INDEX(Schedule!$AK$10:$AP$39,MATCH(Schedule!S65,Schedule!$AJ$10:$AJ$39,0),MATCH($F$7,Schedule!$AK$8:$AP$8,0)))))</f>
        <v/>
      </c>
      <c r="E66" s="47" t="str">
        <f>IF(D66="","",D66*0.042*Schedule!G65)</f>
        <v/>
      </c>
      <c r="F66" s="43" t="str">
        <f>IF(D66="","",E66*Schedule!L65)</f>
        <v/>
      </c>
      <c r="G66" s="43" t="str">
        <f t="shared" si="12"/>
        <v/>
      </c>
      <c r="H66" s="43">
        <f t="shared" si="13"/>
        <v>0</v>
      </c>
      <c r="I66" s="44"/>
      <c r="J66" s="184" t="str">
        <f>IF($L$7 = "", "", IF(Schedule!$S65 = "", "",IF(INDEX(Schedule!$AK$10:$AP$39,MATCH(Schedule!S65,Schedule!$AJ$10:$AJ$39,0),MATCH($L$7,Schedule!$AK$8:$AP$8,0)) = "","", INDEX(Schedule!$AK$10:$AP$39,MATCH(Schedule!S65,Schedule!$AJ$10:$AJ$39,0),MATCH($L$7,Schedule!$AK$8:$AP$8,0)))))</f>
        <v/>
      </c>
      <c r="K66" s="47" t="str">
        <f>IF(J66="","",J66*0.042*Schedule!G65)</f>
        <v/>
      </c>
      <c r="L66" s="43" t="str">
        <f>IF(J66="","",K66*Schedule!L65)</f>
        <v/>
      </c>
      <c r="M66" s="43" t="str">
        <f t="shared" si="14"/>
        <v/>
      </c>
      <c r="N66" s="43">
        <f t="shared" si="15"/>
        <v>0</v>
      </c>
      <c r="O66" s="45"/>
      <c r="P66" s="184" t="str">
        <f>IF($R$7 = "", "", IF(Schedule!$S65 = "", "",IF(INDEX(Schedule!$AK$10:$AP$39,MATCH(Schedule!S65,Schedule!$AJ$10:$AJ$39,0),MATCH($R$7,Schedule!$AK$8:$AP$8,0)) = "","", INDEX(Schedule!$AK$10:$AP$39,MATCH(Schedule!S65,Schedule!$AJ$10:$AJ$39,0),MATCH($R$7,Schedule!$AK$8:$AP$8,0)))))</f>
        <v/>
      </c>
      <c r="Q66" s="47" t="str">
        <f>IF(P66="","",P66*0.042*Schedule!G65)</f>
        <v/>
      </c>
      <c r="R66" s="43" t="str">
        <f>IF(P66="","",Q66*Schedule!L65)</f>
        <v/>
      </c>
      <c r="S66" s="43" t="str">
        <f t="shared" si="16"/>
        <v/>
      </c>
      <c r="T66" s="43">
        <f t="shared" si="17"/>
        <v>0</v>
      </c>
      <c r="U66" s="46"/>
    </row>
    <row r="67" spans="1:21" s="4" customFormat="1" ht="20.100000000000001" customHeight="1">
      <c r="A67" s="34">
        <f>Schedule!$A66</f>
        <v>58</v>
      </c>
      <c r="B67" s="185" t="str">
        <f>Schedule!$B66</f>
        <v xml:space="preserve"> ()  </v>
      </c>
      <c r="C67" s="186">
        <f>Schedule!M66</f>
        <v>0</v>
      </c>
      <c r="D67" s="184" t="str">
        <f>IF($F$7 = "", "", IF(Schedule!$S66 = "", "",IF(INDEX(Schedule!$AK$10:$AP$39,MATCH(Schedule!S66,Schedule!$AJ$10:$AJ$39,0),MATCH($F$7,Schedule!$AK$8:$AP$8,0)) = "","", INDEX(Schedule!$AK$10:$AP$39,MATCH(Schedule!S66,Schedule!$AJ$10:$AJ$39,0),MATCH($F$7,Schedule!$AK$8:$AP$8,0)))))</f>
        <v/>
      </c>
      <c r="E67" s="47" t="str">
        <f>IF(D67="","",D67*0.042*Schedule!G66)</f>
        <v/>
      </c>
      <c r="F67" s="43" t="str">
        <f>IF(D67="","",E67*Schedule!L66)</f>
        <v/>
      </c>
      <c r="G67" s="43" t="str">
        <f t="shared" si="12"/>
        <v/>
      </c>
      <c r="H67" s="43">
        <f t="shared" si="13"/>
        <v>0</v>
      </c>
      <c r="I67" s="44"/>
      <c r="J67" s="184" t="str">
        <f>IF($L$7 = "", "", IF(Schedule!$S66 = "", "",IF(INDEX(Schedule!$AK$10:$AP$39,MATCH(Schedule!S66,Schedule!$AJ$10:$AJ$39,0),MATCH($L$7,Schedule!$AK$8:$AP$8,0)) = "","", INDEX(Schedule!$AK$10:$AP$39,MATCH(Schedule!S66,Schedule!$AJ$10:$AJ$39,0),MATCH($L$7,Schedule!$AK$8:$AP$8,0)))))</f>
        <v/>
      </c>
      <c r="K67" s="47" t="str">
        <f>IF(J67="","",J67*0.042*Schedule!G66)</f>
        <v/>
      </c>
      <c r="L67" s="43" t="str">
        <f>IF(J67="","",K67*Schedule!L66)</f>
        <v/>
      </c>
      <c r="M67" s="43" t="str">
        <f t="shared" si="14"/>
        <v/>
      </c>
      <c r="N67" s="43">
        <f t="shared" si="15"/>
        <v>0</v>
      </c>
      <c r="O67" s="45"/>
      <c r="P67" s="184" t="str">
        <f>IF($R$7 = "", "", IF(Schedule!$S66 = "", "",IF(INDEX(Schedule!$AK$10:$AP$39,MATCH(Schedule!S66,Schedule!$AJ$10:$AJ$39,0),MATCH($R$7,Schedule!$AK$8:$AP$8,0)) = "","", INDEX(Schedule!$AK$10:$AP$39,MATCH(Schedule!S66,Schedule!$AJ$10:$AJ$39,0),MATCH($R$7,Schedule!$AK$8:$AP$8,0)))))</f>
        <v/>
      </c>
      <c r="Q67" s="47" t="str">
        <f>IF(P67="","",P67*0.042*Schedule!G66)</f>
        <v/>
      </c>
      <c r="R67" s="43" t="str">
        <f>IF(P67="","",Q67*Schedule!L66)</f>
        <v/>
      </c>
      <c r="S67" s="43" t="str">
        <f t="shared" si="16"/>
        <v/>
      </c>
      <c r="T67" s="43">
        <f t="shared" si="17"/>
        <v>0</v>
      </c>
      <c r="U67" s="46"/>
    </row>
    <row r="68" spans="1:21" s="4" customFormat="1" ht="20.100000000000001" customHeight="1">
      <c r="A68" s="34">
        <f>Schedule!$A67</f>
        <v>59</v>
      </c>
      <c r="B68" s="185" t="str">
        <f>Schedule!$B67</f>
        <v xml:space="preserve"> ()  </v>
      </c>
      <c r="C68" s="186">
        <f>Schedule!M67</f>
        <v>0</v>
      </c>
      <c r="D68" s="184" t="str">
        <f>IF($F$7 = "", "", IF(Schedule!$S67 = "", "",IF(INDEX(Schedule!$AK$10:$AP$39,MATCH(Schedule!S67,Schedule!$AJ$10:$AJ$39,0),MATCH($F$7,Schedule!$AK$8:$AP$8,0)) = "","", INDEX(Schedule!$AK$10:$AP$39,MATCH(Schedule!S67,Schedule!$AJ$10:$AJ$39,0),MATCH($F$7,Schedule!$AK$8:$AP$8,0)))))</f>
        <v/>
      </c>
      <c r="E68" s="47" t="str">
        <f>IF(D68="","",D68*0.042*Schedule!G67)</f>
        <v/>
      </c>
      <c r="F68" s="43" t="str">
        <f>IF(D68="","",E68*Schedule!L67)</f>
        <v/>
      </c>
      <c r="G68" s="43" t="str">
        <f t="shared" si="12"/>
        <v/>
      </c>
      <c r="H68" s="43">
        <f t="shared" si="13"/>
        <v>0</v>
      </c>
      <c r="I68" s="44"/>
      <c r="J68" s="184" t="str">
        <f>IF($L$7 = "", "", IF(Schedule!$S67 = "", "",IF(INDEX(Schedule!$AK$10:$AP$39,MATCH(Schedule!S67,Schedule!$AJ$10:$AJ$39,0),MATCH($L$7,Schedule!$AK$8:$AP$8,0)) = "","", INDEX(Schedule!$AK$10:$AP$39,MATCH(Schedule!S67,Schedule!$AJ$10:$AJ$39,0),MATCH($L$7,Schedule!$AK$8:$AP$8,0)))))</f>
        <v/>
      </c>
      <c r="K68" s="47" t="str">
        <f>IF(J68="","",J68*0.042*Schedule!G67)</f>
        <v/>
      </c>
      <c r="L68" s="43" t="str">
        <f>IF(J68="","",K68*Schedule!L67)</f>
        <v/>
      </c>
      <c r="M68" s="43" t="str">
        <f t="shared" si="14"/>
        <v/>
      </c>
      <c r="N68" s="43">
        <f t="shared" si="15"/>
        <v>0</v>
      </c>
      <c r="O68" s="45"/>
      <c r="P68" s="184" t="str">
        <f>IF($R$7 = "", "", IF(Schedule!$S67 = "", "",IF(INDEX(Schedule!$AK$10:$AP$39,MATCH(Schedule!S67,Schedule!$AJ$10:$AJ$39,0),MATCH($R$7,Schedule!$AK$8:$AP$8,0)) = "","", INDEX(Schedule!$AK$10:$AP$39,MATCH(Schedule!S67,Schedule!$AJ$10:$AJ$39,0),MATCH($R$7,Schedule!$AK$8:$AP$8,0)))))</f>
        <v/>
      </c>
      <c r="Q68" s="47" t="str">
        <f>IF(P68="","",P68*0.042*Schedule!G67)</f>
        <v/>
      </c>
      <c r="R68" s="43" t="str">
        <f>IF(P68="","",Q68*Schedule!L67)</f>
        <v/>
      </c>
      <c r="S68" s="43" t="str">
        <f t="shared" si="16"/>
        <v/>
      </c>
      <c r="T68" s="43">
        <f t="shared" si="17"/>
        <v>0</v>
      </c>
      <c r="U68" s="46"/>
    </row>
    <row r="69" spans="1:21" s="4" customFormat="1" ht="20.100000000000001" customHeight="1">
      <c r="A69" s="34">
        <f>Schedule!$A68</f>
        <v>60</v>
      </c>
      <c r="B69" s="185" t="str">
        <f>Schedule!$B68</f>
        <v xml:space="preserve"> ()  </v>
      </c>
      <c r="C69" s="186">
        <f>Schedule!M68</f>
        <v>0</v>
      </c>
      <c r="D69" s="184" t="str">
        <f>IF($F$7 = "", "", IF(Schedule!$S68 = "", "",IF(INDEX(Schedule!$AK$10:$AP$39,MATCH(Schedule!S68,Schedule!$AJ$10:$AJ$39,0),MATCH($F$7,Schedule!$AK$8:$AP$8,0)) = "","", INDEX(Schedule!$AK$10:$AP$39,MATCH(Schedule!S68,Schedule!$AJ$10:$AJ$39,0),MATCH($F$7,Schedule!$AK$8:$AP$8,0)))))</f>
        <v/>
      </c>
      <c r="E69" s="47" t="str">
        <f>IF(D69="","",D69*0.042*Schedule!G68)</f>
        <v/>
      </c>
      <c r="F69" s="43" t="str">
        <f>IF(D69="","",E69*Schedule!L68)</f>
        <v/>
      </c>
      <c r="G69" s="43" t="str">
        <f t="shared" si="12"/>
        <v/>
      </c>
      <c r="H69" s="43">
        <f t="shared" si="13"/>
        <v>0</v>
      </c>
      <c r="I69" s="44"/>
      <c r="J69" s="184" t="str">
        <f>IF($L$7 = "", "", IF(Schedule!$S68 = "", "",IF(INDEX(Schedule!$AK$10:$AP$39,MATCH(Schedule!S68,Schedule!$AJ$10:$AJ$39,0),MATCH($L$7,Schedule!$AK$8:$AP$8,0)) = "","", INDEX(Schedule!$AK$10:$AP$39,MATCH(Schedule!S68,Schedule!$AJ$10:$AJ$39,0),MATCH($L$7,Schedule!$AK$8:$AP$8,0)))))</f>
        <v/>
      </c>
      <c r="K69" s="47" t="str">
        <f>IF(J69="","",J69*0.042*Schedule!G68)</f>
        <v/>
      </c>
      <c r="L69" s="43" t="str">
        <f>IF(J69="","",K69*Schedule!L68)</f>
        <v/>
      </c>
      <c r="M69" s="43" t="str">
        <f t="shared" si="14"/>
        <v/>
      </c>
      <c r="N69" s="43">
        <f t="shared" si="15"/>
        <v>0</v>
      </c>
      <c r="O69" s="45"/>
      <c r="P69" s="184" t="str">
        <f>IF($R$7 = "", "", IF(Schedule!$S68 = "", "",IF(INDEX(Schedule!$AK$10:$AP$39,MATCH(Schedule!S68,Schedule!$AJ$10:$AJ$39,0),MATCH($R$7,Schedule!$AK$8:$AP$8,0)) = "","", INDEX(Schedule!$AK$10:$AP$39,MATCH(Schedule!S68,Schedule!$AJ$10:$AJ$39,0),MATCH($R$7,Schedule!$AK$8:$AP$8,0)))))</f>
        <v/>
      </c>
      <c r="Q69" s="47" t="str">
        <f>IF(P69="","",P69*0.042*Schedule!G68)</f>
        <v/>
      </c>
      <c r="R69" s="43" t="str">
        <f>IF(P69="","",Q69*Schedule!L68)</f>
        <v/>
      </c>
      <c r="S69" s="43" t="str">
        <f t="shared" si="16"/>
        <v/>
      </c>
      <c r="T69" s="43">
        <f t="shared" si="17"/>
        <v>0</v>
      </c>
      <c r="U69" s="46"/>
    </row>
    <row r="70" spans="1:21" s="4" customFormat="1" ht="20.100000000000001" customHeight="1">
      <c r="A70" s="34">
        <f>Schedule!$A69</f>
        <v>61</v>
      </c>
      <c r="B70" s="185" t="str">
        <f>Schedule!$B69</f>
        <v xml:space="preserve"> ()  </v>
      </c>
      <c r="C70" s="186">
        <f>Schedule!M69</f>
        <v>0</v>
      </c>
      <c r="D70" s="184" t="str">
        <f>IF($F$7 = "", "", IF(Schedule!$S69 = "", "",IF(INDEX(Schedule!$AK$10:$AP$39,MATCH(Schedule!S69,Schedule!$AJ$10:$AJ$39,0),MATCH($F$7,Schedule!$AK$8:$AP$8,0)) = "","", INDEX(Schedule!$AK$10:$AP$39,MATCH(Schedule!S69,Schedule!$AJ$10:$AJ$39,0),MATCH($F$7,Schedule!$AK$8:$AP$8,0)))))</f>
        <v/>
      </c>
      <c r="E70" s="47" t="str">
        <f>IF(D70="","",D70*0.042*Schedule!G69)</f>
        <v/>
      </c>
      <c r="F70" s="43" t="str">
        <f>IF(D70="","",E70*Schedule!L69)</f>
        <v/>
      </c>
      <c r="G70" s="43" t="str">
        <f t="shared" si="12"/>
        <v/>
      </c>
      <c r="H70" s="43">
        <f t="shared" si="13"/>
        <v>0</v>
      </c>
      <c r="I70" s="44"/>
      <c r="J70" s="184" t="str">
        <f>IF($L$7 = "", "", IF(Schedule!$S69 = "", "",IF(INDEX(Schedule!$AK$10:$AP$39,MATCH(Schedule!S69,Schedule!$AJ$10:$AJ$39,0),MATCH($L$7,Schedule!$AK$8:$AP$8,0)) = "","", INDEX(Schedule!$AK$10:$AP$39,MATCH(Schedule!S69,Schedule!$AJ$10:$AJ$39,0),MATCH($L$7,Schedule!$AK$8:$AP$8,0)))))</f>
        <v/>
      </c>
      <c r="K70" s="47" t="str">
        <f>IF(J70="","",J70*0.042*Schedule!G69)</f>
        <v/>
      </c>
      <c r="L70" s="43" t="str">
        <f>IF(J70="","",K70*Schedule!L69)</f>
        <v/>
      </c>
      <c r="M70" s="43" t="str">
        <f t="shared" si="14"/>
        <v/>
      </c>
      <c r="N70" s="43">
        <f t="shared" si="15"/>
        <v>0</v>
      </c>
      <c r="O70" s="45"/>
      <c r="P70" s="184" t="str">
        <f>IF($R$7 = "", "", IF(Schedule!$S69 = "", "",IF(INDEX(Schedule!$AK$10:$AP$39,MATCH(Schedule!S69,Schedule!$AJ$10:$AJ$39,0),MATCH($R$7,Schedule!$AK$8:$AP$8,0)) = "","", INDEX(Schedule!$AK$10:$AP$39,MATCH(Schedule!S69,Schedule!$AJ$10:$AJ$39,0),MATCH($R$7,Schedule!$AK$8:$AP$8,0)))))</f>
        <v/>
      </c>
      <c r="Q70" s="47" t="str">
        <f>IF(P70="","",P70*0.042*Schedule!G69)</f>
        <v/>
      </c>
      <c r="R70" s="43" t="str">
        <f>IF(P70="","",Q70*Schedule!L69)</f>
        <v/>
      </c>
      <c r="S70" s="43" t="str">
        <f t="shared" si="16"/>
        <v/>
      </c>
      <c r="T70" s="43">
        <f t="shared" si="17"/>
        <v>0</v>
      </c>
      <c r="U70" s="46"/>
    </row>
    <row r="71" spans="1:21" s="4" customFormat="1" ht="20.100000000000001" customHeight="1">
      <c r="A71" s="34">
        <f>Schedule!$A70</f>
        <v>62</v>
      </c>
      <c r="B71" s="185" t="str">
        <f>Schedule!$B70</f>
        <v xml:space="preserve"> ()  </v>
      </c>
      <c r="C71" s="186">
        <f>Schedule!M70</f>
        <v>0</v>
      </c>
      <c r="D71" s="184" t="str">
        <f>IF($F$7 = "", "", IF(Schedule!$S70 = "", "",IF(INDEX(Schedule!$AK$10:$AP$39,MATCH(Schedule!S70,Schedule!$AJ$10:$AJ$39,0),MATCH($F$7,Schedule!$AK$8:$AP$8,0)) = "","", INDEX(Schedule!$AK$10:$AP$39,MATCH(Schedule!S70,Schedule!$AJ$10:$AJ$39,0),MATCH($F$7,Schedule!$AK$8:$AP$8,0)))))</f>
        <v/>
      </c>
      <c r="E71" s="47" t="str">
        <f>IF(D71="","",D71*0.042*Schedule!G70)</f>
        <v/>
      </c>
      <c r="F71" s="43" t="str">
        <f>IF(D71="","",E71*Schedule!L70)</f>
        <v/>
      </c>
      <c r="G71" s="43" t="str">
        <f t="shared" si="12"/>
        <v/>
      </c>
      <c r="H71" s="43">
        <f t="shared" si="13"/>
        <v>0</v>
      </c>
      <c r="I71" s="44"/>
      <c r="J71" s="184" t="str">
        <f>IF($L$7 = "", "", IF(Schedule!$S70 = "", "",IF(INDEX(Schedule!$AK$10:$AP$39,MATCH(Schedule!S70,Schedule!$AJ$10:$AJ$39,0),MATCH($L$7,Schedule!$AK$8:$AP$8,0)) = "","", INDEX(Schedule!$AK$10:$AP$39,MATCH(Schedule!S70,Schedule!$AJ$10:$AJ$39,0),MATCH($L$7,Schedule!$AK$8:$AP$8,0)))))</f>
        <v/>
      </c>
      <c r="K71" s="47" t="str">
        <f>IF(J71="","",J71*0.042*Schedule!G70)</f>
        <v/>
      </c>
      <c r="L71" s="43" t="str">
        <f>IF(J71="","",K71*Schedule!L70)</f>
        <v/>
      </c>
      <c r="M71" s="43" t="str">
        <f t="shared" si="14"/>
        <v/>
      </c>
      <c r="N71" s="43">
        <f t="shared" si="15"/>
        <v>0</v>
      </c>
      <c r="O71" s="45"/>
      <c r="P71" s="184" t="str">
        <f>IF($R$7 = "", "", IF(Schedule!$S70 = "", "",IF(INDEX(Schedule!$AK$10:$AP$39,MATCH(Schedule!S70,Schedule!$AJ$10:$AJ$39,0),MATCH($R$7,Schedule!$AK$8:$AP$8,0)) = "","", INDEX(Schedule!$AK$10:$AP$39,MATCH(Schedule!S70,Schedule!$AJ$10:$AJ$39,0),MATCH($R$7,Schedule!$AK$8:$AP$8,0)))))</f>
        <v/>
      </c>
      <c r="Q71" s="47" t="str">
        <f>IF(P71="","",P71*0.042*Schedule!G70)</f>
        <v/>
      </c>
      <c r="R71" s="43" t="str">
        <f>IF(P71="","",Q71*Schedule!L70)</f>
        <v/>
      </c>
      <c r="S71" s="43" t="str">
        <f t="shared" si="16"/>
        <v/>
      </c>
      <c r="T71" s="43">
        <f t="shared" si="17"/>
        <v>0</v>
      </c>
      <c r="U71" s="46"/>
    </row>
    <row r="72" spans="1:21" s="4" customFormat="1" ht="20.100000000000001" customHeight="1">
      <c r="A72" s="34">
        <f>Schedule!$A71</f>
        <v>63</v>
      </c>
      <c r="B72" s="185" t="str">
        <f>Schedule!$B71</f>
        <v xml:space="preserve"> ()  </v>
      </c>
      <c r="C72" s="186">
        <f>Schedule!M71</f>
        <v>0</v>
      </c>
      <c r="D72" s="184" t="str">
        <f>IF($F$7 = "", "", IF(Schedule!$S71 = "", "",IF(INDEX(Schedule!$AK$10:$AP$39,MATCH(Schedule!S71,Schedule!$AJ$10:$AJ$39,0),MATCH($F$7,Schedule!$AK$8:$AP$8,0)) = "","", INDEX(Schedule!$AK$10:$AP$39,MATCH(Schedule!S71,Schedule!$AJ$10:$AJ$39,0),MATCH($F$7,Schedule!$AK$8:$AP$8,0)))))</f>
        <v/>
      </c>
      <c r="E72" s="47" t="str">
        <f>IF(D72="","",D72*0.042*Schedule!G71)</f>
        <v/>
      </c>
      <c r="F72" s="43" t="str">
        <f>IF(D72="","",E72*Schedule!L71)</f>
        <v/>
      </c>
      <c r="G72" s="43" t="str">
        <f t="shared" si="12"/>
        <v/>
      </c>
      <c r="H72" s="43">
        <f t="shared" si="13"/>
        <v>0</v>
      </c>
      <c r="I72" s="44"/>
      <c r="J72" s="184" t="str">
        <f>IF($L$7 = "", "", IF(Schedule!$S71 = "", "",IF(INDEX(Schedule!$AK$10:$AP$39,MATCH(Schedule!S71,Schedule!$AJ$10:$AJ$39,0),MATCH($L$7,Schedule!$AK$8:$AP$8,0)) = "","", INDEX(Schedule!$AK$10:$AP$39,MATCH(Schedule!S71,Schedule!$AJ$10:$AJ$39,0),MATCH($L$7,Schedule!$AK$8:$AP$8,0)))))</f>
        <v/>
      </c>
      <c r="K72" s="47" t="str">
        <f>IF(J72="","",J72*0.042*Schedule!G71)</f>
        <v/>
      </c>
      <c r="L72" s="43" t="str">
        <f>IF(J72="","",K72*Schedule!L71)</f>
        <v/>
      </c>
      <c r="M72" s="43" t="str">
        <f t="shared" si="14"/>
        <v/>
      </c>
      <c r="N72" s="43">
        <f t="shared" si="15"/>
        <v>0</v>
      </c>
      <c r="O72" s="45"/>
      <c r="P72" s="184" t="str">
        <f>IF($R$7 = "", "", IF(Schedule!$S71 = "", "",IF(INDEX(Schedule!$AK$10:$AP$39,MATCH(Schedule!S71,Schedule!$AJ$10:$AJ$39,0),MATCH($R$7,Schedule!$AK$8:$AP$8,0)) = "","", INDEX(Schedule!$AK$10:$AP$39,MATCH(Schedule!S71,Schedule!$AJ$10:$AJ$39,0),MATCH($R$7,Schedule!$AK$8:$AP$8,0)))))</f>
        <v/>
      </c>
      <c r="Q72" s="47" t="str">
        <f>IF(P72="","",P72*0.042*Schedule!G71)</f>
        <v/>
      </c>
      <c r="R72" s="43" t="str">
        <f>IF(P72="","",Q72*Schedule!L71)</f>
        <v/>
      </c>
      <c r="S72" s="43" t="str">
        <f t="shared" si="16"/>
        <v/>
      </c>
      <c r="T72" s="43">
        <f t="shared" si="17"/>
        <v>0</v>
      </c>
      <c r="U72" s="46"/>
    </row>
    <row r="73" spans="1:21" s="4" customFormat="1" ht="20.100000000000001" customHeight="1">
      <c r="A73" s="34">
        <f>Schedule!$A72</f>
        <v>64</v>
      </c>
      <c r="B73" s="185" t="str">
        <f>Schedule!$B72</f>
        <v xml:space="preserve"> ()  </v>
      </c>
      <c r="C73" s="186">
        <f>Schedule!M72</f>
        <v>0</v>
      </c>
      <c r="D73" s="184" t="str">
        <f>IF($F$7 = "", "", IF(Schedule!$S72 = "", "",IF(INDEX(Schedule!$AK$10:$AP$39,MATCH(Schedule!S72,Schedule!$AJ$10:$AJ$39,0),MATCH($F$7,Schedule!$AK$8:$AP$8,0)) = "","", INDEX(Schedule!$AK$10:$AP$39,MATCH(Schedule!S72,Schedule!$AJ$10:$AJ$39,0),MATCH($F$7,Schedule!$AK$8:$AP$8,0)))))</f>
        <v/>
      </c>
      <c r="E73" s="47" t="str">
        <f>IF(D73="","",D73*0.042*Schedule!G72)</f>
        <v/>
      </c>
      <c r="F73" s="43" t="str">
        <f>IF(D73="","",E73*Schedule!L72)</f>
        <v/>
      </c>
      <c r="G73" s="43" t="str">
        <f t="shared" si="12"/>
        <v/>
      </c>
      <c r="H73" s="43">
        <f t="shared" si="13"/>
        <v>0</v>
      </c>
      <c r="I73" s="44"/>
      <c r="J73" s="184" t="str">
        <f>IF($L$7 = "", "", IF(Schedule!$S72 = "", "",IF(INDEX(Schedule!$AK$10:$AP$39,MATCH(Schedule!S72,Schedule!$AJ$10:$AJ$39,0),MATCH($L$7,Schedule!$AK$8:$AP$8,0)) = "","", INDEX(Schedule!$AK$10:$AP$39,MATCH(Schedule!S72,Schedule!$AJ$10:$AJ$39,0),MATCH($L$7,Schedule!$AK$8:$AP$8,0)))))</f>
        <v/>
      </c>
      <c r="K73" s="47" t="str">
        <f>IF(J73="","",J73*0.042*Schedule!G72)</f>
        <v/>
      </c>
      <c r="L73" s="43" t="str">
        <f>IF(J73="","",K73*Schedule!L72)</f>
        <v/>
      </c>
      <c r="M73" s="43" t="str">
        <f t="shared" si="14"/>
        <v/>
      </c>
      <c r="N73" s="43">
        <f t="shared" si="15"/>
        <v>0</v>
      </c>
      <c r="O73" s="45"/>
      <c r="P73" s="184" t="str">
        <f>IF($R$7 = "", "", IF(Schedule!$S72 = "", "",IF(INDEX(Schedule!$AK$10:$AP$39,MATCH(Schedule!S72,Schedule!$AJ$10:$AJ$39,0),MATCH($R$7,Schedule!$AK$8:$AP$8,0)) = "","", INDEX(Schedule!$AK$10:$AP$39,MATCH(Schedule!S72,Schedule!$AJ$10:$AJ$39,0),MATCH($R$7,Schedule!$AK$8:$AP$8,0)))))</f>
        <v/>
      </c>
      <c r="Q73" s="47" t="str">
        <f>IF(P73="","",P73*0.042*Schedule!G72)</f>
        <v/>
      </c>
      <c r="R73" s="43" t="str">
        <f>IF(P73="","",Q73*Schedule!L72)</f>
        <v/>
      </c>
      <c r="S73" s="43" t="str">
        <f t="shared" si="16"/>
        <v/>
      </c>
      <c r="T73" s="43">
        <f t="shared" si="17"/>
        <v>0</v>
      </c>
      <c r="U73" s="46"/>
    </row>
    <row r="74" spans="1:21" s="4" customFormat="1" ht="20.100000000000001" customHeight="1">
      <c r="A74" s="34">
        <f>Schedule!$A73</f>
        <v>65</v>
      </c>
      <c r="B74" s="185" t="str">
        <f>Schedule!$B73</f>
        <v xml:space="preserve"> ()  </v>
      </c>
      <c r="C74" s="186">
        <f>Schedule!M73</f>
        <v>0</v>
      </c>
      <c r="D74" s="184" t="str">
        <f>IF($F$7 = "", "", IF(Schedule!$S73 = "", "",IF(INDEX(Schedule!$AK$10:$AP$39,MATCH(Schedule!S73,Schedule!$AJ$10:$AJ$39,0),MATCH($F$7,Schedule!$AK$8:$AP$8,0)) = "","", INDEX(Schedule!$AK$10:$AP$39,MATCH(Schedule!S73,Schedule!$AJ$10:$AJ$39,0),MATCH($F$7,Schedule!$AK$8:$AP$8,0)))))</f>
        <v/>
      </c>
      <c r="E74" s="47" t="str">
        <f>IF(D74="","",D74*0.042*Schedule!G73)</f>
        <v/>
      </c>
      <c r="F74" s="43" t="str">
        <f>IF(D74="","",E74*Schedule!L73)</f>
        <v/>
      </c>
      <c r="G74" s="43" t="str">
        <f t="shared" si="12"/>
        <v/>
      </c>
      <c r="H74" s="43">
        <f t="shared" si="13"/>
        <v>0</v>
      </c>
      <c r="I74" s="44"/>
      <c r="J74" s="184" t="str">
        <f>IF($L$7 = "", "", IF(Schedule!$S73 = "", "",IF(INDEX(Schedule!$AK$10:$AP$39,MATCH(Schedule!S73,Schedule!$AJ$10:$AJ$39,0),MATCH($L$7,Schedule!$AK$8:$AP$8,0)) = "","", INDEX(Schedule!$AK$10:$AP$39,MATCH(Schedule!S73,Schedule!$AJ$10:$AJ$39,0),MATCH($L$7,Schedule!$AK$8:$AP$8,0)))))</f>
        <v/>
      </c>
      <c r="K74" s="47" t="str">
        <f>IF(J74="","",J74*0.042*Schedule!G73)</f>
        <v/>
      </c>
      <c r="L74" s="43" t="str">
        <f>IF(J74="","",K74*Schedule!L73)</f>
        <v/>
      </c>
      <c r="M74" s="43" t="str">
        <f t="shared" si="14"/>
        <v/>
      </c>
      <c r="N74" s="43">
        <f t="shared" si="15"/>
        <v>0</v>
      </c>
      <c r="O74" s="45"/>
      <c r="P74" s="184" t="str">
        <f>IF($R$7 = "", "", IF(Schedule!$S73 = "", "",IF(INDEX(Schedule!$AK$10:$AP$39,MATCH(Schedule!S73,Schedule!$AJ$10:$AJ$39,0),MATCH($R$7,Schedule!$AK$8:$AP$8,0)) = "","", INDEX(Schedule!$AK$10:$AP$39,MATCH(Schedule!S73,Schedule!$AJ$10:$AJ$39,0),MATCH($R$7,Schedule!$AK$8:$AP$8,0)))))</f>
        <v/>
      </c>
      <c r="Q74" s="47" t="str">
        <f>IF(P74="","",P74*0.042*Schedule!G73)</f>
        <v/>
      </c>
      <c r="R74" s="43" t="str">
        <f>IF(P74="","",Q74*Schedule!L73)</f>
        <v/>
      </c>
      <c r="S74" s="43" t="str">
        <f t="shared" si="16"/>
        <v/>
      </c>
      <c r="T74" s="43">
        <f t="shared" si="17"/>
        <v>0</v>
      </c>
      <c r="U74" s="46"/>
    </row>
    <row r="75" spans="1:21" s="4" customFormat="1" ht="20.100000000000001" customHeight="1">
      <c r="A75" s="34">
        <f>Schedule!$A74</f>
        <v>66</v>
      </c>
      <c r="B75" s="185" t="str">
        <f>Schedule!$B74</f>
        <v xml:space="preserve"> ()  </v>
      </c>
      <c r="C75" s="186">
        <f>Schedule!M74</f>
        <v>0</v>
      </c>
      <c r="D75" s="184" t="str">
        <f>IF($F$7 = "", "", IF(Schedule!$S74 = "", "",IF(INDEX(Schedule!$AK$10:$AP$39,MATCH(Schedule!S74,Schedule!$AJ$10:$AJ$39,0),MATCH($F$7,Schedule!$AK$8:$AP$8,0)) = "","", INDEX(Schedule!$AK$10:$AP$39,MATCH(Schedule!S74,Schedule!$AJ$10:$AJ$39,0),MATCH($F$7,Schedule!$AK$8:$AP$8,0)))))</f>
        <v/>
      </c>
      <c r="E75" s="47" t="str">
        <f>IF(D75="","",D75*0.042*Schedule!G74)</f>
        <v/>
      </c>
      <c r="F75" s="43" t="str">
        <f>IF(D75="","",E75*Schedule!L74)</f>
        <v/>
      </c>
      <c r="G75" s="43" t="str">
        <f t="shared" si="12"/>
        <v/>
      </c>
      <c r="H75" s="43">
        <f t="shared" si="13"/>
        <v>0</v>
      </c>
      <c r="I75" s="44"/>
      <c r="J75" s="184" t="str">
        <f>IF($L$7 = "", "", IF(Schedule!$S74 = "", "",IF(INDEX(Schedule!$AK$10:$AP$39,MATCH(Schedule!S74,Schedule!$AJ$10:$AJ$39,0),MATCH($L$7,Schedule!$AK$8:$AP$8,0)) = "","", INDEX(Schedule!$AK$10:$AP$39,MATCH(Schedule!S74,Schedule!$AJ$10:$AJ$39,0),MATCH($L$7,Schedule!$AK$8:$AP$8,0)))))</f>
        <v/>
      </c>
      <c r="K75" s="47" t="str">
        <f>IF(J75="","",J75*0.042*Schedule!G74)</f>
        <v/>
      </c>
      <c r="L75" s="43" t="str">
        <f>IF(J75="","",K75*Schedule!L74)</f>
        <v/>
      </c>
      <c r="M75" s="43" t="str">
        <f t="shared" si="14"/>
        <v/>
      </c>
      <c r="N75" s="43">
        <f t="shared" si="15"/>
        <v>0</v>
      </c>
      <c r="O75" s="45"/>
      <c r="P75" s="184" t="str">
        <f>IF($R$7 = "", "", IF(Schedule!$S74 = "", "",IF(INDEX(Schedule!$AK$10:$AP$39,MATCH(Schedule!S74,Schedule!$AJ$10:$AJ$39,0),MATCH($R$7,Schedule!$AK$8:$AP$8,0)) = "","", INDEX(Schedule!$AK$10:$AP$39,MATCH(Schedule!S74,Schedule!$AJ$10:$AJ$39,0),MATCH($R$7,Schedule!$AK$8:$AP$8,0)))))</f>
        <v/>
      </c>
      <c r="Q75" s="47" t="str">
        <f>IF(P75="","",P75*0.042*Schedule!G74)</f>
        <v/>
      </c>
      <c r="R75" s="43" t="str">
        <f>IF(P75="","",Q75*Schedule!L74)</f>
        <v/>
      </c>
      <c r="S75" s="43" t="str">
        <f t="shared" si="16"/>
        <v/>
      </c>
      <c r="T75" s="43">
        <f t="shared" si="17"/>
        <v>0</v>
      </c>
      <c r="U75" s="46"/>
    </row>
    <row r="76" spans="1:21" s="4" customFormat="1" ht="20.100000000000001" customHeight="1">
      <c r="A76" s="34">
        <f>Schedule!$A75</f>
        <v>67</v>
      </c>
      <c r="B76" s="185" t="str">
        <f>Schedule!$B75</f>
        <v xml:space="preserve"> ()  </v>
      </c>
      <c r="C76" s="186">
        <f>Schedule!M75</f>
        <v>0</v>
      </c>
      <c r="D76" s="184" t="str">
        <f>IF($F$7 = "", "", IF(Schedule!$S75 = "", "",IF(INDEX(Schedule!$AK$10:$AP$39,MATCH(Schedule!S75,Schedule!$AJ$10:$AJ$39,0),MATCH($F$7,Schedule!$AK$8:$AP$8,0)) = "","", INDEX(Schedule!$AK$10:$AP$39,MATCH(Schedule!S75,Schedule!$AJ$10:$AJ$39,0),MATCH($F$7,Schedule!$AK$8:$AP$8,0)))))</f>
        <v/>
      </c>
      <c r="E76" s="47" t="str">
        <f>IF(D76="","",D76*0.042*Schedule!G75)</f>
        <v/>
      </c>
      <c r="F76" s="43" t="str">
        <f>IF(D76="","",E76*Schedule!L75)</f>
        <v/>
      </c>
      <c r="G76" s="43" t="str">
        <f t="shared" si="12"/>
        <v/>
      </c>
      <c r="H76" s="43">
        <f t="shared" si="13"/>
        <v>0</v>
      </c>
      <c r="I76" s="44"/>
      <c r="J76" s="184" t="str">
        <f>IF($L$7 = "", "", IF(Schedule!$S75 = "", "",IF(INDEX(Schedule!$AK$10:$AP$39,MATCH(Schedule!S75,Schedule!$AJ$10:$AJ$39,0),MATCH($L$7,Schedule!$AK$8:$AP$8,0)) = "","", INDEX(Schedule!$AK$10:$AP$39,MATCH(Schedule!S75,Schedule!$AJ$10:$AJ$39,0),MATCH($L$7,Schedule!$AK$8:$AP$8,0)))))</f>
        <v/>
      </c>
      <c r="K76" s="47" t="str">
        <f>IF(J76="","",J76*0.042*Schedule!G75)</f>
        <v/>
      </c>
      <c r="L76" s="43" t="str">
        <f>IF(J76="","",K76*Schedule!L75)</f>
        <v/>
      </c>
      <c r="M76" s="43" t="str">
        <f t="shared" si="14"/>
        <v/>
      </c>
      <c r="N76" s="43">
        <f t="shared" si="15"/>
        <v>0</v>
      </c>
      <c r="O76" s="45"/>
      <c r="P76" s="184" t="str">
        <f>IF($R$7 = "", "", IF(Schedule!$S75 = "", "",IF(INDEX(Schedule!$AK$10:$AP$39,MATCH(Schedule!S75,Schedule!$AJ$10:$AJ$39,0),MATCH($R$7,Schedule!$AK$8:$AP$8,0)) = "","", INDEX(Schedule!$AK$10:$AP$39,MATCH(Schedule!S75,Schedule!$AJ$10:$AJ$39,0),MATCH($R$7,Schedule!$AK$8:$AP$8,0)))))</f>
        <v/>
      </c>
      <c r="Q76" s="47" t="str">
        <f>IF(P76="","",P76*0.042*Schedule!G75)</f>
        <v/>
      </c>
      <c r="R76" s="43" t="str">
        <f>IF(P76="","",Q76*Schedule!L75)</f>
        <v/>
      </c>
      <c r="S76" s="43" t="str">
        <f t="shared" si="16"/>
        <v/>
      </c>
      <c r="T76" s="43">
        <f t="shared" si="17"/>
        <v>0</v>
      </c>
      <c r="U76" s="46"/>
    </row>
    <row r="77" spans="1:21" s="4" customFormat="1" ht="20.100000000000001" customHeight="1">
      <c r="A77" s="34">
        <f>Schedule!$A76</f>
        <v>68</v>
      </c>
      <c r="B77" s="185" t="str">
        <f>Schedule!$B76</f>
        <v xml:space="preserve"> ()  </v>
      </c>
      <c r="C77" s="186">
        <f>Schedule!M76</f>
        <v>0</v>
      </c>
      <c r="D77" s="184" t="str">
        <f>IF($F$7 = "", "", IF(Schedule!$S76 = "", "",IF(INDEX(Schedule!$AK$10:$AP$39,MATCH(Schedule!S76,Schedule!$AJ$10:$AJ$39,0),MATCH($F$7,Schedule!$AK$8:$AP$8,0)) = "","", INDEX(Schedule!$AK$10:$AP$39,MATCH(Schedule!S76,Schedule!$AJ$10:$AJ$39,0),MATCH($F$7,Schedule!$AK$8:$AP$8,0)))))</f>
        <v/>
      </c>
      <c r="E77" s="47" t="str">
        <f>IF(D77="","",D77*0.042*Schedule!G76)</f>
        <v/>
      </c>
      <c r="F77" s="43" t="str">
        <f>IF(D77="","",E77*Schedule!L76)</f>
        <v/>
      </c>
      <c r="G77" s="43" t="str">
        <f t="shared" si="12"/>
        <v/>
      </c>
      <c r="H77" s="43">
        <f t="shared" si="13"/>
        <v>0</v>
      </c>
      <c r="I77" s="44"/>
      <c r="J77" s="184" t="str">
        <f>IF($L$7 = "", "", IF(Schedule!$S76 = "", "",IF(INDEX(Schedule!$AK$10:$AP$39,MATCH(Schedule!S76,Schedule!$AJ$10:$AJ$39,0),MATCH($L$7,Schedule!$AK$8:$AP$8,0)) = "","", INDEX(Schedule!$AK$10:$AP$39,MATCH(Schedule!S76,Schedule!$AJ$10:$AJ$39,0),MATCH($L$7,Schedule!$AK$8:$AP$8,0)))))</f>
        <v/>
      </c>
      <c r="K77" s="47" t="str">
        <f>IF(J77="","",J77*0.042*Schedule!G76)</f>
        <v/>
      </c>
      <c r="L77" s="43" t="str">
        <f>IF(J77="","",K77*Schedule!L76)</f>
        <v/>
      </c>
      <c r="M77" s="43" t="str">
        <f t="shared" si="14"/>
        <v/>
      </c>
      <c r="N77" s="43">
        <f t="shared" si="15"/>
        <v>0</v>
      </c>
      <c r="O77" s="45"/>
      <c r="P77" s="184" t="str">
        <f>IF($R$7 = "", "", IF(Schedule!$S76 = "", "",IF(INDEX(Schedule!$AK$10:$AP$39,MATCH(Schedule!S76,Schedule!$AJ$10:$AJ$39,0),MATCH($R$7,Schedule!$AK$8:$AP$8,0)) = "","", INDEX(Schedule!$AK$10:$AP$39,MATCH(Schedule!S76,Schedule!$AJ$10:$AJ$39,0),MATCH($R$7,Schedule!$AK$8:$AP$8,0)))))</f>
        <v/>
      </c>
      <c r="Q77" s="47" t="str">
        <f>IF(P77="","",P77*0.042*Schedule!G76)</f>
        <v/>
      </c>
      <c r="R77" s="43" t="str">
        <f>IF(P77="","",Q77*Schedule!L76)</f>
        <v/>
      </c>
      <c r="S77" s="43" t="str">
        <f t="shared" si="16"/>
        <v/>
      </c>
      <c r="T77" s="43">
        <f t="shared" si="17"/>
        <v>0</v>
      </c>
      <c r="U77" s="46"/>
    </row>
    <row r="78" spans="1:21" s="4" customFormat="1" ht="20.100000000000001" customHeight="1">
      <c r="A78" s="34">
        <f>Schedule!$A77</f>
        <v>69</v>
      </c>
      <c r="B78" s="185" t="str">
        <f>Schedule!$B77</f>
        <v xml:space="preserve"> ()  </v>
      </c>
      <c r="C78" s="186">
        <f>Schedule!M77</f>
        <v>0</v>
      </c>
      <c r="D78" s="184" t="str">
        <f>IF($F$7 = "", "", IF(Schedule!$S77 = "", "",IF(INDEX(Schedule!$AK$10:$AP$39,MATCH(Schedule!S77,Schedule!$AJ$10:$AJ$39,0),MATCH($F$7,Schedule!$AK$8:$AP$8,0)) = "","", INDEX(Schedule!$AK$10:$AP$39,MATCH(Schedule!S77,Schedule!$AJ$10:$AJ$39,0),MATCH($F$7,Schedule!$AK$8:$AP$8,0)))))</f>
        <v/>
      </c>
      <c r="E78" s="47" t="str">
        <f>IF(D78="","",D78*0.042*Schedule!G77)</f>
        <v/>
      </c>
      <c r="F78" s="43" t="str">
        <f>IF(D78="","",E78*Schedule!L77)</f>
        <v/>
      </c>
      <c r="G78" s="43" t="str">
        <f t="shared" si="12"/>
        <v/>
      </c>
      <c r="H78" s="43">
        <f t="shared" si="13"/>
        <v>0</v>
      </c>
      <c r="I78" s="44"/>
      <c r="J78" s="184" t="str">
        <f>IF($L$7 = "", "", IF(Schedule!$S77 = "", "",IF(INDEX(Schedule!$AK$10:$AP$39,MATCH(Schedule!S77,Schedule!$AJ$10:$AJ$39,0),MATCH($L$7,Schedule!$AK$8:$AP$8,0)) = "","", INDEX(Schedule!$AK$10:$AP$39,MATCH(Schedule!S77,Schedule!$AJ$10:$AJ$39,0),MATCH($L$7,Schedule!$AK$8:$AP$8,0)))))</f>
        <v/>
      </c>
      <c r="K78" s="47" t="str">
        <f>IF(J78="","",J78*0.042*Schedule!G77)</f>
        <v/>
      </c>
      <c r="L78" s="43" t="str">
        <f>IF(J78="","",K78*Schedule!L77)</f>
        <v/>
      </c>
      <c r="M78" s="43" t="str">
        <f t="shared" si="14"/>
        <v/>
      </c>
      <c r="N78" s="43">
        <f t="shared" si="15"/>
        <v>0</v>
      </c>
      <c r="O78" s="45"/>
      <c r="P78" s="184" t="str">
        <f>IF($R$7 = "", "", IF(Schedule!$S77 = "", "",IF(INDEX(Schedule!$AK$10:$AP$39,MATCH(Schedule!S77,Schedule!$AJ$10:$AJ$39,0),MATCH($R$7,Schedule!$AK$8:$AP$8,0)) = "","", INDEX(Schedule!$AK$10:$AP$39,MATCH(Schedule!S77,Schedule!$AJ$10:$AJ$39,0),MATCH($R$7,Schedule!$AK$8:$AP$8,0)))))</f>
        <v/>
      </c>
      <c r="Q78" s="47" t="str">
        <f>IF(P78="","",P78*0.042*Schedule!G77)</f>
        <v/>
      </c>
      <c r="R78" s="43" t="str">
        <f>IF(P78="","",Q78*Schedule!L77)</f>
        <v/>
      </c>
      <c r="S78" s="43" t="str">
        <f t="shared" si="16"/>
        <v/>
      </c>
      <c r="T78" s="43">
        <f t="shared" si="17"/>
        <v>0</v>
      </c>
      <c r="U78" s="46"/>
    </row>
    <row r="79" spans="1:21" s="4" customFormat="1" ht="20.100000000000001" customHeight="1">
      <c r="A79" s="34">
        <f>Schedule!$A78</f>
        <v>70</v>
      </c>
      <c r="B79" s="185" t="str">
        <f>Schedule!$B78</f>
        <v xml:space="preserve"> ()  </v>
      </c>
      <c r="C79" s="186">
        <f>Schedule!M78</f>
        <v>0</v>
      </c>
      <c r="D79" s="184" t="str">
        <f>IF($F$7 = "", "", IF(Schedule!$S78 = "", "",IF(INDEX(Schedule!$AK$10:$AP$39,MATCH(Schedule!S78,Schedule!$AJ$10:$AJ$39,0),MATCH($F$7,Schedule!$AK$8:$AP$8,0)) = "","", INDEX(Schedule!$AK$10:$AP$39,MATCH(Schedule!S78,Schedule!$AJ$10:$AJ$39,0),MATCH($F$7,Schedule!$AK$8:$AP$8,0)))))</f>
        <v/>
      </c>
      <c r="E79" s="47" t="str">
        <f>IF(D79="","",D79*0.042*Schedule!G78)</f>
        <v/>
      </c>
      <c r="F79" s="43" t="str">
        <f>IF(D79="","",E79*Schedule!L78)</f>
        <v/>
      </c>
      <c r="G79" s="43" t="str">
        <f t="shared" si="12"/>
        <v/>
      </c>
      <c r="H79" s="43">
        <f t="shared" si="13"/>
        <v>0</v>
      </c>
      <c r="I79" s="44"/>
      <c r="J79" s="184" t="str">
        <f>IF($L$7 = "", "", IF(Schedule!$S78 = "", "",IF(INDEX(Schedule!$AK$10:$AP$39,MATCH(Schedule!S78,Schedule!$AJ$10:$AJ$39,0),MATCH($L$7,Schedule!$AK$8:$AP$8,0)) = "","", INDEX(Schedule!$AK$10:$AP$39,MATCH(Schedule!S78,Schedule!$AJ$10:$AJ$39,0),MATCH($L$7,Schedule!$AK$8:$AP$8,0)))))</f>
        <v/>
      </c>
      <c r="K79" s="47" t="str">
        <f>IF(J79="","",J79*0.042*Schedule!G78)</f>
        <v/>
      </c>
      <c r="L79" s="43" t="str">
        <f>IF(J79="","",K79*Schedule!L78)</f>
        <v/>
      </c>
      <c r="M79" s="43" t="str">
        <f t="shared" si="14"/>
        <v/>
      </c>
      <c r="N79" s="43">
        <f t="shared" si="15"/>
        <v>0</v>
      </c>
      <c r="O79" s="45"/>
      <c r="P79" s="184" t="str">
        <f>IF($R$7 = "", "", IF(Schedule!$S78 = "", "",IF(INDEX(Schedule!$AK$10:$AP$39,MATCH(Schedule!S78,Schedule!$AJ$10:$AJ$39,0),MATCH($R$7,Schedule!$AK$8:$AP$8,0)) = "","", INDEX(Schedule!$AK$10:$AP$39,MATCH(Schedule!S78,Schedule!$AJ$10:$AJ$39,0),MATCH($R$7,Schedule!$AK$8:$AP$8,0)))))</f>
        <v/>
      </c>
      <c r="Q79" s="47" t="str">
        <f>IF(P79="","",P79*0.042*Schedule!G78)</f>
        <v/>
      </c>
      <c r="R79" s="43" t="str">
        <f>IF(P79="","",Q79*Schedule!L78)</f>
        <v/>
      </c>
      <c r="S79" s="43" t="str">
        <f t="shared" si="16"/>
        <v/>
      </c>
      <c r="T79" s="43">
        <f t="shared" si="17"/>
        <v>0</v>
      </c>
      <c r="U79" s="46"/>
    </row>
    <row r="80" spans="1:21" s="4" customFormat="1" ht="20.100000000000001" customHeight="1">
      <c r="A80" s="34">
        <f>Schedule!$A79</f>
        <v>71</v>
      </c>
      <c r="B80" s="185" t="str">
        <f>Schedule!$B79</f>
        <v xml:space="preserve"> ()  </v>
      </c>
      <c r="C80" s="186">
        <f>Schedule!M79</f>
        <v>0</v>
      </c>
      <c r="D80" s="184" t="str">
        <f>IF($F$7 = "", "", IF(Schedule!$S79 = "", "",IF(INDEX(Schedule!$AK$10:$AP$39,MATCH(Schedule!S79,Schedule!$AJ$10:$AJ$39,0),MATCH($F$7,Schedule!$AK$8:$AP$8,0)) = "","", INDEX(Schedule!$AK$10:$AP$39,MATCH(Schedule!S79,Schedule!$AJ$10:$AJ$39,0),MATCH($F$7,Schedule!$AK$8:$AP$8,0)))))</f>
        <v/>
      </c>
      <c r="E80" s="47" t="str">
        <f>IF(D80="","",D80*0.042*Schedule!G79)</f>
        <v/>
      </c>
      <c r="F80" s="43" t="str">
        <f>IF(D80="","",E80*Schedule!L79)</f>
        <v/>
      </c>
      <c r="G80" s="43" t="str">
        <f t="shared" si="12"/>
        <v/>
      </c>
      <c r="H80" s="43">
        <f t="shared" si="13"/>
        <v>0</v>
      </c>
      <c r="I80" s="44"/>
      <c r="J80" s="184" t="str">
        <f>IF($L$7 = "", "", IF(Schedule!$S79 = "", "",IF(INDEX(Schedule!$AK$10:$AP$39,MATCH(Schedule!S79,Schedule!$AJ$10:$AJ$39,0),MATCH($L$7,Schedule!$AK$8:$AP$8,0)) = "","", INDEX(Schedule!$AK$10:$AP$39,MATCH(Schedule!S79,Schedule!$AJ$10:$AJ$39,0),MATCH($L$7,Schedule!$AK$8:$AP$8,0)))))</f>
        <v/>
      </c>
      <c r="K80" s="47" t="str">
        <f>IF(J80="","",J80*0.042*Schedule!G79)</f>
        <v/>
      </c>
      <c r="L80" s="43" t="str">
        <f>IF(J80="","",K80*Schedule!L79)</f>
        <v/>
      </c>
      <c r="M80" s="43" t="str">
        <f t="shared" si="14"/>
        <v/>
      </c>
      <c r="N80" s="43">
        <f t="shared" si="15"/>
        <v>0</v>
      </c>
      <c r="O80" s="45"/>
      <c r="P80" s="184" t="str">
        <f>IF($R$7 = "", "", IF(Schedule!$S79 = "", "",IF(INDEX(Schedule!$AK$10:$AP$39,MATCH(Schedule!S79,Schedule!$AJ$10:$AJ$39,0),MATCH($R$7,Schedule!$AK$8:$AP$8,0)) = "","", INDEX(Schedule!$AK$10:$AP$39,MATCH(Schedule!S79,Schedule!$AJ$10:$AJ$39,0),MATCH($R$7,Schedule!$AK$8:$AP$8,0)))))</f>
        <v/>
      </c>
      <c r="Q80" s="47" t="str">
        <f>IF(P80="","",P80*0.042*Schedule!G79)</f>
        <v/>
      </c>
      <c r="R80" s="43" t="str">
        <f>IF(P80="","",Q80*Schedule!L79)</f>
        <v/>
      </c>
      <c r="S80" s="43" t="str">
        <f t="shared" si="16"/>
        <v/>
      </c>
      <c r="T80" s="43">
        <f t="shared" si="17"/>
        <v>0</v>
      </c>
      <c r="U80" s="46"/>
    </row>
    <row r="81" spans="1:24" s="4" customFormat="1" ht="20.100000000000001" customHeight="1">
      <c r="A81" s="34">
        <f>Schedule!$A80</f>
        <v>72</v>
      </c>
      <c r="B81" s="185" t="str">
        <f>Schedule!$B80</f>
        <v xml:space="preserve"> ()  </v>
      </c>
      <c r="C81" s="186">
        <f>Schedule!M80</f>
        <v>0</v>
      </c>
      <c r="D81" s="184" t="str">
        <f>IF($F$7 = "", "", IF(Schedule!$S80 = "", "",IF(INDEX(Schedule!$AK$10:$AP$39,MATCH(Schedule!S80,Schedule!$AJ$10:$AJ$39,0),MATCH($F$7,Schedule!$AK$8:$AP$8,0)) = "","", INDEX(Schedule!$AK$10:$AP$39,MATCH(Schedule!S80,Schedule!$AJ$10:$AJ$39,0),MATCH($F$7,Schedule!$AK$8:$AP$8,0)))))</f>
        <v/>
      </c>
      <c r="E81" s="47" t="str">
        <f>IF(D81="","",D81*0.042*Schedule!G80)</f>
        <v/>
      </c>
      <c r="F81" s="43" t="str">
        <f>IF(D81="","",E81*Schedule!L80)</f>
        <v/>
      </c>
      <c r="G81" s="43" t="str">
        <f t="shared" ref="G81" si="18">IF(D81="",G80,IF(G80="",F81,F81+G80))</f>
        <v/>
      </c>
      <c r="H81" s="43">
        <f t="shared" ref="H81" si="19">IF(D81="",H80,H80-F81)</f>
        <v>0</v>
      </c>
      <c r="I81" s="44"/>
      <c r="J81" s="184" t="str">
        <f>IF($L$7 = "", "", IF(Schedule!$S80 = "", "",IF(INDEX(Schedule!$AK$10:$AP$39,MATCH(Schedule!S80,Schedule!$AJ$10:$AJ$39,0),MATCH($L$7,Schedule!$AK$8:$AP$8,0)) = "","", INDEX(Schedule!$AK$10:$AP$39,MATCH(Schedule!S80,Schedule!$AJ$10:$AJ$39,0),MATCH($L$7,Schedule!$AK$8:$AP$8,0)))))</f>
        <v/>
      </c>
      <c r="K81" s="47" t="str">
        <f>IF(J81="","",J81*0.042*Schedule!G80)</f>
        <v/>
      </c>
      <c r="L81" s="43" t="str">
        <f>IF(J81="","",K81*Schedule!L80)</f>
        <v/>
      </c>
      <c r="M81" s="43" t="str">
        <f t="shared" ref="M81" si="20">IF(J81="",M80,IF(M80="",L81,L81+M80))</f>
        <v/>
      </c>
      <c r="N81" s="43">
        <f t="shared" ref="N81" si="21">IF(J81="",N80,N80-L81)</f>
        <v>0</v>
      </c>
      <c r="O81" s="45"/>
      <c r="P81" s="184" t="str">
        <f>IF($R$7 = "", "", IF(Schedule!$S80 = "", "",IF(INDEX(Schedule!$AK$10:$AP$39,MATCH(Schedule!S80,Schedule!$AJ$10:$AJ$39,0),MATCH($R$7,Schedule!$AK$8:$AP$8,0)) = "","", INDEX(Schedule!$AK$10:$AP$39,MATCH(Schedule!S80,Schedule!$AJ$10:$AJ$39,0),MATCH($R$7,Schedule!$AK$8:$AP$8,0)))))</f>
        <v/>
      </c>
      <c r="Q81" s="47" t="str">
        <f>IF(P81="","",P81*0.042*Schedule!G80)</f>
        <v/>
      </c>
      <c r="R81" s="43" t="str">
        <f>IF(P81="","",Q81*Schedule!L80)</f>
        <v/>
      </c>
      <c r="S81" s="43" t="str">
        <f t="shared" ref="S81" si="22">IF(P81="",S80,IF(S80="",R81,R81+S80))</f>
        <v/>
      </c>
      <c r="T81" s="43">
        <f t="shared" ref="T81" si="23">IF(P81="",T80,T80-R81)</f>
        <v>0</v>
      </c>
      <c r="U81" s="46"/>
    </row>
    <row r="82" spans="1:24" s="2" customFormat="1" ht="20.100000000000001" customHeight="1">
      <c r="A82" s="21" t="s">
        <v>19</v>
      </c>
      <c r="B82" s="22"/>
      <c r="C82" s="90"/>
      <c r="D82" s="23"/>
      <c r="E82" s="24"/>
      <c r="F82" s="25">
        <f>SUM(F10:F81)</f>
        <v>0</v>
      </c>
      <c r="G82" s="26"/>
      <c r="H82" s="26"/>
      <c r="I82" s="26"/>
      <c r="J82" s="23"/>
      <c r="K82" s="24"/>
      <c r="L82" s="25">
        <f>SUM(L10:L81)</f>
        <v>0</v>
      </c>
      <c r="M82" s="25"/>
      <c r="N82" s="25"/>
      <c r="O82" s="5"/>
      <c r="P82" s="23"/>
      <c r="Q82" s="24"/>
      <c r="R82" s="25">
        <f>SUM(R10:R81)</f>
        <v>0</v>
      </c>
      <c r="S82" s="25"/>
      <c r="T82" s="25"/>
      <c r="U82" s="22"/>
    </row>
    <row r="83" spans="1:24" s="2" customFormat="1" ht="19.5" customHeight="1">
      <c r="A83" s="10"/>
      <c r="B83" s="10"/>
      <c r="C83" s="10"/>
      <c r="D83" s="11"/>
      <c r="E83" s="11"/>
      <c r="F83" s="12"/>
      <c r="G83" s="12"/>
      <c r="H83" s="12"/>
      <c r="I83" s="12"/>
      <c r="J83" s="11"/>
      <c r="K83" s="11"/>
      <c r="L83" s="12"/>
      <c r="M83" s="12"/>
      <c r="N83" s="12"/>
      <c r="O83" s="11"/>
      <c r="P83" s="11"/>
      <c r="Q83" s="11"/>
      <c r="R83" s="12"/>
      <c r="S83" s="12"/>
      <c r="T83" s="12"/>
      <c r="U83" s="9"/>
      <c r="V83" s="3"/>
    </row>
    <row r="84" spans="1:24" s="2" customFormat="1" ht="20.100000000000001" customHeight="1">
      <c r="A84" s="48" t="s">
        <v>3</v>
      </c>
      <c r="B84" s="48" t="s">
        <v>3</v>
      </c>
      <c r="C84" s="88" t="s">
        <v>8</v>
      </c>
      <c r="D84" s="49" t="str">
        <f>IF(Schedule!$AN$9="", "",IF(Schedule!$AN$9="gal", "LA", "DA"))</f>
        <v/>
      </c>
      <c r="E84" s="50"/>
      <c r="F84" s="235" t="str">
        <f>IF(Schedule!$AN$8="","",Schedule!$AN$8)</f>
        <v/>
      </c>
      <c r="G84" s="236"/>
      <c r="H84" s="51"/>
      <c r="I84" s="51"/>
      <c r="J84" s="49" t="str">
        <f>IF(Schedule!$AO$9="", "",IF(Schedule!$AO$9="gal", "LA", "DA"))</f>
        <v/>
      </c>
      <c r="K84" s="50"/>
      <c r="L84" s="235" t="str">
        <f>IF(Schedule!$AO$8="","",Schedule!$AO$8)</f>
        <v/>
      </c>
      <c r="M84" s="236"/>
      <c r="N84" s="52"/>
      <c r="O84" s="53"/>
      <c r="P84" s="49" t="str">
        <f>IF(Schedule!$AP$9="", "",IF(Schedule!$AP$9="gal", "LA", "DA"))</f>
        <v/>
      </c>
      <c r="Q84" s="50"/>
      <c r="R84" s="235" t="str">
        <f>IF(Schedule!$AP$8="","",Schedule!$AP$8)</f>
        <v/>
      </c>
      <c r="S84" s="236"/>
      <c r="T84" s="96"/>
      <c r="U84" s="97"/>
    </row>
    <row r="85" spans="1:24" s="2" customFormat="1" ht="20.100000000000001" customHeight="1">
      <c r="A85" s="54" t="s">
        <v>9</v>
      </c>
      <c r="B85" s="54" t="s">
        <v>10</v>
      </c>
      <c r="C85" s="89" t="s">
        <v>13</v>
      </c>
      <c r="D85" s="55"/>
      <c r="E85" s="56"/>
      <c r="F85" s="57" t="s">
        <v>3</v>
      </c>
      <c r="G85" s="57" t="s">
        <v>12</v>
      </c>
      <c r="H85" s="57" t="s">
        <v>13</v>
      </c>
      <c r="I85" s="58" t="s">
        <v>27</v>
      </c>
      <c r="J85" s="55"/>
      <c r="K85" s="56"/>
      <c r="L85" s="57" t="s">
        <v>3</v>
      </c>
      <c r="M85" s="57" t="s">
        <v>12</v>
      </c>
      <c r="N85" s="57" t="s">
        <v>13</v>
      </c>
      <c r="O85" s="58" t="s">
        <v>27</v>
      </c>
      <c r="P85" s="55"/>
      <c r="Q85" s="56"/>
      <c r="R85" s="57" t="s">
        <v>3</v>
      </c>
      <c r="S85" s="57" t="s">
        <v>12</v>
      </c>
      <c r="T85" s="57" t="s">
        <v>13</v>
      </c>
      <c r="U85" s="58" t="s">
        <v>27</v>
      </c>
    </row>
    <row r="86" spans="1:24" s="2" customFormat="1" ht="20.100000000000001" customHeight="1">
      <c r="A86" s="54"/>
      <c r="B86" s="54"/>
      <c r="C86" s="89"/>
      <c r="D86" s="59" t="str">
        <f>IF(Schedule!$AN$9 = "","",Schedule!$AN$9 &amp; "/M")</f>
        <v/>
      </c>
      <c r="E86" s="59" t="str">
        <f>IF(Schedule!$AN$9 = "","",Schedule!$AN$9 &amp; "/min")</f>
        <v/>
      </c>
      <c r="F86" s="60" t="s">
        <v>35</v>
      </c>
      <c r="G86" s="60" t="s">
        <v>35</v>
      </c>
      <c r="H86" s="60" t="str">
        <f>IF(Schedule!$AN$9 = "","","(" &amp; Schedule!$AN$9 &amp; ")")</f>
        <v/>
      </c>
      <c r="I86" s="61" t="s">
        <v>35</v>
      </c>
      <c r="J86" s="59" t="str">
        <f>IF(Schedule!$AO$9 = "","",Schedule!$AO$9 &amp; "/M")</f>
        <v/>
      </c>
      <c r="K86" s="59" t="str">
        <f>IF(Schedule!$AO$9 = "","",Schedule!$AO$9 &amp; "/min")</f>
        <v/>
      </c>
      <c r="L86" s="60" t="s">
        <v>35</v>
      </c>
      <c r="M86" s="60" t="s">
        <v>35</v>
      </c>
      <c r="N86" s="60" t="str">
        <f>IF(Schedule!$AO$9 = "","","(" &amp; Schedule!$AO$9 &amp; ")")</f>
        <v/>
      </c>
      <c r="O86" s="61" t="s">
        <v>35</v>
      </c>
      <c r="P86" s="59" t="str">
        <f>IF(Schedule!$AP$9 = "","",Schedule!$AP$9 &amp; "/M")</f>
        <v/>
      </c>
      <c r="Q86" s="59" t="str">
        <f>IF(Schedule!$AP$9 = "","",Schedule!$AP$9 &amp; "/min")</f>
        <v/>
      </c>
      <c r="R86" s="60" t="s">
        <v>35</v>
      </c>
      <c r="S86" s="60" t="s">
        <v>35</v>
      </c>
      <c r="T86" s="60" t="str">
        <f>IF(Schedule!$AP$9 = "","","(" &amp; Schedule!$AP$9 &amp; ")")</f>
        <v/>
      </c>
      <c r="U86" s="61" t="s">
        <v>35</v>
      </c>
    </row>
    <row r="87" spans="1:24" s="2" customFormat="1" ht="20.100000000000001" customHeight="1">
      <c r="A87" s="34">
        <f t="shared" ref="A87:C88" si="24">A10</f>
        <v>1</v>
      </c>
      <c r="B87" s="185" t="str">
        <f t="shared" si="24"/>
        <v xml:space="preserve"> ()  </v>
      </c>
      <c r="C87" s="186">
        <f t="shared" si="24"/>
        <v>0</v>
      </c>
      <c r="D87" s="184" t="str">
        <f>IF($F$84 = "", "", IF(Schedule!$S9 = "", "",IF(INDEX(Schedule!$AK$10:$AP$39,MATCH(Schedule!S9,Schedule!$AJ$10:$AJ$39,0),MATCH($F$84,Schedule!$AK$8:$AP$8,0)) = "","", INDEX(Schedule!$AK$10:$AP$39,MATCH(Schedule!S9,Schedule!$AJ$10:$AJ$39,0),MATCH($F$84,Schedule!$AK$8:$AP$8,0)))))</f>
        <v/>
      </c>
      <c r="E87" s="47" t="str">
        <f>IF(D87="","",D87*0.042*Schedule!G9)</f>
        <v/>
      </c>
      <c r="F87" s="43" t="str">
        <f>IF(D87="","",E87*Schedule!L9)</f>
        <v/>
      </c>
      <c r="G87" s="43" t="str">
        <f>IF(D87="","",F87)</f>
        <v/>
      </c>
      <c r="H87" s="43">
        <f>IF(D87="",F159,F159-F87)</f>
        <v>0</v>
      </c>
      <c r="I87" s="44"/>
      <c r="J87" s="184" t="str">
        <f>IF($L$84 = "", "", IF(Schedule!$S9 = "", "",IF(INDEX(Schedule!$AK$10:$AP$39,MATCH(Schedule!S9,Schedule!$AJ$10:$AJ$39,0),MATCH($L$84,Schedule!$AK$8:$AP$8,0)) = "","", INDEX(Schedule!$AK$10:$AP$39,MATCH(Schedule!S9,Schedule!$AJ$10:$AJ$39,0),MATCH($L$84,Schedule!$AK$8:$AP$8,0)))))</f>
        <v/>
      </c>
      <c r="K87" s="47" t="str">
        <f>IF(J87="","",J87*0.042*Schedule!G9)</f>
        <v/>
      </c>
      <c r="L87" s="43" t="str">
        <f>IF(J87="","",K87*Schedule!L9)</f>
        <v/>
      </c>
      <c r="M87" s="43" t="str">
        <f>IF(J87="","",L87)</f>
        <v/>
      </c>
      <c r="N87" s="43">
        <f>IF(J87="",L159,L159-L87)</f>
        <v>0</v>
      </c>
      <c r="O87" s="45"/>
      <c r="P87" s="184" t="str">
        <f>IF($R$84 = "", "", IF(Schedule!$S9 = "", "",IF(INDEX(Schedule!$AK$10:$AP$39,MATCH(Schedule!S9,Schedule!$AJ$10:$AJ$39,0),MATCH($R$84,Schedule!$AK$8:$AP$8,0)) = "","", INDEX(Schedule!$AK$10:$AP$39,MATCH(Schedule!S9,Schedule!$AJ$10:$AJ$39,0),MATCH($R$84,Schedule!$AK$8:$AP$8,0)))))</f>
        <v/>
      </c>
      <c r="Q87" s="47" t="str">
        <f>IF(P87="","",P87*0.042*Schedule!G9)</f>
        <v/>
      </c>
      <c r="R87" s="43" t="str">
        <f>IF(P87="","",Q87*Schedule!L9)</f>
        <v/>
      </c>
      <c r="S87" s="43" t="str">
        <f>IF(P87="","",R87)</f>
        <v/>
      </c>
      <c r="T87" s="43">
        <f>IF(P87="",R159,R159-R87)</f>
        <v>0</v>
      </c>
      <c r="U87" s="46"/>
      <c r="V87" s="4"/>
      <c r="W87" s="4"/>
      <c r="X87" s="4"/>
    </row>
    <row r="88" spans="1:24" s="2" customFormat="1" ht="20.100000000000001" customHeight="1">
      <c r="A88" s="34">
        <f t="shared" si="24"/>
        <v>2</v>
      </c>
      <c r="B88" s="185" t="str">
        <f t="shared" si="24"/>
        <v xml:space="preserve"> ()  </v>
      </c>
      <c r="C88" s="186">
        <f t="shared" si="24"/>
        <v>0</v>
      </c>
      <c r="D88" s="184" t="str">
        <f>IF($F$84 = "", "", IF(Schedule!$S10 = "", "",IF(INDEX(Schedule!$AK$10:$AP$39,MATCH(Schedule!S10,Schedule!$AJ$10:$AJ$39,0),MATCH($F$84,Schedule!$AK$8:$AP$8,0)) = "","", INDEX(Schedule!$AK$10:$AP$39,MATCH(Schedule!S10,Schedule!$AJ$10:$AJ$39,0),MATCH($F$84,Schedule!$AK$8:$AP$8,0)))))</f>
        <v/>
      </c>
      <c r="E88" s="47" t="str">
        <f>IF(D88="","",D88*0.042*Schedule!G10)</f>
        <v/>
      </c>
      <c r="F88" s="43" t="str">
        <f>IF(D88="","",E88*Schedule!L10)</f>
        <v/>
      </c>
      <c r="G88" s="43" t="str">
        <f t="shared" ref="G88" si="25">IF(D88="",G87,IF(G87="",F88,F88+G87))</f>
        <v/>
      </c>
      <c r="H88" s="43">
        <f t="shared" ref="H88" si="26">IF(D88="",H87,H87-F88)</f>
        <v>0</v>
      </c>
      <c r="I88" s="44"/>
      <c r="J88" s="184" t="str">
        <f>IF($L$84 = "", "", IF(Schedule!$S10 = "", "",IF(INDEX(Schedule!$AK$10:$AP$39,MATCH(Schedule!S10,Schedule!$AJ$10:$AJ$39,0),MATCH($L$84,Schedule!$AK$8:$AP$8,0)) = "","", INDEX(Schedule!$AK$10:$AP$39,MATCH(Schedule!S10,Schedule!$AJ$10:$AJ$39,0),MATCH($L$84,Schedule!$AK$8:$AP$8,0)))))</f>
        <v/>
      </c>
      <c r="K88" s="47" t="str">
        <f>IF(J88="","",J88*0.042*Schedule!G10)</f>
        <v/>
      </c>
      <c r="L88" s="43" t="str">
        <f>IF(J88="","",K88*Schedule!L10)</f>
        <v/>
      </c>
      <c r="M88" s="43" t="str">
        <f t="shared" ref="M88" si="27">IF(J88="",M87,IF(M87="",L88,L88+M87))</f>
        <v/>
      </c>
      <c r="N88" s="43">
        <f t="shared" ref="N88" si="28">IF(J88="",N87,N87-L88)</f>
        <v>0</v>
      </c>
      <c r="O88" s="45"/>
      <c r="P88" s="184" t="str">
        <f>IF($R$84 = "", "", IF(Schedule!$S10 = "", "",IF(INDEX(Schedule!$AK$10:$AP$39,MATCH(Schedule!S10,Schedule!$AJ$10:$AJ$39,0),MATCH($R$84,Schedule!$AK$8:$AP$8,0)) = "","", INDEX(Schedule!$AK$10:$AP$39,MATCH(Schedule!S10,Schedule!$AJ$10:$AJ$39,0),MATCH($R$84,Schedule!$AK$8:$AP$8,0)))))</f>
        <v/>
      </c>
      <c r="Q88" s="47" t="str">
        <f>IF(P88="","",P88*0.042*Schedule!G10)</f>
        <v/>
      </c>
      <c r="R88" s="43" t="str">
        <f>IF(P88="","",Q88*Schedule!L10)</f>
        <v/>
      </c>
      <c r="S88" s="43" t="str">
        <f t="shared" ref="S88" si="29">IF(P88="",S87,IF(S87="",R88,R88+S87))</f>
        <v/>
      </c>
      <c r="T88" s="43">
        <f t="shared" ref="T88" si="30">IF(P88="",T87,T87-R88)</f>
        <v>0</v>
      </c>
      <c r="U88" s="46"/>
    </row>
    <row r="89" spans="1:24" s="2" customFormat="1" ht="20.100000000000001" customHeight="1">
      <c r="A89" s="34">
        <f t="shared" ref="A89:C89" si="31">A12</f>
        <v>3</v>
      </c>
      <c r="B89" s="185" t="str">
        <f t="shared" si="31"/>
        <v xml:space="preserve"> ()  </v>
      </c>
      <c r="C89" s="186">
        <f t="shared" si="31"/>
        <v>0</v>
      </c>
      <c r="D89" s="184" t="str">
        <f>IF($F$84 = "", "", IF(Schedule!$S11 = "", "",IF(INDEX(Schedule!$AK$10:$AP$39,MATCH(Schedule!S11,Schedule!$AJ$10:$AJ$39,0),MATCH($F$84,Schedule!$AK$8:$AP$8,0)) = "","", INDEX(Schedule!$AK$10:$AP$39,MATCH(Schedule!S11,Schedule!$AJ$10:$AJ$39,0),MATCH($F$84,Schedule!$AK$8:$AP$8,0)))))</f>
        <v/>
      </c>
      <c r="E89" s="47" t="str">
        <f>IF(D89="","",D89*0.042*Schedule!G11)</f>
        <v/>
      </c>
      <c r="F89" s="43" t="str">
        <f>IF(D89="","",E89*Schedule!L11)</f>
        <v/>
      </c>
      <c r="G89" s="43" t="str">
        <f t="shared" ref="G89:G121" si="32">IF(D89="",G88,IF(G88="",F89,F89+G88))</f>
        <v/>
      </c>
      <c r="H89" s="43">
        <f t="shared" ref="H89:H121" si="33">IF(D89="",H88,H88-F89)</f>
        <v>0</v>
      </c>
      <c r="I89" s="44"/>
      <c r="J89" s="184" t="str">
        <f>IF($L$84 = "", "", IF(Schedule!$S11 = "", "",IF(INDEX(Schedule!$AK$10:$AP$39,MATCH(Schedule!S11,Schedule!$AJ$10:$AJ$39,0),MATCH($L$84,Schedule!$AK$8:$AP$8,0)) = "","", INDEX(Schedule!$AK$10:$AP$39,MATCH(Schedule!S11,Schedule!$AJ$10:$AJ$39,0),MATCH($L$84,Schedule!$AK$8:$AP$8,0)))))</f>
        <v/>
      </c>
      <c r="K89" s="47" t="str">
        <f>IF(J89="","",J89*0.042*Schedule!G11)</f>
        <v/>
      </c>
      <c r="L89" s="43" t="str">
        <f>IF(J89="","",K89*Schedule!L11)</f>
        <v/>
      </c>
      <c r="M89" s="43" t="str">
        <f t="shared" ref="M89:M121" si="34">IF(J89="",M88,IF(M88="",L89,L89+M88))</f>
        <v/>
      </c>
      <c r="N89" s="43">
        <f t="shared" ref="N89:N121" si="35">IF(J89="",N88,N88-L89)</f>
        <v>0</v>
      </c>
      <c r="O89" s="45"/>
      <c r="P89" s="184" t="str">
        <f>IF($R$84 = "", "", IF(Schedule!$S11 = "", "",IF(INDEX(Schedule!$AK$10:$AP$39,MATCH(Schedule!S11,Schedule!$AJ$10:$AJ$39,0),MATCH($R$84,Schedule!$AK$8:$AP$8,0)) = "","", INDEX(Schedule!$AK$10:$AP$39,MATCH(Schedule!S11,Schedule!$AJ$10:$AJ$39,0),MATCH($R$84,Schedule!$AK$8:$AP$8,0)))))</f>
        <v/>
      </c>
      <c r="Q89" s="47" t="str">
        <f>IF(P89="","",P89*0.042*Schedule!G11)</f>
        <v/>
      </c>
      <c r="R89" s="43" t="str">
        <f>IF(P89="","",Q89*Schedule!L11)</f>
        <v/>
      </c>
      <c r="S89" s="43" t="str">
        <f t="shared" ref="S89:S121" si="36">IF(P89="",S88,IF(S88="",R89,R89+S88))</f>
        <v/>
      </c>
      <c r="T89" s="43">
        <f t="shared" ref="T89:T121" si="37">IF(P89="",T88,T88-R89)</f>
        <v>0</v>
      </c>
      <c r="U89" s="46"/>
    </row>
    <row r="90" spans="1:24" s="2" customFormat="1" ht="20.100000000000001" customHeight="1">
      <c r="A90" s="34">
        <f t="shared" ref="A90:C90" si="38">A13</f>
        <v>4</v>
      </c>
      <c r="B90" s="185" t="str">
        <f t="shared" si="38"/>
        <v xml:space="preserve"> ()  </v>
      </c>
      <c r="C90" s="186">
        <f t="shared" si="38"/>
        <v>0</v>
      </c>
      <c r="D90" s="184" t="str">
        <f>IF($F$84 = "", "", IF(Schedule!$S12 = "", "",IF(INDEX(Schedule!$AK$10:$AP$39,MATCH(Schedule!S12,Schedule!$AJ$10:$AJ$39,0),MATCH($F$84,Schedule!$AK$8:$AP$8,0)) = "","", INDEX(Schedule!$AK$10:$AP$39,MATCH(Schedule!S12,Schedule!$AJ$10:$AJ$39,0),MATCH($F$84,Schedule!$AK$8:$AP$8,0)))))</f>
        <v/>
      </c>
      <c r="E90" s="47" t="str">
        <f>IF(D90="","",D90*0.042*Schedule!G12)</f>
        <v/>
      </c>
      <c r="F90" s="43" t="str">
        <f>IF(D90="","",E90*Schedule!L12)</f>
        <v/>
      </c>
      <c r="G90" s="43" t="str">
        <f t="shared" si="32"/>
        <v/>
      </c>
      <c r="H90" s="43">
        <f t="shared" si="33"/>
        <v>0</v>
      </c>
      <c r="I90" s="44"/>
      <c r="J90" s="184" t="str">
        <f>IF($L$84 = "", "", IF(Schedule!$S12 = "", "",IF(INDEX(Schedule!$AK$10:$AP$39,MATCH(Schedule!S12,Schedule!$AJ$10:$AJ$39,0),MATCH($L$84,Schedule!$AK$8:$AP$8,0)) = "","", INDEX(Schedule!$AK$10:$AP$39,MATCH(Schedule!S12,Schedule!$AJ$10:$AJ$39,0),MATCH($L$84,Schedule!$AK$8:$AP$8,0)))))</f>
        <v/>
      </c>
      <c r="K90" s="47" t="str">
        <f>IF(J90="","",J90*0.042*Schedule!G12)</f>
        <v/>
      </c>
      <c r="L90" s="43" t="str">
        <f>IF(J90="","",K90*Schedule!L12)</f>
        <v/>
      </c>
      <c r="M90" s="43" t="str">
        <f t="shared" si="34"/>
        <v/>
      </c>
      <c r="N90" s="43">
        <f t="shared" si="35"/>
        <v>0</v>
      </c>
      <c r="O90" s="45"/>
      <c r="P90" s="184" t="str">
        <f>IF($R$84 = "", "", IF(Schedule!$S12 = "", "",IF(INDEX(Schedule!$AK$10:$AP$39,MATCH(Schedule!S12,Schedule!$AJ$10:$AJ$39,0),MATCH($R$84,Schedule!$AK$8:$AP$8,0)) = "","", INDEX(Schedule!$AK$10:$AP$39,MATCH(Schedule!S12,Schedule!$AJ$10:$AJ$39,0),MATCH($R$84,Schedule!$AK$8:$AP$8,0)))))</f>
        <v/>
      </c>
      <c r="Q90" s="47" t="str">
        <f>IF(P90="","",P90*0.042*Schedule!G12)</f>
        <v/>
      </c>
      <c r="R90" s="43" t="str">
        <f>IF(P90="","",Q90*Schedule!L12)</f>
        <v/>
      </c>
      <c r="S90" s="43" t="str">
        <f t="shared" si="36"/>
        <v/>
      </c>
      <c r="T90" s="43">
        <f t="shared" si="37"/>
        <v>0</v>
      </c>
      <c r="U90" s="46"/>
    </row>
    <row r="91" spans="1:24" s="2" customFormat="1" ht="20.100000000000001" customHeight="1">
      <c r="A91" s="34">
        <f t="shared" ref="A91:C91" si="39">A14</f>
        <v>5</v>
      </c>
      <c r="B91" s="185" t="str">
        <f t="shared" si="39"/>
        <v xml:space="preserve"> ()  </v>
      </c>
      <c r="C91" s="186">
        <f t="shared" si="39"/>
        <v>0</v>
      </c>
      <c r="D91" s="184" t="str">
        <f>IF($F$84 = "", "", IF(Schedule!$S13 = "", "",IF(INDEX(Schedule!$AK$10:$AP$39,MATCH(Schedule!S13,Schedule!$AJ$10:$AJ$39,0),MATCH($F$84,Schedule!$AK$8:$AP$8,0)) = "","", INDEX(Schedule!$AK$10:$AP$39,MATCH(Schedule!S13,Schedule!$AJ$10:$AJ$39,0),MATCH($F$84,Schedule!$AK$8:$AP$8,0)))))</f>
        <v/>
      </c>
      <c r="E91" s="47" t="str">
        <f>IF(D91="","",D91*0.042*Schedule!G13)</f>
        <v/>
      </c>
      <c r="F91" s="43" t="str">
        <f>IF(D91="","",E91*Schedule!L13)</f>
        <v/>
      </c>
      <c r="G91" s="43" t="str">
        <f t="shared" si="32"/>
        <v/>
      </c>
      <c r="H91" s="43">
        <f t="shared" si="33"/>
        <v>0</v>
      </c>
      <c r="I91" s="44"/>
      <c r="J91" s="184" t="str">
        <f>IF($L$84 = "", "", IF(Schedule!$S13 = "", "",IF(INDEX(Schedule!$AK$10:$AP$39,MATCH(Schedule!S13,Schedule!$AJ$10:$AJ$39,0),MATCH($L$84,Schedule!$AK$8:$AP$8,0)) = "","", INDEX(Schedule!$AK$10:$AP$39,MATCH(Schedule!S13,Schedule!$AJ$10:$AJ$39,0),MATCH($L$84,Schedule!$AK$8:$AP$8,0)))))</f>
        <v/>
      </c>
      <c r="K91" s="47" t="str">
        <f>IF(J91="","",J91*0.042*Schedule!G13)</f>
        <v/>
      </c>
      <c r="L91" s="43" t="str">
        <f>IF(J91="","",K91*Schedule!L13)</f>
        <v/>
      </c>
      <c r="M91" s="43" t="str">
        <f t="shared" si="34"/>
        <v/>
      </c>
      <c r="N91" s="43">
        <f t="shared" si="35"/>
        <v>0</v>
      </c>
      <c r="O91" s="45"/>
      <c r="P91" s="184" t="str">
        <f>IF($R$84 = "", "", IF(Schedule!$S13 = "", "",IF(INDEX(Schedule!$AK$10:$AP$39,MATCH(Schedule!S13,Schedule!$AJ$10:$AJ$39,0),MATCH($R$84,Schedule!$AK$8:$AP$8,0)) = "","", INDEX(Schedule!$AK$10:$AP$39,MATCH(Schedule!S13,Schedule!$AJ$10:$AJ$39,0),MATCH($R$84,Schedule!$AK$8:$AP$8,0)))))</f>
        <v/>
      </c>
      <c r="Q91" s="47" t="str">
        <f>IF(P91="","",P91*0.042*Schedule!G13)</f>
        <v/>
      </c>
      <c r="R91" s="43" t="str">
        <f>IF(P91="","",Q91*Schedule!L13)</f>
        <v/>
      </c>
      <c r="S91" s="43" t="str">
        <f t="shared" si="36"/>
        <v/>
      </c>
      <c r="T91" s="43">
        <f t="shared" si="37"/>
        <v>0</v>
      </c>
      <c r="U91" s="46"/>
    </row>
    <row r="92" spans="1:24" s="2" customFormat="1" ht="20.100000000000001" customHeight="1">
      <c r="A92" s="34">
        <f t="shared" ref="A92:C92" si="40">A15</f>
        <v>6</v>
      </c>
      <c r="B92" s="185" t="str">
        <f t="shared" si="40"/>
        <v xml:space="preserve"> ()  </v>
      </c>
      <c r="C92" s="186">
        <f t="shared" si="40"/>
        <v>0</v>
      </c>
      <c r="D92" s="184" t="str">
        <f>IF($F$84 = "", "", IF(Schedule!$S14 = "", "",IF(INDEX(Schedule!$AK$10:$AP$39,MATCH(Schedule!S14,Schedule!$AJ$10:$AJ$39,0),MATCH($F$84,Schedule!$AK$8:$AP$8,0)) = "","", INDEX(Schedule!$AK$10:$AP$39,MATCH(Schedule!S14,Schedule!$AJ$10:$AJ$39,0),MATCH($F$84,Schedule!$AK$8:$AP$8,0)))))</f>
        <v/>
      </c>
      <c r="E92" s="47" t="str">
        <f>IF(D92="","",D92*0.042*Schedule!G14)</f>
        <v/>
      </c>
      <c r="F92" s="43" t="str">
        <f>IF(D92="","",E92*Schedule!L14)</f>
        <v/>
      </c>
      <c r="G92" s="43" t="str">
        <f t="shared" si="32"/>
        <v/>
      </c>
      <c r="H92" s="43">
        <f t="shared" si="33"/>
        <v>0</v>
      </c>
      <c r="I92" s="44"/>
      <c r="J92" s="184" t="str">
        <f>IF($L$84 = "", "", IF(Schedule!$S14 = "", "",IF(INDEX(Schedule!$AK$10:$AP$39,MATCH(Schedule!S14,Schedule!$AJ$10:$AJ$39,0),MATCH($L$84,Schedule!$AK$8:$AP$8,0)) = "","", INDEX(Schedule!$AK$10:$AP$39,MATCH(Schedule!S14,Schedule!$AJ$10:$AJ$39,0),MATCH($L$84,Schedule!$AK$8:$AP$8,0)))))</f>
        <v/>
      </c>
      <c r="K92" s="47" t="str">
        <f>IF(J92="","",J92*0.042*Schedule!G14)</f>
        <v/>
      </c>
      <c r="L92" s="43" t="str">
        <f>IF(J92="","",K92*Schedule!L14)</f>
        <v/>
      </c>
      <c r="M92" s="43" t="str">
        <f t="shared" si="34"/>
        <v/>
      </c>
      <c r="N92" s="43">
        <f t="shared" si="35"/>
        <v>0</v>
      </c>
      <c r="O92" s="45"/>
      <c r="P92" s="184" t="str">
        <f>IF($R$84 = "", "", IF(Schedule!$S14 = "", "",IF(INDEX(Schedule!$AK$10:$AP$39,MATCH(Schedule!S14,Schedule!$AJ$10:$AJ$39,0),MATCH($R$84,Schedule!$AK$8:$AP$8,0)) = "","", INDEX(Schedule!$AK$10:$AP$39,MATCH(Schedule!S14,Schedule!$AJ$10:$AJ$39,0),MATCH($R$84,Schedule!$AK$8:$AP$8,0)))))</f>
        <v/>
      </c>
      <c r="Q92" s="47" t="str">
        <f>IF(P92="","",P92*0.042*Schedule!G14)</f>
        <v/>
      </c>
      <c r="R92" s="43" t="str">
        <f>IF(P92="","",Q92*Schedule!L14)</f>
        <v/>
      </c>
      <c r="S92" s="43" t="str">
        <f t="shared" si="36"/>
        <v/>
      </c>
      <c r="T92" s="43">
        <f t="shared" si="37"/>
        <v>0</v>
      </c>
      <c r="U92" s="46"/>
    </row>
    <row r="93" spans="1:24" s="2" customFormat="1" ht="20.100000000000001" customHeight="1">
      <c r="A93" s="34">
        <f t="shared" ref="A93:C93" si="41">A16</f>
        <v>7</v>
      </c>
      <c r="B93" s="185" t="str">
        <f t="shared" si="41"/>
        <v xml:space="preserve"> ()  </v>
      </c>
      <c r="C93" s="186">
        <f t="shared" si="41"/>
        <v>0</v>
      </c>
      <c r="D93" s="184" t="str">
        <f>IF($F$84 = "", "", IF(Schedule!$S15 = "", "",IF(INDEX(Schedule!$AK$10:$AP$39,MATCH(Schedule!S15,Schedule!$AJ$10:$AJ$39,0),MATCH($F$84,Schedule!$AK$8:$AP$8,0)) = "","", INDEX(Schedule!$AK$10:$AP$39,MATCH(Schedule!S15,Schedule!$AJ$10:$AJ$39,0),MATCH($F$84,Schedule!$AK$8:$AP$8,0)))))</f>
        <v/>
      </c>
      <c r="E93" s="47" t="str">
        <f>IF(D93="","",D93*0.042*Schedule!G15)</f>
        <v/>
      </c>
      <c r="F93" s="43" t="str">
        <f>IF(D93="","",E93*Schedule!L15)</f>
        <v/>
      </c>
      <c r="G93" s="43" t="str">
        <f t="shared" si="32"/>
        <v/>
      </c>
      <c r="H93" s="43">
        <f t="shared" si="33"/>
        <v>0</v>
      </c>
      <c r="I93" s="44"/>
      <c r="J93" s="184" t="str">
        <f>IF($L$84 = "", "", IF(Schedule!$S15 = "", "",IF(INDEX(Schedule!$AK$10:$AP$39,MATCH(Schedule!S15,Schedule!$AJ$10:$AJ$39,0),MATCH($L$84,Schedule!$AK$8:$AP$8,0)) = "","", INDEX(Schedule!$AK$10:$AP$39,MATCH(Schedule!S15,Schedule!$AJ$10:$AJ$39,0),MATCH($L$84,Schedule!$AK$8:$AP$8,0)))))</f>
        <v/>
      </c>
      <c r="K93" s="47" t="str">
        <f>IF(J93="","",J93*0.042*Schedule!G15)</f>
        <v/>
      </c>
      <c r="L93" s="43" t="str">
        <f>IF(J93="","",K93*Schedule!L15)</f>
        <v/>
      </c>
      <c r="M93" s="43" t="str">
        <f t="shared" si="34"/>
        <v/>
      </c>
      <c r="N93" s="43">
        <f t="shared" si="35"/>
        <v>0</v>
      </c>
      <c r="O93" s="45"/>
      <c r="P93" s="184" t="str">
        <f>IF($R$84 = "", "", IF(Schedule!$S15 = "", "",IF(INDEX(Schedule!$AK$10:$AP$39,MATCH(Schedule!S15,Schedule!$AJ$10:$AJ$39,0),MATCH($R$84,Schedule!$AK$8:$AP$8,0)) = "","", INDEX(Schedule!$AK$10:$AP$39,MATCH(Schedule!S15,Schedule!$AJ$10:$AJ$39,0),MATCH($R$84,Schedule!$AK$8:$AP$8,0)))))</f>
        <v/>
      </c>
      <c r="Q93" s="47" t="str">
        <f>IF(P93="","",P93*0.042*Schedule!G15)</f>
        <v/>
      </c>
      <c r="R93" s="43" t="str">
        <f>IF(P93="","",Q93*Schedule!L15)</f>
        <v/>
      </c>
      <c r="S93" s="43" t="str">
        <f t="shared" si="36"/>
        <v/>
      </c>
      <c r="T93" s="43">
        <f t="shared" si="37"/>
        <v>0</v>
      </c>
      <c r="U93" s="46"/>
    </row>
    <row r="94" spans="1:24" s="2" customFormat="1" ht="20.100000000000001" customHeight="1">
      <c r="A94" s="34">
        <f t="shared" ref="A94:C94" si="42">A17</f>
        <v>8</v>
      </c>
      <c r="B94" s="185" t="str">
        <f t="shared" si="42"/>
        <v xml:space="preserve"> ()  </v>
      </c>
      <c r="C94" s="186">
        <f t="shared" si="42"/>
        <v>0</v>
      </c>
      <c r="D94" s="184" t="str">
        <f>IF($F$84 = "", "", IF(Schedule!$S16 = "", "",IF(INDEX(Schedule!$AK$10:$AP$39,MATCH(Schedule!S16,Schedule!$AJ$10:$AJ$39,0),MATCH($F$84,Schedule!$AK$8:$AP$8,0)) = "","", INDEX(Schedule!$AK$10:$AP$39,MATCH(Schedule!S16,Schedule!$AJ$10:$AJ$39,0),MATCH($F$84,Schedule!$AK$8:$AP$8,0)))))</f>
        <v/>
      </c>
      <c r="E94" s="47" t="str">
        <f>IF(D94="","",D94*0.042*Schedule!G16)</f>
        <v/>
      </c>
      <c r="F94" s="43" t="str">
        <f>IF(D94="","",E94*Schedule!L16)</f>
        <v/>
      </c>
      <c r="G94" s="43" t="str">
        <f t="shared" si="32"/>
        <v/>
      </c>
      <c r="H94" s="43">
        <f t="shared" si="33"/>
        <v>0</v>
      </c>
      <c r="I94" s="44"/>
      <c r="J94" s="184" t="str">
        <f>IF($L$84 = "", "", IF(Schedule!$S16 = "", "",IF(INDEX(Schedule!$AK$10:$AP$39,MATCH(Schedule!S16,Schedule!$AJ$10:$AJ$39,0),MATCH($L$84,Schedule!$AK$8:$AP$8,0)) = "","", INDEX(Schedule!$AK$10:$AP$39,MATCH(Schedule!S16,Schedule!$AJ$10:$AJ$39,0),MATCH($L$84,Schedule!$AK$8:$AP$8,0)))))</f>
        <v/>
      </c>
      <c r="K94" s="47" t="str">
        <f>IF(J94="","",J94*0.042*Schedule!G16)</f>
        <v/>
      </c>
      <c r="L94" s="43" t="str">
        <f>IF(J94="","",K94*Schedule!L16)</f>
        <v/>
      </c>
      <c r="M94" s="43" t="str">
        <f t="shared" si="34"/>
        <v/>
      </c>
      <c r="N94" s="43">
        <f t="shared" si="35"/>
        <v>0</v>
      </c>
      <c r="O94" s="45"/>
      <c r="P94" s="184" t="str">
        <f>IF($R$84 = "", "", IF(Schedule!$S16 = "", "",IF(INDEX(Schedule!$AK$10:$AP$39,MATCH(Schedule!S16,Schedule!$AJ$10:$AJ$39,0),MATCH($R$84,Schedule!$AK$8:$AP$8,0)) = "","", INDEX(Schedule!$AK$10:$AP$39,MATCH(Schedule!S16,Schedule!$AJ$10:$AJ$39,0),MATCH($R$84,Schedule!$AK$8:$AP$8,0)))))</f>
        <v/>
      </c>
      <c r="Q94" s="47" t="str">
        <f>IF(P94="","",P94*0.042*Schedule!G16)</f>
        <v/>
      </c>
      <c r="R94" s="43" t="str">
        <f>IF(P94="","",Q94*Schedule!L16)</f>
        <v/>
      </c>
      <c r="S94" s="43" t="str">
        <f t="shared" si="36"/>
        <v/>
      </c>
      <c r="T94" s="43">
        <f t="shared" si="37"/>
        <v>0</v>
      </c>
      <c r="U94" s="46"/>
    </row>
    <row r="95" spans="1:24" s="2" customFormat="1" ht="20.100000000000001" customHeight="1">
      <c r="A95" s="34">
        <f t="shared" ref="A95:C95" si="43">A18</f>
        <v>9</v>
      </c>
      <c r="B95" s="185" t="str">
        <f t="shared" si="43"/>
        <v xml:space="preserve"> ()  </v>
      </c>
      <c r="C95" s="186">
        <f t="shared" si="43"/>
        <v>0</v>
      </c>
      <c r="D95" s="184" t="str">
        <f>IF($F$84 = "", "", IF(Schedule!$S17 = "", "",IF(INDEX(Schedule!$AK$10:$AP$39,MATCH(Schedule!S17,Schedule!$AJ$10:$AJ$39,0),MATCH($F$84,Schedule!$AK$8:$AP$8,0)) = "","", INDEX(Schedule!$AK$10:$AP$39,MATCH(Schedule!S17,Schedule!$AJ$10:$AJ$39,0),MATCH($F$84,Schedule!$AK$8:$AP$8,0)))))</f>
        <v/>
      </c>
      <c r="E95" s="47" t="str">
        <f>IF(D95="","",D95*0.042*Schedule!G17)</f>
        <v/>
      </c>
      <c r="F95" s="43" t="str">
        <f>IF(D95="","",E95*Schedule!L17)</f>
        <v/>
      </c>
      <c r="G95" s="43" t="str">
        <f t="shared" si="32"/>
        <v/>
      </c>
      <c r="H95" s="43">
        <f t="shared" si="33"/>
        <v>0</v>
      </c>
      <c r="I95" s="44"/>
      <c r="J95" s="184" t="str">
        <f>IF($L$84 = "", "", IF(Schedule!$S17 = "", "",IF(INDEX(Schedule!$AK$10:$AP$39,MATCH(Schedule!S17,Schedule!$AJ$10:$AJ$39,0),MATCH($L$84,Schedule!$AK$8:$AP$8,0)) = "","", INDEX(Schedule!$AK$10:$AP$39,MATCH(Schedule!S17,Schedule!$AJ$10:$AJ$39,0),MATCH($L$84,Schedule!$AK$8:$AP$8,0)))))</f>
        <v/>
      </c>
      <c r="K95" s="47" t="str">
        <f>IF(J95="","",J95*0.042*Schedule!G17)</f>
        <v/>
      </c>
      <c r="L95" s="43" t="str">
        <f>IF(J95="","",K95*Schedule!L17)</f>
        <v/>
      </c>
      <c r="M95" s="43" t="str">
        <f t="shared" si="34"/>
        <v/>
      </c>
      <c r="N95" s="43">
        <f t="shared" si="35"/>
        <v>0</v>
      </c>
      <c r="O95" s="45"/>
      <c r="P95" s="184" t="str">
        <f>IF($R$84 = "", "", IF(Schedule!$S17 = "", "",IF(INDEX(Schedule!$AK$10:$AP$39,MATCH(Schedule!S17,Schedule!$AJ$10:$AJ$39,0),MATCH($R$84,Schedule!$AK$8:$AP$8,0)) = "","", INDEX(Schedule!$AK$10:$AP$39,MATCH(Schedule!S17,Schedule!$AJ$10:$AJ$39,0),MATCH($R$84,Schedule!$AK$8:$AP$8,0)))))</f>
        <v/>
      </c>
      <c r="Q95" s="47" t="str">
        <f>IF(P95="","",P95*0.042*Schedule!G17)</f>
        <v/>
      </c>
      <c r="R95" s="43" t="str">
        <f>IF(P95="","",Q95*Schedule!L17)</f>
        <v/>
      </c>
      <c r="S95" s="43" t="str">
        <f t="shared" si="36"/>
        <v/>
      </c>
      <c r="T95" s="43">
        <f t="shared" si="37"/>
        <v>0</v>
      </c>
      <c r="U95" s="46"/>
    </row>
    <row r="96" spans="1:24" s="2" customFormat="1" ht="20.100000000000001" customHeight="1">
      <c r="A96" s="34">
        <f t="shared" ref="A96:C96" si="44">A19</f>
        <v>10</v>
      </c>
      <c r="B96" s="185" t="str">
        <f t="shared" si="44"/>
        <v xml:space="preserve"> ()  </v>
      </c>
      <c r="C96" s="186">
        <f t="shared" si="44"/>
        <v>0</v>
      </c>
      <c r="D96" s="184" t="str">
        <f>IF($F$84 = "", "", IF(Schedule!$S18 = "", "",IF(INDEX(Schedule!$AK$10:$AP$39,MATCH(Schedule!S18,Schedule!$AJ$10:$AJ$39,0),MATCH($F$84,Schedule!$AK$8:$AP$8,0)) = "","", INDEX(Schedule!$AK$10:$AP$39,MATCH(Schedule!S18,Schedule!$AJ$10:$AJ$39,0),MATCH($F$84,Schedule!$AK$8:$AP$8,0)))))</f>
        <v/>
      </c>
      <c r="E96" s="47" t="str">
        <f>IF(D96="","",D96*0.042*Schedule!G18)</f>
        <v/>
      </c>
      <c r="F96" s="43" t="str">
        <f>IF(D96="","",E96*Schedule!L18)</f>
        <v/>
      </c>
      <c r="G96" s="43" t="str">
        <f t="shared" si="32"/>
        <v/>
      </c>
      <c r="H96" s="43">
        <f t="shared" si="33"/>
        <v>0</v>
      </c>
      <c r="I96" s="44"/>
      <c r="J96" s="184" t="str">
        <f>IF($L$84 = "", "", IF(Schedule!$S18 = "", "",IF(INDEX(Schedule!$AK$10:$AP$39,MATCH(Schedule!S18,Schedule!$AJ$10:$AJ$39,0),MATCH($L$84,Schedule!$AK$8:$AP$8,0)) = "","", INDEX(Schedule!$AK$10:$AP$39,MATCH(Schedule!S18,Schedule!$AJ$10:$AJ$39,0),MATCH($L$84,Schedule!$AK$8:$AP$8,0)))))</f>
        <v/>
      </c>
      <c r="K96" s="47" t="str">
        <f>IF(J96="","",J96*0.042*Schedule!G18)</f>
        <v/>
      </c>
      <c r="L96" s="43" t="str">
        <f>IF(J96="","",K96*Schedule!L18)</f>
        <v/>
      </c>
      <c r="M96" s="43" t="str">
        <f t="shared" si="34"/>
        <v/>
      </c>
      <c r="N96" s="43">
        <f t="shared" si="35"/>
        <v>0</v>
      </c>
      <c r="O96" s="45"/>
      <c r="P96" s="184" t="str">
        <f>IF($R$84 = "", "", IF(Schedule!$S18 = "", "",IF(INDEX(Schedule!$AK$10:$AP$39,MATCH(Schedule!S18,Schedule!$AJ$10:$AJ$39,0),MATCH($R$84,Schedule!$AK$8:$AP$8,0)) = "","", INDEX(Schedule!$AK$10:$AP$39,MATCH(Schedule!S18,Schedule!$AJ$10:$AJ$39,0),MATCH($R$84,Schedule!$AK$8:$AP$8,0)))))</f>
        <v/>
      </c>
      <c r="Q96" s="47" t="str">
        <f>IF(P96="","",P96*0.042*Schedule!G18)</f>
        <v/>
      </c>
      <c r="R96" s="43" t="str">
        <f>IF(P96="","",Q96*Schedule!L18)</f>
        <v/>
      </c>
      <c r="S96" s="43" t="str">
        <f t="shared" si="36"/>
        <v/>
      </c>
      <c r="T96" s="43">
        <f t="shared" si="37"/>
        <v>0</v>
      </c>
      <c r="U96" s="46"/>
    </row>
    <row r="97" spans="1:21" s="2" customFormat="1" ht="20.100000000000001" customHeight="1">
      <c r="A97" s="34">
        <f t="shared" ref="A97:C97" si="45">A20</f>
        <v>11</v>
      </c>
      <c r="B97" s="185" t="str">
        <f t="shared" si="45"/>
        <v xml:space="preserve"> ()  </v>
      </c>
      <c r="C97" s="186">
        <f t="shared" si="45"/>
        <v>0</v>
      </c>
      <c r="D97" s="184" t="str">
        <f>IF($F$84 = "", "", IF(Schedule!$S19 = "", "",IF(INDEX(Schedule!$AK$10:$AP$39,MATCH(Schedule!S19,Schedule!$AJ$10:$AJ$39,0),MATCH($F$84,Schedule!$AK$8:$AP$8,0)) = "","", INDEX(Schedule!$AK$10:$AP$39,MATCH(Schedule!S19,Schedule!$AJ$10:$AJ$39,0),MATCH($F$84,Schedule!$AK$8:$AP$8,0)))))</f>
        <v/>
      </c>
      <c r="E97" s="47" t="str">
        <f>IF(D97="","",D97*0.042*Schedule!G19)</f>
        <v/>
      </c>
      <c r="F97" s="43" t="str">
        <f>IF(D97="","",E97*Schedule!L19)</f>
        <v/>
      </c>
      <c r="G97" s="43" t="str">
        <f t="shared" si="32"/>
        <v/>
      </c>
      <c r="H97" s="43">
        <f t="shared" si="33"/>
        <v>0</v>
      </c>
      <c r="I97" s="44"/>
      <c r="J97" s="184" t="str">
        <f>IF($L$84 = "", "", IF(Schedule!$S19 = "", "",IF(INDEX(Schedule!$AK$10:$AP$39,MATCH(Schedule!S19,Schedule!$AJ$10:$AJ$39,0),MATCH($L$84,Schedule!$AK$8:$AP$8,0)) = "","", INDEX(Schedule!$AK$10:$AP$39,MATCH(Schedule!S19,Schedule!$AJ$10:$AJ$39,0),MATCH($L$84,Schedule!$AK$8:$AP$8,0)))))</f>
        <v/>
      </c>
      <c r="K97" s="47" t="str">
        <f>IF(J97="","",J97*0.042*Schedule!G19)</f>
        <v/>
      </c>
      <c r="L97" s="43" t="str">
        <f>IF(J97="","",K97*Schedule!L19)</f>
        <v/>
      </c>
      <c r="M97" s="43" t="str">
        <f t="shared" si="34"/>
        <v/>
      </c>
      <c r="N97" s="43">
        <f t="shared" si="35"/>
        <v>0</v>
      </c>
      <c r="O97" s="45"/>
      <c r="P97" s="184" t="str">
        <f>IF($R$84 = "", "", IF(Schedule!$S19 = "", "",IF(INDEX(Schedule!$AK$10:$AP$39,MATCH(Schedule!S19,Schedule!$AJ$10:$AJ$39,0),MATCH($R$84,Schedule!$AK$8:$AP$8,0)) = "","", INDEX(Schedule!$AK$10:$AP$39,MATCH(Schedule!S19,Schedule!$AJ$10:$AJ$39,0),MATCH($R$84,Schedule!$AK$8:$AP$8,0)))))</f>
        <v/>
      </c>
      <c r="Q97" s="47" t="str">
        <f>IF(P97="","",P97*0.042*Schedule!G19)</f>
        <v/>
      </c>
      <c r="R97" s="43" t="str">
        <f>IF(P97="","",Q97*Schedule!L19)</f>
        <v/>
      </c>
      <c r="S97" s="43" t="str">
        <f t="shared" si="36"/>
        <v/>
      </c>
      <c r="T97" s="43">
        <f t="shared" si="37"/>
        <v>0</v>
      </c>
      <c r="U97" s="46"/>
    </row>
    <row r="98" spans="1:21" s="2" customFormat="1" ht="20.100000000000001" customHeight="1">
      <c r="A98" s="34">
        <f t="shared" ref="A98:C98" si="46">A21</f>
        <v>12</v>
      </c>
      <c r="B98" s="185" t="str">
        <f t="shared" si="46"/>
        <v xml:space="preserve"> ()  </v>
      </c>
      <c r="C98" s="186">
        <f t="shared" si="46"/>
        <v>0</v>
      </c>
      <c r="D98" s="184" t="str">
        <f>IF($F$84 = "", "", IF(Schedule!$S20 = "", "",IF(INDEX(Schedule!$AK$10:$AP$39,MATCH(Schedule!S20,Schedule!$AJ$10:$AJ$39,0),MATCH($F$84,Schedule!$AK$8:$AP$8,0)) = "","", INDEX(Schedule!$AK$10:$AP$39,MATCH(Schedule!S20,Schedule!$AJ$10:$AJ$39,0),MATCH($F$84,Schedule!$AK$8:$AP$8,0)))))</f>
        <v/>
      </c>
      <c r="E98" s="47" t="str">
        <f>IF(D98="","",D98*0.042*Schedule!G20)</f>
        <v/>
      </c>
      <c r="F98" s="43" t="str">
        <f>IF(D98="","",E98*Schedule!L20)</f>
        <v/>
      </c>
      <c r="G98" s="43" t="str">
        <f t="shared" si="32"/>
        <v/>
      </c>
      <c r="H98" s="43">
        <f t="shared" si="33"/>
        <v>0</v>
      </c>
      <c r="I98" s="44"/>
      <c r="J98" s="184" t="str">
        <f>IF($L$84 = "", "", IF(Schedule!$S20 = "", "",IF(INDEX(Schedule!$AK$10:$AP$39,MATCH(Schedule!S20,Schedule!$AJ$10:$AJ$39,0),MATCH($L$84,Schedule!$AK$8:$AP$8,0)) = "","", INDEX(Schedule!$AK$10:$AP$39,MATCH(Schedule!S20,Schedule!$AJ$10:$AJ$39,0),MATCH($L$84,Schedule!$AK$8:$AP$8,0)))))</f>
        <v/>
      </c>
      <c r="K98" s="47" t="str">
        <f>IF(J98="","",J98*0.042*Schedule!G20)</f>
        <v/>
      </c>
      <c r="L98" s="43" t="str">
        <f>IF(J98="","",K98*Schedule!L20)</f>
        <v/>
      </c>
      <c r="M98" s="43" t="str">
        <f t="shared" si="34"/>
        <v/>
      </c>
      <c r="N98" s="43">
        <f t="shared" si="35"/>
        <v>0</v>
      </c>
      <c r="O98" s="45"/>
      <c r="P98" s="184" t="str">
        <f>IF($R$84 = "", "", IF(Schedule!$S20 = "", "",IF(INDEX(Schedule!$AK$10:$AP$39,MATCH(Schedule!S20,Schedule!$AJ$10:$AJ$39,0),MATCH($R$84,Schedule!$AK$8:$AP$8,0)) = "","", INDEX(Schedule!$AK$10:$AP$39,MATCH(Schedule!S20,Schedule!$AJ$10:$AJ$39,0),MATCH($R$84,Schedule!$AK$8:$AP$8,0)))))</f>
        <v/>
      </c>
      <c r="Q98" s="47" t="str">
        <f>IF(P98="","",P98*0.042*Schedule!G20)</f>
        <v/>
      </c>
      <c r="R98" s="43" t="str">
        <f>IF(P98="","",Q98*Schedule!L20)</f>
        <v/>
      </c>
      <c r="S98" s="43" t="str">
        <f t="shared" si="36"/>
        <v/>
      </c>
      <c r="T98" s="43">
        <f t="shared" si="37"/>
        <v>0</v>
      </c>
      <c r="U98" s="46"/>
    </row>
    <row r="99" spans="1:21" s="2" customFormat="1" ht="20.100000000000001" customHeight="1">
      <c r="A99" s="34">
        <f t="shared" ref="A99:C99" si="47">A22</f>
        <v>13</v>
      </c>
      <c r="B99" s="185" t="str">
        <f t="shared" si="47"/>
        <v xml:space="preserve"> ()  </v>
      </c>
      <c r="C99" s="186">
        <f t="shared" si="47"/>
        <v>0</v>
      </c>
      <c r="D99" s="184" t="str">
        <f>IF($F$84 = "", "", IF(Schedule!$S21 = "", "",IF(INDEX(Schedule!$AK$10:$AP$39,MATCH(Schedule!S21,Schedule!$AJ$10:$AJ$39,0),MATCH($F$84,Schedule!$AK$8:$AP$8,0)) = "","", INDEX(Schedule!$AK$10:$AP$39,MATCH(Schedule!S21,Schedule!$AJ$10:$AJ$39,0),MATCH($F$84,Schedule!$AK$8:$AP$8,0)))))</f>
        <v/>
      </c>
      <c r="E99" s="47" t="str">
        <f>IF(D99="","",D99*0.042*Schedule!G21)</f>
        <v/>
      </c>
      <c r="F99" s="43" t="str">
        <f>IF(D99="","",E99*Schedule!L21)</f>
        <v/>
      </c>
      <c r="G99" s="43" t="str">
        <f t="shared" si="32"/>
        <v/>
      </c>
      <c r="H99" s="43">
        <f t="shared" si="33"/>
        <v>0</v>
      </c>
      <c r="I99" s="44"/>
      <c r="J99" s="184" t="str">
        <f>IF($L$84 = "", "", IF(Schedule!$S21 = "", "",IF(INDEX(Schedule!$AK$10:$AP$39,MATCH(Schedule!S21,Schedule!$AJ$10:$AJ$39,0),MATCH($L$84,Schedule!$AK$8:$AP$8,0)) = "","", INDEX(Schedule!$AK$10:$AP$39,MATCH(Schedule!S21,Schedule!$AJ$10:$AJ$39,0),MATCH($L$84,Schedule!$AK$8:$AP$8,0)))))</f>
        <v/>
      </c>
      <c r="K99" s="47" t="str">
        <f>IF(J99="","",J99*0.042*Schedule!G21)</f>
        <v/>
      </c>
      <c r="L99" s="43" t="str">
        <f>IF(J99="","",K99*Schedule!L21)</f>
        <v/>
      </c>
      <c r="M99" s="43" t="str">
        <f t="shared" si="34"/>
        <v/>
      </c>
      <c r="N99" s="43">
        <f t="shared" si="35"/>
        <v>0</v>
      </c>
      <c r="O99" s="45"/>
      <c r="P99" s="184" t="str">
        <f>IF($R$84 = "", "", IF(Schedule!$S21 = "", "",IF(INDEX(Schedule!$AK$10:$AP$39,MATCH(Schedule!S21,Schedule!$AJ$10:$AJ$39,0),MATCH($R$84,Schedule!$AK$8:$AP$8,0)) = "","", INDEX(Schedule!$AK$10:$AP$39,MATCH(Schedule!S21,Schedule!$AJ$10:$AJ$39,0),MATCH($R$84,Schedule!$AK$8:$AP$8,0)))))</f>
        <v/>
      </c>
      <c r="Q99" s="47" t="str">
        <f>IF(P99="","",P99*0.042*Schedule!G21)</f>
        <v/>
      </c>
      <c r="R99" s="43" t="str">
        <f>IF(P99="","",Q99*Schedule!L21)</f>
        <v/>
      </c>
      <c r="S99" s="43" t="str">
        <f t="shared" si="36"/>
        <v/>
      </c>
      <c r="T99" s="43">
        <f t="shared" si="37"/>
        <v>0</v>
      </c>
      <c r="U99" s="46"/>
    </row>
    <row r="100" spans="1:21" s="2" customFormat="1" ht="20.100000000000001" customHeight="1">
      <c r="A100" s="34">
        <f t="shared" ref="A100:C100" si="48">A23</f>
        <v>14</v>
      </c>
      <c r="B100" s="185" t="str">
        <f t="shared" si="48"/>
        <v xml:space="preserve"> ()  </v>
      </c>
      <c r="C100" s="186">
        <f t="shared" si="48"/>
        <v>0</v>
      </c>
      <c r="D100" s="184" t="str">
        <f>IF($F$84 = "", "", IF(Schedule!$S22 = "", "",IF(INDEX(Schedule!$AK$10:$AP$39,MATCH(Schedule!S22,Schedule!$AJ$10:$AJ$39,0),MATCH($F$84,Schedule!$AK$8:$AP$8,0)) = "","", INDEX(Schedule!$AK$10:$AP$39,MATCH(Schedule!S22,Schedule!$AJ$10:$AJ$39,0),MATCH($F$84,Schedule!$AK$8:$AP$8,0)))))</f>
        <v/>
      </c>
      <c r="E100" s="47" t="str">
        <f>IF(D100="","",D100*0.042*Schedule!G22)</f>
        <v/>
      </c>
      <c r="F100" s="43" t="str">
        <f>IF(D100="","",E100*Schedule!L22)</f>
        <v/>
      </c>
      <c r="G100" s="43" t="str">
        <f t="shared" si="32"/>
        <v/>
      </c>
      <c r="H100" s="43">
        <f t="shared" si="33"/>
        <v>0</v>
      </c>
      <c r="I100" s="44"/>
      <c r="J100" s="184" t="str">
        <f>IF($L$84 = "", "", IF(Schedule!$S22 = "", "",IF(INDEX(Schedule!$AK$10:$AP$39,MATCH(Schedule!S22,Schedule!$AJ$10:$AJ$39,0),MATCH($L$84,Schedule!$AK$8:$AP$8,0)) = "","", INDEX(Schedule!$AK$10:$AP$39,MATCH(Schedule!S22,Schedule!$AJ$10:$AJ$39,0),MATCH($L$84,Schedule!$AK$8:$AP$8,0)))))</f>
        <v/>
      </c>
      <c r="K100" s="47" t="str">
        <f>IF(J100="","",J100*0.042*Schedule!G22)</f>
        <v/>
      </c>
      <c r="L100" s="43" t="str">
        <f>IF(J100="","",K100*Schedule!L22)</f>
        <v/>
      </c>
      <c r="M100" s="43" t="str">
        <f t="shared" si="34"/>
        <v/>
      </c>
      <c r="N100" s="43">
        <f t="shared" si="35"/>
        <v>0</v>
      </c>
      <c r="O100" s="45"/>
      <c r="P100" s="184" t="str">
        <f>IF($R$84 = "", "", IF(Schedule!$S22 = "", "",IF(INDEX(Schedule!$AK$10:$AP$39,MATCH(Schedule!S22,Schedule!$AJ$10:$AJ$39,0),MATCH($R$84,Schedule!$AK$8:$AP$8,0)) = "","", INDEX(Schedule!$AK$10:$AP$39,MATCH(Schedule!S22,Schedule!$AJ$10:$AJ$39,0),MATCH($R$84,Schedule!$AK$8:$AP$8,0)))))</f>
        <v/>
      </c>
      <c r="Q100" s="47" t="str">
        <f>IF(P100="","",P100*0.042*Schedule!G22)</f>
        <v/>
      </c>
      <c r="R100" s="43" t="str">
        <f>IF(P100="","",Q100*Schedule!L22)</f>
        <v/>
      </c>
      <c r="S100" s="43" t="str">
        <f t="shared" si="36"/>
        <v/>
      </c>
      <c r="T100" s="43">
        <f t="shared" si="37"/>
        <v>0</v>
      </c>
      <c r="U100" s="46"/>
    </row>
    <row r="101" spans="1:21" s="2" customFormat="1" ht="20.100000000000001" customHeight="1">
      <c r="A101" s="34">
        <f t="shared" ref="A101:C101" si="49">A24</f>
        <v>15</v>
      </c>
      <c r="B101" s="185" t="str">
        <f t="shared" si="49"/>
        <v xml:space="preserve"> ()  </v>
      </c>
      <c r="C101" s="186">
        <f t="shared" si="49"/>
        <v>0</v>
      </c>
      <c r="D101" s="184" t="str">
        <f>IF($F$84 = "", "", IF(Schedule!$S23 = "", "",IF(INDEX(Schedule!$AK$10:$AP$39,MATCH(Schedule!S23,Schedule!$AJ$10:$AJ$39,0),MATCH($F$84,Schedule!$AK$8:$AP$8,0)) = "","", INDEX(Schedule!$AK$10:$AP$39,MATCH(Schedule!S23,Schedule!$AJ$10:$AJ$39,0),MATCH($F$84,Schedule!$AK$8:$AP$8,0)))))</f>
        <v/>
      </c>
      <c r="E101" s="47" t="str">
        <f>IF(D101="","",D101*0.042*Schedule!G23)</f>
        <v/>
      </c>
      <c r="F101" s="43" t="str">
        <f>IF(D101="","",E101*Schedule!L23)</f>
        <v/>
      </c>
      <c r="G101" s="43" t="str">
        <f t="shared" si="32"/>
        <v/>
      </c>
      <c r="H101" s="43">
        <f t="shared" si="33"/>
        <v>0</v>
      </c>
      <c r="I101" s="44"/>
      <c r="J101" s="184" t="str">
        <f>IF($L$84 = "", "", IF(Schedule!$S23 = "", "",IF(INDEX(Schedule!$AK$10:$AP$39,MATCH(Schedule!S23,Schedule!$AJ$10:$AJ$39,0),MATCH($L$84,Schedule!$AK$8:$AP$8,0)) = "","", INDEX(Schedule!$AK$10:$AP$39,MATCH(Schedule!S23,Schedule!$AJ$10:$AJ$39,0),MATCH($L$84,Schedule!$AK$8:$AP$8,0)))))</f>
        <v/>
      </c>
      <c r="K101" s="47" t="str">
        <f>IF(J101="","",J101*0.042*Schedule!G23)</f>
        <v/>
      </c>
      <c r="L101" s="43" t="str">
        <f>IF(J101="","",K101*Schedule!L23)</f>
        <v/>
      </c>
      <c r="M101" s="43" t="str">
        <f t="shared" si="34"/>
        <v/>
      </c>
      <c r="N101" s="43">
        <f t="shared" si="35"/>
        <v>0</v>
      </c>
      <c r="O101" s="45"/>
      <c r="P101" s="184" t="str">
        <f>IF($R$84 = "", "", IF(Schedule!$S23 = "", "",IF(INDEX(Schedule!$AK$10:$AP$39,MATCH(Schedule!S23,Schedule!$AJ$10:$AJ$39,0),MATCH($R$84,Schedule!$AK$8:$AP$8,0)) = "","", INDEX(Schedule!$AK$10:$AP$39,MATCH(Schedule!S23,Schedule!$AJ$10:$AJ$39,0),MATCH($R$84,Schedule!$AK$8:$AP$8,0)))))</f>
        <v/>
      </c>
      <c r="Q101" s="47" t="str">
        <f>IF(P101="","",P101*0.042*Schedule!G23)</f>
        <v/>
      </c>
      <c r="R101" s="43" t="str">
        <f>IF(P101="","",Q101*Schedule!L23)</f>
        <v/>
      </c>
      <c r="S101" s="43" t="str">
        <f t="shared" si="36"/>
        <v/>
      </c>
      <c r="T101" s="43">
        <f t="shared" si="37"/>
        <v>0</v>
      </c>
      <c r="U101" s="46"/>
    </row>
    <row r="102" spans="1:21" s="2" customFormat="1" ht="20.100000000000001" customHeight="1">
      <c r="A102" s="34">
        <f t="shared" ref="A102:C102" si="50">A25</f>
        <v>16</v>
      </c>
      <c r="B102" s="185" t="str">
        <f t="shared" si="50"/>
        <v xml:space="preserve"> ()  </v>
      </c>
      <c r="C102" s="186">
        <f t="shared" si="50"/>
        <v>0</v>
      </c>
      <c r="D102" s="184" t="str">
        <f>IF($F$84 = "", "", IF(Schedule!$S24 = "", "",IF(INDEX(Schedule!$AK$10:$AP$39,MATCH(Schedule!S24,Schedule!$AJ$10:$AJ$39,0),MATCH($F$84,Schedule!$AK$8:$AP$8,0)) = "","", INDEX(Schedule!$AK$10:$AP$39,MATCH(Schedule!S24,Schedule!$AJ$10:$AJ$39,0),MATCH($F$84,Schedule!$AK$8:$AP$8,0)))))</f>
        <v/>
      </c>
      <c r="E102" s="47" t="str">
        <f>IF(D102="","",D102*0.042*Schedule!G24)</f>
        <v/>
      </c>
      <c r="F102" s="43" t="str">
        <f>IF(D102="","",E102*Schedule!L24)</f>
        <v/>
      </c>
      <c r="G102" s="43" t="str">
        <f t="shared" si="32"/>
        <v/>
      </c>
      <c r="H102" s="43">
        <f t="shared" si="33"/>
        <v>0</v>
      </c>
      <c r="I102" s="44"/>
      <c r="J102" s="184" t="str">
        <f>IF($L$84 = "", "", IF(Schedule!$S24 = "", "",IF(INDEX(Schedule!$AK$10:$AP$39,MATCH(Schedule!S24,Schedule!$AJ$10:$AJ$39,0),MATCH($L$84,Schedule!$AK$8:$AP$8,0)) = "","", INDEX(Schedule!$AK$10:$AP$39,MATCH(Schedule!S24,Schedule!$AJ$10:$AJ$39,0),MATCH($L$84,Schedule!$AK$8:$AP$8,0)))))</f>
        <v/>
      </c>
      <c r="K102" s="47" t="str">
        <f>IF(J102="","",J102*0.042*Schedule!G24)</f>
        <v/>
      </c>
      <c r="L102" s="43" t="str">
        <f>IF(J102="","",K102*Schedule!L24)</f>
        <v/>
      </c>
      <c r="M102" s="43" t="str">
        <f t="shared" si="34"/>
        <v/>
      </c>
      <c r="N102" s="43">
        <f t="shared" si="35"/>
        <v>0</v>
      </c>
      <c r="O102" s="45"/>
      <c r="P102" s="184" t="str">
        <f>IF($R$84 = "", "", IF(Schedule!$S24 = "", "",IF(INDEX(Schedule!$AK$10:$AP$39,MATCH(Schedule!S24,Schedule!$AJ$10:$AJ$39,0),MATCH($R$84,Schedule!$AK$8:$AP$8,0)) = "","", INDEX(Schedule!$AK$10:$AP$39,MATCH(Schedule!S24,Schedule!$AJ$10:$AJ$39,0),MATCH($R$84,Schedule!$AK$8:$AP$8,0)))))</f>
        <v/>
      </c>
      <c r="Q102" s="47" t="str">
        <f>IF(P102="","",P102*0.042*Schedule!G24)</f>
        <v/>
      </c>
      <c r="R102" s="43" t="str">
        <f>IF(P102="","",Q102*Schedule!L24)</f>
        <v/>
      </c>
      <c r="S102" s="43" t="str">
        <f t="shared" si="36"/>
        <v/>
      </c>
      <c r="T102" s="43">
        <f t="shared" si="37"/>
        <v>0</v>
      </c>
      <c r="U102" s="46"/>
    </row>
    <row r="103" spans="1:21" s="2" customFormat="1" ht="20.100000000000001" customHeight="1">
      <c r="A103" s="34">
        <f t="shared" ref="A103:C103" si="51">A26</f>
        <v>17</v>
      </c>
      <c r="B103" s="185" t="str">
        <f t="shared" si="51"/>
        <v xml:space="preserve"> ()  </v>
      </c>
      <c r="C103" s="186">
        <f t="shared" si="51"/>
        <v>0</v>
      </c>
      <c r="D103" s="184" t="str">
        <f>IF($F$84 = "", "", IF(Schedule!$S25 = "", "",IF(INDEX(Schedule!$AK$10:$AP$39,MATCH(Schedule!S25,Schedule!$AJ$10:$AJ$39,0),MATCH($F$84,Schedule!$AK$8:$AP$8,0)) = "","", INDEX(Schedule!$AK$10:$AP$39,MATCH(Schedule!S25,Schedule!$AJ$10:$AJ$39,0),MATCH($F$84,Schedule!$AK$8:$AP$8,0)))))</f>
        <v/>
      </c>
      <c r="E103" s="47" t="str">
        <f>IF(D103="","",D103*0.042*Schedule!G25)</f>
        <v/>
      </c>
      <c r="F103" s="43" t="str">
        <f>IF(D103="","",E103*Schedule!L25)</f>
        <v/>
      </c>
      <c r="G103" s="43" t="str">
        <f t="shared" si="32"/>
        <v/>
      </c>
      <c r="H103" s="43">
        <f t="shared" si="33"/>
        <v>0</v>
      </c>
      <c r="I103" s="44"/>
      <c r="J103" s="184" t="str">
        <f>IF($L$84 = "", "", IF(Schedule!$S25 = "", "",IF(INDEX(Schedule!$AK$10:$AP$39,MATCH(Schedule!S25,Schedule!$AJ$10:$AJ$39,0),MATCH($L$84,Schedule!$AK$8:$AP$8,0)) = "","", INDEX(Schedule!$AK$10:$AP$39,MATCH(Schedule!S25,Schedule!$AJ$10:$AJ$39,0),MATCH($L$84,Schedule!$AK$8:$AP$8,0)))))</f>
        <v/>
      </c>
      <c r="K103" s="47" t="str">
        <f>IF(J103="","",J103*0.042*Schedule!G25)</f>
        <v/>
      </c>
      <c r="L103" s="43" t="str">
        <f>IF(J103="","",K103*Schedule!L25)</f>
        <v/>
      </c>
      <c r="M103" s="43" t="str">
        <f t="shared" si="34"/>
        <v/>
      </c>
      <c r="N103" s="43">
        <f t="shared" si="35"/>
        <v>0</v>
      </c>
      <c r="O103" s="45"/>
      <c r="P103" s="184" t="str">
        <f>IF($R$84 = "", "", IF(Schedule!$S25 = "", "",IF(INDEX(Schedule!$AK$10:$AP$39,MATCH(Schedule!S25,Schedule!$AJ$10:$AJ$39,0),MATCH($R$84,Schedule!$AK$8:$AP$8,0)) = "","", INDEX(Schedule!$AK$10:$AP$39,MATCH(Schedule!S25,Schedule!$AJ$10:$AJ$39,0),MATCH($R$84,Schedule!$AK$8:$AP$8,0)))))</f>
        <v/>
      </c>
      <c r="Q103" s="47" t="str">
        <f>IF(P103="","",P103*0.042*Schedule!G25)</f>
        <v/>
      </c>
      <c r="R103" s="43" t="str">
        <f>IF(P103="","",Q103*Schedule!L25)</f>
        <v/>
      </c>
      <c r="S103" s="43" t="str">
        <f t="shared" si="36"/>
        <v/>
      </c>
      <c r="T103" s="43">
        <f t="shared" si="37"/>
        <v>0</v>
      </c>
      <c r="U103" s="46"/>
    </row>
    <row r="104" spans="1:21" s="2" customFormat="1" ht="20.100000000000001" customHeight="1">
      <c r="A104" s="34">
        <f t="shared" ref="A104:C104" si="52">A27</f>
        <v>18</v>
      </c>
      <c r="B104" s="185" t="str">
        <f t="shared" si="52"/>
        <v xml:space="preserve"> ()  </v>
      </c>
      <c r="C104" s="186">
        <f t="shared" si="52"/>
        <v>0</v>
      </c>
      <c r="D104" s="184" t="str">
        <f>IF($F$84 = "", "", IF(Schedule!$S26 = "", "",IF(INDEX(Schedule!$AK$10:$AP$39,MATCH(Schedule!S26,Schedule!$AJ$10:$AJ$39,0),MATCH($F$84,Schedule!$AK$8:$AP$8,0)) = "","", INDEX(Schedule!$AK$10:$AP$39,MATCH(Schedule!S26,Schedule!$AJ$10:$AJ$39,0),MATCH($F$84,Schedule!$AK$8:$AP$8,0)))))</f>
        <v/>
      </c>
      <c r="E104" s="47" t="str">
        <f>IF(D104="","",D104*0.042*Schedule!G26)</f>
        <v/>
      </c>
      <c r="F104" s="43" t="str">
        <f>IF(D104="","",E104*Schedule!L26)</f>
        <v/>
      </c>
      <c r="G104" s="43" t="str">
        <f t="shared" si="32"/>
        <v/>
      </c>
      <c r="H104" s="43">
        <f t="shared" si="33"/>
        <v>0</v>
      </c>
      <c r="I104" s="44"/>
      <c r="J104" s="184" t="str">
        <f>IF($L$84 = "", "", IF(Schedule!$S26 = "", "",IF(INDEX(Schedule!$AK$10:$AP$39,MATCH(Schedule!S26,Schedule!$AJ$10:$AJ$39,0),MATCH($L$84,Schedule!$AK$8:$AP$8,0)) = "","", INDEX(Schedule!$AK$10:$AP$39,MATCH(Schedule!S26,Schedule!$AJ$10:$AJ$39,0),MATCH($L$84,Schedule!$AK$8:$AP$8,0)))))</f>
        <v/>
      </c>
      <c r="K104" s="47" t="str">
        <f>IF(J104="","",J104*0.042*Schedule!G26)</f>
        <v/>
      </c>
      <c r="L104" s="43" t="str">
        <f>IF(J104="","",K104*Schedule!L26)</f>
        <v/>
      </c>
      <c r="M104" s="43" t="str">
        <f t="shared" si="34"/>
        <v/>
      </c>
      <c r="N104" s="43">
        <f t="shared" si="35"/>
        <v>0</v>
      </c>
      <c r="O104" s="45"/>
      <c r="P104" s="184" t="str">
        <f>IF($R$84 = "", "", IF(Schedule!$S26 = "", "",IF(INDEX(Schedule!$AK$10:$AP$39,MATCH(Schedule!S26,Schedule!$AJ$10:$AJ$39,0),MATCH($R$84,Schedule!$AK$8:$AP$8,0)) = "","", INDEX(Schedule!$AK$10:$AP$39,MATCH(Schedule!S26,Schedule!$AJ$10:$AJ$39,0),MATCH($R$84,Schedule!$AK$8:$AP$8,0)))))</f>
        <v/>
      </c>
      <c r="Q104" s="47" t="str">
        <f>IF(P104="","",P104*0.042*Schedule!G26)</f>
        <v/>
      </c>
      <c r="R104" s="43" t="str">
        <f>IF(P104="","",Q104*Schedule!L26)</f>
        <v/>
      </c>
      <c r="S104" s="43" t="str">
        <f t="shared" si="36"/>
        <v/>
      </c>
      <c r="T104" s="43">
        <f t="shared" si="37"/>
        <v>0</v>
      </c>
      <c r="U104" s="46"/>
    </row>
    <row r="105" spans="1:21" s="2" customFormat="1" ht="20.100000000000001" customHeight="1">
      <c r="A105" s="34">
        <f t="shared" ref="A105:C105" si="53">A28</f>
        <v>19</v>
      </c>
      <c r="B105" s="185" t="str">
        <f t="shared" si="53"/>
        <v xml:space="preserve"> ()  </v>
      </c>
      <c r="C105" s="186">
        <f t="shared" si="53"/>
        <v>0</v>
      </c>
      <c r="D105" s="184" t="str">
        <f>IF($F$84 = "", "", IF(Schedule!$S27 = "", "",IF(INDEX(Schedule!$AK$10:$AP$39,MATCH(Schedule!S27,Schedule!$AJ$10:$AJ$39,0),MATCH($F$84,Schedule!$AK$8:$AP$8,0)) = "","", INDEX(Schedule!$AK$10:$AP$39,MATCH(Schedule!S27,Schedule!$AJ$10:$AJ$39,0),MATCH($F$84,Schedule!$AK$8:$AP$8,0)))))</f>
        <v/>
      </c>
      <c r="E105" s="47" t="str">
        <f>IF(D105="","",D105*0.042*Schedule!G27)</f>
        <v/>
      </c>
      <c r="F105" s="43" t="str">
        <f>IF(D105="","",E105*Schedule!L27)</f>
        <v/>
      </c>
      <c r="G105" s="43" t="str">
        <f t="shared" si="32"/>
        <v/>
      </c>
      <c r="H105" s="43">
        <f t="shared" si="33"/>
        <v>0</v>
      </c>
      <c r="I105" s="44"/>
      <c r="J105" s="184" t="str">
        <f>IF($L$84 = "", "", IF(Schedule!$S27 = "", "",IF(INDEX(Schedule!$AK$10:$AP$39,MATCH(Schedule!S27,Schedule!$AJ$10:$AJ$39,0),MATCH($L$84,Schedule!$AK$8:$AP$8,0)) = "","", INDEX(Schedule!$AK$10:$AP$39,MATCH(Schedule!S27,Schedule!$AJ$10:$AJ$39,0),MATCH($L$84,Schedule!$AK$8:$AP$8,0)))))</f>
        <v/>
      </c>
      <c r="K105" s="47" t="str">
        <f>IF(J105="","",J105*0.042*Schedule!G27)</f>
        <v/>
      </c>
      <c r="L105" s="43" t="str">
        <f>IF(J105="","",K105*Schedule!L27)</f>
        <v/>
      </c>
      <c r="M105" s="43" t="str">
        <f t="shared" si="34"/>
        <v/>
      </c>
      <c r="N105" s="43">
        <f t="shared" si="35"/>
        <v>0</v>
      </c>
      <c r="O105" s="45"/>
      <c r="P105" s="184" t="str">
        <f>IF($R$84 = "", "", IF(Schedule!$S27 = "", "",IF(INDEX(Schedule!$AK$10:$AP$39,MATCH(Schedule!S27,Schedule!$AJ$10:$AJ$39,0),MATCH($R$84,Schedule!$AK$8:$AP$8,0)) = "","", INDEX(Schedule!$AK$10:$AP$39,MATCH(Schedule!S27,Schedule!$AJ$10:$AJ$39,0),MATCH($R$84,Schedule!$AK$8:$AP$8,0)))))</f>
        <v/>
      </c>
      <c r="Q105" s="47" t="str">
        <f>IF(P105="","",P105*0.042*Schedule!G27)</f>
        <v/>
      </c>
      <c r="R105" s="43" t="str">
        <f>IF(P105="","",Q105*Schedule!L27)</f>
        <v/>
      </c>
      <c r="S105" s="43" t="str">
        <f t="shared" si="36"/>
        <v/>
      </c>
      <c r="T105" s="43">
        <f t="shared" si="37"/>
        <v>0</v>
      </c>
      <c r="U105" s="46"/>
    </row>
    <row r="106" spans="1:21" s="2" customFormat="1" ht="20.100000000000001" customHeight="1">
      <c r="A106" s="34">
        <f t="shared" ref="A106:C106" si="54">A29</f>
        <v>20</v>
      </c>
      <c r="B106" s="185" t="str">
        <f t="shared" si="54"/>
        <v xml:space="preserve"> ()  </v>
      </c>
      <c r="C106" s="186">
        <f t="shared" si="54"/>
        <v>0</v>
      </c>
      <c r="D106" s="184" t="str">
        <f>IF($F$84 = "", "", IF(Schedule!$S28 = "", "",IF(INDEX(Schedule!$AK$10:$AP$39,MATCH(Schedule!S28,Schedule!$AJ$10:$AJ$39,0),MATCH($F$84,Schedule!$AK$8:$AP$8,0)) = "","", INDEX(Schedule!$AK$10:$AP$39,MATCH(Schedule!S28,Schedule!$AJ$10:$AJ$39,0),MATCH($F$84,Schedule!$AK$8:$AP$8,0)))))</f>
        <v/>
      </c>
      <c r="E106" s="47" t="str">
        <f>IF(D106="","",D106*0.042*Schedule!G28)</f>
        <v/>
      </c>
      <c r="F106" s="43" t="str">
        <f>IF(D106="","",E106*Schedule!L28)</f>
        <v/>
      </c>
      <c r="G106" s="43" t="str">
        <f t="shared" si="32"/>
        <v/>
      </c>
      <c r="H106" s="43">
        <f t="shared" si="33"/>
        <v>0</v>
      </c>
      <c r="I106" s="44"/>
      <c r="J106" s="184" t="str">
        <f>IF($L$84 = "", "", IF(Schedule!$S28 = "", "",IF(INDEX(Schedule!$AK$10:$AP$39,MATCH(Schedule!S28,Schedule!$AJ$10:$AJ$39,0),MATCH($L$84,Schedule!$AK$8:$AP$8,0)) = "","", INDEX(Schedule!$AK$10:$AP$39,MATCH(Schedule!S28,Schedule!$AJ$10:$AJ$39,0),MATCH($L$84,Schedule!$AK$8:$AP$8,0)))))</f>
        <v/>
      </c>
      <c r="K106" s="47" t="str">
        <f>IF(J106="","",J106*0.042*Schedule!G28)</f>
        <v/>
      </c>
      <c r="L106" s="43" t="str">
        <f>IF(J106="","",K106*Schedule!L28)</f>
        <v/>
      </c>
      <c r="M106" s="43" t="str">
        <f t="shared" si="34"/>
        <v/>
      </c>
      <c r="N106" s="43">
        <f t="shared" si="35"/>
        <v>0</v>
      </c>
      <c r="O106" s="45"/>
      <c r="P106" s="184" t="str">
        <f>IF($R$84 = "", "", IF(Schedule!$S28 = "", "",IF(INDEX(Schedule!$AK$10:$AP$39,MATCH(Schedule!S28,Schedule!$AJ$10:$AJ$39,0),MATCH($R$84,Schedule!$AK$8:$AP$8,0)) = "","", INDEX(Schedule!$AK$10:$AP$39,MATCH(Schedule!S28,Schedule!$AJ$10:$AJ$39,0),MATCH($R$84,Schedule!$AK$8:$AP$8,0)))))</f>
        <v/>
      </c>
      <c r="Q106" s="47" t="str">
        <f>IF(P106="","",P106*0.042*Schedule!G28)</f>
        <v/>
      </c>
      <c r="R106" s="43" t="str">
        <f>IF(P106="","",Q106*Schedule!L28)</f>
        <v/>
      </c>
      <c r="S106" s="43" t="str">
        <f t="shared" si="36"/>
        <v/>
      </c>
      <c r="T106" s="43">
        <f t="shared" si="37"/>
        <v>0</v>
      </c>
      <c r="U106" s="46"/>
    </row>
    <row r="107" spans="1:21" s="2" customFormat="1" ht="20.100000000000001" customHeight="1">
      <c r="A107" s="34">
        <f t="shared" ref="A107:C107" si="55">A30</f>
        <v>21</v>
      </c>
      <c r="B107" s="185" t="str">
        <f t="shared" si="55"/>
        <v xml:space="preserve"> ()  </v>
      </c>
      <c r="C107" s="186">
        <f t="shared" si="55"/>
        <v>0</v>
      </c>
      <c r="D107" s="184" t="str">
        <f>IF($F$84 = "", "", IF(Schedule!$S29 = "", "",IF(INDEX(Schedule!$AK$10:$AP$39,MATCH(Schedule!S29,Schedule!$AJ$10:$AJ$39,0),MATCH($F$84,Schedule!$AK$8:$AP$8,0)) = "","", INDEX(Schedule!$AK$10:$AP$39,MATCH(Schedule!S29,Schedule!$AJ$10:$AJ$39,0),MATCH($F$84,Schedule!$AK$8:$AP$8,0)))))</f>
        <v/>
      </c>
      <c r="E107" s="47" t="str">
        <f>IF(D107="","",D107*0.042*Schedule!G29)</f>
        <v/>
      </c>
      <c r="F107" s="43" t="str">
        <f>IF(D107="","",E107*Schedule!L29)</f>
        <v/>
      </c>
      <c r="G107" s="43" t="str">
        <f t="shared" si="32"/>
        <v/>
      </c>
      <c r="H107" s="43">
        <f t="shared" si="33"/>
        <v>0</v>
      </c>
      <c r="I107" s="44"/>
      <c r="J107" s="184" t="str">
        <f>IF($L$84 = "", "", IF(Schedule!$S29 = "", "",IF(INDEX(Schedule!$AK$10:$AP$39,MATCH(Schedule!S29,Schedule!$AJ$10:$AJ$39,0),MATCH($L$84,Schedule!$AK$8:$AP$8,0)) = "","", INDEX(Schedule!$AK$10:$AP$39,MATCH(Schedule!S29,Schedule!$AJ$10:$AJ$39,0),MATCH($L$84,Schedule!$AK$8:$AP$8,0)))))</f>
        <v/>
      </c>
      <c r="K107" s="47" t="str">
        <f>IF(J107="","",J107*0.042*Schedule!G29)</f>
        <v/>
      </c>
      <c r="L107" s="43" t="str">
        <f>IF(J107="","",K107*Schedule!L29)</f>
        <v/>
      </c>
      <c r="M107" s="43" t="str">
        <f t="shared" si="34"/>
        <v/>
      </c>
      <c r="N107" s="43">
        <f t="shared" si="35"/>
        <v>0</v>
      </c>
      <c r="O107" s="45"/>
      <c r="P107" s="184" t="str">
        <f>IF($R$84 = "", "", IF(Schedule!$S29 = "", "",IF(INDEX(Schedule!$AK$10:$AP$39,MATCH(Schedule!S29,Schedule!$AJ$10:$AJ$39,0),MATCH($R$84,Schedule!$AK$8:$AP$8,0)) = "","", INDEX(Schedule!$AK$10:$AP$39,MATCH(Schedule!S29,Schedule!$AJ$10:$AJ$39,0),MATCH($R$84,Schedule!$AK$8:$AP$8,0)))))</f>
        <v/>
      </c>
      <c r="Q107" s="47" t="str">
        <f>IF(P107="","",P107*0.042*Schedule!G29)</f>
        <v/>
      </c>
      <c r="R107" s="43" t="str">
        <f>IF(P107="","",Q107*Schedule!L29)</f>
        <v/>
      </c>
      <c r="S107" s="43" t="str">
        <f t="shared" si="36"/>
        <v/>
      </c>
      <c r="T107" s="43">
        <f t="shared" si="37"/>
        <v>0</v>
      </c>
      <c r="U107" s="46"/>
    </row>
    <row r="108" spans="1:21" s="2" customFormat="1" ht="20.100000000000001" customHeight="1">
      <c r="A108" s="34">
        <f t="shared" ref="A108:C108" si="56">A31</f>
        <v>22</v>
      </c>
      <c r="B108" s="185" t="str">
        <f t="shared" si="56"/>
        <v xml:space="preserve"> ()  </v>
      </c>
      <c r="C108" s="186">
        <f t="shared" si="56"/>
        <v>0</v>
      </c>
      <c r="D108" s="184" t="str">
        <f>IF($F$84 = "", "", IF(Schedule!$S30 = "", "",IF(INDEX(Schedule!$AK$10:$AP$39,MATCH(Schedule!S30,Schedule!$AJ$10:$AJ$39,0),MATCH($F$84,Schedule!$AK$8:$AP$8,0)) = "","", INDEX(Schedule!$AK$10:$AP$39,MATCH(Schedule!S30,Schedule!$AJ$10:$AJ$39,0),MATCH($F$84,Schedule!$AK$8:$AP$8,0)))))</f>
        <v/>
      </c>
      <c r="E108" s="47" t="str">
        <f>IF(D108="","",D108*0.042*Schedule!G30)</f>
        <v/>
      </c>
      <c r="F108" s="43" t="str">
        <f>IF(D108="","",E108*Schedule!L30)</f>
        <v/>
      </c>
      <c r="G108" s="43" t="str">
        <f t="shared" si="32"/>
        <v/>
      </c>
      <c r="H108" s="43">
        <f t="shared" si="33"/>
        <v>0</v>
      </c>
      <c r="I108" s="44"/>
      <c r="J108" s="184" t="str">
        <f>IF($L$84 = "", "", IF(Schedule!$S30 = "", "",IF(INDEX(Schedule!$AK$10:$AP$39,MATCH(Schedule!S30,Schedule!$AJ$10:$AJ$39,0),MATCH($L$84,Schedule!$AK$8:$AP$8,0)) = "","", INDEX(Schedule!$AK$10:$AP$39,MATCH(Schedule!S30,Schedule!$AJ$10:$AJ$39,0),MATCH($L$84,Schedule!$AK$8:$AP$8,0)))))</f>
        <v/>
      </c>
      <c r="K108" s="47" t="str">
        <f>IF(J108="","",J108*0.042*Schedule!G30)</f>
        <v/>
      </c>
      <c r="L108" s="43" t="str">
        <f>IF(J108="","",K108*Schedule!L30)</f>
        <v/>
      </c>
      <c r="M108" s="43" t="str">
        <f t="shared" si="34"/>
        <v/>
      </c>
      <c r="N108" s="43">
        <f t="shared" si="35"/>
        <v>0</v>
      </c>
      <c r="O108" s="45"/>
      <c r="P108" s="184" t="str">
        <f>IF($R$84 = "", "", IF(Schedule!$S30 = "", "",IF(INDEX(Schedule!$AK$10:$AP$39,MATCH(Schedule!S30,Schedule!$AJ$10:$AJ$39,0),MATCH($R$84,Schedule!$AK$8:$AP$8,0)) = "","", INDEX(Schedule!$AK$10:$AP$39,MATCH(Schedule!S30,Schedule!$AJ$10:$AJ$39,0),MATCH($R$84,Schedule!$AK$8:$AP$8,0)))))</f>
        <v/>
      </c>
      <c r="Q108" s="47" t="str">
        <f>IF(P108="","",P108*0.042*Schedule!G30)</f>
        <v/>
      </c>
      <c r="R108" s="43" t="str">
        <f>IF(P108="","",Q108*Schedule!L30)</f>
        <v/>
      </c>
      <c r="S108" s="43" t="str">
        <f t="shared" si="36"/>
        <v/>
      </c>
      <c r="T108" s="43">
        <f t="shared" si="37"/>
        <v>0</v>
      </c>
      <c r="U108" s="46"/>
    </row>
    <row r="109" spans="1:21" s="2" customFormat="1" ht="20.100000000000001" customHeight="1">
      <c r="A109" s="34">
        <f t="shared" ref="A109:C109" si="57">A32</f>
        <v>23</v>
      </c>
      <c r="B109" s="185" t="str">
        <f t="shared" si="57"/>
        <v xml:space="preserve"> ()  </v>
      </c>
      <c r="C109" s="186">
        <f t="shared" si="57"/>
        <v>0</v>
      </c>
      <c r="D109" s="184" t="str">
        <f>IF($F$84 = "", "", IF(Schedule!$S31 = "", "",IF(INDEX(Schedule!$AK$10:$AP$39,MATCH(Schedule!S31,Schedule!$AJ$10:$AJ$39,0),MATCH($F$84,Schedule!$AK$8:$AP$8,0)) = "","", INDEX(Schedule!$AK$10:$AP$39,MATCH(Schedule!S31,Schedule!$AJ$10:$AJ$39,0),MATCH($F$84,Schedule!$AK$8:$AP$8,0)))))</f>
        <v/>
      </c>
      <c r="E109" s="47" t="str">
        <f>IF(D109="","",D109*0.042*Schedule!G31)</f>
        <v/>
      </c>
      <c r="F109" s="43" t="str">
        <f>IF(D109="","",E109*Schedule!L31)</f>
        <v/>
      </c>
      <c r="G109" s="43" t="str">
        <f t="shared" si="32"/>
        <v/>
      </c>
      <c r="H109" s="43">
        <f t="shared" si="33"/>
        <v>0</v>
      </c>
      <c r="I109" s="44"/>
      <c r="J109" s="184" t="str">
        <f>IF($L$84 = "", "", IF(Schedule!$S31 = "", "",IF(INDEX(Schedule!$AK$10:$AP$39,MATCH(Schedule!S31,Schedule!$AJ$10:$AJ$39,0),MATCH($L$84,Schedule!$AK$8:$AP$8,0)) = "","", INDEX(Schedule!$AK$10:$AP$39,MATCH(Schedule!S31,Schedule!$AJ$10:$AJ$39,0),MATCH($L$84,Schedule!$AK$8:$AP$8,0)))))</f>
        <v/>
      </c>
      <c r="K109" s="47" t="str">
        <f>IF(J109="","",J109*0.042*Schedule!G31)</f>
        <v/>
      </c>
      <c r="L109" s="43" t="str">
        <f>IF(J109="","",K109*Schedule!L31)</f>
        <v/>
      </c>
      <c r="M109" s="43" t="str">
        <f t="shared" si="34"/>
        <v/>
      </c>
      <c r="N109" s="43">
        <f t="shared" si="35"/>
        <v>0</v>
      </c>
      <c r="O109" s="45"/>
      <c r="P109" s="184" t="str">
        <f>IF($R$84 = "", "", IF(Schedule!$S31 = "", "",IF(INDEX(Schedule!$AK$10:$AP$39,MATCH(Schedule!S31,Schedule!$AJ$10:$AJ$39,0),MATCH($R$84,Schedule!$AK$8:$AP$8,0)) = "","", INDEX(Schedule!$AK$10:$AP$39,MATCH(Schedule!S31,Schedule!$AJ$10:$AJ$39,0),MATCH($R$84,Schedule!$AK$8:$AP$8,0)))))</f>
        <v/>
      </c>
      <c r="Q109" s="47" t="str">
        <f>IF(P109="","",P109*0.042*Schedule!G31)</f>
        <v/>
      </c>
      <c r="R109" s="43" t="str">
        <f>IF(P109="","",Q109*Schedule!L31)</f>
        <v/>
      </c>
      <c r="S109" s="43" t="str">
        <f t="shared" si="36"/>
        <v/>
      </c>
      <c r="T109" s="43">
        <f t="shared" si="37"/>
        <v>0</v>
      </c>
      <c r="U109" s="46"/>
    </row>
    <row r="110" spans="1:21" s="2" customFormat="1" ht="20.100000000000001" customHeight="1">
      <c r="A110" s="34">
        <f t="shared" ref="A110:C110" si="58">A33</f>
        <v>24</v>
      </c>
      <c r="B110" s="185" t="str">
        <f t="shared" si="58"/>
        <v xml:space="preserve"> ()  </v>
      </c>
      <c r="C110" s="186">
        <f t="shared" si="58"/>
        <v>0</v>
      </c>
      <c r="D110" s="184" t="str">
        <f>IF($F$84 = "", "", IF(Schedule!$S32 = "", "",IF(INDEX(Schedule!$AK$10:$AP$39,MATCH(Schedule!S32,Schedule!$AJ$10:$AJ$39,0),MATCH($F$84,Schedule!$AK$8:$AP$8,0)) = "","", INDEX(Schedule!$AK$10:$AP$39,MATCH(Schedule!S32,Schedule!$AJ$10:$AJ$39,0),MATCH($F$84,Schedule!$AK$8:$AP$8,0)))))</f>
        <v/>
      </c>
      <c r="E110" s="47" t="str">
        <f>IF(D110="","",D110*0.042*Schedule!G32)</f>
        <v/>
      </c>
      <c r="F110" s="43" t="str">
        <f>IF(D110="","",E110*Schedule!L32)</f>
        <v/>
      </c>
      <c r="G110" s="43" t="str">
        <f t="shared" si="32"/>
        <v/>
      </c>
      <c r="H110" s="43">
        <f t="shared" si="33"/>
        <v>0</v>
      </c>
      <c r="I110" s="44"/>
      <c r="J110" s="184" t="str">
        <f>IF($L$84 = "", "", IF(Schedule!$S32 = "", "",IF(INDEX(Schedule!$AK$10:$AP$39,MATCH(Schedule!S32,Schedule!$AJ$10:$AJ$39,0),MATCH($L$84,Schedule!$AK$8:$AP$8,0)) = "","", INDEX(Schedule!$AK$10:$AP$39,MATCH(Schedule!S32,Schedule!$AJ$10:$AJ$39,0),MATCH($L$84,Schedule!$AK$8:$AP$8,0)))))</f>
        <v/>
      </c>
      <c r="K110" s="47" t="str">
        <f>IF(J110="","",J110*0.042*Schedule!G32)</f>
        <v/>
      </c>
      <c r="L110" s="43" t="str">
        <f>IF(J110="","",K110*Schedule!L32)</f>
        <v/>
      </c>
      <c r="M110" s="43" t="str">
        <f t="shared" si="34"/>
        <v/>
      </c>
      <c r="N110" s="43">
        <f t="shared" si="35"/>
        <v>0</v>
      </c>
      <c r="O110" s="45"/>
      <c r="P110" s="184" t="str">
        <f>IF($R$84 = "", "", IF(Schedule!$S32 = "", "",IF(INDEX(Schedule!$AK$10:$AP$39,MATCH(Schedule!S32,Schedule!$AJ$10:$AJ$39,0),MATCH($R$84,Schedule!$AK$8:$AP$8,0)) = "","", INDEX(Schedule!$AK$10:$AP$39,MATCH(Schedule!S32,Schedule!$AJ$10:$AJ$39,0),MATCH($R$84,Schedule!$AK$8:$AP$8,0)))))</f>
        <v/>
      </c>
      <c r="Q110" s="47" t="str">
        <f>IF(P110="","",P110*0.042*Schedule!G32)</f>
        <v/>
      </c>
      <c r="R110" s="43" t="str">
        <f>IF(P110="","",Q110*Schedule!L32)</f>
        <v/>
      </c>
      <c r="S110" s="43" t="str">
        <f t="shared" si="36"/>
        <v/>
      </c>
      <c r="T110" s="43">
        <f t="shared" si="37"/>
        <v>0</v>
      </c>
      <c r="U110" s="46"/>
    </row>
    <row r="111" spans="1:21" s="2" customFormat="1" ht="20.100000000000001" customHeight="1">
      <c r="A111" s="34">
        <f t="shared" ref="A111:C111" si="59">A34</f>
        <v>25</v>
      </c>
      <c r="B111" s="185" t="str">
        <f t="shared" si="59"/>
        <v xml:space="preserve"> ()  </v>
      </c>
      <c r="C111" s="186">
        <f t="shared" si="59"/>
        <v>0</v>
      </c>
      <c r="D111" s="184" t="str">
        <f>IF($F$84 = "", "", IF(Schedule!$S33 = "", "",IF(INDEX(Schedule!$AK$10:$AP$39,MATCH(Schedule!S33,Schedule!$AJ$10:$AJ$39,0),MATCH($F$84,Schedule!$AK$8:$AP$8,0)) = "","", INDEX(Schedule!$AK$10:$AP$39,MATCH(Schedule!S33,Schedule!$AJ$10:$AJ$39,0),MATCH($F$84,Schedule!$AK$8:$AP$8,0)))))</f>
        <v/>
      </c>
      <c r="E111" s="47" t="str">
        <f>IF(D111="","",D111*0.042*Schedule!G33)</f>
        <v/>
      </c>
      <c r="F111" s="43" t="str">
        <f>IF(D111="","",E111*Schedule!L33)</f>
        <v/>
      </c>
      <c r="G111" s="43" t="str">
        <f t="shared" si="32"/>
        <v/>
      </c>
      <c r="H111" s="43">
        <f t="shared" si="33"/>
        <v>0</v>
      </c>
      <c r="I111" s="44"/>
      <c r="J111" s="184" t="str">
        <f>IF($L$84 = "", "", IF(Schedule!$S33 = "", "",IF(INDEX(Schedule!$AK$10:$AP$39,MATCH(Schedule!S33,Schedule!$AJ$10:$AJ$39,0),MATCH($L$84,Schedule!$AK$8:$AP$8,0)) = "","", INDEX(Schedule!$AK$10:$AP$39,MATCH(Schedule!S33,Schedule!$AJ$10:$AJ$39,0),MATCH($L$84,Schedule!$AK$8:$AP$8,0)))))</f>
        <v/>
      </c>
      <c r="K111" s="47" t="str">
        <f>IF(J111="","",J111*0.042*Schedule!G33)</f>
        <v/>
      </c>
      <c r="L111" s="43" t="str">
        <f>IF(J111="","",K111*Schedule!L33)</f>
        <v/>
      </c>
      <c r="M111" s="43" t="str">
        <f t="shared" si="34"/>
        <v/>
      </c>
      <c r="N111" s="43">
        <f t="shared" si="35"/>
        <v>0</v>
      </c>
      <c r="O111" s="45"/>
      <c r="P111" s="184" t="str">
        <f>IF($R$84 = "", "", IF(Schedule!$S33 = "", "",IF(INDEX(Schedule!$AK$10:$AP$39,MATCH(Schedule!S33,Schedule!$AJ$10:$AJ$39,0),MATCH($R$84,Schedule!$AK$8:$AP$8,0)) = "","", INDEX(Schedule!$AK$10:$AP$39,MATCH(Schedule!S33,Schedule!$AJ$10:$AJ$39,0),MATCH($R$84,Schedule!$AK$8:$AP$8,0)))))</f>
        <v/>
      </c>
      <c r="Q111" s="47" t="str">
        <f>IF(P111="","",P111*0.042*Schedule!G33)</f>
        <v/>
      </c>
      <c r="R111" s="43" t="str">
        <f>IF(P111="","",Q111*Schedule!L33)</f>
        <v/>
      </c>
      <c r="S111" s="43" t="str">
        <f t="shared" si="36"/>
        <v/>
      </c>
      <c r="T111" s="43">
        <f t="shared" si="37"/>
        <v>0</v>
      </c>
      <c r="U111" s="46"/>
    </row>
    <row r="112" spans="1:21" s="2" customFormat="1" ht="20.100000000000001" customHeight="1">
      <c r="A112" s="34">
        <f t="shared" ref="A112:C112" si="60">A35</f>
        <v>26</v>
      </c>
      <c r="B112" s="185" t="str">
        <f t="shared" si="60"/>
        <v xml:space="preserve"> ()  </v>
      </c>
      <c r="C112" s="186">
        <f t="shared" si="60"/>
        <v>0</v>
      </c>
      <c r="D112" s="184" t="str">
        <f>IF($F$84 = "", "", IF(Schedule!$S34 = "", "",IF(INDEX(Schedule!$AK$10:$AP$39,MATCH(Schedule!S34,Schedule!$AJ$10:$AJ$39,0),MATCH($F$84,Schedule!$AK$8:$AP$8,0)) = "","", INDEX(Schedule!$AK$10:$AP$39,MATCH(Schedule!S34,Schedule!$AJ$10:$AJ$39,0),MATCH($F$84,Schedule!$AK$8:$AP$8,0)))))</f>
        <v/>
      </c>
      <c r="E112" s="47" t="str">
        <f>IF(D112="","",D112*0.042*Schedule!G34)</f>
        <v/>
      </c>
      <c r="F112" s="43" t="str">
        <f>IF(D112="","",E112*Schedule!L34)</f>
        <v/>
      </c>
      <c r="G112" s="43" t="str">
        <f t="shared" si="32"/>
        <v/>
      </c>
      <c r="H112" s="43">
        <f t="shared" si="33"/>
        <v>0</v>
      </c>
      <c r="I112" s="44"/>
      <c r="J112" s="184" t="str">
        <f>IF($L$84 = "", "", IF(Schedule!$S34 = "", "",IF(INDEX(Schedule!$AK$10:$AP$39,MATCH(Schedule!S34,Schedule!$AJ$10:$AJ$39,0),MATCH($L$84,Schedule!$AK$8:$AP$8,0)) = "","", INDEX(Schedule!$AK$10:$AP$39,MATCH(Schedule!S34,Schedule!$AJ$10:$AJ$39,0),MATCH($L$84,Schedule!$AK$8:$AP$8,0)))))</f>
        <v/>
      </c>
      <c r="K112" s="47" t="str">
        <f>IF(J112="","",J112*0.042*Schedule!G34)</f>
        <v/>
      </c>
      <c r="L112" s="43" t="str">
        <f>IF(J112="","",K112*Schedule!L34)</f>
        <v/>
      </c>
      <c r="M112" s="43" t="str">
        <f t="shared" si="34"/>
        <v/>
      </c>
      <c r="N112" s="43">
        <f t="shared" si="35"/>
        <v>0</v>
      </c>
      <c r="O112" s="45"/>
      <c r="P112" s="184" t="str">
        <f>IF($R$84 = "", "", IF(Schedule!$S34 = "", "",IF(INDEX(Schedule!$AK$10:$AP$39,MATCH(Schedule!S34,Schedule!$AJ$10:$AJ$39,0),MATCH($R$84,Schedule!$AK$8:$AP$8,0)) = "","", INDEX(Schedule!$AK$10:$AP$39,MATCH(Schedule!S34,Schedule!$AJ$10:$AJ$39,0),MATCH($R$84,Schedule!$AK$8:$AP$8,0)))))</f>
        <v/>
      </c>
      <c r="Q112" s="47" t="str">
        <f>IF(P112="","",P112*0.042*Schedule!G34)</f>
        <v/>
      </c>
      <c r="R112" s="43" t="str">
        <f>IF(P112="","",Q112*Schedule!L34)</f>
        <v/>
      </c>
      <c r="S112" s="43" t="str">
        <f t="shared" si="36"/>
        <v/>
      </c>
      <c r="T112" s="43">
        <f t="shared" si="37"/>
        <v>0</v>
      </c>
      <c r="U112" s="46"/>
    </row>
    <row r="113" spans="1:21" s="2" customFormat="1" ht="20.100000000000001" customHeight="1">
      <c r="A113" s="34">
        <f t="shared" ref="A113:C113" si="61">A36</f>
        <v>27</v>
      </c>
      <c r="B113" s="185" t="str">
        <f t="shared" si="61"/>
        <v xml:space="preserve"> ()  </v>
      </c>
      <c r="C113" s="186">
        <f t="shared" si="61"/>
        <v>0</v>
      </c>
      <c r="D113" s="184" t="str">
        <f>IF($F$84 = "", "", IF(Schedule!$S35 = "", "",IF(INDEX(Schedule!$AK$10:$AP$39,MATCH(Schedule!S35,Schedule!$AJ$10:$AJ$39,0),MATCH($F$84,Schedule!$AK$8:$AP$8,0)) = "","", INDEX(Schedule!$AK$10:$AP$39,MATCH(Schedule!S35,Schedule!$AJ$10:$AJ$39,0),MATCH($F$84,Schedule!$AK$8:$AP$8,0)))))</f>
        <v/>
      </c>
      <c r="E113" s="47" t="str">
        <f>IF(D113="","",D113*0.042*Schedule!G35)</f>
        <v/>
      </c>
      <c r="F113" s="43" t="str">
        <f>IF(D113="","",E113*Schedule!L35)</f>
        <v/>
      </c>
      <c r="G113" s="43" t="str">
        <f t="shared" si="32"/>
        <v/>
      </c>
      <c r="H113" s="43">
        <f t="shared" si="33"/>
        <v>0</v>
      </c>
      <c r="I113" s="44"/>
      <c r="J113" s="184" t="str">
        <f>IF($L$84 = "", "", IF(Schedule!$S35 = "", "",IF(INDEX(Schedule!$AK$10:$AP$39,MATCH(Schedule!S35,Schedule!$AJ$10:$AJ$39,0),MATCH($L$84,Schedule!$AK$8:$AP$8,0)) = "","", INDEX(Schedule!$AK$10:$AP$39,MATCH(Schedule!S35,Schedule!$AJ$10:$AJ$39,0),MATCH($L$84,Schedule!$AK$8:$AP$8,0)))))</f>
        <v/>
      </c>
      <c r="K113" s="47" t="str">
        <f>IF(J113="","",J113*0.042*Schedule!G35)</f>
        <v/>
      </c>
      <c r="L113" s="43" t="str">
        <f>IF(J113="","",K113*Schedule!L35)</f>
        <v/>
      </c>
      <c r="M113" s="43" t="str">
        <f t="shared" si="34"/>
        <v/>
      </c>
      <c r="N113" s="43">
        <f t="shared" si="35"/>
        <v>0</v>
      </c>
      <c r="O113" s="45"/>
      <c r="P113" s="184" t="str">
        <f>IF($R$84 = "", "", IF(Schedule!$S35 = "", "",IF(INDEX(Schedule!$AK$10:$AP$39,MATCH(Schedule!S35,Schedule!$AJ$10:$AJ$39,0),MATCH($R$84,Schedule!$AK$8:$AP$8,0)) = "","", INDEX(Schedule!$AK$10:$AP$39,MATCH(Schedule!S35,Schedule!$AJ$10:$AJ$39,0),MATCH($R$84,Schedule!$AK$8:$AP$8,0)))))</f>
        <v/>
      </c>
      <c r="Q113" s="47" t="str">
        <f>IF(P113="","",P113*0.042*Schedule!G35)</f>
        <v/>
      </c>
      <c r="R113" s="43" t="str">
        <f>IF(P113="","",Q113*Schedule!L35)</f>
        <v/>
      </c>
      <c r="S113" s="43" t="str">
        <f t="shared" si="36"/>
        <v/>
      </c>
      <c r="T113" s="43">
        <f t="shared" si="37"/>
        <v>0</v>
      </c>
      <c r="U113" s="46"/>
    </row>
    <row r="114" spans="1:21" s="2" customFormat="1" ht="20.100000000000001" customHeight="1">
      <c r="A114" s="34">
        <f t="shared" ref="A114:C114" si="62">A37</f>
        <v>28</v>
      </c>
      <c r="B114" s="185" t="str">
        <f t="shared" si="62"/>
        <v xml:space="preserve"> ()  </v>
      </c>
      <c r="C114" s="186">
        <f t="shared" si="62"/>
        <v>0</v>
      </c>
      <c r="D114" s="184" t="str">
        <f>IF($F$84 = "", "", IF(Schedule!$S36 = "", "",IF(INDEX(Schedule!$AK$10:$AP$39,MATCH(Schedule!S36,Schedule!$AJ$10:$AJ$39,0),MATCH($F$84,Schedule!$AK$8:$AP$8,0)) = "","", INDEX(Schedule!$AK$10:$AP$39,MATCH(Schedule!S36,Schedule!$AJ$10:$AJ$39,0),MATCH($F$84,Schedule!$AK$8:$AP$8,0)))))</f>
        <v/>
      </c>
      <c r="E114" s="47" t="str">
        <f>IF(D114="","",D114*0.042*Schedule!G36)</f>
        <v/>
      </c>
      <c r="F114" s="43" t="str">
        <f>IF(D114="","",E114*Schedule!L36)</f>
        <v/>
      </c>
      <c r="G114" s="43" t="str">
        <f t="shared" si="32"/>
        <v/>
      </c>
      <c r="H114" s="43">
        <f t="shared" si="33"/>
        <v>0</v>
      </c>
      <c r="I114" s="44"/>
      <c r="J114" s="184" t="str">
        <f>IF($L$84 = "", "", IF(Schedule!$S36 = "", "",IF(INDEX(Schedule!$AK$10:$AP$39,MATCH(Schedule!S36,Schedule!$AJ$10:$AJ$39,0),MATCH($L$84,Schedule!$AK$8:$AP$8,0)) = "","", INDEX(Schedule!$AK$10:$AP$39,MATCH(Schedule!S36,Schedule!$AJ$10:$AJ$39,0),MATCH($L$84,Schedule!$AK$8:$AP$8,0)))))</f>
        <v/>
      </c>
      <c r="K114" s="47" t="str">
        <f>IF(J114="","",J114*0.042*Schedule!G36)</f>
        <v/>
      </c>
      <c r="L114" s="43" t="str">
        <f>IF(J114="","",K114*Schedule!L36)</f>
        <v/>
      </c>
      <c r="M114" s="43" t="str">
        <f t="shared" si="34"/>
        <v/>
      </c>
      <c r="N114" s="43">
        <f t="shared" si="35"/>
        <v>0</v>
      </c>
      <c r="O114" s="45"/>
      <c r="P114" s="184" t="str">
        <f>IF($R$84 = "", "", IF(Schedule!$S36 = "", "",IF(INDEX(Schedule!$AK$10:$AP$39,MATCH(Schedule!S36,Schedule!$AJ$10:$AJ$39,0),MATCH($R$84,Schedule!$AK$8:$AP$8,0)) = "","", INDEX(Schedule!$AK$10:$AP$39,MATCH(Schedule!S36,Schedule!$AJ$10:$AJ$39,0),MATCH($R$84,Schedule!$AK$8:$AP$8,0)))))</f>
        <v/>
      </c>
      <c r="Q114" s="47" t="str">
        <f>IF(P114="","",P114*0.042*Schedule!G36)</f>
        <v/>
      </c>
      <c r="R114" s="43" t="str">
        <f>IF(P114="","",Q114*Schedule!L36)</f>
        <v/>
      </c>
      <c r="S114" s="43" t="str">
        <f t="shared" si="36"/>
        <v/>
      </c>
      <c r="T114" s="43">
        <f t="shared" si="37"/>
        <v>0</v>
      </c>
      <c r="U114" s="46"/>
    </row>
    <row r="115" spans="1:21" s="2" customFormat="1" ht="20.100000000000001" customHeight="1">
      <c r="A115" s="34">
        <f t="shared" ref="A115:C115" si="63">A38</f>
        <v>29</v>
      </c>
      <c r="B115" s="185" t="str">
        <f t="shared" si="63"/>
        <v xml:space="preserve"> ()  </v>
      </c>
      <c r="C115" s="186">
        <f t="shared" si="63"/>
        <v>0</v>
      </c>
      <c r="D115" s="184" t="str">
        <f>IF($F$84 = "", "", IF(Schedule!$S37 = "", "",IF(INDEX(Schedule!$AK$10:$AP$39,MATCH(Schedule!S37,Schedule!$AJ$10:$AJ$39,0),MATCH($F$84,Schedule!$AK$8:$AP$8,0)) = "","", INDEX(Schedule!$AK$10:$AP$39,MATCH(Schedule!S37,Schedule!$AJ$10:$AJ$39,0),MATCH($F$84,Schedule!$AK$8:$AP$8,0)))))</f>
        <v/>
      </c>
      <c r="E115" s="47" t="str">
        <f>IF(D115="","",D115*0.042*Schedule!G37)</f>
        <v/>
      </c>
      <c r="F115" s="43" t="str">
        <f>IF(D115="","",E115*Schedule!L37)</f>
        <v/>
      </c>
      <c r="G115" s="43" t="str">
        <f t="shared" si="32"/>
        <v/>
      </c>
      <c r="H115" s="43">
        <f t="shared" si="33"/>
        <v>0</v>
      </c>
      <c r="I115" s="44"/>
      <c r="J115" s="184" t="str">
        <f>IF($L$84 = "", "", IF(Schedule!$S37 = "", "",IF(INDEX(Schedule!$AK$10:$AP$39,MATCH(Schedule!S37,Schedule!$AJ$10:$AJ$39,0),MATCH($L$84,Schedule!$AK$8:$AP$8,0)) = "","", INDEX(Schedule!$AK$10:$AP$39,MATCH(Schedule!S37,Schedule!$AJ$10:$AJ$39,0),MATCH($L$84,Schedule!$AK$8:$AP$8,0)))))</f>
        <v/>
      </c>
      <c r="K115" s="47" t="str">
        <f>IF(J115="","",J115*0.042*Schedule!G37)</f>
        <v/>
      </c>
      <c r="L115" s="43" t="str">
        <f>IF(J115="","",K115*Schedule!L37)</f>
        <v/>
      </c>
      <c r="M115" s="43" t="str">
        <f t="shared" si="34"/>
        <v/>
      </c>
      <c r="N115" s="43">
        <f t="shared" si="35"/>
        <v>0</v>
      </c>
      <c r="O115" s="45"/>
      <c r="P115" s="184" t="str">
        <f>IF($R$84 = "", "", IF(Schedule!$S37 = "", "",IF(INDEX(Schedule!$AK$10:$AP$39,MATCH(Schedule!S37,Schedule!$AJ$10:$AJ$39,0),MATCH($R$84,Schedule!$AK$8:$AP$8,0)) = "","", INDEX(Schedule!$AK$10:$AP$39,MATCH(Schedule!S37,Schedule!$AJ$10:$AJ$39,0),MATCH($R$84,Schedule!$AK$8:$AP$8,0)))))</f>
        <v/>
      </c>
      <c r="Q115" s="47" t="str">
        <f>IF(P115="","",P115*0.042*Schedule!G37)</f>
        <v/>
      </c>
      <c r="R115" s="43" t="str">
        <f>IF(P115="","",Q115*Schedule!L37)</f>
        <v/>
      </c>
      <c r="S115" s="43" t="str">
        <f t="shared" si="36"/>
        <v/>
      </c>
      <c r="T115" s="43">
        <f t="shared" si="37"/>
        <v>0</v>
      </c>
      <c r="U115" s="46"/>
    </row>
    <row r="116" spans="1:21" s="2" customFormat="1" ht="20.100000000000001" customHeight="1">
      <c r="A116" s="34">
        <f t="shared" ref="A116:C116" si="64">A39</f>
        <v>30</v>
      </c>
      <c r="B116" s="185" t="str">
        <f t="shared" si="64"/>
        <v xml:space="preserve"> ()  </v>
      </c>
      <c r="C116" s="186">
        <f t="shared" si="64"/>
        <v>0</v>
      </c>
      <c r="D116" s="184" t="str">
        <f>IF($F$84 = "", "", IF(Schedule!$S38 = "", "",IF(INDEX(Schedule!$AK$10:$AP$39,MATCH(Schedule!S38,Schedule!$AJ$10:$AJ$39,0),MATCH($F$84,Schedule!$AK$8:$AP$8,0)) = "","", INDEX(Schedule!$AK$10:$AP$39,MATCH(Schedule!S38,Schedule!$AJ$10:$AJ$39,0),MATCH($F$84,Schedule!$AK$8:$AP$8,0)))))</f>
        <v/>
      </c>
      <c r="E116" s="47" t="str">
        <f>IF(D116="","",D116*0.042*Schedule!G38)</f>
        <v/>
      </c>
      <c r="F116" s="43" t="str">
        <f>IF(D116="","",E116*Schedule!L38)</f>
        <v/>
      </c>
      <c r="G116" s="43" t="str">
        <f t="shared" si="32"/>
        <v/>
      </c>
      <c r="H116" s="43">
        <f t="shared" si="33"/>
        <v>0</v>
      </c>
      <c r="I116" s="44"/>
      <c r="J116" s="184" t="str">
        <f>IF($L$84 = "", "", IF(Schedule!$S38 = "", "",IF(INDEX(Schedule!$AK$10:$AP$39,MATCH(Schedule!S38,Schedule!$AJ$10:$AJ$39,0),MATCH($L$84,Schedule!$AK$8:$AP$8,0)) = "","", INDEX(Schedule!$AK$10:$AP$39,MATCH(Schedule!S38,Schedule!$AJ$10:$AJ$39,0),MATCH($L$84,Schedule!$AK$8:$AP$8,0)))))</f>
        <v/>
      </c>
      <c r="K116" s="47" t="str">
        <f>IF(J116="","",J116*0.042*Schedule!G38)</f>
        <v/>
      </c>
      <c r="L116" s="43" t="str">
        <f>IF(J116="","",K116*Schedule!L38)</f>
        <v/>
      </c>
      <c r="M116" s="43" t="str">
        <f t="shared" si="34"/>
        <v/>
      </c>
      <c r="N116" s="43">
        <f t="shared" si="35"/>
        <v>0</v>
      </c>
      <c r="O116" s="45"/>
      <c r="P116" s="184" t="str">
        <f>IF($R$84 = "", "", IF(Schedule!$S38 = "", "",IF(INDEX(Schedule!$AK$10:$AP$39,MATCH(Schedule!S38,Schedule!$AJ$10:$AJ$39,0),MATCH($R$84,Schedule!$AK$8:$AP$8,0)) = "","", INDEX(Schedule!$AK$10:$AP$39,MATCH(Schedule!S38,Schedule!$AJ$10:$AJ$39,0),MATCH($R$84,Schedule!$AK$8:$AP$8,0)))))</f>
        <v/>
      </c>
      <c r="Q116" s="47" t="str">
        <f>IF(P116="","",P116*0.042*Schedule!G38)</f>
        <v/>
      </c>
      <c r="R116" s="43" t="str">
        <f>IF(P116="","",Q116*Schedule!L38)</f>
        <v/>
      </c>
      <c r="S116" s="43" t="str">
        <f t="shared" si="36"/>
        <v/>
      </c>
      <c r="T116" s="43">
        <f t="shared" si="37"/>
        <v>0</v>
      </c>
      <c r="U116" s="46"/>
    </row>
    <row r="117" spans="1:21" s="2" customFormat="1" ht="20.100000000000001" customHeight="1">
      <c r="A117" s="34">
        <f t="shared" ref="A117:C117" si="65">A40</f>
        <v>31</v>
      </c>
      <c r="B117" s="185" t="str">
        <f t="shared" si="65"/>
        <v xml:space="preserve"> ()  </v>
      </c>
      <c r="C117" s="186">
        <f t="shared" si="65"/>
        <v>0</v>
      </c>
      <c r="D117" s="184" t="str">
        <f>IF($F$84 = "", "", IF(Schedule!$S39 = "", "",IF(INDEX(Schedule!$AK$10:$AP$39,MATCH(Schedule!S39,Schedule!$AJ$10:$AJ$39,0),MATCH($F$84,Schedule!$AK$8:$AP$8,0)) = "","", INDEX(Schedule!$AK$10:$AP$39,MATCH(Schedule!S39,Schedule!$AJ$10:$AJ$39,0),MATCH($F$84,Schedule!$AK$8:$AP$8,0)))))</f>
        <v/>
      </c>
      <c r="E117" s="47" t="str">
        <f>IF(D117="","",D117*0.042*Schedule!G39)</f>
        <v/>
      </c>
      <c r="F117" s="43" t="str">
        <f>IF(D117="","",E117*Schedule!L39)</f>
        <v/>
      </c>
      <c r="G117" s="43" t="str">
        <f t="shared" si="32"/>
        <v/>
      </c>
      <c r="H117" s="43">
        <f t="shared" si="33"/>
        <v>0</v>
      </c>
      <c r="I117" s="44"/>
      <c r="J117" s="184" t="str">
        <f>IF($L$84 = "", "", IF(Schedule!$S39 = "", "",IF(INDEX(Schedule!$AK$10:$AP$39,MATCH(Schedule!S39,Schedule!$AJ$10:$AJ$39,0),MATCH($L$84,Schedule!$AK$8:$AP$8,0)) = "","", INDEX(Schedule!$AK$10:$AP$39,MATCH(Schedule!S39,Schedule!$AJ$10:$AJ$39,0),MATCH($L$84,Schedule!$AK$8:$AP$8,0)))))</f>
        <v/>
      </c>
      <c r="K117" s="47" t="str">
        <f>IF(J117="","",J117*0.042*Schedule!G39)</f>
        <v/>
      </c>
      <c r="L117" s="43" t="str">
        <f>IF(J117="","",K117*Schedule!L39)</f>
        <v/>
      </c>
      <c r="M117" s="43" t="str">
        <f t="shared" si="34"/>
        <v/>
      </c>
      <c r="N117" s="43">
        <f t="shared" si="35"/>
        <v>0</v>
      </c>
      <c r="O117" s="45"/>
      <c r="P117" s="184" t="str">
        <f>IF($R$84 = "", "", IF(Schedule!$S39 = "", "",IF(INDEX(Schedule!$AK$10:$AP$39,MATCH(Schedule!S39,Schedule!$AJ$10:$AJ$39,0),MATCH($R$84,Schedule!$AK$8:$AP$8,0)) = "","", INDEX(Schedule!$AK$10:$AP$39,MATCH(Schedule!S39,Schedule!$AJ$10:$AJ$39,0),MATCH($R$84,Schedule!$AK$8:$AP$8,0)))))</f>
        <v/>
      </c>
      <c r="Q117" s="47" t="str">
        <f>IF(P117="","",P117*0.042*Schedule!G39)</f>
        <v/>
      </c>
      <c r="R117" s="43" t="str">
        <f>IF(P117="","",Q117*Schedule!L39)</f>
        <v/>
      </c>
      <c r="S117" s="43" t="str">
        <f t="shared" si="36"/>
        <v/>
      </c>
      <c r="T117" s="43">
        <f t="shared" si="37"/>
        <v>0</v>
      </c>
      <c r="U117" s="46"/>
    </row>
    <row r="118" spans="1:21" s="2" customFormat="1" ht="20.100000000000001" customHeight="1">
      <c r="A118" s="34">
        <f t="shared" ref="A118:C118" si="66">A41</f>
        <v>32</v>
      </c>
      <c r="B118" s="185" t="str">
        <f t="shared" si="66"/>
        <v xml:space="preserve"> ()  </v>
      </c>
      <c r="C118" s="186">
        <f t="shared" si="66"/>
        <v>0</v>
      </c>
      <c r="D118" s="184" t="str">
        <f>IF($F$84 = "", "", IF(Schedule!$S40 = "", "",IF(INDEX(Schedule!$AK$10:$AP$39,MATCH(Schedule!S40,Schedule!$AJ$10:$AJ$39,0),MATCH($F$84,Schedule!$AK$8:$AP$8,0)) = "","", INDEX(Schedule!$AK$10:$AP$39,MATCH(Schedule!S40,Schedule!$AJ$10:$AJ$39,0),MATCH($F$84,Schedule!$AK$8:$AP$8,0)))))</f>
        <v/>
      </c>
      <c r="E118" s="47" t="str">
        <f>IF(D118="","",D118*0.042*Schedule!G40)</f>
        <v/>
      </c>
      <c r="F118" s="43" t="str">
        <f>IF(D118="","",E118*Schedule!L40)</f>
        <v/>
      </c>
      <c r="G118" s="43" t="str">
        <f t="shared" si="32"/>
        <v/>
      </c>
      <c r="H118" s="43">
        <f t="shared" si="33"/>
        <v>0</v>
      </c>
      <c r="I118" s="44"/>
      <c r="J118" s="184" t="str">
        <f>IF($L$84 = "", "", IF(Schedule!$S40 = "", "",IF(INDEX(Schedule!$AK$10:$AP$39,MATCH(Schedule!S40,Schedule!$AJ$10:$AJ$39,0),MATCH($L$84,Schedule!$AK$8:$AP$8,0)) = "","", INDEX(Schedule!$AK$10:$AP$39,MATCH(Schedule!S40,Schedule!$AJ$10:$AJ$39,0),MATCH($L$84,Schedule!$AK$8:$AP$8,0)))))</f>
        <v/>
      </c>
      <c r="K118" s="47" t="str">
        <f>IF(J118="","",J118*0.042*Schedule!G40)</f>
        <v/>
      </c>
      <c r="L118" s="43" t="str">
        <f>IF(J118="","",K118*Schedule!L40)</f>
        <v/>
      </c>
      <c r="M118" s="43" t="str">
        <f t="shared" si="34"/>
        <v/>
      </c>
      <c r="N118" s="43">
        <f t="shared" si="35"/>
        <v>0</v>
      </c>
      <c r="O118" s="45"/>
      <c r="P118" s="184" t="str">
        <f>IF($R$84 = "", "", IF(Schedule!$S40 = "", "",IF(INDEX(Schedule!$AK$10:$AP$39,MATCH(Schedule!S40,Schedule!$AJ$10:$AJ$39,0),MATCH($R$84,Schedule!$AK$8:$AP$8,0)) = "","", INDEX(Schedule!$AK$10:$AP$39,MATCH(Schedule!S40,Schedule!$AJ$10:$AJ$39,0),MATCH($R$84,Schedule!$AK$8:$AP$8,0)))))</f>
        <v/>
      </c>
      <c r="Q118" s="47" t="str">
        <f>IF(P118="","",P118*0.042*Schedule!G40)</f>
        <v/>
      </c>
      <c r="R118" s="43" t="str">
        <f>IF(P118="","",Q118*Schedule!L40)</f>
        <v/>
      </c>
      <c r="S118" s="43" t="str">
        <f t="shared" si="36"/>
        <v/>
      </c>
      <c r="T118" s="43">
        <f t="shared" si="37"/>
        <v>0</v>
      </c>
      <c r="U118" s="46"/>
    </row>
    <row r="119" spans="1:21" s="2" customFormat="1" ht="20.100000000000001" customHeight="1">
      <c r="A119" s="34">
        <f t="shared" ref="A119:C119" si="67">A42</f>
        <v>33</v>
      </c>
      <c r="B119" s="185" t="str">
        <f t="shared" si="67"/>
        <v xml:space="preserve"> ()  </v>
      </c>
      <c r="C119" s="186">
        <f t="shared" si="67"/>
        <v>0</v>
      </c>
      <c r="D119" s="184" t="str">
        <f>IF($F$84 = "", "", IF(Schedule!$S41 = "", "",IF(INDEX(Schedule!$AK$10:$AP$39,MATCH(Schedule!S41,Schedule!$AJ$10:$AJ$39,0),MATCH($F$84,Schedule!$AK$8:$AP$8,0)) = "","", INDEX(Schedule!$AK$10:$AP$39,MATCH(Schedule!S41,Schedule!$AJ$10:$AJ$39,0),MATCH($F$84,Schedule!$AK$8:$AP$8,0)))))</f>
        <v/>
      </c>
      <c r="E119" s="47" t="str">
        <f>IF(D119="","",D119*0.042*Schedule!G41)</f>
        <v/>
      </c>
      <c r="F119" s="43" t="str">
        <f>IF(D119="","",E119*Schedule!L41)</f>
        <v/>
      </c>
      <c r="G119" s="43" t="str">
        <f t="shared" si="32"/>
        <v/>
      </c>
      <c r="H119" s="43">
        <f t="shared" si="33"/>
        <v>0</v>
      </c>
      <c r="I119" s="44"/>
      <c r="J119" s="184" t="str">
        <f>IF($L$84 = "", "", IF(Schedule!$S41 = "", "",IF(INDEX(Schedule!$AK$10:$AP$39,MATCH(Schedule!S41,Schedule!$AJ$10:$AJ$39,0),MATCH($L$84,Schedule!$AK$8:$AP$8,0)) = "","", INDEX(Schedule!$AK$10:$AP$39,MATCH(Schedule!S41,Schedule!$AJ$10:$AJ$39,0),MATCH($L$84,Schedule!$AK$8:$AP$8,0)))))</f>
        <v/>
      </c>
      <c r="K119" s="47" t="str">
        <f>IF(J119="","",J119*0.042*Schedule!G41)</f>
        <v/>
      </c>
      <c r="L119" s="43" t="str">
        <f>IF(J119="","",K119*Schedule!L41)</f>
        <v/>
      </c>
      <c r="M119" s="43" t="str">
        <f t="shared" si="34"/>
        <v/>
      </c>
      <c r="N119" s="43">
        <f t="shared" si="35"/>
        <v>0</v>
      </c>
      <c r="O119" s="45"/>
      <c r="P119" s="184" t="str">
        <f>IF($R$84 = "", "", IF(Schedule!$S41 = "", "",IF(INDEX(Schedule!$AK$10:$AP$39,MATCH(Schedule!S41,Schedule!$AJ$10:$AJ$39,0),MATCH($R$84,Schedule!$AK$8:$AP$8,0)) = "","", INDEX(Schedule!$AK$10:$AP$39,MATCH(Schedule!S41,Schedule!$AJ$10:$AJ$39,0),MATCH($R$84,Schedule!$AK$8:$AP$8,0)))))</f>
        <v/>
      </c>
      <c r="Q119" s="47" t="str">
        <f>IF(P119="","",P119*0.042*Schedule!G41)</f>
        <v/>
      </c>
      <c r="R119" s="43" t="str">
        <f>IF(P119="","",Q119*Schedule!L41)</f>
        <v/>
      </c>
      <c r="S119" s="43" t="str">
        <f t="shared" si="36"/>
        <v/>
      </c>
      <c r="T119" s="43">
        <f t="shared" si="37"/>
        <v>0</v>
      </c>
      <c r="U119" s="46"/>
    </row>
    <row r="120" spans="1:21" s="2" customFormat="1" ht="20.100000000000001" customHeight="1">
      <c r="A120" s="34">
        <f t="shared" ref="A120:C120" si="68">A43</f>
        <v>34</v>
      </c>
      <c r="B120" s="185" t="str">
        <f t="shared" si="68"/>
        <v xml:space="preserve"> ()  </v>
      </c>
      <c r="C120" s="186">
        <f t="shared" si="68"/>
        <v>0</v>
      </c>
      <c r="D120" s="184" t="str">
        <f>IF($F$84 = "", "", IF(Schedule!$S42 = "", "",IF(INDEX(Schedule!$AK$10:$AP$39,MATCH(Schedule!S42,Schedule!$AJ$10:$AJ$39,0),MATCH($F$84,Schedule!$AK$8:$AP$8,0)) = "","", INDEX(Schedule!$AK$10:$AP$39,MATCH(Schedule!S42,Schedule!$AJ$10:$AJ$39,0),MATCH($F$84,Schedule!$AK$8:$AP$8,0)))))</f>
        <v/>
      </c>
      <c r="E120" s="47" t="str">
        <f>IF(D120="","",D120*0.042*Schedule!G42)</f>
        <v/>
      </c>
      <c r="F120" s="43" t="str">
        <f>IF(D120="","",E120*Schedule!L42)</f>
        <v/>
      </c>
      <c r="G120" s="43" t="str">
        <f t="shared" si="32"/>
        <v/>
      </c>
      <c r="H120" s="43">
        <f t="shared" si="33"/>
        <v>0</v>
      </c>
      <c r="I120" s="44"/>
      <c r="J120" s="184" t="str">
        <f>IF($L$84 = "", "", IF(Schedule!$S42 = "", "",IF(INDEX(Schedule!$AK$10:$AP$39,MATCH(Schedule!S42,Schedule!$AJ$10:$AJ$39,0),MATCH($L$84,Schedule!$AK$8:$AP$8,0)) = "","", INDEX(Schedule!$AK$10:$AP$39,MATCH(Schedule!S42,Schedule!$AJ$10:$AJ$39,0),MATCH($L$84,Schedule!$AK$8:$AP$8,0)))))</f>
        <v/>
      </c>
      <c r="K120" s="47" t="str">
        <f>IF(J120="","",J120*0.042*Schedule!G42)</f>
        <v/>
      </c>
      <c r="L120" s="43" t="str">
        <f>IF(J120="","",K120*Schedule!L42)</f>
        <v/>
      </c>
      <c r="M120" s="43" t="str">
        <f t="shared" si="34"/>
        <v/>
      </c>
      <c r="N120" s="43">
        <f t="shared" si="35"/>
        <v>0</v>
      </c>
      <c r="O120" s="45"/>
      <c r="P120" s="184" t="str">
        <f>IF($R$84 = "", "", IF(Schedule!$S42 = "", "",IF(INDEX(Schedule!$AK$10:$AP$39,MATCH(Schedule!S42,Schedule!$AJ$10:$AJ$39,0),MATCH($R$84,Schedule!$AK$8:$AP$8,0)) = "","", INDEX(Schedule!$AK$10:$AP$39,MATCH(Schedule!S42,Schedule!$AJ$10:$AJ$39,0),MATCH($R$84,Schedule!$AK$8:$AP$8,0)))))</f>
        <v/>
      </c>
      <c r="Q120" s="47" t="str">
        <f>IF(P120="","",P120*0.042*Schedule!G42)</f>
        <v/>
      </c>
      <c r="R120" s="43" t="str">
        <f>IF(P120="","",Q120*Schedule!L42)</f>
        <v/>
      </c>
      <c r="S120" s="43" t="str">
        <f t="shared" si="36"/>
        <v/>
      </c>
      <c r="T120" s="43">
        <f t="shared" si="37"/>
        <v>0</v>
      </c>
      <c r="U120" s="46"/>
    </row>
    <row r="121" spans="1:21" s="2" customFormat="1" ht="20.100000000000001" customHeight="1">
      <c r="A121" s="34">
        <f t="shared" ref="A121:C121" si="69">A44</f>
        <v>35</v>
      </c>
      <c r="B121" s="185" t="str">
        <f t="shared" si="69"/>
        <v xml:space="preserve"> ()  </v>
      </c>
      <c r="C121" s="186">
        <f t="shared" si="69"/>
        <v>0</v>
      </c>
      <c r="D121" s="184" t="str">
        <f>IF($F$84 = "", "", IF(Schedule!$S43 = "", "",IF(INDEX(Schedule!$AK$10:$AP$39,MATCH(Schedule!S43,Schedule!$AJ$10:$AJ$39,0),MATCH($F$84,Schedule!$AK$8:$AP$8,0)) = "","", INDEX(Schedule!$AK$10:$AP$39,MATCH(Schedule!S43,Schedule!$AJ$10:$AJ$39,0),MATCH($F$84,Schedule!$AK$8:$AP$8,0)))))</f>
        <v/>
      </c>
      <c r="E121" s="47" t="str">
        <f>IF(D121="","",D121*0.042*Schedule!G43)</f>
        <v/>
      </c>
      <c r="F121" s="43" t="str">
        <f>IF(D121="","",E121*Schedule!L43)</f>
        <v/>
      </c>
      <c r="G121" s="43" t="str">
        <f t="shared" si="32"/>
        <v/>
      </c>
      <c r="H121" s="43">
        <f t="shared" si="33"/>
        <v>0</v>
      </c>
      <c r="I121" s="44"/>
      <c r="J121" s="184" t="str">
        <f>IF($L$84 = "", "", IF(Schedule!$S43 = "", "",IF(INDEX(Schedule!$AK$10:$AP$39,MATCH(Schedule!S43,Schedule!$AJ$10:$AJ$39,0),MATCH($L$84,Schedule!$AK$8:$AP$8,0)) = "","", INDEX(Schedule!$AK$10:$AP$39,MATCH(Schedule!S43,Schedule!$AJ$10:$AJ$39,0),MATCH($L$84,Schedule!$AK$8:$AP$8,0)))))</f>
        <v/>
      </c>
      <c r="K121" s="47" t="str">
        <f>IF(J121="","",J121*0.042*Schedule!G43)</f>
        <v/>
      </c>
      <c r="L121" s="43" t="str">
        <f>IF(J121="","",K121*Schedule!L43)</f>
        <v/>
      </c>
      <c r="M121" s="43" t="str">
        <f t="shared" si="34"/>
        <v/>
      </c>
      <c r="N121" s="43">
        <f t="shared" si="35"/>
        <v>0</v>
      </c>
      <c r="O121" s="45"/>
      <c r="P121" s="184" t="str">
        <f>IF($R$84 = "", "", IF(Schedule!$S43 = "", "",IF(INDEX(Schedule!$AK$10:$AP$39,MATCH(Schedule!S43,Schedule!$AJ$10:$AJ$39,0),MATCH($R$84,Schedule!$AK$8:$AP$8,0)) = "","", INDEX(Schedule!$AK$10:$AP$39,MATCH(Schedule!S43,Schedule!$AJ$10:$AJ$39,0),MATCH($R$84,Schedule!$AK$8:$AP$8,0)))))</f>
        <v/>
      </c>
      <c r="Q121" s="47" t="str">
        <f>IF(P121="","",P121*0.042*Schedule!G43)</f>
        <v/>
      </c>
      <c r="R121" s="43" t="str">
        <f>IF(P121="","",Q121*Schedule!L43)</f>
        <v/>
      </c>
      <c r="S121" s="43" t="str">
        <f t="shared" si="36"/>
        <v/>
      </c>
      <c r="T121" s="43">
        <f t="shared" si="37"/>
        <v>0</v>
      </c>
      <c r="U121" s="46"/>
    </row>
    <row r="122" spans="1:21" s="2" customFormat="1" ht="20.100000000000001" customHeight="1">
      <c r="A122" s="34">
        <f t="shared" ref="A122:C122" si="70">A45</f>
        <v>36</v>
      </c>
      <c r="B122" s="185" t="str">
        <f t="shared" si="70"/>
        <v xml:space="preserve"> ()  </v>
      </c>
      <c r="C122" s="186">
        <f t="shared" si="70"/>
        <v>0</v>
      </c>
      <c r="D122" s="184" t="str">
        <f>IF($F$84 = "", "", IF(Schedule!$S44 = "", "",IF(INDEX(Schedule!$AK$10:$AP$39,MATCH(Schedule!S44,Schedule!$AJ$10:$AJ$39,0),MATCH($F$84,Schedule!$AK$8:$AP$8,0)) = "","", INDEX(Schedule!$AK$10:$AP$39,MATCH(Schedule!S44,Schedule!$AJ$10:$AJ$39,0),MATCH($F$84,Schedule!$AK$8:$AP$8,0)))))</f>
        <v/>
      </c>
      <c r="E122" s="47" t="str">
        <f>IF(D122="","",D122*0.042*Schedule!G44)</f>
        <v/>
      </c>
      <c r="F122" s="43" t="str">
        <f>IF(D122="","",E122*Schedule!L44)</f>
        <v/>
      </c>
      <c r="G122" s="43" t="str">
        <f t="shared" ref="G122:G158" si="71">IF(D122="",G121,IF(G121="",F122,F122+G121))</f>
        <v/>
      </c>
      <c r="H122" s="43">
        <f t="shared" ref="H122:H158" si="72">IF(D122="",H121,H121-F122)</f>
        <v>0</v>
      </c>
      <c r="I122" s="44"/>
      <c r="J122" s="184" t="str">
        <f>IF($L$84 = "", "", IF(Schedule!$S44 = "", "",IF(INDEX(Schedule!$AK$10:$AP$39,MATCH(Schedule!S44,Schedule!$AJ$10:$AJ$39,0),MATCH($L$84,Schedule!$AK$8:$AP$8,0)) = "","", INDEX(Schedule!$AK$10:$AP$39,MATCH(Schedule!S44,Schedule!$AJ$10:$AJ$39,0),MATCH($L$84,Schedule!$AK$8:$AP$8,0)))))</f>
        <v/>
      </c>
      <c r="K122" s="47" t="str">
        <f>IF(J122="","",J122*0.042*Schedule!G44)</f>
        <v/>
      </c>
      <c r="L122" s="43" t="str">
        <f>IF(J122="","",K122*Schedule!L44)</f>
        <v/>
      </c>
      <c r="M122" s="43" t="str">
        <f t="shared" ref="M122:M158" si="73">IF(J122="",M121,IF(M121="",L122,L122+M121))</f>
        <v/>
      </c>
      <c r="N122" s="43">
        <f t="shared" ref="N122:N158" si="74">IF(J122="",N121,N121-L122)</f>
        <v>0</v>
      </c>
      <c r="O122" s="45"/>
      <c r="P122" s="184" t="str">
        <f>IF($R$84 = "", "", IF(Schedule!$S44 = "", "",IF(INDEX(Schedule!$AK$10:$AP$39,MATCH(Schedule!S44,Schedule!$AJ$10:$AJ$39,0),MATCH($R$84,Schedule!$AK$8:$AP$8,0)) = "","", INDEX(Schedule!$AK$10:$AP$39,MATCH(Schedule!S44,Schedule!$AJ$10:$AJ$39,0),MATCH($R$84,Schedule!$AK$8:$AP$8,0)))))</f>
        <v/>
      </c>
      <c r="Q122" s="47" t="str">
        <f>IF(P122="","",P122*0.042*Schedule!G44)</f>
        <v/>
      </c>
      <c r="R122" s="43" t="str">
        <f>IF(P122="","",Q122*Schedule!L44)</f>
        <v/>
      </c>
      <c r="S122" s="43" t="str">
        <f t="shared" ref="S122:S158" si="75">IF(P122="",S121,IF(S121="",R122,R122+S121))</f>
        <v/>
      </c>
      <c r="T122" s="43">
        <f t="shared" ref="T122:T158" si="76">IF(P122="",T121,T121-R122)</f>
        <v>0</v>
      </c>
      <c r="U122" s="46"/>
    </row>
    <row r="123" spans="1:21" s="2" customFormat="1" ht="20.100000000000001" customHeight="1">
      <c r="A123" s="34">
        <f t="shared" ref="A123:C123" si="77">A46</f>
        <v>37</v>
      </c>
      <c r="B123" s="185" t="str">
        <f t="shared" si="77"/>
        <v xml:space="preserve"> ()  </v>
      </c>
      <c r="C123" s="186">
        <f t="shared" si="77"/>
        <v>0</v>
      </c>
      <c r="D123" s="184" t="str">
        <f>IF($F$84 = "", "", IF(Schedule!$S45 = "", "",IF(INDEX(Schedule!$AK$10:$AP$39,MATCH(Schedule!S45,Schedule!$AJ$10:$AJ$39,0),MATCH($F$84,Schedule!$AK$8:$AP$8,0)) = "","", INDEX(Schedule!$AK$10:$AP$39,MATCH(Schedule!S45,Schedule!$AJ$10:$AJ$39,0),MATCH($F$84,Schedule!$AK$8:$AP$8,0)))))</f>
        <v/>
      </c>
      <c r="E123" s="47" t="str">
        <f>IF(D123="","",D123*0.042*Schedule!G45)</f>
        <v/>
      </c>
      <c r="F123" s="43" t="str">
        <f>IF(D123="","",E123*Schedule!L45)</f>
        <v/>
      </c>
      <c r="G123" s="43" t="str">
        <f t="shared" si="71"/>
        <v/>
      </c>
      <c r="H123" s="43">
        <f t="shared" si="72"/>
        <v>0</v>
      </c>
      <c r="I123" s="44"/>
      <c r="J123" s="184" t="str">
        <f>IF($L$84 = "", "", IF(Schedule!$S45 = "", "",IF(INDEX(Schedule!$AK$10:$AP$39,MATCH(Schedule!S45,Schedule!$AJ$10:$AJ$39,0),MATCH($L$84,Schedule!$AK$8:$AP$8,0)) = "","", INDEX(Schedule!$AK$10:$AP$39,MATCH(Schedule!S45,Schedule!$AJ$10:$AJ$39,0),MATCH($L$84,Schedule!$AK$8:$AP$8,0)))))</f>
        <v/>
      </c>
      <c r="K123" s="47" t="str">
        <f>IF(J123="","",J123*0.042*Schedule!G45)</f>
        <v/>
      </c>
      <c r="L123" s="43" t="str">
        <f>IF(J123="","",K123*Schedule!L45)</f>
        <v/>
      </c>
      <c r="M123" s="43" t="str">
        <f t="shared" si="73"/>
        <v/>
      </c>
      <c r="N123" s="43">
        <f t="shared" si="74"/>
        <v>0</v>
      </c>
      <c r="O123" s="45"/>
      <c r="P123" s="184" t="str">
        <f>IF($R$84 = "", "", IF(Schedule!$S45 = "", "",IF(INDEX(Schedule!$AK$10:$AP$39,MATCH(Schedule!S45,Schedule!$AJ$10:$AJ$39,0),MATCH($R$84,Schedule!$AK$8:$AP$8,0)) = "","", INDEX(Schedule!$AK$10:$AP$39,MATCH(Schedule!S45,Schedule!$AJ$10:$AJ$39,0),MATCH($R$84,Schedule!$AK$8:$AP$8,0)))))</f>
        <v/>
      </c>
      <c r="Q123" s="47" t="str">
        <f>IF(P123="","",P123*0.042*Schedule!G45)</f>
        <v/>
      </c>
      <c r="R123" s="43" t="str">
        <f>IF(P123="","",Q123*Schedule!L45)</f>
        <v/>
      </c>
      <c r="S123" s="43" t="str">
        <f t="shared" si="75"/>
        <v/>
      </c>
      <c r="T123" s="43">
        <f t="shared" si="76"/>
        <v>0</v>
      </c>
      <c r="U123" s="46"/>
    </row>
    <row r="124" spans="1:21" s="2" customFormat="1" ht="20.100000000000001" customHeight="1">
      <c r="A124" s="34">
        <f t="shared" ref="A124:C124" si="78">A47</f>
        <v>38</v>
      </c>
      <c r="B124" s="185" t="str">
        <f t="shared" si="78"/>
        <v xml:space="preserve"> ()  </v>
      </c>
      <c r="C124" s="186">
        <f t="shared" si="78"/>
        <v>0</v>
      </c>
      <c r="D124" s="184" t="str">
        <f>IF($F$84 = "", "", IF(Schedule!$S46 = "", "",IF(INDEX(Schedule!$AK$10:$AP$39,MATCH(Schedule!S46,Schedule!$AJ$10:$AJ$39,0),MATCH($F$84,Schedule!$AK$8:$AP$8,0)) = "","", INDEX(Schedule!$AK$10:$AP$39,MATCH(Schedule!S46,Schedule!$AJ$10:$AJ$39,0),MATCH($F$84,Schedule!$AK$8:$AP$8,0)))))</f>
        <v/>
      </c>
      <c r="E124" s="47" t="str">
        <f>IF(D124="","",D124*0.042*Schedule!G46)</f>
        <v/>
      </c>
      <c r="F124" s="43" t="str">
        <f>IF(D124="","",E124*Schedule!L46)</f>
        <v/>
      </c>
      <c r="G124" s="43" t="str">
        <f t="shared" si="71"/>
        <v/>
      </c>
      <c r="H124" s="43">
        <f t="shared" si="72"/>
        <v>0</v>
      </c>
      <c r="I124" s="44"/>
      <c r="J124" s="184" t="str">
        <f>IF($L$84 = "", "", IF(Schedule!$S46 = "", "",IF(INDEX(Schedule!$AK$10:$AP$39,MATCH(Schedule!S46,Schedule!$AJ$10:$AJ$39,0),MATCH($L$84,Schedule!$AK$8:$AP$8,0)) = "","", INDEX(Schedule!$AK$10:$AP$39,MATCH(Schedule!S46,Schedule!$AJ$10:$AJ$39,0),MATCH($L$84,Schedule!$AK$8:$AP$8,0)))))</f>
        <v/>
      </c>
      <c r="K124" s="47" t="str">
        <f>IF(J124="","",J124*0.042*Schedule!G46)</f>
        <v/>
      </c>
      <c r="L124" s="43" t="str">
        <f>IF(J124="","",K124*Schedule!L46)</f>
        <v/>
      </c>
      <c r="M124" s="43" t="str">
        <f t="shared" si="73"/>
        <v/>
      </c>
      <c r="N124" s="43">
        <f t="shared" si="74"/>
        <v>0</v>
      </c>
      <c r="O124" s="45"/>
      <c r="P124" s="184" t="str">
        <f>IF($R$84 = "", "", IF(Schedule!$S46 = "", "",IF(INDEX(Schedule!$AK$10:$AP$39,MATCH(Schedule!S46,Schedule!$AJ$10:$AJ$39,0),MATCH($R$84,Schedule!$AK$8:$AP$8,0)) = "","", INDEX(Schedule!$AK$10:$AP$39,MATCH(Schedule!S46,Schedule!$AJ$10:$AJ$39,0),MATCH($R$84,Schedule!$AK$8:$AP$8,0)))))</f>
        <v/>
      </c>
      <c r="Q124" s="47" t="str">
        <f>IF(P124="","",P124*0.042*Schedule!G46)</f>
        <v/>
      </c>
      <c r="R124" s="43" t="str">
        <f>IF(P124="","",Q124*Schedule!L46)</f>
        <v/>
      </c>
      <c r="S124" s="43" t="str">
        <f t="shared" si="75"/>
        <v/>
      </c>
      <c r="T124" s="43">
        <f t="shared" si="76"/>
        <v>0</v>
      </c>
      <c r="U124" s="46"/>
    </row>
    <row r="125" spans="1:21" s="2" customFormat="1" ht="20.100000000000001" customHeight="1">
      <c r="A125" s="34">
        <f t="shared" ref="A125:C125" si="79">A48</f>
        <v>39</v>
      </c>
      <c r="B125" s="185" t="str">
        <f t="shared" si="79"/>
        <v xml:space="preserve"> ()  </v>
      </c>
      <c r="C125" s="186">
        <f t="shared" si="79"/>
        <v>0</v>
      </c>
      <c r="D125" s="184" t="str">
        <f>IF($F$84 = "", "", IF(Schedule!$S47 = "", "",IF(INDEX(Schedule!$AK$10:$AP$39,MATCH(Schedule!S47,Schedule!$AJ$10:$AJ$39,0),MATCH($F$84,Schedule!$AK$8:$AP$8,0)) = "","", INDEX(Schedule!$AK$10:$AP$39,MATCH(Schedule!S47,Schedule!$AJ$10:$AJ$39,0),MATCH($F$84,Schedule!$AK$8:$AP$8,0)))))</f>
        <v/>
      </c>
      <c r="E125" s="47" t="str">
        <f>IF(D125="","",D125*0.042*Schedule!G47)</f>
        <v/>
      </c>
      <c r="F125" s="43" t="str">
        <f>IF(D125="","",E125*Schedule!L47)</f>
        <v/>
      </c>
      <c r="G125" s="43" t="str">
        <f t="shared" si="71"/>
        <v/>
      </c>
      <c r="H125" s="43">
        <f t="shared" si="72"/>
        <v>0</v>
      </c>
      <c r="I125" s="44"/>
      <c r="J125" s="184" t="str">
        <f>IF($L$84 = "", "", IF(Schedule!$S47 = "", "",IF(INDEX(Schedule!$AK$10:$AP$39,MATCH(Schedule!S47,Schedule!$AJ$10:$AJ$39,0),MATCH($L$84,Schedule!$AK$8:$AP$8,0)) = "","", INDEX(Schedule!$AK$10:$AP$39,MATCH(Schedule!S47,Schedule!$AJ$10:$AJ$39,0),MATCH($L$84,Schedule!$AK$8:$AP$8,0)))))</f>
        <v/>
      </c>
      <c r="K125" s="47" t="str">
        <f>IF(J125="","",J125*0.042*Schedule!G47)</f>
        <v/>
      </c>
      <c r="L125" s="43" t="str">
        <f>IF(J125="","",K125*Schedule!L47)</f>
        <v/>
      </c>
      <c r="M125" s="43" t="str">
        <f t="shared" si="73"/>
        <v/>
      </c>
      <c r="N125" s="43">
        <f t="shared" si="74"/>
        <v>0</v>
      </c>
      <c r="O125" s="45"/>
      <c r="P125" s="184" t="str">
        <f>IF($R$84 = "", "", IF(Schedule!$S47 = "", "",IF(INDEX(Schedule!$AK$10:$AP$39,MATCH(Schedule!S47,Schedule!$AJ$10:$AJ$39,0),MATCH($R$84,Schedule!$AK$8:$AP$8,0)) = "","", INDEX(Schedule!$AK$10:$AP$39,MATCH(Schedule!S47,Schedule!$AJ$10:$AJ$39,0),MATCH($R$84,Schedule!$AK$8:$AP$8,0)))))</f>
        <v/>
      </c>
      <c r="Q125" s="47" t="str">
        <f>IF(P125="","",P125*0.042*Schedule!G47)</f>
        <v/>
      </c>
      <c r="R125" s="43" t="str">
        <f>IF(P125="","",Q125*Schedule!L47)</f>
        <v/>
      </c>
      <c r="S125" s="43" t="str">
        <f t="shared" si="75"/>
        <v/>
      </c>
      <c r="T125" s="43">
        <f t="shared" si="76"/>
        <v>0</v>
      </c>
      <c r="U125" s="46"/>
    </row>
    <row r="126" spans="1:21" s="2" customFormat="1" ht="20.100000000000001" customHeight="1">
      <c r="A126" s="34">
        <f t="shared" ref="A126:C126" si="80">A49</f>
        <v>40</v>
      </c>
      <c r="B126" s="185" t="str">
        <f t="shared" si="80"/>
        <v xml:space="preserve"> ()  </v>
      </c>
      <c r="C126" s="186">
        <f t="shared" si="80"/>
        <v>0</v>
      </c>
      <c r="D126" s="184" t="str">
        <f>IF($F$84 = "", "", IF(Schedule!$S48 = "", "",IF(INDEX(Schedule!$AK$10:$AP$39,MATCH(Schedule!S48,Schedule!$AJ$10:$AJ$39,0),MATCH($F$84,Schedule!$AK$8:$AP$8,0)) = "","", INDEX(Schedule!$AK$10:$AP$39,MATCH(Schedule!S48,Schedule!$AJ$10:$AJ$39,0),MATCH($F$84,Schedule!$AK$8:$AP$8,0)))))</f>
        <v/>
      </c>
      <c r="E126" s="47" t="str">
        <f>IF(D126="","",D126*0.042*Schedule!G48)</f>
        <v/>
      </c>
      <c r="F126" s="43" t="str">
        <f>IF(D126="","",E126*Schedule!L48)</f>
        <v/>
      </c>
      <c r="G126" s="43" t="str">
        <f t="shared" si="71"/>
        <v/>
      </c>
      <c r="H126" s="43">
        <f t="shared" si="72"/>
        <v>0</v>
      </c>
      <c r="I126" s="44"/>
      <c r="J126" s="184" t="str">
        <f>IF($L$84 = "", "", IF(Schedule!$S48 = "", "",IF(INDEX(Schedule!$AK$10:$AP$39,MATCH(Schedule!S48,Schedule!$AJ$10:$AJ$39,0),MATCH($L$84,Schedule!$AK$8:$AP$8,0)) = "","", INDEX(Schedule!$AK$10:$AP$39,MATCH(Schedule!S48,Schedule!$AJ$10:$AJ$39,0),MATCH($L$84,Schedule!$AK$8:$AP$8,0)))))</f>
        <v/>
      </c>
      <c r="K126" s="47" t="str">
        <f>IF(J126="","",J126*0.042*Schedule!G48)</f>
        <v/>
      </c>
      <c r="L126" s="43" t="str">
        <f>IF(J126="","",K126*Schedule!L48)</f>
        <v/>
      </c>
      <c r="M126" s="43" t="str">
        <f t="shared" si="73"/>
        <v/>
      </c>
      <c r="N126" s="43">
        <f t="shared" si="74"/>
        <v>0</v>
      </c>
      <c r="O126" s="45"/>
      <c r="P126" s="184" t="str">
        <f>IF($R$84 = "", "", IF(Schedule!$S48 = "", "",IF(INDEX(Schedule!$AK$10:$AP$39,MATCH(Schedule!S48,Schedule!$AJ$10:$AJ$39,0),MATCH($R$84,Schedule!$AK$8:$AP$8,0)) = "","", INDEX(Schedule!$AK$10:$AP$39,MATCH(Schedule!S48,Schedule!$AJ$10:$AJ$39,0),MATCH($R$84,Schedule!$AK$8:$AP$8,0)))))</f>
        <v/>
      </c>
      <c r="Q126" s="47" t="str">
        <f>IF(P126="","",P126*0.042*Schedule!G48)</f>
        <v/>
      </c>
      <c r="R126" s="43" t="str">
        <f>IF(P126="","",Q126*Schedule!L48)</f>
        <v/>
      </c>
      <c r="S126" s="43" t="str">
        <f t="shared" si="75"/>
        <v/>
      </c>
      <c r="T126" s="43">
        <f t="shared" si="76"/>
        <v>0</v>
      </c>
      <c r="U126" s="46"/>
    </row>
    <row r="127" spans="1:21" s="2" customFormat="1" ht="20.100000000000001" customHeight="1">
      <c r="A127" s="34">
        <f t="shared" ref="A127:C127" si="81">A50</f>
        <v>41</v>
      </c>
      <c r="B127" s="185" t="str">
        <f t="shared" si="81"/>
        <v xml:space="preserve"> ()  </v>
      </c>
      <c r="C127" s="186">
        <f t="shared" si="81"/>
        <v>0</v>
      </c>
      <c r="D127" s="184" t="str">
        <f>IF($F$84 = "", "", IF(Schedule!$S49 = "", "",IF(INDEX(Schedule!$AK$10:$AP$39,MATCH(Schedule!S49,Schedule!$AJ$10:$AJ$39,0),MATCH($F$84,Schedule!$AK$8:$AP$8,0)) = "","", INDEX(Schedule!$AK$10:$AP$39,MATCH(Schedule!S49,Schedule!$AJ$10:$AJ$39,0),MATCH($F$84,Schedule!$AK$8:$AP$8,0)))))</f>
        <v/>
      </c>
      <c r="E127" s="47" t="str">
        <f>IF(D127="","",D127*0.042*Schedule!G49)</f>
        <v/>
      </c>
      <c r="F127" s="43" t="str">
        <f>IF(D127="","",E127*Schedule!L49)</f>
        <v/>
      </c>
      <c r="G127" s="43" t="str">
        <f t="shared" si="71"/>
        <v/>
      </c>
      <c r="H127" s="43">
        <f t="shared" si="72"/>
        <v>0</v>
      </c>
      <c r="I127" s="44"/>
      <c r="J127" s="184" t="str">
        <f>IF($L$84 = "", "", IF(Schedule!$S49 = "", "",IF(INDEX(Schedule!$AK$10:$AP$39,MATCH(Schedule!S49,Schedule!$AJ$10:$AJ$39,0),MATCH($L$84,Schedule!$AK$8:$AP$8,0)) = "","", INDEX(Schedule!$AK$10:$AP$39,MATCH(Schedule!S49,Schedule!$AJ$10:$AJ$39,0),MATCH($L$84,Schedule!$AK$8:$AP$8,0)))))</f>
        <v/>
      </c>
      <c r="K127" s="47" t="str">
        <f>IF(J127="","",J127*0.042*Schedule!G49)</f>
        <v/>
      </c>
      <c r="L127" s="43" t="str">
        <f>IF(J127="","",K127*Schedule!L49)</f>
        <v/>
      </c>
      <c r="M127" s="43" t="str">
        <f t="shared" si="73"/>
        <v/>
      </c>
      <c r="N127" s="43">
        <f t="shared" si="74"/>
        <v>0</v>
      </c>
      <c r="O127" s="45"/>
      <c r="P127" s="184" t="str">
        <f>IF($R$84 = "", "", IF(Schedule!$S49 = "", "",IF(INDEX(Schedule!$AK$10:$AP$39,MATCH(Schedule!S49,Schedule!$AJ$10:$AJ$39,0),MATCH($R$84,Schedule!$AK$8:$AP$8,0)) = "","", INDEX(Schedule!$AK$10:$AP$39,MATCH(Schedule!S49,Schedule!$AJ$10:$AJ$39,0),MATCH($R$84,Schedule!$AK$8:$AP$8,0)))))</f>
        <v/>
      </c>
      <c r="Q127" s="47" t="str">
        <f>IF(P127="","",P127*0.042*Schedule!G49)</f>
        <v/>
      </c>
      <c r="R127" s="43" t="str">
        <f>IF(P127="","",Q127*Schedule!L49)</f>
        <v/>
      </c>
      <c r="S127" s="43" t="str">
        <f t="shared" si="75"/>
        <v/>
      </c>
      <c r="T127" s="43">
        <f t="shared" si="76"/>
        <v>0</v>
      </c>
      <c r="U127" s="46"/>
    </row>
    <row r="128" spans="1:21" s="2" customFormat="1" ht="20.100000000000001" customHeight="1">
      <c r="A128" s="34">
        <f t="shared" ref="A128:C128" si="82">A51</f>
        <v>42</v>
      </c>
      <c r="B128" s="185" t="str">
        <f t="shared" si="82"/>
        <v xml:space="preserve"> ()  </v>
      </c>
      <c r="C128" s="186">
        <f t="shared" si="82"/>
        <v>0</v>
      </c>
      <c r="D128" s="184" t="str">
        <f>IF($F$84 = "", "", IF(Schedule!$S50 = "", "",IF(INDEX(Schedule!$AK$10:$AP$39,MATCH(Schedule!S50,Schedule!$AJ$10:$AJ$39,0),MATCH($F$84,Schedule!$AK$8:$AP$8,0)) = "","", INDEX(Schedule!$AK$10:$AP$39,MATCH(Schedule!S50,Schedule!$AJ$10:$AJ$39,0),MATCH($F$84,Schedule!$AK$8:$AP$8,0)))))</f>
        <v/>
      </c>
      <c r="E128" s="47" t="str">
        <f>IF(D128="","",D128*0.042*Schedule!G50)</f>
        <v/>
      </c>
      <c r="F128" s="43" t="str">
        <f>IF(D128="","",E128*Schedule!L50)</f>
        <v/>
      </c>
      <c r="G128" s="43" t="str">
        <f t="shared" si="71"/>
        <v/>
      </c>
      <c r="H128" s="43">
        <f t="shared" si="72"/>
        <v>0</v>
      </c>
      <c r="I128" s="44"/>
      <c r="J128" s="184" t="str">
        <f>IF($L$84 = "", "", IF(Schedule!$S50 = "", "",IF(INDEX(Schedule!$AK$10:$AP$39,MATCH(Schedule!S50,Schedule!$AJ$10:$AJ$39,0),MATCH($L$84,Schedule!$AK$8:$AP$8,0)) = "","", INDEX(Schedule!$AK$10:$AP$39,MATCH(Schedule!S50,Schedule!$AJ$10:$AJ$39,0),MATCH($L$84,Schedule!$AK$8:$AP$8,0)))))</f>
        <v/>
      </c>
      <c r="K128" s="47" t="str">
        <f>IF(J128="","",J128*0.042*Schedule!G50)</f>
        <v/>
      </c>
      <c r="L128" s="43" t="str">
        <f>IF(J128="","",K128*Schedule!L50)</f>
        <v/>
      </c>
      <c r="M128" s="43" t="str">
        <f t="shared" si="73"/>
        <v/>
      </c>
      <c r="N128" s="43">
        <f t="shared" si="74"/>
        <v>0</v>
      </c>
      <c r="O128" s="45"/>
      <c r="P128" s="184" t="str">
        <f>IF($R$84 = "", "", IF(Schedule!$S50 = "", "",IF(INDEX(Schedule!$AK$10:$AP$39,MATCH(Schedule!S50,Schedule!$AJ$10:$AJ$39,0),MATCH($R$84,Schedule!$AK$8:$AP$8,0)) = "","", INDEX(Schedule!$AK$10:$AP$39,MATCH(Schedule!S50,Schedule!$AJ$10:$AJ$39,0),MATCH($R$84,Schedule!$AK$8:$AP$8,0)))))</f>
        <v/>
      </c>
      <c r="Q128" s="47" t="str">
        <f>IF(P128="","",P128*0.042*Schedule!G50)</f>
        <v/>
      </c>
      <c r="R128" s="43" t="str">
        <f>IF(P128="","",Q128*Schedule!L50)</f>
        <v/>
      </c>
      <c r="S128" s="43" t="str">
        <f t="shared" si="75"/>
        <v/>
      </c>
      <c r="T128" s="43">
        <f t="shared" si="76"/>
        <v>0</v>
      </c>
      <c r="U128" s="46"/>
    </row>
    <row r="129" spans="1:21" s="2" customFormat="1" ht="20.100000000000001" customHeight="1">
      <c r="A129" s="34">
        <f t="shared" ref="A129:C129" si="83">A52</f>
        <v>43</v>
      </c>
      <c r="B129" s="185" t="str">
        <f t="shared" si="83"/>
        <v xml:space="preserve"> ()  </v>
      </c>
      <c r="C129" s="186">
        <f t="shared" si="83"/>
        <v>0</v>
      </c>
      <c r="D129" s="184" t="str">
        <f>IF($F$84 = "", "", IF(Schedule!$S51 = "", "",IF(INDEX(Schedule!$AK$10:$AP$39,MATCH(Schedule!S51,Schedule!$AJ$10:$AJ$39,0),MATCH($F$84,Schedule!$AK$8:$AP$8,0)) = "","", INDEX(Schedule!$AK$10:$AP$39,MATCH(Schedule!S51,Schedule!$AJ$10:$AJ$39,0),MATCH($F$84,Schedule!$AK$8:$AP$8,0)))))</f>
        <v/>
      </c>
      <c r="E129" s="47" t="str">
        <f>IF(D129="","",D129*0.042*Schedule!G51)</f>
        <v/>
      </c>
      <c r="F129" s="43" t="str">
        <f>IF(D129="","",E129*Schedule!L51)</f>
        <v/>
      </c>
      <c r="G129" s="43" t="str">
        <f t="shared" si="71"/>
        <v/>
      </c>
      <c r="H129" s="43">
        <f t="shared" si="72"/>
        <v>0</v>
      </c>
      <c r="I129" s="44"/>
      <c r="J129" s="184" t="str">
        <f>IF($L$84 = "", "", IF(Schedule!$S51 = "", "",IF(INDEX(Schedule!$AK$10:$AP$39,MATCH(Schedule!S51,Schedule!$AJ$10:$AJ$39,0),MATCH($L$84,Schedule!$AK$8:$AP$8,0)) = "","", INDEX(Schedule!$AK$10:$AP$39,MATCH(Schedule!S51,Schedule!$AJ$10:$AJ$39,0),MATCH($L$84,Schedule!$AK$8:$AP$8,0)))))</f>
        <v/>
      </c>
      <c r="K129" s="47" t="str">
        <f>IF(J129="","",J129*0.042*Schedule!G51)</f>
        <v/>
      </c>
      <c r="L129" s="43" t="str">
        <f>IF(J129="","",K129*Schedule!L51)</f>
        <v/>
      </c>
      <c r="M129" s="43" t="str">
        <f t="shared" si="73"/>
        <v/>
      </c>
      <c r="N129" s="43">
        <f t="shared" si="74"/>
        <v>0</v>
      </c>
      <c r="O129" s="45"/>
      <c r="P129" s="184" t="str">
        <f>IF($R$84 = "", "", IF(Schedule!$S51 = "", "",IF(INDEX(Schedule!$AK$10:$AP$39,MATCH(Schedule!S51,Schedule!$AJ$10:$AJ$39,0),MATCH($R$84,Schedule!$AK$8:$AP$8,0)) = "","", INDEX(Schedule!$AK$10:$AP$39,MATCH(Schedule!S51,Schedule!$AJ$10:$AJ$39,0),MATCH($R$84,Schedule!$AK$8:$AP$8,0)))))</f>
        <v/>
      </c>
      <c r="Q129" s="47" t="str">
        <f>IF(P129="","",P129*0.042*Schedule!G51)</f>
        <v/>
      </c>
      <c r="R129" s="43" t="str">
        <f>IF(P129="","",Q129*Schedule!L51)</f>
        <v/>
      </c>
      <c r="S129" s="43" t="str">
        <f t="shared" si="75"/>
        <v/>
      </c>
      <c r="T129" s="43">
        <f t="shared" si="76"/>
        <v>0</v>
      </c>
      <c r="U129" s="46"/>
    </row>
    <row r="130" spans="1:21" s="2" customFormat="1" ht="20.100000000000001" customHeight="1">
      <c r="A130" s="34">
        <f t="shared" ref="A130:C130" si="84">A53</f>
        <v>44</v>
      </c>
      <c r="B130" s="185" t="str">
        <f t="shared" si="84"/>
        <v xml:space="preserve"> ()  </v>
      </c>
      <c r="C130" s="186">
        <f t="shared" si="84"/>
        <v>0</v>
      </c>
      <c r="D130" s="184" t="str">
        <f>IF($F$84 = "", "", IF(Schedule!$S52 = "", "",IF(INDEX(Schedule!$AK$10:$AP$39,MATCH(Schedule!S52,Schedule!$AJ$10:$AJ$39,0),MATCH($F$84,Schedule!$AK$8:$AP$8,0)) = "","", INDEX(Schedule!$AK$10:$AP$39,MATCH(Schedule!S52,Schedule!$AJ$10:$AJ$39,0),MATCH($F$84,Schedule!$AK$8:$AP$8,0)))))</f>
        <v/>
      </c>
      <c r="E130" s="47" t="str">
        <f>IF(D130="","",D130*0.042*Schedule!G52)</f>
        <v/>
      </c>
      <c r="F130" s="43" t="str">
        <f>IF(D130="","",E130*Schedule!L52)</f>
        <v/>
      </c>
      <c r="G130" s="43" t="str">
        <f t="shared" si="71"/>
        <v/>
      </c>
      <c r="H130" s="43">
        <f t="shared" si="72"/>
        <v>0</v>
      </c>
      <c r="I130" s="44"/>
      <c r="J130" s="184" t="str">
        <f>IF($L$84 = "", "", IF(Schedule!$S52 = "", "",IF(INDEX(Schedule!$AK$10:$AP$39,MATCH(Schedule!S52,Schedule!$AJ$10:$AJ$39,0),MATCH($L$84,Schedule!$AK$8:$AP$8,0)) = "","", INDEX(Schedule!$AK$10:$AP$39,MATCH(Schedule!S52,Schedule!$AJ$10:$AJ$39,0),MATCH($L$84,Schedule!$AK$8:$AP$8,0)))))</f>
        <v/>
      </c>
      <c r="K130" s="47" t="str">
        <f>IF(J130="","",J130*0.042*Schedule!G52)</f>
        <v/>
      </c>
      <c r="L130" s="43" t="str">
        <f>IF(J130="","",K130*Schedule!L52)</f>
        <v/>
      </c>
      <c r="M130" s="43" t="str">
        <f t="shared" si="73"/>
        <v/>
      </c>
      <c r="N130" s="43">
        <f t="shared" si="74"/>
        <v>0</v>
      </c>
      <c r="O130" s="45"/>
      <c r="P130" s="184" t="str">
        <f>IF($R$84 = "", "", IF(Schedule!$S52 = "", "",IF(INDEX(Schedule!$AK$10:$AP$39,MATCH(Schedule!S52,Schedule!$AJ$10:$AJ$39,0),MATCH($R$84,Schedule!$AK$8:$AP$8,0)) = "","", INDEX(Schedule!$AK$10:$AP$39,MATCH(Schedule!S52,Schedule!$AJ$10:$AJ$39,0),MATCH($R$84,Schedule!$AK$8:$AP$8,0)))))</f>
        <v/>
      </c>
      <c r="Q130" s="47" t="str">
        <f>IF(P130="","",P130*0.042*Schedule!G52)</f>
        <v/>
      </c>
      <c r="R130" s="43" t="str">
        <f>IF(P130="","",Q130*Schedule!L52)</f>
        <v/>
      </c>
      <c r="S130" s="43" t="str">
        <f t="shared" si="75"/>
        <v/>
      </c>
      <c r="T130" s="43">
        <f t="shared" si="76"/>
        <v>0</v>
      </c>
      <c r="U130" s="46"/>
    </row>
    <row r="131" spans="1:21" s="2" customFormat="1" ht="20.100000000000001" customHeight="1">
      <c r="A131" s="34">
        <f t="shared" ref="A131:C131" si="85">A54</f>
        <v>45</v>
      </c>
      <c r="B131" s="185" t="str">
        <f t="shared" si="85"/>
        <v xml:space="preserve"> ()  </v>
      </c>
      <c r="C131" s="186">
        <f t="shared" si="85"/>
        <v>0</v>
      </c>
      <c r="D131" s="184" t="str">
        <f>IF($F$84 = "", "", IF(Schedule!$S53 = "", "",IF(INDEX(Schedule!$AK$10:$AP$39,MATCH(Schedule!S53,Schedule!$AJ$10:$AJ$39,0),MATCH($F$84,Schedule!$AK$8:$AP$8,0)) = "","", INDEX(Schedule!$AK$10:$AP$39,MATCH(Schedule!S53,Schedule!$AJ$10:$AJ$39,0),MATCH($F$84,Schedule!$AK$8:$AP$8,0)))))</f>
        <v/>
      </c>
      <c r="E131" s="47" t="str">
        <f>IF(D131="","",D131*0.042*Schedule!G53)</f>
        <v/>
      </c>
      <c r="F131" s="43" t="str">
        <f>IF(D131="","",E131*Schedule!L53)</f>
        <v/>
      </c>
      <c r="G131" s="43" t="str">
        <f t="shared" si="71"/>
        <v/>
      </c>
      <c r="H131" s="43">
        <f t="shared" si="72"/>
        <v>0</v>
      </c>
      <c r="I131" s="44"/>
      <c r="J131" s="184" t="str">
        <f>IF($L$84 = "", "", IF(Schedule!$S53 = "", "",IF(INDEX(Schedule!$AK$10:$AP$39,MATCH(Schedule!S53,Schedule!$AJ$10:$AJ$39,0),MATCH($L$84,Schedule!$AK$8:$AP$8,0)) = "","", INDEX(Schedule!$AK$10:$AP$39,MATCH(Schedule!S53,Schedule!$AJ$10:$AJ$39,0),MATCH($L$84,Schedule!$AK$8:$AP$8,0)))))</f>
        <v/>
      </c>
      <c r="K131" s="47" t="str">
        <f>IF(J131="","",J131*0.042*Schedule!G53)</f>
        <v/>
      </c>
      <c r="L131" s="43" t="str">
        <f>IF(J131="","",K131*Schedule!L53)</f>
        <v/>
      </c>
      <c r="M131" s="43" t="str">
        <f t="shared" si="73"/>
        <v/>
      </c>
      <c r="N131" s="43">
        <f t="shared" si="74"/>
        <v>0</v>
      </c>
      <c r="O131" s="45"/>
      <c r="P131" s="184" t="str">
        <f>IF($R$84 = "", "", IF(Schedule!$S53 = "", "",IF(INDEX(Schedule!$AK$10:$AP$39,MATCH(Schedule!S53,Schedule!$AJ$10:$AJ$39,0),MATCH($R$84,Schedule!$AK$8:$AP$8,0)) = "","", INDEX(Schedule!$AK$10:$AP$39,MATCH(Schedule!S53,Schedule!$AJ$10:$AJ$39,0),MATCH($R$84,Schedule!$AK$8:$AP$8,0)))))</f>
        <v/>
      </c>
      <c r="Q131" s="47" t="str">
        <f>IF(P131="","",P131*0.042*Schedule!G53)</f>
        <v/>
      </c>
      <c r="R131" s="43" t="str">
        <f>IF(P131="","",Q131*Schedule!L53)</f>
        <v/>
      </c>
      <c r="S131" s="43" t="str">
        <f t="shared" si="75"/>
        <v/>
      </c>
      <c r="T131" s="43">
        <f t="shared" si="76"/>
        <v>0</v>
      </c>
      <c r="U131" s="46"/>
    </row>
    <row r="132" spans="1:21" s="2" customFormat="1" ht="20.100000000000001" customHeight="1">
      <c r="A132" s="34">
        <f t="shared" ref="A132:C132" si="86">A55</f>
        <v>46</v>
      </c>
      <c r="B132" s="185" t="str">
        <f t="shared" si="86"/>
        <v xml:space="preserve"> ()  </v>
      </c>
      <c r="C132" s="186">
        <f t="shared" si="86"/>
        <v>0</v>
      </c>
      <c r="D132" s="184" t="str">
        <f>IF($F$84 = "", "", IF(Schedule!$S54 = "", "",IF(INDEX(Schedule!$AK$10:$AP$39,MATCH(Schedule!S54,Schedule!$AJ$10:$AJ$39,0),MATCH($F$84,Schedule!$AK$8:$AP$8,0)) = "","", INDEX(Schedule!$AK$10:$AP$39,MATCH(Schedule!S54,Schedule!$AJ$10:$AJ$39,0),MATCH($F$84,Schedule!$AK$8:$AP$8,0)))))</f>
        <v/>
      </c>
      <c r="E132" s="47" t="str">
        <f>IF(D132="","",D132*0.042*Schedule!G54)</f>
        <v/>
      </c>
      <c r="F132" s="43" t="str">
        <f>IF(D132="","",E132*Schedule!L54)</f>
        <v/>
      </c>
      <c r="G132" s="43" t="str">
        <f t="shared" si="71"/>
        <v/>
      </c>
      <c r="H132" s="43">
        <f t="shared" si="72"/>
        <v>0</v>
      </c>
      <c r="I132" s="44"/>
      <c r="J132" s="184" t="str">
        <f>IF($L$84 = "", "", IF(Schedule!$S54 = "", "",IF(INDEX(Schedule!$AK$10:$AP$39,MATCH(Schedule!S54,Schedule!$AJ$10:$AJ$39,0),MATCH($L$84,Schedule!$AK$8:$AP$8,0)) = "","", INDEX(Schedule!$AK$10:$AP$39,MATCH(Schedule!S54,Schedule!$AJ$10:$AJ$39,0),MATCH($L$84,Schedule!$AK$8:$AP$8,0)))))</f>
        <v/>
      </c>
      <c r="K132" s="47" t="str">
        <f>IF(J132="","",J132*0.042*Schedule!G54)</f>
        <v/>
      </c>
      <c r="L132" s="43" t="str">
        <f>IF(J132="","",K132*Schedule!L54)</f>
        <v/>
      </c>
      <c r="M132" s="43" t="str">
        <f t="shared" si="73"/>
        <v/>
      </c>
      <c r="N132" s="43">
        <f t="shared" si="74"/>
        <v>0</v>
      </c>
      <c r="O132" s="45"/>
      <c r="P132" s="184" t="str">
        <f>IF($R$84 = "", "", IF(Schedule!$S54 = "", "",IF(INDEX(Schedule!$AK$10:$AP$39,MATCH(Schedule!S54,Schedule!$AJ$10:$AJ$39,0),MATCH($R$84,Schedule!$AK$8:$AP$8,0)) = "","", INDEX(Schedule!$AK$10:$AP$39,MATCH(Schedule!S54,Schedule!$AJ$10:$AJ$39,0),MATCH($R$84,Schedule!$AK$8:$AP$8,0)))))</f>
        <v/>
      </c>
      <c r="Q132" s="47" t="str">
        <f>IF(P132="","",P132*0.042*Schedule!G54)</f>
        <v/>
      </c>
      <c r="R132" s="43" t="str">
        <f>IF(P132="","",Q132*Schedule!L54)</f>
        <v/>
      </c>
      <c r="S132" s="43" t="str">
        <f t="shared" si="75"/>
        <v/>
      </c>
      <c r="T132" s="43">
        <f t="shared" si="76"/>
        <v>0</v>
      </c>
      <c r="U132" s="46"/>
    </row>
    <row r="133" spans="1:21" s="2" customFormat="1" ht="20.100000000000001" customHeight="1">
      <c r="A133" s="34">
        <f t="shared" ref="A133:C133" si="87">A56</f>
        <v>47</v>
      </c>
      <c r="B133" s="185" t="str">
        <f t="shared" si="87"/>
        <v xml:space="preserve"> ()  </v>
      </c>
      <c r="C133" s="186">
        <f t="shared" si="87"/>
        <v>0</v>
      </c>
      <c r="D133" s="184" t="str">
        <f>IF($F$84 = "", "", IF(Schedule!$S55 = "", "",IF(INDEX(Schedule!$AK$10:$AP$39,MATCH(Schedule!S55,Schedule!$AJ$10:$AJ$39,0),MATCH($F$84,Schedule!$AK$8:$AP$8,0)) = "","", INDEX(Schedule!$AK$10:$AP$39,MATCH(Schedule!S55,Schedule!$AJ$10:$AJ$39,0),MATCH($F$84,Schedule!$AK$8:$AP$8,0)))))</f>
        <v/>
      </c>
      <c r="E133" s="47" t="str">
        <f>IF(D133="","",D133*0.042*Schedule!G55)</f>
        <v/>
      </c>
      <c r="F133" s="43" t="str">
        <f>IF(D133="","",E133*Schedule!L55)</f>
        <v/>
      </c>
      <c r="G133" s="43" t="str">
        <f t="shared" si="71"/>
        <v/>
      </c>
      <c r="H133" s="43">
        <f t="shared" si="72"/>
        <v>0</v>
      </c>
      <c r="I133" s="44"/>
      <c r="J133" s="184" t="str">
        <f>IF($L$84 = "", "", IF(Schedule!$S55 = "", "",IF(INDEX(Schedule!$AK$10:$AP$39,MATCH(Schedule!S55,Schedule!$AJ$10:$AJ$39,0),MATCH($L$84,Schedule!$AK$8:$AP$8,0)) = "","", INDEX(Schedule!$AK$10:$AP$39,MATCH(Schedule!S55,Schedule!$AJ$10:$AJ$39,0),MATCH($L$84,Schedule!$AK$8:$AP$8,0)))))</f>
        <v/>
      </c>
      <c r="K133" s="47" t="str">
        <f>IF(J133="","",J133*0.042*Schedule!G55)</f>
        <v/>
      </c>
      <c r="L133" s="43" t="str">
        <f>IF(J133="","",K133*Schedule!L55)</f>
        <v/>
      </c>
      <c r="M133" s="43" t="str">
        <f t="shared" si="73"/>
        <v/>
      </c>
      <c r="N133" s="43">
        <f t="shared" si="74"/>
        <v>0</v>
      </c>
      <c r="O133" s="45"/>
      <c r="P133" s="184" t="str">
        <f>IF($R$84 = "", "", IF(Schedule!$S55 = "", "",IF(INDEX(Schedule!$AK$10:$AP$39,MATCH(Schedule!S55,Schedule!$AJ$10:$AJ$39,0),MATCH($R$84,Schedule!$AK$8:$AP$8,0)) = "","", INDEX(Schedule!$AK$10:$AP$39,MATCH(Schedule!S55,Schedule!$AJ$10:$AJ$39,0),MATCH($R$84,Schedule!$AK$8:$AP$8,0)))))</f>
        <v/>
      </c>
      <c r="Q133" s="47" t="str">
        <f>IF(P133="","",P133*0.042*Schedule!G55)</f>
        <v/>
      </c>
      <c r="R133" s="43" t="str">
        <f>IF(P133="","",Q133*Schedule!L55)</f>
        <v/>
      </c>
      <c r="S133" s="43" t="str">
        <f t="shared" si="75"/>
        <v/>
      </c>
      <c r="T133" s="43">
        <f t="shared" si="76"/>
        <v>0</v>
      </c>
      <c r="U133" s="46"/>
    </row>
    <row r="134" spans="1:21" s="2" customFormat="1" ht="20.100000000000001" customHeight="1">
      <c r="A134" s="34">
        <f t="shared" ref="A134:C134" si="88">A57</f>
        <v>48</v>
      </c>
      <c r="B134" s="185" t="str">
        <f t="shared" si="88"/>
        <v xml:space="preserve"> ()  </v>
      </c>
      <c r="C134" s="186">
        <f t="shared" si="88"/>
        <v>0</v>
      </c>
      <c r="D134" s="184" t="str">
        <f>IF($F$84 = "", "", IF(Schedule!$S56 = "", "",IF(INDEX(Schedule!$AK$10:$AP$39,MATCH(Schedule!S56,Schedule!$AJ$10:$AJ$39,0),MATCH($F$84,Schedule!$AK$8:$AP$8,0)) = "","", INDEX(Schedule!$AK$10:$AP$39,MATCH(Schedule!S56,Schedule!$AJ$10:$AJ$39,0),MATCH($F$84,Schedule!$AK$8:$AP$8,0)))))</f>
        <v/>
      </c>
      <c r="E134" s="47" t="str">
        <f>IF(D134="","",D134*0.042*Schedule!G56)</f>
        <v/>
      </c>
      <c r="F134" s="43" t="str">
        <f>IF(D134="","",E134*Schedule!L56)</f>
        <v/>
      </c>
      <c r="G134" s="43" t="str">
        <f t="shared" si="71"/>
        <v/>
      </c>
      <c r="H134" s="43">
        <f t="shared" si="72"/>
        <v>0</v>
      </c>
      <c r="I134" s="44"/>
      <c r="J134" s="184" t="str">
        <f>IF($L$84 = "", "", IF(Schedule!$S56 = "", "",IF(INDEX(Schedule!$AK$10:$AP$39,MATCH(Schedule!S56,Schedule!$AJ$10:$AJ$39,0),MATCH($L$84,Schedule!$AK$8:$AP$8,0)) = "","", INDEX(Schedule!$AK$10:$AP$39,MATCH(Schedule!S56,Schedule!$AJ$10:$AJ$39,0),MATCH($L$84,Schedule!$AK$8:$AP$8,0)))))</f>
        <v/>
      </c>
      <c r="K134" s="47" t="str">
        <f>IF(J134="","",J134*0.042*Schedule!G56)</f>
        <v/>
      </c>
      <c r="L134" s="43" t="str">
        <f>IF(J134="","",K134*Schedule!L56)</f>
        <v/>
      </c>
      <c r="M134" s="43" t="str">
        <f t="shared" si="73"/>
        <v/>
      </c>
      <c r="N134" s="43">
        <f t="shared" si="74"/>
        <v>0</v>
      </c>
      <c r="O134" s="45"/>
      <c r="P134" s="184" t="str">
        <f>IF($R$84 = "", "", IF(Schedule!$S56 = "", "",IF(INDEX(Schedule!$AK$10:$AP$39,MATCH(Schedule!S56,Schedule!$AJ$10:$AJ$39,0),MATCH($R$84,Schedule!$AK$8:$AP$8,0)) = "","", INDEX(Schedule!$AK$10:$AP$39,MATCH(Schedule!S56,Schedule!$AJ$10:$AJ$39,0),MATCH($R$84,Schedule!$AK$8:$AP$8,0)))))</f>
        <v/>
      </c>
      <c r="Q134" s="47" t="str">
        <f>IF(P134="","",P134*0.042*Schedule!G56)</f>
        <v/>
      </c>
      <c r="R134" s="43" t="str">
        <f>IF(P134="","",Q134*Schedule!L56)</f>
        <v/>
      </c>
      <c r="S134" s="43" t="str">
        <f t="shared" si="75"/>
        <v/>
      </c>
      <c r="T134" s="43">
        <f t="shared" si="76"/>
        <v>0</v>
      </c>
      <c r="U134" s="46"/>
    </row>
    <row r="135" spans="1:21" s="2" customFormat="1" ht="20.100000000000001" customHeight="1">
      <c r="A135" s="34">
        <f t="shared" ref="A135:C135" si="89">A58</f>
        <v>49</v>
      </c>
      <c r="B135" s="185" t="str">
        <f t="shared" si="89"/>
        <v xml:space="preserve"> ()  </v>
      </c>
      <c r="C135" s="186">
        <f t="shared" si="89"/>
        <v>0</v>
      </c>
      <c r="D135" s="184" t="str">
        <f>IF($F$84 = "", "", IF(Schedule!$S57 = "", "",IF(INDEX(Schedule!$AK$10:$AP$39,MATCH(Schedule!S57,Schedule!$AJ$10:$AJ$39,0),MATCH($F$84,Schedule!$AK$8:$AP$8,0)) = "","", INDEX(Schedule!$AK$10:$AP$39,MATCH(Schedule!S57,Schedule!$AJ$10:$AJ$39,0),MATCH($F$84,Schedule!$AK$8:$AP$8,0)))))</f>
        <v/>
      </c>
      <c r="E135" s="47" t="str">
        <f>IF(D135="","",D135*0.042*Schedule!G57)</f>
        <v/>
      </c>
      <c r="F135" s="43" t="str">
        <f>IF(D135="","",E135*Schedule!L57)</f>
        <v/>
      </c>
      <c r="G135" s="43" t="str">
        <f t="shared" si="71"/>
        <v/>
      </c>
      <c r="H135" s="43">
        <f t="shared" si="72"/>
        <v>0</v>
      </c>
      <c r="I135" s="44"/>
      <c r="J135" s="184" t="str">
        <f>IF($L$84 = "", "", IF(Schedule!$S57 = "", "",IF(INDEX(Schedule!$AK$10:$AP$39,MATCH(Schedule!S57,Schedule!$AJ$10:$AJ$39,0),MATCH($L$84,Schedule!$AK$8:$AP$8,0)) = "","", INDEX(Schedule!$AK$10:$AP$39,MATCH(Schedule!S57,Schedule!$AJ$10:$AJ$39,0),MATCH($L$84,Schedule!$AK$8:$AP$8,0)))))</f>
        <v/>
      </c>
      <c r="K135" s="47" t="str">
        <f>IF(J135="","",J135*0.042*Schedule!G57)</f>
        <v/>
      </c>
      <c r="L135" s="43" t="str">
        <f>IF(J135="","",K135*Schedule!L57)</f>
        <v/>
      </c>
      <c r="M135" s="43" t="str">
        <f t="shared" si="73"/>
        <v/>
      </c>
      <c r="N135" s="43">
        <f t="shared" si="74"/>
        <v>0</v>
      </c>
      <c r="O135" s="45"/>
      <c r="P135" s="184" t="str">
        <f>IF($R$84 = "", "", IF(Schedule!$S57 = "", "",IF(INDEX(Schedule!$AK$10:$AP$39,MATCH(Schedule!S57,Schedule!$AJ$10:$AJ$39,0),MATCH($R$84,Schedule!$AK$8:$AP$8,0)) = "","", INDEX(Schedule!$AK$10:$AP$39,MATCH(Schedule!S57,Schedule!$AJ$10:$AJ$39,0),MATCH($R$84,Schedule!$AK$8:$AP$8,0)))))</f>
        <v/>
      </c>
      <c r="Q135" s="47" t="str">
        <f>IF(P135="","",P135*0.042*Schedule!G57)</f>
        <v/>
      </c>
      <c r="R135" s="43" t="str">
        <f>IF(P135="","",Q135*Schedule!L57)</f>
        <v/>
      </c>
      <c r="S135" s="43" t="str">
        <f t="shared" si="75"/>
        <v/>
      </c>
      <c r="T135" s="43">
        <f t="shared" si="76"/>
        <v>0</v>
      </c>
      <c r="U135" s="46"/>
    </row>
    <row r="136" spans="1:21" s="2" customFormat="1" ht="20.100000000000001" customHeight="1">
      <c r="A136" s="34">
        <f t="shared" ref="A136:C136" si="90">A59</f>
        <v>50</v>
      </c>
      <c r="B136" s="185" t="str">
        <f t="shared" si="90"/>
        <v xml:space="preserve"> ()  </v>
      </c>
      <c r="C136" s="186">
        <f t="shared" si="90"/>
        <v>0</v>
      </c>
      <c r="D136" s="184" t="str">
        <f>IF($F$84 = "", "", IF(Schedule!$S58 = "", "",IF(INDEX(Schedule!$AK$10:$AP$39,MATCH(Schedule!S58,Schedule!$AJ$10:$AJ$39,0),MATCH($F$84,Schedule!$AK$8:$AP$8,0)) = "","", INDEX(Schedule!$AK$10:$AP$39,MATCH(Schedule!S58,Schedule!$AJ$10:$AJ$39,0),MATCH($F$84,Schedule!$AK$8:$AP$8,0)))))</f>
        <v/>
      </c>
      <c r="E136" s="47" t="str">
        <f>IF(D136="","",D136*0.042*Schedule!G58)</f>
        <v/>
      </c>
      <c r="F136" s="43" t="str">
        <f>IF(D136="","",E136*Schedule!L58)</f>
        <v/>
      </c>
      <c r="G136" s="43" t="str">
        <f t="shared" si="71"/>
        <v/>
      </c>
      <c r="H136" s="43">
        <f t="shared" si="72"/>
        <v>0</v>
      </c>
      <c r="I136" s="44"/>
      <c r="J136" s="184" t="str">
        <f>IF($L$84 = "", "", IF(Schedule!$S58 = "", "",IF(INDEX(Schedule!$AK$10:$AP$39,MATCH(Schedule!S58,Schedule!$AJ$10:$AJ$39,0),MATCH($L$84,Schedule!$AK$8:$AP$8,0)) = "","", INDEX(Schedule!$AK$10:$AP$39,MATCH(Schedule!S58,Schedule!$AJ$10:$AJ$39,0),MATCH($L$84,Schedule!$AK$8:$AP$8,0)))))</f>
        <v/>
      </c>
      <c r="K136" s="47" t="str">
        <f>IF(J136="","",J136*0.042*Schedule!G58)</f>
        <v/>
      </c>
      <c r="L136" s="43" t="str">
        <f>IF(J136="","",K136*Schedule!L58)</f>
        <v/>
      </c>
      <c r="M136" s="43" t="str">
        <f t="shared" si="73"/>
        <v/>
      </c>
      <c r="N136" s="43">
        <f t="shared" si="74"/>
        <v>0</v>
      </c>
      <c r="O136" s="45"/>
      <c r="P136" s="184" t="str">
        <f>IF($R$84 = "", "", IF(Schedule!$S58 = "", "",IF(INDEX(Schedule!$AK$10:$AP$39,MATCH(Schedule!S58,Schedule!$AJ$10:$AJ$39,0),MATCH($R$84,Schedule!$AK$8:$AP$8,0)) = "","", INDEX(Schedule!$AK$10:$AP$39,MATCH(Schedule!S58,Schedule!$AJ$10:$AJ$39,0),MATCH($R$84,Schedule!$AK$8:$AP$8,0)))))</f>
        <v/>
      </c>
      <c r="Q136" s="47" t="str">
        <f>IF(P136="","",P136*0.042*Schedule!G58)</f>
        <v/>
      </c>
      <c r="R136" s="43" t="str">
        <f>IF(P136="","",Q136*Schedule!L58)</f>
        <v/>
      </c>
      <c r="S136" s="43" t="str">
        <f t="shared" si="75"/>
        <v/>
      </c>
      <c r="T136" s="43">
        <f t="shared" si="76"/>
        <v>0</v>
      </c>
      <c r="U136" s="46"/>
    </row>
    <row r="137" spans="1:21" s="2" customFormat="1" ht="20.100000000000001" customHeight="1">
      <c r="A137" s="34">
        <f t="shared" ref="A137:C137" si="91">A60</f>
        <v>51</v>
      </c>
      <c r="B137" s="185" t="str">
        <f t="shared" si="91"/>
        <v xml:space="preserve"> ()  </v>
      </c>
      <c r="C137" s="186">
        <f t="shared" si="91"/>
        <v>0</v>
      </c>
      <c r="D137" s="184" t="str">
        <f>IF($F$84 = "", "", IF(Schedule!$S59 = "", "",IF(INDEX(Schedule!$AK$10:$AP$39,MATCH(Schedule!S59,Schedule!$AJ$10:$AJ$39,0),MATCH($F$84,Schedule!$AK$8:$AP$8,0)) = "","", INDEX(Schedule!$AK$10:$AP$39,MATCH(Schedule!S59,Schedule!$AJ$10:$AJ$39,0),MATCH($F$84,Schedule!$AK$8:$AP$8,0)))))</f>
        <v/>
      </c>
      <c r="E137" s="47" t="str">
        <f>IF(D137="","",D137*0.042*Schedule!G59)</f>
        <v/>
      </c>
      <c r="F137" s="43" t="str">
        <f>IF(D137="","",E137*Schedule!L59)</f>
        <v/>
      </c>
      <c r="G137" s="43" t="str">
        <f t="shared" si="71"/>
        <v/>
      </c>
      <c r="H137" s="43">
        <f t="shared" si="72"/>
        <v>0</v>
      </c>
      <c r="I137" s="44"/>
      <c r="J137" s="184" t="str">
        <f>IF($L$84 = "", "", IF(Schedule!$S59 = "", "",IF(INDEX(Schedule!$AK$10:$AP$39,MATCH(Schedule!S59,Schedule!$AJ$10:$AJ$39,0),MATCH($L$84,Schedule!$AK$8:$AP$8,0)) = "","", INDEX(Schedule!$AK$10:$AP$39,MATCH(Schedule!S59,Schedule!$AJ$10:$AJ$39,0),MATCH($L$84,Schedule!$AK$8:$AP$8,0)))))</f>
        <v/>
      </c>
      <c r="K137" s="47" t="str">
        <f>IF(J137="","",J137*0.042*Schedule!G59)</f>
        <v/>
      </c>
      <c r="L137" s="43" t="str">
        <f>IF(J137="","",K137*Schedule!L59)</f>
        <v/>
      </c>
      <c r="M137" s="43" t="str">
        <f t="shared" si="73"/>
        <v/>
      </c>
      <c r="N137" s="43">
        <f t="shared" si="74"/>
        <v>0</v>
      </c>
      <c r="O137" s="45"/>
      <c r="P137" s="184" t="str">
        <f>IF($R$84 = "", "", IF(Schedule!$S59 = "", "",IF(INDEX(Schedule!$AK$10:$AP$39,MATCH(Schedule!S59,Schedule!$AJ$10:$AJ$39,0),MATCH($R$84,Schedule!$AK$8:$AP$8,0)) = "","", INDEX(Schedule!$AK$10:$AP$39,MATCH(Schedule!S59,Schedule!$AJ$10:$AJ$39,0),MATCH($R$84,Schedule!$AK$8:$AP$8,0)))))</f>
        <v/>
      </c>
      <c r="Q137" s="47" t="str">
        <f>IF(P137="","",P137*0.042*Schedule!G59)</f>
        <v/>
      </c>
      <c r="R137" s="43" t="str">
        <f>IF(P137="","",Q137*Schedule!L59)</f>
        <v/>
      </c>
      <c r="S137" s="43" t="str">
        <f t="shared" si="75"/>
        <v/>
      </c>
      <c r="T137" s="43">
        <f t="shared" si="76"/>
        <v>0</v>
      </c>
      <c r="U137" s="46"/>
    </row>
    <row r="138" spans="1:21" s="2" customFormat="1" ht="20.100000000000001" customHeight="1">
      <c r="A138" s="34">
        <f t="shared" ref="A138:C138" si="92">A61</f>
        <v>52</v>
      </c>
      <c r="B138" s="185" t="str">
        <f t="shared" si="92"/>
        <v xml:space="preserve"> ()  </v>
      </c>
      <c r="C138" s="186">
        <f t="shared" si="92"/>
        <v>0</v>
      </c>
      <c r="D138" s="184" t="str">
        <f>IF($F$84 = "", "", IF(Schedule!$S60 = "", "",IF(INDEX(Schedule!$AK$10:$AP$39,MATCH(Schedule!S60,Schedule!$AJ$10:$AJ$39,0),MATCH($F$84,Schedule!$AK$8:$AP$8,0)) = "","", INDEX(Schedule!$AK$10:$AP$39,MATCH(Schedule!S60,Schedule!$AJ$10:$AJ$39,0),MATCH($F$84,Schedule!$AK$8:$AP$8,0)))))</f>
        <v/>
      </c>
      <c r="E138" s="47" t="str">
        <f>IF(D138="","",D138*0.042*Schedule!G60)</f>
        <v/>
      </c>
      <c r="F138" s="43" t="str">
        <f>IF(D138="","",E138*Schedule!L60)</f>
        <v/>
      </c>
      <c r="G138" s="43" t="str">
        <f t="shared" si="71"/>
        <v/>
      </c>
      <c r="H138" s="43">
        <f t="shared" si="72"/>
        <v>0</v>
      </c>
      <c r="I138" s="44"/>
      <c r="J138" s="184" t="str">
        <f>IF($L$84 = "", "", IF(Schedule!$S60 = "", "",IF(INDEX(Schedule!$AK$10:$AP$39,MATCH(Schedule!S60,Schedule!$AJ$10:$AJ$39,0),MATCH($L$84,Schedule!$AK$8:$AP$8,0)) = "","", INDEX(Schedule!$AK$10:$AP$39,MATCH(Schedule!S60,Schedule!$AJ$10:$AJ$39,0),MATCH($L$84,Schedule!$AK$8:$AP$8,0)))))</f>
        <v/>
      </c>
      <c r="K138" s="47" t="str">
        <f>IF(J138="","",J138*0.042*Schedule!G60)</f>
        <v/>
      </c>
      <c r="L138" s="43" t="str">
        <f>IF(J138="","",K138*Schedule!L60)</f>
        <v/>
      </c>
      <c r="M138" s="43" t="str">
        <f t="shared" si="73"/>
        <v/>
      </c>
      <c r="N138" s="43">
        <f t="shared" si="74"/>
        <v>0</v>
      </c>
      <c r="O138" s="45"/>
      <c r="P138" s="184" t="str">
        <f>IF($R$84 = "", "", IF(Schedule!$S60 = "", "",IF(INDEX(Schedule!$AK$10:$AP$39,MATCH(Schedule!S60,Schedule!$AJ$10:$AJ$39,0),MATCH($R$84,Schedule!$AK$8:$AP$8,0)) = "","", INDEX(Schedule!$AK$10:$AP$39,MATCH(Schedule!S60,Schedule!$AJ$10:$AJ$39,0),MATCH($R$84,Schedule!$AK$8:$AP$8,0)))))</f>
        <v/>
      </c>
      <c r="Q138" s="47" t="str">
        <f>IF(P138="","",P138*0.042*Schedule!G60)</f>
        <v/>
      </c>
      <c r="R138" s="43" t="str">
        <f>IF(P138="","",Q138*Schedule!L60)</f>
        <v/>
      </c>
      <c r="S138" s="43" t="str">
        <f t="shared" si="75"/>
        <v/>
      </c>
      <c r="T138" s="43">
        <f t="shared" si="76"/>
        <v>0</v>
      </c>
      <c r="U138" s="46"/>
    </row>
    <row r="139" spans="1:21" s="2" customFormat="1" ht="20.100000000000001" customHeight="1">
      <c r="A139" s="34">
        <f t="shared" ref="A139:C139" si="93">A62</f>
        <v>53</v>
      </c>
      <c r="B139" s="185" t="str">
        <f t="shared" si="93"/>
        <v xml:space="preserve"> ()  </v>
      </c>
      <c r="C139" s="186">
        <f t="shared" si="93"/>
        <v>0</v>
      </c>
      <c r="D139" s="184" t="str">
        <f>IF($F$84 = "", "", IF(Schedule!$S61 = "", "",IF(INDEX(Schedule!$AK$10:$AP$39,MATCH(Schedule!S61,Schedule!$AJ$10:$AJ$39,0),MATCH($F$84,Schedule!$AK$8:$AP$8,0)) = "","", INDEX(Schedule!$AK$10:$AP$39,MATCH(Schedule!S61,Schedule!$AJ$10:$AJ$39,0),MATCH($F$84,Schedule!$AK$8:$AP$8,0)))))</f>
        <v/>
      </c>
      <c r="E139" s="47" t="str">
        <f>IF(D139="","",D139*0.042*Schedule!G61)</f>
        <v/>
      </c>
      <c r="F139" s="43" t="str">
        <f>IF(D139="","",E139*Schedule!L61)</f>
        <v/>
      </c>
      <c r="G139" s="43" t="str">
        <f t="shared" si="71"/>
        <v/>
      </c>
      <c r="H139" s="43">
        <f t="shared" si="72"/>
        <v>0</v>
      </c>
      <c r="I139" s="44"/>
      <c r="J139" s="184" t="str">
        <f>IF($L$84 = "", "", IF(Schedule!$S61 = "", "",IF(INDEX(Schedule!$AK$10:$AP$39,MATCH(Schedule!S61,Schedule!$AJ$10:$AJ$39,0),MATCH($L$84,Schedule!$AK$8:$AP$8,0)) = "","", INDEX(Schedule!$AK$10:$AP$39,MATCH(Schedule!S61,Schedule!$AJ$10:$AJ$39,0),MATCH($L$84,Schedule!$AK$8:$AP$8,0)))))</f>
        <v/>
      </c>
      <c r="K139" s="47" t="str">
        <f>IF(J139="","",J139*0.042*Schedule!G61)</f>
        <v/>
      </c>
      <c r="L139" s="43" t="str">
        <f>IF(J139="","",K139*Schedule!L61)</f>
        <v/>
      </c>
      <c r="M139" s="43" t="str">
        <f t="shared" si="73"/>
        <v/>
      </c>
      <c r="N139" s="43">
        <f t="shared" si="74"/>
        <v>0</v>
      </c>
      <c r="O139" s="45"/>
      <c r="P139" s="184" t="str">
        <f>IF($R$84 = "", "", IF(Schedule!$S61 = "", "",IF(INDEX(Schedule!$AK$10:$AP$39,MATCH(Schedule!S61,Schedule!$AJ$10:$AJ$39,0),MATCH($R$84,Schedule!$AK$8:$AP$8,0)) = "","", INDEX(Schedule!$AK$10:$AP$39,MATCH(Schedule!S61,Schedule!$AJ$10:$AJ$39,0),MATCH($R$84,Schedule!$AK$8:$AP$8,0)))))</f>
        <v/>
      </c>
      <c r="Q139" s="47" t="str">
        <f>IF(P139="","",P139*0.042*Schedule!G61)</f>
        <v/>
      </c>
      <c r="R139" s="43" t="str">
        <f>IF(P139="","",Q139*Schedule!L61)</f>
        <v/>
      </c>
      <c r="S139" s="43" t="str">
        <f t="shared" si="75"/>
        <v/>
      </c>
      <c r="T139" s="43">
        <f t="shared" si="76"/>
        <v>0</v>
      </c>
      <c r="U139" s="46"/>
    </row>
    <row r="140" spans="1:21" s="2" customFormat="1" ht="20.100000000000001" customHeight="1">
      <c r="A140" s="34">
        <f t="shared" ref="A140:C140" si="94">A63</f>
        <v>54</v>
      </c>
      <c r="B140" s="185" t="str">
        <f t="shared" si="94"/>
        <v xml:space="preserve"> ()  </v>
      </c>
      <c r="C140" s="186">
        <f t="shared" si="94"/>
        <v>0</v>
      </c>
      <c r="D140" s="184" t="str">
        <f>IF($F$84 = "", "", IF(Schedule!$S62 = "", "",IF(INDEX(Schedule!$AK$10:$AP$39,MATCH(Schedule!S62,Schedule!$AJ$10:$AJ$39,0),MATCH($F$84,Schedule!$AK$8:$AP$8,0)) = "","", INDEX(Schedule!$AK$10:$AP$39,MATCH(Schedule!S62,Schedule!$AJ$10:$AJ$39,0),MATCH($F$84,Schedule!$AK$8:$AP$8,0)))))</f>
        <v/>
      </c>
      <c r="E140" s="47" t="str">
        <f>IF(D140="","",D140*0.042*Schedule!G62)</f>
        <v/>
      </c>
      <c r="F140" s="43" t="str">
        <f>IF(D140="","",E140*Schedule!L62)</f>
        <v/>
      </c>
      <c r="G140" s="43" t="str">
        <f t="shared" si="71"/>
        <v/>
      </c>
      <c r="H140" s="43">
        <f t="shared" si="72"/>
        <v>0</v>
      </c>
      <c r="I140" s="44"/>
      <c r="J140" s="184" t="str">
        <f>IF($L$84 = "", "", IF(Schedule!$S62 = "", "",IF(INDEX(Schedule!$AK$10:$AP$39,MATCH(Schedule!S62,Schedule!$AJ$10:$AJ$39,0),MATCH($L$84,Schedule!$AK$8:$AP$8,0)) = "","", INDEX(Schedule!$AK$10:$AP$39,MATCH(Schedule!S62,Schedule!$AJ$10:$AJ$39,0),MATCH($L$84,Schedule!$AK$8:$AP$8,0)))))</f>
        <v/>
      </c>
      <c r="K140" s="47" t="str">
        <f>IF(J140="","",J140*0.042*Schedule!G62)</f>
        <v/>
      </c>
      <c r="L140" s="43" t="str">
        <f>IF(J140="","",K140*Schedule!L62)</f>
        <v/>
      </c>
      <c r="M140" s="43" t="str">
        <f t="shared" si="73"/>
        <v/>
      </c>
      <c r="N140" s="43">
        <f t="shared" si="74"/>
        <v>0</v>
      </c>
      <c r="O140" s="45"/>
      <c r="P140" s="184" t="str">
        <f>IF($R$84 = "", "", IF(Schedule!$S62 = "", "",IF(INDEX(Schedule!$AK$10:$AP$39,MATCH(Schedule!S62,Schedule!$AJ$10:$AJ$39,0),MATCH($R$84,Schedule!$AK$8:$AP$8,0)) = "","", INDEX(Schedule!$AK$10:$AP$39,MATCH(Schedule!S62,Schedule!$AJ$10:$AJ$39,0),MATCH($R$84,Schedule!$AK$8:$AP$8,0)))))</f>
        <v/>
      </c>
      <c r="Q140" s="47" t="str">
        <f>IF(P140="","",P140*0.042*Schedule!G62)</f>
        <v/>
      </c>
      <c r="R140" s="43" t="str">
        <f>IF(P140="","",Q140*Schedule!L62)</f>
        <v/>
      </c>
      <c r="S140" s="43" t="str">
        <f t="shared" si="75"/>
        <v/>
      </c>
      <c r="T140" s="43">
        <f t="shared" si="76"/>
        <v>0</v>
      </c>
      <c r="U140" s="46"/>
    </row>
    <row r="141" spans="1:21" s="2" customFormat="1" ht="20.100000000000001" customHeight="1">
      <c r="A141" s="34">
        <f t="shared" ref="A141:C141" si="95">A64</f>
        <v>55</v>
      </c>
      <c r="B141" s="185" t="str">
        <f t="shared" si="95"/>
        <v xml:space="preserve"> ()  </v>
      </c>
      <c r="C141" s="186">
        <f t="shared" si="95"/>
        <v>0</v>
      </c>
      <c r="D141" s="184" t="str">
        <f>IF($F$84 = "", "", IF(Schedule!$S63 = "", "",IF(INDEX(Schedule!$AK$10:$AP$39,MATCH(Schedule!S63,Schedule!$AJ$10:$AJ$39,0),MATCH($F$84,Schedule!$AK$8:$AP$8,0)) = "","", INDEX(Schedule!$AK$10:$AP$39,MATCH(Schedule!S63,Schedule!$AJ$10:$AJ$39,0),MATCH($F$84,Schedule!$AK$8:$AP$8,0)))))</f>
        <v/>
      </c>
      <c r="E141" s="47" t="str">
        <f>IF(D141="","",D141*0.042*Schedule!G63)</f>
        <v/>
      </c>
      <c r="F141" s="43" t="str">
        <f>IF(D141="","",E141*Schedule!L63)</f>
        <v/>
      </c>
      <c r="G141" s="43" t="str">
        <f t="shared" si="71"/>
        <v/>
      </c>
      <c r="H141" s="43">
        <f t="shared" si="72"/>
        <v>0</v>
      </c>
      <c r="I141" s="44"/>
      <c r="J141" s="184" t="str">
        <f>IF($L$84 = "", "", IF(Schedule!$S63 = "", "",IF(INDEX(Schedule!$AK$10:$AP$39,MATCH(Schedule!S63,Schedule!$AJ$10:$AJ$39,0),MATCH($L$84,Schedule!$AK$8:$AP$8,0)) = "","", INDEX(Schedule!$AK$10:$AP$39,MATCH(Schedule!S63,Schedule!$AJ$10:$AJ$39,0),MATCH($L$84,Schedule!$AK$8:$AP$8,0)))))</f>
        <v/>
      </c>
      <c r="K141" s="47" t="str">
        <f>IF(J141="","",J141*0.042*Schedule!G63)</f>
        <v/>
      </c>
      <c r="L141" s="43" t="str">
        <f>IF(J141="","",K141*Schedule!L63)</f>
        <v/>
      </c>
      <c r="M141" s="43" t="str">
        <f t="shared" si="73"/>
        <v/>
      </c>
      <c r="N141" s="43">
        <f t="shared" si="74"/>
        <v>0</v>
      </c>
      <c r="O141" s="45"/>
      <c r="P141" s="184" t="str">
        <f>IF($R$84 = "", "", IF(Schedule!$S63 = "", "",IF(INDEX(Schedule!$AK$10:$AP$39,MATCH(Schedule!S63,Schedule!$AJ$10:$AJ$39,0),MATCH($R$84,Schedule!$AK$8:$AP$8,0)) = "","", INDEX(Schedule!$AK$10:$AP$39,MATCH(Schedule!S63,Schedule!$AJ$10:$AJ$39,0),MATCH($R$84,Schedule!$AK$8:$AP$8,0)))))</f>
        <v/>
      </c>
      <c r="Q141" s="47" t="str">
        <f>IF(P141="","",P141*0.042*Schedule!G63)</f>
        <v/>
      </c>
      <c r="R141" s="43" t="str">
        <f>IF(P141="","",Q141*Schedule!L63)</f>
        <v/>
      </c>
      <c r="S141" s="43" t="str">
        <f t="shared" si="75"/>
        <v/>
      </c>
      <c r="T141" s="43">
        <f t="shared" si="76"/>
        <v>0</v>
      </c>
      <c r="U141" s="46"/>
    </row>
    <row r="142" spans="1:21" s="2" customFormat="1" ht="20.100000000000001" customHeight="1">
      <c r="A142" s="34">
        <f t="shared" ref="A142:C142" si="96">A65</f>
        <v>56</v>
      </c>
      <c r="B142" s="185" t="str">
        <f t="shared" si="96"/>
        <v xml:space="preserve"> ()  </v>
      </c>
      <c r="C142" s="186">
        <f t="shared" si="96"/>
        <v>0</v>
      </c>
      <c r="D142" s="184" t="str">
        <f>IF($F$84 = "", "", IF(Schedule!$S64 = "", "",IF(INDEX(Schedule!$AK$10:$AP$39,MATCH(Schedule!S64,Schedule!$AJ$10:$AJ$39,0),MATCH($F$84,Schedule!$AK$8:$AP$8,0)) = "","", INDEX(Schedule!$AK$10:$AP$39,MATCH(Schedule!S64,Schedule!$AJ$10:$AJ$39,0),MATCH($F$84,Schedule!$AK$8:$AP$8,0)))))</f>
        <v/>
      </c>
      <c r="E142" s="47" t="str">
        <f>IF(D142="","",D142*0.042*Schedule!G64)</f>
        <v/>
      </c>
      <c r="F142" s="43" t="str">
        <f>IF(D142="","",E142*Schedule!L64)</f>
        <v/>
      </c>
      <c r="G142" s="43" t="str">
        <f t="shared" si="71"/>
        <v/>
      </c>
      <c r="H142" s="43">
        <f t="shared" si="72"/>
        <v>0</v>
      </c>
      <c r="I142" s="44"/>
      <c r="J142" s="184" t="str">
        <f>IF($L$84 = "", "", IF(Schedule!$S64 = "", "",IF(INDEX(Schedule!$AK$10:$AP$39,MATCH(Schedule!S64,Schedule!$AJ$10:$AJ$39,0),MATCH($L$84,Schedule!$AK$8:$AP$8,0)) = "","", INDEX(Schedule!$AK$10:$AP$39,MATCH(Schedule!S64,Schedule!$AJ$10:$AJ$39,0),MATCH($L$84,Schedule!$AK$8:$AP$8,0)))))</f>
        <v/>
      </c>
      <c r="K142" s="47" t="str">
        <f>IF(J142="","",J142*0.042*Schedule!G64)</f>
        <v/>
      </c>
      <c r="L142" s="43" t="str">
        <f>IF(J142="","",K142*Schedule!L64)</f>
        <v/>
      </c>
      <c r="M142" s="43" t="str">
        <f t="shared" si="73"/>
        <v/>
      </c>
      <c r="N142" s="43">
        <f t="shared" si="74"/>
        <v>0</v>
      </c>
      <c r="O142" s="45"/>
      <c r="P142" s="184" t="str">
        <f>IF($R$84 = "", "", IF(Schedule!$S64 = "", "",IF(INDEX(Schedule!$AK$10:$AP$39,MATCH(Schedule!S64,Schedule!$AJ$10:$AJ$39,0),MATCH($R$84,Schedule!$AK$8:$AP$8,0)) = "","", INDEX(Schedule!$AK$10:$AP$39,MATCH(Schedule!S64,Schedule!$AJ$10:$AJ$39,0),MATCH($R$84,Schedule!$AK$8:$AP$8,0)))))</f>
        <v/>
      </c>
      <c r="Q142" s="47" t="str">
        <f>IF(P142="","",P142*0.042*Schedule!G64)</f>
        <v/>
      </c>
      <c r="R142" s="43" t="str">
        <f>IF(P142="","",Q142*Schedule!L64)</f>
        <v/>
      </c>
      <c r="S142" s="43" t="str">
        <f t="shared" si="75"/>
        <v/>
      </c>
      <c r="T142" s="43">
        <f t="shared" si="76"/>
        <v>0</v>
      </c>
      <c r="U142" s="46"/>
    </row>
    <row r="143" spans="1:21" s="2" customFormat="1" ht="20.100000000000001" customHeight="1">
      <c r="A143" s="34">
        <f t="shared" ref="A143:C143" si="97">A66</f>
        <v>57</v>
      </c>
      <c r="B143" s="185" t="str">
        <f t="shared" si="97"/>
        <v xml:space="preserve"> ()  </v>
      </c>
      <c r="C143" s="186">
        <f t="shared" si="97"/>
        <v>0</v>
      </c>
      <c r="D143" s="184" t="str">
        <f>IF($F$84 = "", "", IF(Schedule!$S65 = "", "",IF(INDEX(Schedule!$AK$10:$AP$39,MATCH(Schedule!S65,Schedule!$AJ$10:$AJ$39,0),MATCH($F$84,Schedule!$AK$8:$AP$8,0)) = "","", INDEX(Schedule!$AK$10:$AP$39,MATCH(Schedule!S65,Schedule!$AJ$10:$AJ$39,0),MATCH($F$84,Schedule!$AK$8:$AP$8,0)))))</f>
        <v/>
      </c>
      <c r="E143" s="47" t="str">
        <f>IF(D143="","",D143*0.042*Schedule!G65)</f>
        <v/>
      </c>
      <c r="F143" s="43" t="str">
        <f>IF(D143="","",E143*Schedule!L65)</f>
        <v/>
      </c>
      <c r="G143" s="43" t="str">
        <f t="shared" si="71"/>
        <v/>
      </c>
      <c r="H143" s="43">
        <f t="shared" si="72"/>
        <v>0</v>
      </c>
      <c r="I143" s="44"/>
      <c r="J143" s="184" t="str">
        <f>IF($L$84 = "", "", IF(Schedule!$S65 = "", "",IF(INDEX(Schedule!$AK$10:$AP$39,MATCH(Schedule!S65,Schedule!$AJ$10:$AJ$39,0),MATCH($L$84,Schedule!$AK$8:$AP$8,0)) = "","", INDEX(Schedule!$AK$10:$AP$39,MATCH(Schedule!S65,Schedule!$AJ$10:$AJ$39,0),MATCH($L$84,Schedule!$AK$8:$AP$8,0)))))</f>
        <v/>
      </c>
      <c r="K143" s="47" t="str">
        <f>IF(J143="","",J143*0.042*Schedule!G65)</f>
        <v/>
      </c>
      <c r="L143" s="43" t="str">
        <f>IF(J143="","",K143*Schedule!L65)</f>
        <v/>
      </c>
      <c r="M143" s="43" t="str">
        <f t="shared" si="73"/>
        <v/>
      </c>
      <c r="N143" s="43">
        <f t="shared" si="74"/>
        <v>0</v>
      </c>
      <c r="O143" s="45"/>
      <c r="P143" s="184" t="str">
        <f>IF($R$84 = "", "", IF(Schedule!$S65 = "", "",IF(INDEX(Schedule!$AK$10:$AP$39,MATCH(Schedule!S65,Schedule!$AJ$10:$AJ$39,0),MATCH($R$84,Schedule!$AK$8:$AP$8,0)) = "","", INDEX(Schedule!$AK$10:$AP$39,MATCH(Schedule!S65,Schedule!$AJ$10:$AJ$39,0),MATCH($R$84,Schedule!$AK$8:$AP$8,0)))))</f>
        <v/>
      </c>
      <c r="Q143" s="47" t="str">
        <f>IF(P143="","",P143*0.042*Schedule!G65)</f>
        <v/>
      </c>
      <c r="R143" s="43" t="str">
        <f>IF(P143="","",Q143*Schedule!L65)</f>
        <v/>
      </c>
      <c r="S143" s="43" t="str">
        <f t="shared" si="75"/>
        <v/>
      </c>
      <c r="T143" s="43">
        <f t="shared" si="76"/>
        <v>0</v>
      </c>
      <c r="U143" s="46"/>
    </row>
    <row r="144" spans="1:21" s="2" customFormat="1" ht="20.100000000000001" customHeight="1">
      <c r="A144" s="34">
        <f t="shared" ref="A144:C144" si="98">A67</f>
        <v>58</v>
      </c>
      <c r="B144" s="185" t="str">
        <f t="shared" si="98"/>
        <v xml:space="preserve"> ()  </v>
      </c>
      <c r="C144" s="186">
        <f t="shared" si="98"/>
        <v>0</v>
      </c>
      <c r="D144" s="184" t="str">
        <f>IF($F$84 = "", "", IF(Schedule!$S66 = "", "",IF(INDEX(Schedule!$AK$10:$AP$39,MATCH(Schedule!S66,Schedule!$AJ$10:$AJ$39,0),MATCH($F$84,Schedule!$AK$8:$AP$8,0)) = "","", INDEX(Schedule!$AK$10:$AP$39,MATCH(Schedule!S66,Schedule!$AJ$10:$AJ$39,0),MATCH($F$84,Schedule!$AK$8:$AP$8,0)))))</f>
        <v/>
      </c>
      <c r="E144" s="47" t="str">
        <f>IF(D144="","",D144*0.042*Schedule!G66)</f>
        <v/>
      </c>
      <c r="F144" s="43" t="str">
        <f>IF(D144="","",E144*Schedule!L66)</f>
        <v/>
      </c>
      <c r="G144" s="43" t="str">
        <f t="shared" si="71"/>
        <v/>
      </c>
      <c r="H144" s="43">
        <f t="shared" si="72"/>
        <v>0</v>
      </c>
      <c r="I144" s="44"/>
      <c r="J144" s="184" t="str">
        <f>IF($L$84 = "", "", IF(Schedule!$S66 = "", "",IF(INDEX(Schedule!$AK$10:$AP$39,MATCH(Schedule!S66,Schedule!$AJ$10:$AJ$39,0),MATCH($L$84,Schedule!$AK$8:$AP$8,0)) = "","", INDEX(Schedule!$AK$10:$AP$39,MATCH(Schedule!S66,Schedule!$AJ$10:$AJ$39,0),MATCH($L$84,Schedule!$AK$8:$AP$8,0)))))</f>
        <v/>
      </c>
      <c r="K144" s="47" t="str">
        <f>IF(J144="","",J144*0.042*Schedule!G66)</f>
        <v/>
      </c>
      <c r="L144" s="43" t="str">
        <f>IF(J144="","",K144*Schedule!L66)</f>
        <v/>
      </c>
      <c r="M144" s="43" t="str">
        <f t="shared" si="73"/>
        <v/>
      </c>
      <c r="N144" s="43">
        <f t="shared" si="74"/>
        <v>0</v>
      </c>
      <c r="O144" s="45"/>
      <c r="P144" s="184" t="str">
        <f>IF($R$84 = "", "", IF(Schedule!$S66 = "", "",IF(INDEX(Schedule!$AK$10:$AP$39,MATCH(Schedule!S66,Schedule!$AJ$10:$AJ$39,0),MATCH($R$84,Schedule!$AK$8:$AP$8,0)) = "","", INDEX(Schedule!$AK$10:$AP$39,MATCH(Schedule!S66,Schedule!$AJ$10:$AJ$39,0),MATCH($R$84,Schedule!$AK$8:$AP$8,0)))))</f>
        <v/>
      </c>
      <c r="Q144" s="47" t="str">
        <f>IF(P144="","",P144*0.042*Schedule!G66)</f>
        <v/>
      </c>
      <c r="R144" s="43" t="str">
        <f>IF(P144="","",Q144*Schedule!L66)</f>
        <v/>
      </c>
      <c r="S144" s="43" t="str">
        <f t="shared" si="75"/>
        <v/>
      </c>
      <c r="T144" s="43">
        <f t="shared" si="76"/>
        <v>0</v>
      </c>
      <c r="U144" s="46"/>
    </row>
    <row r="145" spans="1:21" s="2" customFormat="1" ht="20.100000000000001" customHeight="1">
      <c r="A145" s="34">
        <f t="shared" ref="A145:C145" si="99">A68</f>
        <v>59</v>
      </c>
      <c r="B145" s="185" t="str">
        <f t="shared" si="99"/>
        <v xml:space="preserve"> ()  </v>
      </c>
      <c r="C145" s="186">
        <f t="shared" si="99"/>
        <v>0</v>
      </c>
      <c r="D145" s="184" t="str">
        <f>IF($F$84 = "", "", IF(Schedule!$S67 = "", "",IF(INDEX(Schedule!$AK$10:$AP$39,MATCH(Schedule!S67,Schedule!$AJ$10:$AJ$39,0),MATCH($F$84,Schedule!$AK$8:$AP$8,0)) = "","", INDEX(Schedule!$AK$10:$AP$39,MATCH(Schedule!S67,Schedule!$AJ$10:$AJ$39,0),MATCH($F$84,Schedule!$AK$8:$AP$8,0)))))</f>
        <v/>
      </c>
      <c r="E145" s="47" t="str">
        <f>IF(D145="","",D145*0.042*Schedule!G67)</f>
        <v/>
      </c>
      <c r="F145" s="43" t="str">
        <f>IF(D145="","",E145*Schedule!L67)</f>
        <v/>
      </c>
      <c r="G145" s="43" t="str">
        <f t="shared" si="71"/>
        <v/>
      </c>
      <c r="H145" s="43">
        <f t="shared" si="72"/>
        <v>0</v>
      </c>
      <c r="I145" s="44"/>
      <c r="J145" s="184" t="str">
        <f>IF($L$84 = "", "", IF(Schedule!$S67 = "", "",IF(INDEX(Schedule!$AK$10:$AP$39,MATCH(Schedule!S67,Schedule!$AJ$10:$AJ$39,0),MATCH($L$84,Schedule!$AK$8:$AP$8,0)) = "","", INDEX(Schedule!$AK$10:$AP$39,MATCH(Schedule!S67,Schedule!$AJ$10:$AJ$39,0),MATCH($L$84,Schedule!$AK$8:$AP$8,0)))))</f>
        <v/>
      </c>
      <c r="K145" s="47" t="str">
        <f>IF(J145="","",J145*0.042*Schedule!G67)</f>
        <v/>
      </c>
      <c r="L145" s="43" t="str">
        <f>IF(J145="","",K145*Schedule!L67)</f>
        <v/>
      </c>
      <c r="M145" s="43" t="str">
        <f t="shared" si="73"/>
        <v/>
      </c>
      <c r="N145" s="43">
        <f t="shared" si="74"/>
        <v>0</v>
      </c>
      <c r="O145" s="45"/>
      <c r="P145" s="184" t="str">
        <f>IF($R$84 = "", "", IF(Schedule!$S67 = "", "",IF(INDEX(Schedule!$AK$10:$AP$39,MATCH(Schedule!S67,Schedule!$AJ$10:$AJ$39,0),MATCH($R$84,Schedule!$AK$8:$AP$8,0)) = "","", INDEX(Schedule!$AK$10:$AP$39,MATCH(Schedule!S67,Schedule!$AJ$10:$AJ$39,0),MATCH($R$84,Schedule!$AK$8:$AP$8,0)))))</f>
        <v/>
      </c>
      <c r="Q145" s="47" t="str">
        <f>IF(P145="","",P145*0.042*Schedule!G67)</f>
        <v/>
      </c>
      <c r="R145" s="43" t="str">
        <f>IF(P145="","",Q145*Schedule!L67)</f>
        <v/>
      </c>
      <c r="S145" s="43" t="str">
        <f t="shared" si="75"/>
        <v/>
      </c>
      <c r="T145" s="43">
        <f t="shared" si="76"/>
        <v>0</v>
      </c>
      <c r="U145" s="46"/>
    </row>
    <row r="146" spans="1:21" s="2" customFormat="1" ht="17.399999999999999">
      <c r="A146" s="34">
        <f t="shared" ref="A146:C146" si="100">A69</f>
        <v>60</v>
      </c>
      <c r="B146" s="185" t="str">
        <f t="shared" si="100"/>
        <v xml:space="preserve"> ()  </v>
      </c>
      <c r="C146" s="186">
        <f t="shared" si="100"/>
        <v>0</v>
      </c>
      <c r="D146" s="184" t="str">
        <f>IF($F$84 = "", "", IF(Schedule!$S68 = "", "",IF(INDEX(Schedule!$AK$10:$AP$39,MATCH(Schedule!S68,Schedule!$AJ$10:$AJ$39,0),MATCH($F$84,Schedule!$AK$8:$AP$8,0)) = "","", INDEX(Schedule!$AK$10:$AP$39,MATCH(Schedule!S68,Schedule!$AJ$10:$AJ$39,0),MATCH($F$84,Schedule!$AK$8:$AP$8,0)))))</f>
        <v/>
      </c>
      <c r="E146" s="47" t="str">
        <f>IF(D146="","",D146*0.042*Schedule!G68)</f>
        <v/>
      </c>
      <c r="F146" s="43" t="str">
        <f>IF(D146="","",E146*Schedule!L68)</f>
        <v/>
      </c>
      <c r="G146" s="43" t="str">
        <f t="shared" si="71"/>
        <v/>
      </c>
      <c r="H146" s="43">
        <f t="shared" si="72"/>
        <v>0</v>
      </c>
      <c r="I146" s="44"/>
      <c r="J146" s="184" t="str">
        <f>IF($L$84 = "", "", IF(Schedule!$S68 = "", "",IF(INDEX(Schedule!$AK$10:$AP$39,MATCH(Schedule!S68,Schedule!$AJ$10:$AJ$39,0),MATCH($L$84,Schedule!$AK$8:$AP$8,0)) = "","", INDEX(Schedule!$AK$10:$AP$39,MATCH(Schedule!S68,Schedule!$AJ$10:$AJ$39,0),MATCH($L$84,Schedule!$AK$8:$AP$8,0)))))</f>
        <v/>
      </c>
      <c r="K146" s="47" t="str">
        <f>IF(J146="","",J146*0.042*Schedule!G68)</f>
        <v/>
      </c>
      <c r="L146" s="43" t="str">
        <f>IF(J146="","",K146*Schedule!L68)</f>
        <v/>
      </c>
      <c r="M146" s="43" t="str">
        <f t="shared" si="73"/>
        <v/>
      </c>
      <c r="N146" s="43">
        <f t="shared" si="74"/>
        <v>0</v>
      </c>
      <c r="O146" s="45"/>
      <c r="P146" s="184" t="str">
        <f>IF($R$84 = "", "", IF(Schedule!$S68 = "", "",IF(INDEX(Schedule!$AK$10:$AP$39,MATCH(Schedule!S68,Schedule!$AJ$10:$AJ$39,0),MATCH($R$84,Schedule!$AK$8:$AP$8,0)) = "","", INDEX(Schedule!$AK$10:$AP$39,MATCH(Schedule!S68,Schedule!$AJ$10:$AJ$39,0),MATCH($R$84,Schedule!$AK$8:$AP$8,0)))))</f>
        <v/>
      </c>
      <c r="Q146" s="47" t="str">
        <f>IF(P146="","",P146*0.042*Schedule!G68)</f>
        <v/>
      </c>
      <c r="R146" s="43" t="str">
        <f>IF(P146="","",Q146*Schedule!L68)</f>
        <v/>
      </c>
      <c r="S146" s="43" t="str">
        <f t="shared" si="75"/>
        <v/>
      </c>
      <c r="T146" s="43">
        <f t="shared" si="76"/>
        <v>0</v>
      </c>
      <c r="U146" s="46"/>
    </row>
    <row r="147" spans="1:21" s="2" customFormat="1" ht="17.399999999999999">
      <c r="A147" s="34">
        <f t="shared" ref="A147:C147" si="101">A70</f>
        <v>61</v>
      </c>
      <c r="B147" s="185" t="str">
        <f t="shared" si="101"/>
        <v xml:space="preserve"> ()  </v>
      </c>
      <c r="C147" s="186">
        <f t="shared" si="101"/>
        <v>0</v>
      </c>
      <c r="D147" s="184" t="str">
        <f>IF($F$84 = "", "", IF(Schedule!$S69 = "", "",IF(INDEX(Schedule!$AK$10:$AP$39,MATCH(Schedule!S69,Schedule!$AJ$10:$AJ$39,0),MATCH($F$84,Schedule!$AK$8:$AP$8,0)) = "","", INDEX(Schedule!$AK$10:$AP$39,MATCH(Schedule!S69,Schedule!$AJ$10:$AJ$39,0),MATCH($F$84,Schedule!$AK$8:$AP$8,0)))))</f>
        <v/>
      </c>
      <c r="E147" s="47" t="str">
        <f>IF(D147="","",D147*0.042*Schedule!G69)</f>
        <v/>
      </c>
      <c r="F147" s="43" t="str">
        <f>IF(D147="","",E147*Schedule!L69)</f>
        <v/>
      </c>
      <c r="G147" s="43" t="str">
        <f t="shared" si="71"/>
        <v/>
      </c>
      <c r="H147" s="43">
        <f t="shared" si="72"/>
        <v>0</v>
      </c>
      <c r="I147" s="44"/>
      <c r="J147" s="184" t="str">
        <f>IF($L$84 = "", "", IF(Schedule!$S69 = "", "",IF(INDEX(Schedule!$AK$10:$AP$39,MATCH(Schedule!S69,Schedule!$AJ$10:$AJ$39,0),MATCH($L$84,Schedule!$AK$8:$AP$8,0)) = "","", INDEX(Schedule!$AK$10:$AP$39,MATCH(Schedule!S69,Schedule!$AJ$10:$AJ$39,0),MATCH($L$84,Schedule!$AK$8:$AP$8,0)))))</f>
        <v/>
      </c>
      <c r="K147" s="47" t="str">
        <f>IF(J147="","",J147*0.042*Schedule!G69)</f>
        <v/>
      </c>
      <c r="L147" s="43" t="str">
        <f>IF(J147="","",K147*Schedule!L69)</f>
        <v/>
      </c>
      <c r="M147" s="43" t="str">
        <f t="shared" si="73"/>
        <v/>
      </c>
      <c r="N147" s="43">
        <f t="shared" si="74"/>
        <v>0</v>
      </c>
      <c r="O147" s="45"/>
      <c r="P147" s="184" t="str">
        <f>IF($R$84 = "", "", IF(Schedule!$S69 = "", "",IF(INDEX(Schedule!$AK$10:$AP$39,MATCH(Schedule!S69,Schedule!$AJ$10:$AJ$39,0),MATCH($R$84,Schedule!$AK$8:$AP$8,0)) = "","", INDEX(Schedule!$AK$10:$AP$39,MATCH(Schedule!S69,Schedule!$AJ$10:$AJ$39,0),MATCH($R$84,Schedule!$AK$8:$AP$8,0)))))</f>
        <v/>
      </c>
      <c r="Q147" s="47" t="str">
        <f>IF(P147="","",P147*0.042*Schedule!G69)</f>
        <v/>
      </c>
      <c r="R147" s="43" t="str">
        <f>IF(P147="","",Q147*Schedule!L69)</f>
        <v/>
      </c>
      <c r="S147" s="43" t="str">
        <f t="shared" si="75"/>
        <v/>
      </c>
      <c r="T147" s="43">
        <f t="shared" si="76"/>
        <v>0</v>
      </c>
      <c r="U147" s="46"/>
    </row>
    <row r="148" spans="1:21" s="2" customFormat="1" ht="17.399999999999999">
      <c r="A148" s="34">
        <f t="shared" ref="A148:C148" si="102">A71</f>
        <v>62</v>
      </c>
      <c r="B148" s="185" t="str">
        <f t="shared" si="102"/>
        <v xml:space="preserve"> ()  </v>
      </c>
      <c r="C148" s="186">
        <f t="shared" si="102"/>
        <v>0</v>
      </c>
      <c r="D148" s="184" t="str">
        <f>IF($F$84 = "", "", IF(Schedule!$S70 = "", "",IF(INDEX(Schedule!$AK$10:$AP$39,MATCH(Schedule!S70,Schedule!$AJ$10:$AJ$39,0),MATCH($F$84,Schedule!$AK$8:$AP$8,0)) = "","", INDEX(Schedule!$AK$10:$AP$39,MATCH(Schedule!S70,Schedule!$AJ$10:$AJ$39,0),MATCH($F$84,Schedule!$AK$8:$AP$8,0)))))</f>
        <v/>
      </c>
      <c r="E148" s="47" t="str">
        <f>IF(D148="","",D148*0.042*Schedule!G70)</f>
        <v/>
      </c>
      <c r="F148" s="43" t="str">
        <f>IF(D148="","",E148*Schedule!L70)</f>
        <v/>
      </c>
      <c r="G148" s="43" t="str">
        <f t="shared" si="71"/>
        <v/>
      </c>
      <c r="H148" s="43">
        <f t="shared" si="72"/>
        <v>0</v>
      </c>
      <c r="I148" s="44"/>
      <c r="J148" s="184" t="str">
        <f>IF($L$84 = "", "", IF(Schedule!$S70 = "", "",IF(INDEX(Schedule!$AK$10:$AP$39,MATCH(Schedule!S70,Schedule!$AJ$10:$AJ$39,0),MATCH($L$84,Schedule!$AK$8:$AP$8,0)) = "","", INDEX(Schedule!$AK$10:$AP$39,MATCH(Schedule!S70,Schedule!$AJ$10:$AJ$39,0),MATCH($L$84,Schedule!$AK$8:$AP$8,0)))))</f>
        <v/>
      </c>
      <c r="K148" s="47" t="str">
        <f>IF(J148="","",J148*0.042*Schedule!G70)</f>
        <v/>
      </c>
      <c r="L148" s="43" t="str">
        <f>IF(J148="","",K148*Schedule!L70)</f>
        <v/>
      </c>
      <c r="M148" s="43" t="str">
        <f t="shared" si="73"/>
        <v/>
      </c>
      <c r="N148" s="43">
        <f t="shared" si="74"/>
        <v>0</v>
      </c>
      <c r="O148" s="45"/>
      <c r="P148" s="184" t="str">
        <f>IF($R$84 = "", "", IF(Schedule!$S70 = "", "",IF(INDEX(Schedule!$AK$10:$AP$39,MATCH(Schedule!S70,Schedule!$AJ$10:$AJ$39,0),MATCH($R$84,Schedule!$AK$8:$AP$8,0)) = "","", INDEX(Schedule!$AK$10:$AP$39,MATCH(Schedule!S70,Schedule!$AJ$10:$AJ$39,0),MATCH($R$84,Schedule!$AK$8:$AP$8,0)))))</f>
        <v/>
      </c>
      <c r="Q148" s="47" t="str">
        <f>IF(P148="","",P148*0.042*Schedule!G70)</f>
        <v/>
      </c>
      <c r="R148" s="43" t="str">
        <f>IF(P148="","",Q148*Schedule!L70)</f>
        <v/>
      </c>
      <c r="S148" s="43" t="str">
        <f t="shared" si="75"/>
        <v/>
      </c>
      <c r="T148" s="43">
        <f t="shared" si="76"/>
        <v>0</v>
      </c>
      <c r="U148" s="46"/>
    </row>
    <row r="149" spans="1:21" s="2" customFormat="1" ht="17.399999999999999">
      <c r="A149" s="34">
        <f t="shared" ref="A149:C149" si="103">A72</f>
        <v>63</v>
      </c>
      <c r="B149" s="185" t="str">
        <f t="shared" si="103"/>
        <v xml:space="preserve"> ()  </v>
      </c>
      <c r="C149" s="186">
        <f t="shared" si="103"/>
        <v>0</v>
      </c>
      <c r="D149" s="184" t="str">
        <f>IF($F$84 = "", "", IF(Schedule!$S71 = "", "",IF(INDEX(Schedule!$AK$10:$AP$39,MATCH(Schedule!S71,Schedule!$AJ$10:$AJ$39,0),MATCH($F$84,Schedule!$AK$8:$AP$8,0)) = "","", INDEX(Schedule!$AK$10:$AP$39,MATCH(Schedule!S71,Schedule!$AJ$10:$AJ$39,0),MATCH($F$84,Schedule!$AK$8:$AP$8,0)))))</f>
        <v/>
      </c>
      <c r="E149" s="47" t="str">
        <f>IF(D149="","",D149*0.042*Schedule!G71)</f>
        <v/>
      </c>
      <c r="F149" s="43" t="str">
        <f>IF(D149="","",E149*Schedule!L71)</f>
        <v/>
      </c>
      <c r="G149" s="43" t="str">
        <f t="shared" si="71"/>
        <v/>
      </c>
      <c r="H149" s="43">
        <f t="shared" si="72"/>
        <v>0</v>
      </c>
      <c r="I149" s="44"/>
      <c r="J149" s="184" t="str">
        <f>IF($L$84 = "", "", IF(Schedule!$S71 = "", "",IF(INDEX(Schedule!$AK$10:$AP$39,MATCH(Schedule!S71,Schedule!$AJ$10:$AJ$39,0),MATCH($L$84,Schedule!$AK$8:$AP$8,0)) = "","", INDEX(Schedule!$AK$10:$AP$39,MATCH(Schedule!S71,Schedule!$AJ$10:$AJ$39,0),MATCH($L$84,Schedule!$AK$8:$AP$8,0)))))</f>
        <v/>
      </c>
      <c r="K149" s="47" t="str">
        <f>IF(J149="","",J149*0.042*Schedule!G71)</f>
        <v/>
      </c>
      <c r="L149" s="43" t="str">
        <f>IF(J149="","",K149*Schedule!L71)</f>
        <v/>
      </c>
      <c r="M149" s="43" t="str">
        <f t="shared" si="73"/>
        <v/>
      </c>
      <c r="N149" s="43">
        <f t="shared" si="74"/>
        <v>0</v>
      </c>
      <c r="O149" s="45"/>
      <c r="P149" s="184" t="str">
        <f>IF($R$84 = "", "", IF(Schedule!$S71 = "", "",IF(INDEX(Schedule!$AK$10:$AP$39,MATCH(Schedule!S71,Schedule!$AJ$10:$AJ$39,0),MATCH($R$84,Schedule!$AK$8:$AP$8,0)) = "","", INDEX(Schedule!$AK$10:$AP$39,MATCH(Schedule!S71,Schedule!$AJ$10:$AJ$39,0),MATCH($R$84,Schedule!$AK$8:$AP$8,0)))))</f>
        <v/>
      </c>
      <c r="Q149" s="47" t="str">
        <f>IF(P149="","",P149*0.042*Schedule!G71)</f>
        <v/>
      </c>
      <c r="R149" s="43" t="str">
        <f>IF(P149="","",Q149*Schedule!L71)</f>
        <v/>
      </c>
      <c r="S149" s="43" t="str">
        <f t="shared" si="75"/>
        <v/>
      </c>
      <c r="T149" s="43">
        <f t="shared" si="76"/>
        <v>0</v>
      </c>
      <c r="U149" s="46"/>
    </row>
    <row r="150" spans="1:21" s="2" customFormat="1" ht="17.399999999999999">
      <c r="A150" s="34">
        <f t="shared" ref="A150:C150" si="104">A73</f>
        <v>64</v>
      </c>
      <c r="B150" s="185" t="str">
        <f t="shared" si="104"/>
        <v xml:space="preserve"> ()  </v>
      </c>
      <c r="C150" s="186">
        <f t="shared" si="104"/>
        <v>0</v>
      </c>
      <c r="D150" s="184" t="str">
        <f>IF($F$84 = "", "", IF(Schedule!$S72 = "", "",IF(INDEX(Schedule!$AK$10:$AP$39,MATCH(Schedule!S72,Schedule!$AJ$10:$AJ$39,0),MATCH($F$84,Schedule!$AK$8:$AP$8,0)) = "","", INDEX(Schedule!$AK$10:$AP$39,MATCH(Schedule!S72,Schedule!$AJ$10:$AJ$39,0),MATCH($F$84,Schedule!$AK$8:$AP$8,0)))))</f>
        <v/>
      </c>
      <c r="E150" s="47" t="str">
        <f>IF(D150="","",D150*0.042*Schedule!G72)</f>
        <v/>
      </c>
      <c r="F150" s="43" t="str">
        <f>IF(D150="","",E150*Schedule!L72)</f>
        <v/>
      </c>
      <c r="G150" s="43" t="str">
        <f t="shared" si="71"/>
        <v/>
      </c>
      <c r="H150" s="43">
        <f t="shared" si="72"/>
        <v>0</v>
      </c>
      <c r="I150" s="44"/>
      <c r="J150" s="184" t="str">
        <f>IF($L$84 = "", "", IF(Schedule!$S72 = "", "",IF(INDEX(Schedule!$AK$10:$AP$39,MATCH(Schedule!S72,Schedule!$AJ$10:$AJ$39,0),MATCH($L$84,Schedule!$AK$8:$AP$8,0)) = "","", INDEX(Schedule!$AK$10:$AP$39,MATCH(Schedule!S72,Schedule!$AJ$10:$AJ$39,0),MATCH($L$84,Schedule!$AK$8:$AP$8,0)))))</f>
        <v/>
      </c>
      <c r="K150" s="47" t="str">
        <f>IF(J150="","",J150*0.042*Schedule!G72)</f>
        <v/>
      </c>
      <c r="L150" s="43" t="str">
        <f>IF(J150="","",K150*Schedule!L72)</f>
        <v/>
      </c>
      <c r="M150" s="43" t="str">
        <f t="shared" si="73"/>
        <v/>
      </c>
      <c r="N150" s="43">
        <f t="shared" si="74"/>
        <v>0</v>
      </c>
      <c r="O150" s="45"/>
      <c r="P150" s="184" t="str">
        <f>IF($R$84 = "", "", IF(Schedule!$S72 = "", "",IF(INDEX(Schedule!$AK$10:$AP$39,MATCH(Schedule!S72,Schedule!$AJ$10:$AJ$39,0),MATCH($R$84,Schedule!$AK$8:$AP$8,0)) = "","", INDEX(Schedule!$AK$10:$AP$39,MATCH(Schedule!S72,Schedule!$AJ$10:$AJ$39,0),MATCH($R$84,Schedule!$AK$8:$AP$8,0)))))</f>
        <v/>
      </c>
      <c r="Q150" s="47" t="str">
        <f>IF(P150="","",P150*0.042*Schedule!G72)</f>
        <v/>
      </c>
      <c r="R150" s="43" t="str">
        <f>IF(P150="","",Q150*Schedule!L72)</f>
        <v/>
      </c>
      <c r="S150" s="43" t="str">
        <f t="shared" si="75"/>
        <v/>
      </c>
      <c r="T150" s="43">
        <f t="shared" si="76"/>
        <v>0</v>
      </c>
      <c r="U150" s="46"/>
    </row>
    <row r="151" spans="1:21" s="2" customFormat="1" ht="17.399999999999999">
      <c r="A151" s="34">
        <f t="shared" ref="A151:C151" si="105">A74</f>
        <v>65</v>
      </c>
      <c r="B151" s="185" t="str">
        <f t="shared" si="105"/>
        <v xml:space="preserve"> ()  </v>
      </c>
      <c r="C151" s="186">
        <f t="shared" si="105"/>
        <v>0</v>
      </c>
      <c r="D151" s="184" t="str">
        <f>IF($F$84 = "", "", IF(Schedule!$S73 = "", "",IF(INDEX(Schedule!$AK$10:$AP$39,MATCH(Schedule!S73,Schedule!$AJ$10:$AJ$39,0),MATCH($F$84,Schedule!$AK$8:$AP$8,0)) = "","", INDEX(Schedule!$AK$10:$AP$39,MATCH(Schedule!S73,Schedule!$AJ$10:$AJ$39,0),MATCH($F$84,Schedule!$AK$8:$AP$8,0)))))</f>
        <v/>
      </c>
      <c r="E151" s="47" t="str">
        <f>IF(D151="","",D151*0.042*Schedule!G73)</f>
        <v/>
      </c>
      <c r="F151" s="43" t="str">
        <f>IF(D151="","",E151*Schedule!L73)</f>
        <v/>
      </c>
      <c r="G151" s="43" t="str">
        <f t="shared" si="71"/>
        <v/>
      </c>
      <c r="H151" s="43">
        <f t="shared" si="72"/>
        <v>0</v>
      </c>
      <c r="I151" s="44"/>
      <c r="J151" s="184" t="str">
        <f>IF($L$84 = "", "", IF(Schedule!$S73 = "", "",IF(INDEX(Schedule!$AK$10:$AP$39,MATCH(Schedule!S73,Schedule!$AJ$10:$AJ$39,0),MATCH($L$84,Schedule!$AK$8:$AP$8,0)) = "","", INDEX(Schedule!$AK$10:$AP$39,MATCH(Schedule!S73,Schedule!$AJ$10:$AJ$39,0),MATCH($L$84,Schedule!$AK$8:$AP$8,0)))))</f>
        <v/>
      </c>
      <c r="K151" s="47" t="str">
        <f>IF(J151="","",J151*0.042*Schedule!G73)</f>
        <v/>
      </c>
      <c r="L151" s="43" t="str">
        <f>IF(J151="","",K151*Schedule!L73)</f>
        <v/>
      </c>
      <c r="M151" s="43" t="str">
        <f t="shared" si="73"/>
        <v/>
      </c>
      <c r="N151" s="43">
        <f t="shared" si="74"/>
        <v>0</v>
      </c>
      <c r="O151" s="45"/>
      <c r="P151" s="184" t="str">
        <f>IF($R$84 = "", "", IF(Schedule!$S73 = "", "",IF(INDEX(Schedule!$AK$10:$AP$39,MATCH(Schedule!S73,Schedule!$AJ$10:$AJ$39,0),MATCH($R$84,Schedule!$AK$8:$AP$8,0)) = "","", INDEX(Schedule!$AK$10:$AP$39,MATCH(Schedule!S73,Schedule!$AJ$10:$AJ$39,0),MATCH($R$84,Schedule!$AK$8:$AP$8,0)))))</f>
        <v/>
      </c>
      <c r="Q151" s="47" t="str">
        <f>IF(P151="","",P151*0.042*Schedule!G73)</f>
        <v/>
      </c>
      <c r="R151" s="43" t="str">
        <f>IF(P151="","",Q151*Schedule!L73)</f>
        <v/>
      </c>
      <c r="S151" s="43" t="str">
        <f t="shared" si="75"/>
        <v/>
      </c>
      <c r="T151" s="43">
        <f t="shared" si="76"/>
        <v>0</v>
      </c>
      <c r="U151" s="46"/>
    </row>
    <row r="152" spans="1:21" s="2" customFormat="1" ht="17.399999999999999">
      <c r="A152" s="34">
        <f t="shared" ref="A152:C152" si="106">A75</f>
        <v>66</v>
      </c>
      <c r="B152" s="185" t="str">
        <f t="shared" si="106"/>
        <v xml:space="preserve"> ()  </v>
      </c>
      <c r="C152" s="186">
        <f t="shared" si="106"/>
        <v>0</v>
      </c>
      <c r="D152" s="184" t="str">
        <f>IF($F$84 = "", "", IF(Schedule!$S74 = "", "",IF(INDEX(Schedule!$AK$10:$AP$39,MATCH(Schedule!S74,Schedule!$AJ$10:$AJ$39,0),MATCH($F$84,Schedule!$AK$8:$AP$8,0)) = "","", INDEX(Schedule!$AK$10:$AP$39,MATCH(Schedule!S74,Schedule!$AJ$10:$AJ$39,0),MATCH($F$84,Schedule!$AK$8:$AP$8,0)))))</f>
        <v/>
      </c>
      <c r="E152" s="47" t="str">
        <f>IF(D152="","",D152*0.042*Schedule!G74)</f>
        <v/>
      </c>
      <c r="F152" s="43" t="str">
        <f>IF(D152="","",E152*Schedule!L74)</f>
        <v/>
      </c>
      <c r="G152" s="43" t="str">
        <f t="shared" si="71"/>
        <v/>
      </c>
      <c r="H152" s="43">
        <f t="shared" si="72"/>
        <v>0</v>
      </c>
      <c r="I152" s="44"/>
      <c r="J152" s="184" t="str">
        <f>IF($L$84 = "", "", IF(Schedule!$S74 = "", "",IF(INDEX(Schedule!$AK$10:$AP$39,MATCH(Schedule!S74,Schedule!$AJ$10:$AJ$39,0),MATCH($L$84,Schedule!$AK$8:$AP$8,0)) = "","", INDEX(Schedule!$AK$10:$AP$39,MATCH(Schedule!S74,Schedule!$AJ$10:$AJ$39,0),MATCH($L$84,Schedule!$AK$8:$AP$8,0)))))</f>
        <v/>
      </c>
      <c r="K152" s="47" t="str">
        <f>IF(J152="","",J152*0.042*Schedule!G74)</f>
        <v/>
      </c>
      <c r="L152" s="43" t="str">
        <f>IF(J152="","",K152*Schedule!L74)</f>
        <v/>
      </c>
      <c r="M152" s="43" t="str">
        <f t="shared" si="73"/>
        <v/>
      </c>
      <c r="N152" s="43">
        <f t="shared" si="74"/>
        <v>0</v>
      </c>
      <c r="O152" s="45"/>
      <c r="P152" s="184" t="str">
        <f>IF($R$84 = "", "", IF(Schedule!$S74 = "", "",IF(INDEX(Schedule!$AK$10:$AP$39,MATCH(Schedule!S74,Schedule!$AJ$10:$AJ$39,0),MATCH($R$84,Schedule!$AK$8:$AP$8,0)) = "","", INDEX(Schedule!$AK$10:$AP$39,MATCH(Schedule!S74,Schedule!$AJ$10:$AJ$39,0),MATCH($R$84,Schedule!$AK$8:$AP$8,0)))))</f>
        <v/>
      </c>
      <c r="Q152" s="47" t="str">
        <f>IF(P152="","",P152*0.042*Schedule!G74)</f>
        <v/>
      </c>
      <c r="R152" s="43" t="str">
        <f>IF(P152="","",Q152*Schedule!L74)</f>
        <v/>
      </c>
      <c r="S152" s="43" t="str">
        <f t="shared" si="75"/>
        <v/>
      </c>
      <c r="T152" s="43">
        <f t="shared" si="76"/>
        <v>0</v>
      </c>
      <c r="U152" s="46"/>
    </row>
    <row r="153" spans="1:21" s="2" customFormat="1" ht="17.399999999999999">
      <c r="A153" s="34">
        <f t="shared" ref="A153:C153" si="107">A76</f>
        <v>67</v>
      </c>
      <c r="B153" s="185" t="str">
        <f t="shared" si="107"/>
        <v xml:space="preserve"> ()  </v>
      </c>
      <c r="C153" s="186">
        <f t="shared" si="107"/>
        <v>0</v>
      </c>
      <c r="D153" s="184" t="str">
        <f>IF($F$84 = "", "", IF(Schedule!$S75 = "", "",IF(INDEX(Schedule!$AK$10:$AP$39,MATCH(Schedule!S75,Schedule!$AJ$10:$AJ$39,0),MATCH($F$84,Schedule!$AK$8:$AP$8,0)) = "","", INDEX(Schedule!$AK$10:$AP$39,MATCH(Schedule!S75,Schedule!$AJ$10:$AJ$39,0),MATCH($F$84,Schedule!$AK$8:$AP$8,0)))))</f>
        <v/>
      </c>
      <c r="E153" s="47" t="str">
        <f>IF(D153="","",D153*0.042*Schedule!G75)</f>
        <v/>
      </c>
      <c r="F153" s="43" t="str">
        <f>IF(D153="","",E153*Schedule!L75)</f>
        <v/>
      </c>
      <c r="G153" s="43" t="str">
        <f t="shared" si="71"/>
        <v/>
      </c>
      <c r="H153" s="43">
        <f t="shared" si="72"/>
        <v>0</v>
      </c>
      <c r="I153" s="44"/>
      <c r="J153" s="184" t="str">
        <f>IF($L$84 = "", "", IF(Schedule!$S75 = "", "",IF(INDEX(Schedule!$AK$10:$AP$39,MATCH(Schedule!S75,Schedule!$AJ$10:$AJ$39,0),MATCH($L$84,Schedule!$AK$8:$AP$8,0)) = "","", INDEX(Schedule!$AK$10:$AP$39,MATCH(Schedule!S75,Schedule!$AJ$10:$AJ$39,0),MATCH($L$84,Schedule!$AK$8:$AP$8,0)))))</f>
        <v/>
      </c>
      <c r="K153" s="47" t="str">
        <f>IF(J153="","",J153*0.042*Schedule!G75)</f>
        <v/>
      </c>
      <c r="L153" s="43" t="str">
        <f>IF(J153="","",K153*Schedule!L75)</f>
        <v/>
      </c>
      <c r="M153" s="43" t="str">
        <f t="shared" si="73"/>
        <v/>
      </c>
      <c r="N153" s="43">
        <f t="shared" si="74"/>
        <v>0</v>
      </c>
      <c r="O153" s="45"/>
      <c r="P153" s="184" t="str">
        <f>IF($R$84 = "", "", IF(Schedule!$S75 = "", "",IF(INDEX(Schedule!$AK$10:$AP$39,MATCH(Schedule!S75,Schedule!$AJ$10:$AJ$39,0),MATCH($R$84,Schedule!$AK$8:$AP$8,0)) = "","", INDEX(Schedule!$AK$10:$AP$39,MATCH(Schedule!S75,Schedule!$AJ$10:$AJ$39,0),MATCH($R$84,Schedule!$AK$8:$AP$8,0)))))</f>
        <v/>
      </c>
      <c r="Q153" s="47" t="str">
        <f>IF(P153="","",P153*0.042*Schedule!G75)</f>
        <v/>
      </c>
      <c r="R153" s="43" t="str">
        <f>IF(P153="","",Q153*Schedule!L75)</f>
        <v/>
      </c>
      <c r="S153" s="43" t="str">
        <f t="shared" si="75"/>
        <v/>
      </c>
      <c r="T153" s="43">
        <f t="shared" si="76"/>
        <v>0</v>
      </c>
      <c r="U153" s="46"/>
    </row>
    <row r="154" spans="1:21" s="2" customFormat="1" ht="17.399999999999999">
      <c r="A154" s="34">
        <f t="shared" ref="A154:C154" si="108">A77</f>
        <v>68</v>
      </c>
      <c r="B154" s="185" t="str">
        <f t="shared" si="108"/>
        <v xml:space="preserve"> ()  </v>
      </c>
      <c r="C154" s="186">
        <f t="shared" si="108"/>
        <v>0</v>
      </c>
      <c r="D154" s="184" t="str">
        <f>IF($F$84 = "", "", IF(Schedule!$S76 = "", "",IF(INDEX(Schedule!$AK$10:$AP$39,MATCH(Schedule!S76,Schedule!$AJ$10:$AJ$39,0),MATCH($F$84,Schedule!$AK$8:$AP$8,0)) = "","", INDEX(Schedule!$AK$10:$AP$39,MATCH(Schedule!S76,Schedule!$AJ$10:$AJ$39,0),MATCH($F$84,Schedule!$AK$8:$AP$8,0)))))</f>
        <v/>
      </c>
      <c r="E154" s="47" t="str">
        <f>IF(D154="","",D154*0.042*Schedule!G76)</f>
        <v/>
      </c>
      <c r="F154" s="43" t="str">
        <f>IF(D154="","",E154*Schedule!L76)</f>
        <v/>
      </c>
      <c r="G154" s="43" t="str">
        <f t="shared" si="71"/>
        <v/>
      </c>
      <c r="H154" s="43">
        <f t="shared" si="72"/>
        <v>0</v>
      </c>
      <c r="I154" s="44"/>
      <c r="J154" s="184" t="str">
        <f>IF($L$84 = "", "", IF(Schedule!$S76 = "", "",IF(INDEX(Schedule!$AK$10:$AP$39,MATCH(Schedule!S76,Schedule!$AJ$10:$AJ$39,0),MATCH($L$84,Schedule!$AK$8:$AP$8,0)) = "","", INDEX(Schedule!$AK$10:$AP$39,MATCH(Schedule!S76,Schedule!$AJ$10:$AJ$39,0),MATCH($L$84,Schedule!$AK$8:$AP$8,0)))))</f>
        <v/>
      </c>
      <c r="K154" s="47" t="str">
        <f>IF(J154="","",J154*0.042*Schedule!G76)</f>
        <v/>
      </c>
      <c r="L154" s="43" t="str">
        <f>IF(J154="","",K154*Schedule!L76)</f>
        <v/>
      </c>
      <c r="M154" s="43" t="str">
        <f t="shared" si="73"/>
        <v/>
      </c>
      <c r="N154" s="43">
        <f t="shared" si="74"/>
        <v>0</v>
      </c>
      <c r="O154" s="45"/>
      <c r="P154" s="184" t="str">
        <f>IF($R$84 = "", "", IF(Schedule!$S76 = "", "",IF(INDEX(Schedule!$AK$10:$AP$39,MATCH(Schedule!S76,Schedule!$AJ$10:$AJ$39,0),MATCH($R$84,Schedule!$AK$8:$AP$8,0)) = "","", INDEX(Schedule!$AK$10:$AP$39,MATCH(Schedule!S76,Schedule!$AJ$10:$AJ$39,0),MATCH($R$84,Schedule!$AK$8:$AP$8,0)))))</f>
        <v/>
      </c>
      <c r="Q154" s="47" t="str">
        <f>IF(P154="","",P154*0.042*Schedule!G76)</f>
        <v/>
      </c>
      <c r="R154" s="43" t="str">
        <f>IF(P154="","",Q154*Schedule!L76)</f>
        <v/>
      </c>
      <c r="S154" s="43" t="str">
        <f t="shared" si="75"/>
        <v/>
      </c>
      <c r="T154" s="43">
        <f t="shared" si="76"/>
        <v>0</v>
      </c>
      <c r="U154" s="46"/>
    </row>
    <row r="155" spans="1:21" s="2" customFormat="1" ht="17.399999999999999">
      <c r="A155" s="34">
        <f t="shared" ref="A155:C155" si="109">A78</f>
        <v>69</v>
      </c>
      <c r="B155" s="185" t="str">
        <f t="shared" si="109"/>
        <v xml:space="preserve"> ()  </v>
      </c>
      <c r="C155" s="186">
        <f t="shared" si="109"/>
        <v>0</v>
      </c>
      <c r="D155" s="184" t="str">
        <f>IF($F$84 = "", "", IF(Schedule!$S77 = "", "",IF(INDEX(Schedule!$AK$10:$AP$39,MATCH(Schedule!S77,Schedule!$AJ$10:$AJ$39,0),MATCH($F$84,Schedule!$AK$8:$AP$8,0)) = "","", INDEX(Schedule!$AK$10:$AP$39,MATCH(Schedule!S77,Schedule!$AJ$10:$AJ$39,0),MATCH($F$84,Schedule!$AK$8:$AP$8,0)))))</f>
        <v/>
      </c>
      <c r="E155" s="47" t="str">
        <f>IF(D155="","",D155*0.042*Schedule!G77)</f>
        <v/>
      </c>
      <c r="F155" s="43" t="str">
        <f>IF(D155="","",E155*Schedule!L77)</f>
        <v/>
      </c>
      <c r="G155" s="43" t="str">
        <f t="shared" si="71"/>
        <v/>
      </c>
      <c r="H155" s="43">
        <f t="shared" si="72"/>
        <v>0</v>
      </c>
      <c r="I155" s="44"/>
      <c r="J155" s="184" t="str">
        <f>IF($L$84 = "", "", IF(Schedule!$S77 = "", "",IF(INDEX(Schedule!$AK$10:$AP$39,MATCH(Schedule!S77,Schedule!$AJ$10:$AJ$39,0),MATCH($L$84,Schedule!$AK$8:$AP$8,0)) = "","", INDEX(Schedule!$AK$10:$AP$39,MATCH(Schedule!S77,Schedule!$AJ$10:$AJ$39,0),MATCH($L$84,Schedule!$AK$8:$AP$8,0)))))</f>
        <v/>
      </c>
      <c r="K155" s="47" t="str">
        <f>IF(J155="","",J155*0.042*Schedule!G77)</f>
        <v/>
      </c>
      <c r="L155" s="43" t="str">
        <f>IF(J155="","",K155*Schedule!L77)</f>
        <v/>
      </c>
      <c r="M155" s="43" t="str">
        <f t="shared" si="73"/>
        <v/>
      </c>
      <c r="N155" s="43">
        <f t="shared" si="74"/>
        <v>0</v>
      </c>
      <c r="O155" s="45"/>
      <c r="P155" s="184" t="str">
        <f>IF($R$84 = "", "", IF(Schedule!$S77 = "", "",IF(INDEX(Schedule!$AK$10:$AP$39,MATCH(Schedule!S77,Schedule!$AJ$10:$AJ$39,0),MATCH($R$84,Schedule!$AK$8:$AP$8,0)) = "","", INDEX(Schedule!$AK$10:$AP$39,MATCH(Schedule!S77,Schedule!$AJ$10:$AJ$39,0),MATCH($R$84,Schedule!$AK$8:$AP$8,0)))))</f>
        <v/>
      </c>
      <c r="Q155" s="47" t="str">
        <f>IF(P155="","",P155*0.042*Schedule!G77)</f>
        <v/>
      </c>
      <c r="R155" s="43" t="str">
        <f>IF(P155="","",Q155*Schedule!L77)</f>
        <v/>
      </c>
      <c r="S155" s="43" t="str">
        <f t="shared" si="75"/>
        <v/>
      </c>
      <c r="T155" s="43">
        <f t="shared" si="76"/>
        <v>0</v>
      </c>
      <c r="U155" s="46"/>
    </row>
    <row r="156" spans="1:21" s="2" customFormat="1" ht="20.100000000000001" customHeight="1">
      <c r="A156" s="34">
        <f t="shared" ref="A156:C156" si="110">A79</f>
        <v>70</v>
      </c>
      <c r="B156" s="185" t="str">
        <f t="shared" si="110"/>
        <v xml:space="preserve"> ()  </v>
      </c>
      <c r="C156" s="186">
        <f t="shared" si="110"/>
        <v>0</v>
      </c>
      <c r="D156" s="184" t="str">
        <f>IF($F$84 = "", "", IF(Schedule!$S78 = "", "",IF(INDEX(Schedule!$AK$10:$AP$39,MATCH(Schedule!S78,Schedule!$AJ$10:$AJ$39,0),MATCH($F$84,Schedule!$AK$8:$AP$8,0)) = "","", INDEX(Schedule!$AK$10:$AP$39,MATCH(Schedule!S78,Schedule!$AJ$10:$AJ$39,0),MATCH($F$84,Schedule!$AK$8:$AP$8,0)))))</f>
        <v/>
      </c>
      <c r="E156" s="47" t="str">
        <f>IF(D156="","",D156*0.042*Schedule!G78)</f>
        <v/>
      </c>
      <c r="F156" s="43" t="str">
        <f>IF(D156="","",E156*Schedule!L78)</f>
        <v/>
      </c>
      <c r="G156" s="43" t="str">
        <f t="shared" si="71"/>
        <v/>
      </c>
      <c r="H156" s="43">
        <f t="shared" si="72"/>
        <v>0</v>
      </c>
      <c r="I156" s="44"/>
      <c r="J156" s="184" t="str">
        <f>IF($L$84 = "", "", IF(Schedule!$S78 = "", "",IF(INDEX(Schedule!$AK$10:$AP$39,MATCH(Schedule!S78,Schedule!$AJ$10:$AJ$39,0),MATCH($L$84,Schedule!$AK$8:$AP$8,0)) = "","", INDEX(Schedule!$AK$10:$AP$39,MATCH(Schedule!S78,Schedule!$AJ$10:$AJ$39,0),MATCH($L$84,Schedule!$AK$8:$AP$8,0)))))</f>
        <v/>
      </c>
      <c r="K156" s="47" t="str">
        <f>IF(J156="","",J156*0.042*Schedule!G78)</f>
        <v/>
      </c>
      <c r="L156" s="43" t="str">
        <f>IF(J156="","",K156*Schedule!L78)</f>
        <v/>
      </c>
      <c r="M156" s="43" t="str">
        <f t="shared" si="73"/>
        <v/>
      </c>
      <c r="N156" s="43">
        <f t="shared" si="74"/>
        <v>0</v>
      </c>
      <c r="O156" s="45"/>
      <c r="P156" s="184" t="str">
        <f>IF($R$84 = "", "", IF(Schedule!$S78 = "", "",IF(INDEX(Schedule!$AK$10:$AP$39,MATCH(Schedule!S78,Schedule!$AJ$10:$AJ$39,0),MATCH($R$84,Schedule!$AK$8:$AP$8,0)) = "","", INDEX(Schedule!$AK$10:$AP$39,MATCH(Schedule!S78,Schedule!$AJ$10:$AJ$39,0),MATCH($R$84,Schedule!$AK$8:$AP$8,0)))))</f>
        <v/>
      </c>
      <c r="Q156" s="47" t="str">
        <f>IF(P156="","",P156*0.042*Schedule!G78)</f>
        <v/>
      </c>
      <c r="R156" s="43" t="str">
        <f>IF(P156="","",Q156*Schedule!L78)</f>
        <v/>
      </c>
      <c r="S156" s="43" t="str">
        <f t="shared" si="75"/>
        <v/>
      </c>
      <c r="T156" s="43">
        <f t="shared" si="76"/>
        <v>0</v>
      </c>
      <c r="U156" s="46"/>
    </row>
    <row r="157" spans="1:21" s="2" customFormat="1" ht="20.100000000000001" customHeight="1">
      <c r="A157" s="34">
        <f t="shared" ref="A157:C157" si="111">A80</f>
        <v>71</v>
      </c>
      <c r="B157" s="185" t="str">
        <f t="shared" si="111"/>
        <v xml:space="preserve"> ()  </v>
      </c>
      <c r="C157" s="186">
        <f t="shared" si="111"/>
        <v>0</v>
      </c>
      <c r="D157" s="184" t="str">
        <f>IF($F$84 = "", "", IF(Schedule!$S79 = "", "",IF(INDEX(Schedule!$AK$10:$AP$39,MATCH(Schedule!S79,Schedule!$AJ$10:$AJ$39,0),MATCH($F$84,Schedule!$AK$8:$AP$8,0)) = "","", INDEX(Schedule!$AK$10:$AP$39,MATCH(Schedule!S79,Schedule!$AJ$10:$AJ$39,0),MATCH($F$84,Schedule!$AK$8:$AP$8,0)))))</f>
        <v/>
      </c>
      <c r="E157" s="47" t="str">
        <f>IF(D157="","",D157*0.042*Schedule!G79)</f>
        <v/>
      </c>
      <c r="F157" s="43" t="str">
        <f>IF(D157="","",E157*Schedule!L79)</f>
        <v/>
      </c>
      <c r="G157" s="43" t="str">
        <f t="shared" si="71"/>
        <v/>
      </c>
      <c r="H157" s="43">
        <f t="shared" si="72"/>
        <v>0</v>
      </c>
      <c r="I157" s="44"/>
      <c r="J157" s="184" t="str">
        <f>IF($L$84 = "", "", IF(Schedule!$S79 = "", "",IF(INDEX(Schedule!$AK$10:$AP$39,MATCH(Schedule!S79,Schedule!$AJ$10:$AJ$39,0),MATCH($L$84,Schedule!$AK$8:$AP$8,0)) = "","", INDEX(Schedule!$AK$10:$AP$39,MATCH(Schedule!S79,Schedule!$AJ$10:$AJ$39,0),MATCH($L$84,Schedule!$AK$8:$AP$8,0)))))</f>
        <v/>
      </c>
      <c r="K157" s="47" t="str">
        <f>IF(J157="","",J157*0.042*Schedule!G79)</f>
        <v/>
      </c>
      <c r="L157" s="43" t="str">
        <f>IF(J157="","",K157*Schedule!L79)</f>
        <v/>
      </c>
      <c r="M157" s="43" t="str">
        <f t="shared" si="73"/>
        <v/>
      </c>
      <c r="N157" s="43">
        <f t="shared" si="74"/>
        <v>0</v>
      </c>
      <c r="O157" s="45"/>
      <c r="P157" s="184" t="str">
        <f>IF($R$84 = "", "", IF(Schedule!$S79 = "", "",IF(INDEX(Schedule!$AK$10:$AP$39,MATCH(Schedule!S79,Schedule!$AJ$10:$AJ$39,0),MATCH($R$84,Schedule!$AK$8:$AP$8,0)) = "","", INDEX(Schedule!$AK$10:$AP$39,MATCH(Schedule!S79,Schedule!$AJ$10:$AJ$39,0),MATCH($R$84,Schedule!$AK$8:$AP$8,0)))))</f>
        <v/>
      </c>
      <c r="Q157" s="47" t="str">
        <f>IF(P157="","",P157*0.042*Schedule!G79)</f>
        <v/>
      </c>
      <c r="R157" s="43" t="str">
        <f>IF(P157="","",Q157*Schedule!L79)</f>
        <v/>
      </c>
      <c r="S157" s="43" t="str">
        <f t="shared" si="75"/>
        <v/>
      </c>
      <c r="T157" s="43">
        <f t="shared" si="76"/>
        <v>0</v>
      </c>
      <c r="U157" s="46"/>
    </row>
    <row r="158" spans="1:21" s="2" customFormat="1" ht="20.100000000000001" customHeight="1">
      <c r="A158" s="34">
        <f t="shared" ref="A158:C158" si="112">A81</f>
        <v>72</v>
      </c>
      <c r="B158" s="185" t="str">
        <f t="shared" si="112"/>
        <v xml:space="preserve"> ()  </v>
      </c>
      <c r="C158" s="186">
        <f t="shared" si="112"/>
        <v>0</v>
      </c>
      <c r="D158" s="184" t="str">
        <f>IF($F$84 = "", "", IF(Schedule!$S80 = "", "",IF(INDEX(Schedule!$AK$10:$AP$39,MATCH(Schedule!S80,Schedule!$AJ$10:$AJ$39,0),MATCH($F$84,Schedule!$AK$8:$AP$8,0)) = "","", INDEX(Schedule!$AK$10:$AP$39,MATCH(Schedule!S80,Schedule!$AJ$10:$AJ$39,0),MATCH($F$84,Schedule!$AK$8:$AP$8,0)))))</f>
        <v/>
      </c>
      <c r="E158" s="47" t="str">
        <f>IF(D158="","",D158*0.042*Schedule!G80)</f>
        <v/>
      </c>
      <c r="F158" s="43" t="str">
        <f>IF(D158="","",E158*Schedule!L80)</f>
        <v/>
      </c>
      <c r="G158" s="43" t="str">
        <f t="shared" si="71"/>
        <v/>
      </c>
      <c r="H158" s="43">
        <f t="shared" si="72"/>
        <v>0</v>
      </c>
      <c r="I158" s="44"/>
      <c r="J158" s="184" t="str">
        <f>IF($L$84 = "", "", IF(Schedule!$S80 = "", "",IF(INDEX(Schedule!$AK$10:$AP$39,MATCH(Schedule!S80,Schedule!$AJ$10:$AJ$39,0),MATCH($L$84,Schedule!$AK$8:$AP$8,0)) = "","", INDEX(Schedule!$AK$10:$AP$39,MATCH(Schedule!S80,Schedule!$AJ$10:$AJ$39,0),MATCH($L$84,Schedule!$AK$8:$AP$8,0)))))</f>
        <v/>
      </c>
      <c r="K158" s="47" t="str">
        <f>IF(J158="","",J158*0.042*Schedule!G80)</f>
        <v/>
      </c>
      <c r="L158" s="43" t="str">
        <f>IF(J158="","",K158*Schedule!L80)</f>
        <v/>
      </c>
      <c r="M158" s="43" t="str">
        <f t="shared" si="73"/>
        <v/>
      </c>
      <c r="N158" s="43">
        <f t="shared" si="74"/>
        <v>0</v>
      </c>
      <c r="O158" s="45"/>
      <c r="P158" s="184" t="str">
        <f>IF($R$84 = "", "", IF(Schedule!$S80 = "", "",IF(INDEX(Schedule!$AK$10:$AP$39,MATCH(Schedule!S80,Schedule!$AJ$10:$AJ$39,0),MATCH($R$84,Schedule!$AK$8:$AP$8,0)) = "","", INDEX(Schedule!$AK$10:$AP$39,MATCH(Schedule!S80,Schedule!$AJ$10:$AJ$39,0),MATCH($R$84,Schedule!$AK$8:$AP$8,0)))))</f>
        <v/>
      </c>
      <c r="Q158" s="47" t="str">
        <f>IF(P158="","",P158*0.042*Schedule!G80)</f>
        <v/>
      </c>
      <c r="R158" s="43" t="str">
        <f>IF(P158="","",Q158*Schedule!L80)</f>
        <v/>
      </c>
      <c r="S158" s="43" t="str">
        <f t="shared" si="75"/>
        <v/>
      </c>
      <c r="T158" s="43">
        <f t="shared" si="76"/>
        <v>0</v>
      </c>
      <c r="U158" s="46"/>
    </row>
    <row r="159" spans="1:21" s="2" customFormat="1" ht="20.100000000000001" customHeight="1">
      <c r="A159" s="21" t="s">
        <v>19</v>
      </c>
      <c r="B159" s="22"/>
      <c r="C159" s="90"/>
      <c r="D159" s="23"/>
      <c r="E159" s="24"/>
      <c r="F159" s="25">
        <f>SUM(F87:F158)</f>
        <v>0</v>
      </c>
      <c r="G159" s="25"/>
      <c r="H159" s="25"/>
      <c r="I159" s="26"/>
      <c r="J159" s="23"/>
      <c r="K159" s="24"/>
      <c r="L159" s="25">
        <f>SUM(L87:L158)</f>
        <v>0</v>
      </c>
      <c r="M159" s="25"/>
      <c r="N159" s="25"/>
      <c r="O159" s="5"/>
      <c r="P159" s="23"/>
      <c r="Q159" s="24"/>
      <c r="R159" s="25">
        <f>SUM(R87:R158)</f>
        <v>0</v>
      </c>
      <c r="S159" s="25"/>
      <c r="T159" s="25"/>
      <c r="U159" s="22"/>
    </row>
    <row r="172" spans="11:11" ht="24" customHeight="1">
      <c r="K172" t="str">
        <f>IF(J172="","",J172*0.042*Schedule!G31)</f>
        <v/>
      </c>
    </row>
    <row r="173" spans="11:11" ht="24" customHeight="1">
      <c r="K173" t="str">
        <f>IF(J173="","",J173*0.042*Schedule!G32)</f>
        <v/>
      </c>
    </row>
    <row r="174" spans="11:11" ht="24" customHeight="1">
      <c r="K174" t="str">
        <f>IF(J174="","",J174*0.042*Schedule!G33)</f>
        <v/>
      </c>
    </row>
    <row r="175" spans="11:11" ht="24" customHeight="1">
      <c r="K175" t="str">
        <f>IF(J175="","",J175*0.042*Schedule!G34)</f>
        <v/>
      </c>
    </row>
    <row r="176" spans="11:11" ht="24" customHeight="1">
      <c r="K176" t="str">
        <f>IF(J176="","",J176*0.042*Schedule!G35)</f>
        <v/>
      </c>
    </row>
    <row r="177" spans="11:11" ht="24" customHeight="1">
      <c r="K177" t="str">
        <f>IF(J177="","",J177*0.042*Schedule!G36)</f>
        <v/>
      </c>
    </row>
    <row r="178" spans="11:11" ht="24" customHeight="1">
      <c r="K178" t="str">
        <f>IF(J178="","",J178*0.042*Schedule!G37)</f>
        <v/>
      </c>
    </row>
    <row r="179" spans="11:11" ht="24" customHeight="1">
      <c r="K179" t="str">
        <f>IF(J179="","",J179*0.042*Schedule!G38)</f>
        <v/>
      </c>
    </row>
    <row r="180" spans="11:11" ht="24" customHeight="1">
      <c r="K180" t="str">
        <f>IF(J180="","",J180*0.042*Schedule!G39)</f>
        <v/>
      </c>
    </row>
    <row r="181" spans="11:11" ht="24" customHeight="1">
      <c r="K181" t="str">
        <f>IF(J181="","",J181*0.042*Schedule!G40)</f>
        <v/>
      </c>
    </row>
    <row r="182" spans="11:11" ht="24" customHeight="1">
      <c r="K182" t="str">
        <f>IF(J182="","",J182*0.042*Schedule!G41)</f>
        <v/>
      </c>
    </row>
    <row r="183" spans="11:11" ht="24" customHeight="1">
      <c r="K183" t="str">
        <f>IF(J183="","",J183*0.042*Schedule!G42)</f>
        <v/>
      </c>
    </row>
    <row r="184" spans="11:11" ht="24" customHeight="1">
      <c r="K184" t="str">
        <f>IF(J184="","",J184*0.042*Schedule!G43)</f>
        <v/>
      </c>
    </row>
    <row r="185" spans="11:11" ht="24" customHeight="1">
      <c r="K185" t="str">
        <f>IF(J185="","",J185*0.042*Schedule!G44)</f>
        <v/>
      </c>
    </row>
    <row r="186" spans="11:11" ht="24" customHeight="1">
      <c r="K186" t="str">
        <f>IF(J186="","",J186*0.042*Schedule!G45)</f>
        <v/>
      </c>
    </row>
    <row r="187" spans="11:11" ht="24" customHeight="1">
      <c r="K187" t="str">
        <f>IF(J187="","",J187*0.042*Schedule!G46)</f>
        <v/>
      </c>
    </row>
    <row r="188" spans="11:11" ht="24" hidden="1" customHeight="1">
      <c r="K188" t="str">
        <f>IF(J188="","",J188*0.042*Schedule!G59)</f>
        <v/>
      </c>
    </row>
    <row r="189" spans="11:11" ht="24" hidden="1" customHeight="1">
      <c r="K189" t="str">
        <f>IF(J189="","",J189*0.042*Schedule!G69)</f>
        <v/>
      </c>
    </row>
    <row r="190" spans="11:11" ht="24" hidden="1" customHeight="1">
      <c r="K190" t="str">
        <f>IF(J190="","",J190*0.042*Schedule!G70)</f>
        <v/>
      </c>
    </row>
    <row r="191" spans="11:11" ht="24" hidden="1" customHeight="1">
      <c r="K191" t="str">
        <f>IF(J191="","",J191*0.042*Schedule!G71)</f>
        <v/>
      </c>
    </row>
    <row r="192" spans="11:11" ht="24" hidden="1" customHeight="1">
      <c r="K192" t="str">
        <f>IF(J192="","",J192*0.042*Schedule!G72)</f>
        <v/>
      </c>
    </row>
    <row r="193" spans="6:18" ht="24" hidden="1" customHeight="1">
      <c r="K193" t="str">
        <f>IF(J193="","",J193*0.042*Schedule!G73)</f>
        <v/>
      </c>
    </row>
    <row r="194" spans="6:18" ht="24" hidden="1" customHeight="1">
      <c r="K194" t="str">
        <f>IF(J194="","",J194*0.042*Schedule!G74)</f>
        <v/>
      </c>
    </row>
    <row r="195" spans="6:18" ht="24" hidden="1" customHeight="1">
      <c r="K195" t="str">
        <f>IF(J195="","",J195*0.042*Schedule!G75)</f>
        <v/>
      </c>
    </row>
    <row r="196" spans="6:18" ht="24" hidden="1" customHeight="1">
      <c r="K196" t="str">
        <f>IF(J196="","",J196*0.042*Schedule!G76)</f>
        <v/>
      </c>
    </row>
    <row r="197" spans="6:18" ht="24" customHeight="1">
      <c r="F197">
        <f>SUM(F164:F196)</f>
        <v>0</v>
      </c>
      <c r="L197">
        <f>SUM(L164:L196)</f>
        <v>0</v>
      </c>
      <c r="R197">
        <f>SUM(R164:R196)</f>
        <v>0</v>
      </c>
    </row>
  </sheetData>
  <mergeCells count="11">
    <mergeCell ref="A1:B1"/>
    <mergeCell ref="A2:B2"/>
    <mergeCell ref="A3:B3"/>
    <mergeCell ref="A5:U6"/>
    <mergeCell ref="C3:D3"/>
    <mergeCell ref="F84:G84"/>
    <mergeCell ref="L84:M84"/>
    <mergeCell ref="R84:S84"/>
    <mergeCell ref="R7:S7"/>
    <mergeCell ref="L7:M7"/>
    <mergeCell ref="F7:G7"/>
  </mergeCells>
  <phoneticPr fontId="8" type="noConversion"/>
  <printOptions horizontalCentered="1" verticalCentered="1" gridLinesSet="0"/>
  <pageMargins left="0" right="0" top="0.5" bottom="0" header="0.5" footer="0.5"/>
  <pageSetup scale="18" orientation="landscape" horizontalDpi="4294967292" verticalDpi="300" r:id="rId1"/>
  <headerFooter alignWithMargins="0">
    <oddHeader xml:space="preserve">&amp;C&amp;"Arial,Bold"&amp;18Chemical Additives
&amp;"Arial,Regular"&amp;10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F48"/>
  <sheetViews>
    <sheetView topLeftCell="A4" zoomScaleNormal="100" workbookViewId="0">
      <selection activeCell="B62" sqref="B62"/>
    </sheetView>
  </sheetViews>
  <sheetFormatPr defaultColWidth="9.109375" defaultRowHeight="13.2"/>
  <cols>
    <col min="1" max="3" width="9.109375" style="131"/>
    <col min="4" max="4" width="22" style="131" bestFit="1" customWidth="1"/>
    <col min="5" max="5" width="12" style="131" customWidth="1"/>
    <col min="6" max="7" width="9.33203125" style="131" bestFit="1" customWidth="1"/>
    <col min="8" max="8" width="9.88671875" style="131" bestFit="1" customWidth="1"/>
    <col min="9" max="9" width="11.6640625" style="131" customWidth="1"/>
    <col min="10" max="12" width="9.33203125" style="131" bestFit="1" customWidth="1"/>
    <col min="13" max="13" width="10.88671875" style="131" customWidth="1"/>
    <col min="14" max="17" width="9.109375" style="131"/>
    <col min="18" max="19" width="0" style="131" hidden="1" customWidth="1"/>
    <col min="20" max="21" width="9.88671875" style="131" hidden="1" customWidth="1"/>
    <col min="22" max="32" width="0" style="131" hidden="1" customWidth="1"/>
    <col min="33" max="16384" width="9.109375" style="131"/>
  </cols>
  <sheetData>
    <row r="1" spans="1:32" ht="24.6">
      <c r="C1" s="166" t="s">
        <v>153</v>
      </c>
    </row>
    <row r="2" spans="1:32" ht="22.2">
      <c r="C2" s="165" t="s">
        <v>152</v>
      </c>
    </row>
    <row r="3" spans="1:32" ht="13.5" customHeight="1" thickBot="1">
      <c r="A3" s="164"/>
    </row>
    <row r="4" spans="1:32" s="155" customFormat="1" ht="55.5" customHeight="1" thickTop="1" thickBot="1">
      <c r="A4" s="163"/>
      <c r="B4" s="161" t="s">
        <v>151</v>
      </c>
      <c r="C4" s="160" t="s">
        <v>150</v>
      </c>
      <c r="D4" s="159" t="s">
        <v>149</v>
      </c>
      <c r="E4" s="161" t="s">
        <v>148</v>
      </c>
      <c r="F4" s="160" t="s">
        <v>147</v>
      </c>
      <c r="G4" s="159" t="s">
        <v>146</v>
      </c>
      <c r="H4" s="162" t="s">
        <v>142</v>
      </c>
      <c r="I4" s="161" t="s">
        <v>145</v>
      </c>
      <c r="J4" s="160" t="s">
        <v>144</v>
      </c>
      <c r="K4" s="159" t="s">
        <v>143</v>
      </c>
      <c r="L4" s="168" t="s">
        <v>142</v>
      </c>
      <c r="M4" s="158" t="s">
        <v>108</v>
      </c>
      <c r="N4" s="157"/>
      <c r="O4" s="157"/>
      <c r="P4" s="157"/>
      <c r="R4" s="156" t="s">
        <v>3</v>
      </c>
      <c r="S4" s="156" t="s">
        <v>6</v>
      </c>
      <c r="T4" s="156">
        <v>1</v>
      </c>
      <c r="U4" s="156">
        <v>2</v>
      </c>
      <c r="V4" s="156">
        <v>3</v>
      </c>
      <c r="W4" s="156">
        <v>4</v>
      </c>
      <c r="X4" s="156">
        <v>5</v>
      </c>
      <c r="Y4" s="156">
        <v>6</v>
      </c>
      <c r="Z4" s="156">
        <v>7</v>
      </c>
      <c r="AA4" s="156">
        <v>8</v>
      </c>
      <c r="AB4" s="156">
        <v>9</v>
      </c>
      <c r="AC4" s="156">
        <v>10</v>
      </c>
      <c r="AD4" s="156">
        <v>11</v>
      </c>
      <c r="AE4" s="156">
        <v>12</v>
      </c>
      <c r="AF4" s="156">
        <v>13</v>
      </c>
    </row>
    <row r="5" spans="1:32" ht="14.1" customHeight="1" thickTop="1">
      <c r="A5" s="147"/>
      <c r="B5" s="154"/>
      <c r="C5" s="153"/>
      <c r="D5" s="152" t="str">
        <f>+' Blender'!F7</f>
        <v/>
      </c>
      <c r="E5" s="143">
        <v>0.8</v>
      </c>
      <c r="F5" s="142">
        <v>80</v>
      </c>
      <c r="G5" s="167">
        <f>E5*F5*0.042</f>
        <v>2.6880000000000002</v>
      </c>
      <c r="H5" s="140">
        <f>60/G5</f>
        <v>22.321428571428569</v>
      </c>
      <c r="I5" s="143">
        <v>0.8</v>
      </c>
      <c r="J5" s="142">
        <v>70</v>
      </c>
      <c r="K5" s="167">
        <f t="shared" ref="K5:K10" si="0">I5*J5*0.042</f>
        <v>2.3520000000000003</v>
      </c>
      <c r="L5" s="169">
        <f t="shared" ref="L5:L10" si="1">60/K5</f>
        <v>25.510204081632651</v>
      </c>
      <c r="M5" s="151"/>
      <c r="R5" s="137">
        <f>[1]Schedule!A9</f>
        <v>1</v>
      </c>
      <c r="S5" s="138">
        <f>[1]Schedule!G9</f>
        <v>45</v>
      </c>
      <c r="T5" s="137" t="e">
        <f>[1]Blender!E10</f>
        <v>#REF!</v>
      </c>
      <c r="U5" s="137">
        <f>[1]Blender!K10</f>
        <v>0.15</v>
      </c>
      <c r="V5" s="137" t="e">
        <f>[1]Blender!E31</f>
        <v>#REF!</v>
      </c>
      <c r="W5" s="137" t="e">
        <f>[1]Blender!K31</f>
        <v>#REF!</v>
      </c>
      <c r="X5" s="137" t="e">
        <f>[1]Blender!E52</f>
        <v>#REF!</v>
      </c>
      <c r="Y5" s="137" t="e">
        <f>[1]Blender!K52</f>
        <v>#REF!</v>
      </c>
      <c r="Z5" s="137" t="str">
        <f>[1]Blender!E75</f>
        <v/>
      </c>
      <c r="AA5" s="137" t="str">
        <f>[1]Blender!K75</f>
        <v/>
      </c>
      <c r="AB5" s="137">
        <f>'[1]Gel Pro'!E10</f>
        <v>6.3</v>
      </c>
      <c r="AC5" s="137">
        <f>'[1]Gel Pro'!K10</f>
        <v>1</v>
      </c>
      <c r="AD5" s="137">
        <f>'[1]Gel Pro'!Q10</f>
        <v>2.5</v>
      </c>
      <c r="AE5" s="137" t="e">
        <f>'[1]Gel Pro'!E31</f>
        <v>#REF!</v>
      </c>
      <c r="AF5" s="137" t="e">
        <f>'[1]Gel Pro'!K31</f>
        <v>#REF!</v>
      </c>
    </row>
    <row r="6" spans="1:32" ht="14.1" customHeight="1">
      <c r="A6" s="147"/>
      <c r="B6" s="150"/>
      <c r="C6" s="137"/>
      <c r="D6" s="152" t="str">
        <f>+' Blender'!L7</f>
        <v/>
      </c>
      <c r="E6" s="188">
        <v>0.5</v>
      </c>
      <c r="F6" s="142">
        <f>+F5</f>
        <v>80</v>
      </c>
      <c r="G6" s="141">
        <f t="shared" ref="G6:G19" si="2">E6*F6*0.042</f>
        <v>1.6800000000000002</v>
      </c>
      <c r="H6" s="140">
        <f>60/G6</f>
        <v>35.714285714285708</v>
      </c>
      <c r="I6" s="143">
        <v>1.2</v>
      </c>
      <c r="J6" s="142">
        <f>+J5</f>
        <v>70</v>
      </c>
      <c r="K6" s="141">
        <f t="shared" si="0"/>
        <v>3.528</v>
      </c>
      <c r="L6" s="169">
        <f t="shared" si="1"/>
        <v>17.006802721088434</v>
      </c>
      <c r="M6" s="148"/>
      <c r="R6" s="137">
        <f>[1]Schedule!A11</f>
        <v>3</v>
      </c>
      <c r="S6" s="138">
        <f>[1]Schedule!G11</f>
        <v>45</v>
      </c>
      <c r="T6" s="137">
        <f>[1]Blender!E12</f>
        <v>1.8</v>
      </c>
      <c r="U6" s="137">
        <f>[1]Blender!K12</f>
        <v>0.15</v>
      </c>
      <c r="V6" s="137" t="e">
        <f>[1]Blender!E33</f>
        <v>#REF!</v>
      </c>
      <c r="W6" s="137" t="e">
        <f>[1]Blender!K33</f>
        <v>#REF!</v>
      </c>
      <c r="X6" s="137" t="e">
        <f>[1]Blender!E54</f>
        <v>#REF!</v>
      </c>
      <c r="Y6" s="137" t="e">
        <f>[1]Blender!K54</f>
        <v>#REF!</v>
      </c>
      <c r="Z6" s="137" t="str">
        <f>[1]Blender!E77</f>
        <v/>
      </c>
      <c r="AA6" s="137" t="str">
        <f>[1]Blender!K77</f>
        <v/>
      </c>
      <c r="AB6" s="137">
        <f>'[1]Gel Pro'!E12</f>
        <v>6.3</v>
      </c>
      <c r="AC6" s="137">
        <f>'[1]Gel Pro'!K12</f>
        <v>1</v>
      </c>
      <c r="AD6" s="137">
        <f>'[1]Gel Pro'!Q12</f>
        <v>2.5</v>
      </c>
      <c r="AE6" s="137" t="e">
        <f>'[1]Gel Pro'!E33</f>
        <v>#REF!</v>
      </c>
      <c r="AF6" s="137" t="e">
        <f>'[1]Gel Pro'!K33</f>
        <v>#REF!</v>
      </c>
    </row>
    <row r="7" spans="1:32" ht="14.1" customHeight="1">
      <c r="A7" s="147"/>
      <c r="B7" s="150"/>
      <c r="C7" s="137"/>
      <c r="D7" s="152" t="str">
        <f>+' Blender'!R7</f>
        <v/>
      </c>
      <c r="E7" s="143">
        <v>0.25</v>
      </c>
      <c r="F7" s="142">
        <f t="shared" ref="F7:F19" si="3">+F6</f>
        <v>80</v>
      </c>
      <c r="G7" s="141">
        <f t="shared" si="2"/>
        <v>0.84000000000000008</v>
      </c>
      <c r="H7" s="140">
        <f>60/G7</f>
        <v>71.428571428571416</v>
      </c>
      <c r="I7" s="143">
        <v>0.2</v>
      </c>
      <c r="J7" s="142">
        <f t="shared" ref="J7:J19" si="4">+J6</f>
        <v>70</v>
      </c>
      <c r="K7" s="141">
        <f t="shared" si="0"/>
        <v>0.58800000000000008</v>
      </c>
      <c r="L7" s="169">
        <f t="shared" si="1"/>
        <v>102.0408163265306</v>
      </c>
      <c r="M7" s="148"/>
      <c r="R7" s="137">
        <f>[1]Schedule!A12</f>
        <v>4</v>
      </c>
      <c r="S7" s="138">
        <f>[1]Schedule!G12</f>
        <v>43.996871333594058</v>
      </c>
      <c r="T7" s="137">
        <f>[1]Blender!E13</f>
        <v>1.8</v>
      </c>
      <c r="U7" s="137">
        <f>[1]Blender!K13</f>
        <v>0.15</v>
      </c>
      <c r="V7" s="137" t="e">
        <f>[1]Blender!E34</f>
        <v>#REF!</v>
      </c>
      <c r="W7" s="137" t="e">
        <f>[1]Blender!K34</f>
        <v>#REF!</v>
      </c>
      <c r="X7" s="137" t="e">
        <f>[1]Blender!E55</f>
        <v>#REF!</v>
      </c>
      <c r="Y7" s="137" t="e">
        <f>[1]Blender!K55</f>
        <v>#REF!</v>
      </c>
      <c r="Z7" s="137" t="str">
        <f>[1]Blender!E78</f>
        <v/>
      </c>
      <c r="AA7" s="137" t="str">
        <f>[1]Blender!K78</f>
        <v/>
      </c>
      <c r="AB7" s="137">
        <f>'[1]Gel Pro'!E13</f>
        <v>6.3</v>
      </c>
      <c r="AC7" s="137">
        <f>'[1]Gel Pro'!K13</f>
        <v>1</v>
      </c>
      <c r="AD7" s="137">
        <f>'[1]Gel Pro'!Q13</f>
        <v>2.5</v>
      </c>
      <c r="AE7" s="137" t="e">
        <f>'[1]Gel Pro'!E34</f>
        <v>#REF!</v>
      </c>
      <c r="AF7" s="137" t="e">
        <f>'[1]Gel Pro'!K34</f>
        <v>#REF!</v>
      </c>
    </row>
    <row r="8" spans="1:32" ht="14.1" customHeight="1">
      <c r="A8" s="147"/>
      <c r="B8" s="150"/>
      <c r="C8" s="137"/>
      <c r="D8" s="152" t="str">
        <f>+' Blender'!F84</f>
        <v/>
      </c>
      <c r="E8" s="143">
        <v>0.6</v>
      </c>
      <c r="F8" s="142">
        <f t="shared" si="3"/>
        <v>80</v>
      </c>
      <c r="G8" s="141">
        <f t="shared" si="2"/>
        <v>2.016</v>
      </c>
      <c r="H8" s="140">
        <f t="shared" ref="H8:H19" si="5">60/G8</f>
        <v>29.761904761904763</v>
      </c>
      <c r="I8" s="143">
        <v>1</v>
      </c>
      <c r="J8" s="142">
        <f t="shared" si="4"/>
        <v>70</v>
      </c>
      <c r="K8" s="141">
        <f t="shared" si="0"/>
        <v>2.9400000000000004</v>
      </c>
      <c r="L8" s="169">
        <f t="shared" si="1"/>
        <v>20.408163265306118</v>
      </c>
      <c r="M8" s="148"/>
      <c r="R8" s="137">
        <f>[1]Schedule!A13</f>
        <v>5</v>
      </c>
      <c r="S8" s="138">
        <f>[1]Schedule!G13</f>
        <v>45</v>
      </c>
      <c r="T8" s="137">
        <f>[1]Blender!E14</f>
        <v>1.8</v>
      </c>
      <c r="U8" s="137">
        <f>[1]Blender!K14</f>
        <v>0.25</v>
      </c>
      <c r="V8" s="137" t="e">
        <f>[1]Blender!E35</f>
        <v>#REF!</v>
      </c>
      <c r="W8" s="137" t="e">
        <f>[1]Blender!K35</f>
        <v>#REF!</v>
      </c>
      <c r="X8" s="137" t="e">
        <f>[1]Blender!E56</f>
        <v>#REF!</v>
      </c>
      <c r="Y8" s="137" t="e">
        <f>[1]Blender!K56</f>
        <v>#REF!</v>
      </c>
      <c r="Z8" s="137">
        <f>[1]Blender!E79</f>
        <v>0.94</v>
      </c>
      <c r="AA8" s="137">
        <f>[1]Blender!K79</f>
        <v>0.94</v>
      </c>
      <c r="AB8" s="137">
        <f>'[1]Gel Pro'!E14</f>
        <v>6.3</v>
      </c>
      <c r="AC8" s="137">
        <f>'[1]Gel Pro'!K14</f>
        <v>1</v>
      </c>
      <c r="AD8" s="137">
        <f>'[1]Gel Pro'!Q14</f>
        <v>2.5</v>
      </c>
      <c r="AE8" s="137" t="e">
        <f>'[1]Gel Pro'!E35</f>
        <v>#REF!</v>
      </c>
      <c r="AF8" s="137" t="e">
        <f>'[1]Gel Pro'!K35</f>
        <v>#REF!</v>
      </c>
    </row>
    <row r="9" spans="1:32" ht="14.1" customHeight="1">
      <c r="A9" s="147"/>
      <c r="B9" s="150"/>
      <c r="C9" s="137"/>
      <c r="D9" s="152" t="str">
        <f>+' Blender'!L84</f>
        <v/>
      </c>
      <c r="E9" s="143">
        <v>0.4</v>
      </c>
      <c r="F9" s="142">
        <f t="shared" si="3"/>
        <v>80</v>
      </c>
      <c r="G9" s="141">
        <f t="shared" si="2"/>
        <v>1.3440000000000001</v>
      </c>
      <c r="H9" s="140">
        <f t="shared" si="5"/>
        <v>44.642857142857139</v>
      </c>
      <c r="I9" s="143">
        <v>1</v>
      </c>
      <c r="J9" s="142">
        <f t="shared" si="4"/>
        <v>70</v>
      </c>
      <c r="K9" s="141">
        <f t="shared" si="0"/>
        <v>2.9400000000000004</v>
      </c>
      <c r="L9" s="169">
        <f t="shared" si="1"/>
        <v>20.408163265306118</v>
      </c>
      <c r="M9" s="148"/>
      <c r="R9" s="137">
        <f>[1]Schedule!A14</f>
        <v>6</v>
      </c>
      <c r="S9" s="138">
        <f>[1]Schedule!G14</f>
        <v>43.996871333594058</v>
      </c>
      <c r="T9" s="137">
        <f>[1]Blender!E15</f>
        <v>1.8</v>
      </c>
      <c r="U9" s="137">
        <f>[1]Blender!K15</f>
        <v>0.25</v>
      </c>
      <c r="V9" s="137" t="e">
        <f>[1]Blender!E36</f>
        <v>#REF!</v>
      </c>
      <c r="W9" s="137" t="e">
        <f>[1]Blender!K36</f>
        <v>#REF!</v>
      </c>
      <c r="X9" s="137" t="e">
        <f>[1]Blender!E57</f>
        <v>#REF!</v>
      </c>
      <c r="Y9" s="137" t="e">
        <f>[1]Blender!K57</f>
        <v>#REF!</v>
      </c>
      <c r="Z9" s="137" t="str">
        <f>[1]Blender!E80</f>
        <v/>
      </c>
      <c r="AA9" s="137" t="str">
        <f>[1]Blender!K80</f>
        <v/>
      </c>
      <c r="AB9" s="137">
        <f>'[1]Gel Pro'!E15</f>
        <v>6.3</v>
      </c>
      <c r="AC9" s="137">
        <f>'[1]Gel Pro'!K15</f>
        <v>1</v>
      </c>
      <c r="AD9" s="137">
        <f>'[1]Gel Pro'!Q15</f>
        <v>2.5</v>
      </c>
      <c r="AE9" s="137" t="e">
        <f>'[1]Gel Pro'!E36</f>
        <v>#REF!</v>
      </c>
      <c r="AF9" s="137" t="e">
        <f>'[1]Gel Pro'!K36</f>
        <v>#REF!</v>
      </c>
    </row>
    <row r="10" spans="1:32" ht="14.1" customHeight="1">
      <c r="A10" s="147"/>
      <c r="B10" s="150"/>
      <c r="C10" s="137"/>
      <c r="D10" s="152" t="str">
        <f>+' Blender'!R84</f>
        <v/>
      </c>
      <c r="E10" s="143">
        <v>1</v>
      </c>
      <c r="F10" s="142">
        <f t="shared" si="3"/>
        <v>80</v>
      </c>
      <c r="G10" s="141">
        <f t="shared" si="2"/>
        <v>3.3600000000000003</v>
      </c>
      <c r="H10" s="140">
        <f t="shared" si="5"/>
        <v>17.857142857142854</v>
      </c>
      <c r="I10" s="143">
        <v>2.2000000000000002</v>
      </c>
      <c r="J10" s="142">
        <f t="shared" si="4"/>
        <v>70</v>
      </c>
      <c r="K10" s="141">
        <f t="shared" si="0"/>
        <v>6.468</v>
      </c>
      <c r="L10" s="169">
        <f t="shared" si="1"/>
        <v>9.2764378478664185</v>
      </c>
      <c r="M10" s="148"/>
      <c r="R10" s="137">
        <f>[1]Schedule!A15</f>
        <v>7</v>
      </c>
      <c r="S10" s="138">
        <f>[1]Schedule!G15</f>
        <v>43.037490436113231</v>
      </c>
      <c r="T10" s="137">
        <f>[1]Blender!E16</f>
        <v>1.8</v>
      </c>
      <c r="U10" s="137">
        <f>[1]Blender!K16</f>
        <v>0.25</v>
      </c>
      <c r="V10" s="137" t="e">
        <f>[1]Blender!E37</f>
        <v>#REF!</v>
      </c>
      <c r="W10" s="137" t="e">
        <f>[1]Blender!K37</f>
        <v>#REF!</v>
      </c>
      <c r="X10" s="137" t="e">
        <f>[1]Blender!E58</f>
        <v>#REF!</v>
      </c>
      <c r="Y10" s="137" t="e">
        <f>[1]Blender!K58</f>
        <v>#REF!</v>
      </c>
      <c r="Z10" s="137" t="str">
        <f>[1]Blender!E81</f>
        <v/>
      </c>
      <c r="AA10" s="137" t="str">
        <f>[1]Blender!K81</f>
        <v/>
      </c>
      <c r="AB10" s="137">
        <f>'[1]Gel Pro'!E16</f>
        <v>6.3</v>
      </c>
      <c r="AC10" s="137">
        <f>'[1]Gel Pro'!K16</f>
        <v>1</v>
      </c>
      <c r="AD10" s="137">
        <f>'[1]Gel Pro'!Q16</f>
        <v>2.5</v>
      </c>
      <c r="AE10" s="137" t="e">
        <f>'[1]Gel Pro'!E37</f>
        <v>#REF!</v>
      </c>
      <c r="AF10" s="137" t="e">
        <f>'[1]Gel Pro'!K37</f>
        <v>#REF!</v>
      </c>
    </row>
    <row r="11" spans="1:32" ht="14.1" hidden="1" customHeight="1">
      <c r="A11" s="147"/>
      <c r="B11" s="150"/>
      <c r="C11" s="137"/>
      <c r="D11" s="152" t="str">
        <f>+' Blender'!F161</f>
        <v/>
      </c>
      <c r="E11" s="143">
        <v>1</v>
      </c>
      <c r="F11" s="142">
        <f t="shared" si="3"/>
        <v>80</v>
      </c>
      <c r="G11" s="141">
        <f t="shared" si="2"/>
        <v>3.3600000000000003</v>
      </c>
      <c r="H11" s="140">
        <f t="shared" si="5"/>
        <v>17.857142857142854</v>
      </c>
      <c r="I11" s="143">
        <v>1</v>
      </c>
      <c r="J11" s="142">
        <f t="shared" si="4"/>
        <v>70</v>
      </c>
      <c r="K11" s="141">
        <f t="shared" ref="K11:K19" si="6">I11*J11*0.042</f>
        <v>2.9400000000000004</v>
      </c>
      <c r="L11" s="169">
        <f t="shared" ref="L11:L19" si="7">60/K11</f>
        <v>20.408163265306118</v>
      </c>
      <c r="M11" s="148"/>
      <c r="R11" s="137">
        <f>[1]Schedule!A16</f>
        <v>8</v>
      </c>
      <c r="S11" s="138">
        <f>[1]Schedule!G16</f>
        <v>42.119056533133659</v>
      </c>
      <c r="T11" s="137">
        <f>[1]Blender!E17</f>
        <v>1.8</v>
      </c>
      <c r="U11" s="137">
        <f>[1]Blender!K17</f>
        <v>0.5</v>
      </c>
      <c r="V11" s="137" t="e">
        <f>[1]Blender!E38</f>
        <v>#REF!</v>
      </c>
      <c r="W11" s="137" t="e">
        <f>[1]Blender!K38</f>
        <v>#REF!</v>
      </c>
      <c r="X11" s="137" t="e">
        <f>[1]Blender!E59</f>
        <v>#REF!</v>
      </c>
      <c r="Y11" s="137" t="e">
        <f>[1]Blender!K59</f>
        <v>#REF!</v>
      </c>
      <c r="Z11" s="137" t="str">
        <f>[1]Blender!E82</f>
        <v/>
      </c>
      <c r="AA11" s="137" t="str">
        <f>[1]Blender!K82</f>
        <v/>
      </c>
      <c r="AB11" s="137">
        <f>'[1]Gel Pro'!E17</f>
        <v>6.3</v>
      </c>
      <c r="AC11" s="137">
        <f>'[1]Gel Pro'!K17</f>
        <v>1</v>
      </c>
      <c r="AD11" s="137">
        <f>'[1]Gel Pro'!Q17</f>
        <v>2.5</v>
      </c>
      <c r="AE11" s="137" t="e">
        <f>'[1]Gel Pro'!E38</f>
        <v>#REF!</v>
      </c>
      <c r="AF11" s="137" t="e">
        <f>'[1]Gel Pro'!K38</f>
        <v>#REF!</v>
      </c>
    </row>
    <row r="12" spans="1:32" ht="14.1" hidden="1" customHeight="1">
      <c r="A12" s="147"/>
      <c r="B12" s="150"/>
      <c r="C12" s="137"/>
      <c r="D12" s="152" t="str">
        <f>+' Blender'!L161</f>
        <v/>
      </c>
      <c r="E12" s="143">
        <v>1</v>
      </c>
      <c r="F12" s="142">
        <f t="shared" si="3"/>
        <v>80</v>
      </c>
      <c r="G12" s="141">
        <f t="shared" si="2"/>
        <v>3.3600000000000003</v>
      </c>
      <c r="H12" s="140">
        <f t="shared" si="5"/>
        <v>17.857142857142854</v>
      </c>
      <c r="I12" s="143">
        <v>1</v>
      </c>
      <c r="J12" s="142">
        <f t="shared" si="4"/>
        <v>70</v>
      </c>
      <c r="K12" s="141">
        <f t="shared" si="6"/>
        <v>2.9400000000000004</v>
      </c>
      <c r="L12" s="169">
        <f t="shared" si="7"/>
        <v>20.408163265306118</v>
      </c>
      <c r="M12" s="148"/>
      <c r="R12" s="137">
        <f>[1]Schedule!A17</f>
        <v>9</v>
      </c>
      <c r="S12" s="138">
        <f>[1]Schedule!G17</f>
        <v>41.239002932551323</v>
      </c>
      <c r="T12" s="137">
        <f>[1]Blender!E18</f>
        <v>1.8</v>
      </c>
      <c r="U12" s="137">
        <f>[1]Blender!K18</f>
        <v>1</v>
      </c>
      <c r="V12" s="137" t="e">
        <f>[1]Blender!E39</f>
        <v>#REF!</v>
      </c>
      <c r="W12" s="137" t="e">
        <f>[1]Blender!K39</f>
        <v>#REF!</v>
      </c>
      <c r="X12" s="137" t="e">
        <f>[1]Blender!E60</f>
        <v>#REF!</v>
      </c>
      <c r="Y12" s="137" t="e">
        <f>[1]Blender!K60</f>
        <v>#REF!</v>
      </c>
      <c r="Z12" s="137" t="str">
        <f>[1]Blender!E83</f>
        <v/>
      </c>
      <c r="AA12" s="137" t="str">
        <f>[1]Blender!K83</f>
        <v/>
      </c>
      <c r="AB12" s="137">
        <f>'[1]Gel Pro'!E18</f>
        <v>6.3</v>
      </c>
      <c r="AC12" s="137">
        <f>'[1]Gel Pro'!K18</f>
        <v>1</v>
      </c>
      <c r="AD12" s="137">
        <f>'[1]Gel Pro'!Q18</f>
        <v>2.5</v>
      </c>
      <c r="AE12" s="137" t="e">
        <f>'[1]Gel Pro'!E39</f>
        <v>#REF!</v>
      </c>
      <c r="AF12" s="137" t="e">
        <f>'[1]Gel Pro'!K39</f>
        <v>#REF!</v>
      </c>
    </row>
    <row r="13" spans="1:32" ht="14.1" hidden="1" customHeight="1">
      <c r="A13" s="147"/>
      <c r="B13" s="150"/>
      <c r="C13" s="137"/>
      <c r="D13" s="152" t="str">
        <f>+' Blender'!R161</f>
        <v/>
      </c>
      <c r="E13" s="143">
        <v>2</v>
      </c>
      <c r="F13" s="142">
        <f t="shared" si="3"/>
        <v>80</v>
      </c>
      <c r="G13" s="141">
        <f t="shared" si="2"/>
        <v>6.7200000000000006</v>
      </c>
      <c r="H13" s="140">
        <f t="shared" si="5"/>
        <v>8.928571428571427</v>
      </c>
      <c r="I13" s="143">
        <v>2</v>
      </c>
      <c r="J13" s="142">
        <f t="shared" si="4"/>
        <v>70</v>
      </c>
      <c r="K13" s="141">
        <f t="shared" si="6"/>
        <v>5.8800000000000008</v>
      </c>
      <c r="L13" s="169">
        <f t="shared" si="7"/>
        <v>10.204081632653059</v>
      </c>
      <c r="M13" s="148"/>
      <c r="R13" s="137">
        <f>[1]Schedule!A18</f>
        <v>10</v>
      </c>
      <c r="S13" s="138">
        <f>[1]Schedule!G18</f>
        <v>40.394973070017947</v>
      </c>
      <c r="T13" s="137">
        <f>[1]Blender!E19</f>
        <v>1.8</v>
      </c>
      <c r="U13" s="137">
        <f>[1]Blender!K19</f>
        <v>1</v>
      </c>
      <c r="V13" s="137" t="e">
        <f>[1]Blender!E40</f>
        <v>#REF!</v>
      </c>
      <c r="W13" s="137" t="e">
        <f>[1]Blender!K40</f>
        <v>#REF!</v>
      </c>
      <c r="X13" s="137" t="e">
        <f>[1]Blender!E61</f>
        <v>#REF!</v>
      </c>
      <c r="Y13" s="137" t="e">
        <f>[1]Blender!K61</f>
        <v>#REF!</v>
      </c>
      <c r="Z13" s="137" t="str">
        <f>[1]Blender!E84</f>
        <v/>
      </c>
      <c r="AA13" s="137" t="str">
        <f>[1]Blender!K84</f>
        <v/>
      </c>
      <c r="AB13" s="137">
        <f>'[1]Gel Pro'!E19</f>
        <v>6.3</v>
      </c>
      <c r="AC13" s="137">
        <f>'[1]Gel Pro'!K19</f>
        <v>1</v>
      </c>
      <c r="AD13" s="137">
        <f>'[1]Gel Pro'!Q19</f>
        <v>2.5</v>
      </c>
      <c r="AE13" s="137" t="e">
        <f>'[1]Gel Pro'!E40</f>
        <v>#REF!</v>
      </c>
      <c r="AF13" s="137" t="e">
        <f>'[1]Gel Pro'!K40</f>
        <v>#REF!</v>
      </c>
    </row>
    <row r="14" spans="1:32" ht="14.1" customHeight="1">
      <c r="A14" s="147"/>
      <c r="B14" s="150"/>
      <c r="C14" s="137"/>
      <c r="D14" s="149" t="str">
        <f>+Drygel!F7</f>
        <v/>
      </c>
      <c r="E14" s="143">
        <v>1</v>
      </c>
      <c r="F14" s="142">
        <f t="shared" si="3"/>
        <v>80</v>
      </c>
      <c r="G14" s="141">
        <f t="shared" si="2"/>
        <v>3.3600000000000003</v>
      </c>
      <c r="H14" s="140">
        <f t="shared" si="5"/>
        <v>17.857142857142854</v>
      </c>
      <c r="I14" s="143">
        <v>2</v>
      </c>
      <c r="J14" s="142">
        <f t="shared" si="4"/>
        <v>70</v>
      </c>
      <c r="K14" s="141">
        <f t="shared" si="6"/>
        <v>5.8800000000000008</v>
      </c>
      <c r="L14" s="169">
        <f t="shared" si="7"/>
        <v>10.204081632653059</v>
      </c>
      <c r="M14" s="148"/>
      <c r="R14" s="137">
        <f>[1]Schedule!A16</f>
        <v>8</v>
      </c>
      <c r="S14" s="138">
        <f>[1]Schedule!G16</f>
        <v>42.119056533133659</v>
      </c>
      <c r="T14" s="137">
        <f>[1]Blender!E17</f>
        <v>1.8</v>
      </c>
      <c r="U14" s="137">
        <f>[1]Blender!K17</f>
        <v>0.5</v>
      </c>
      <c r="V14" s="137" t="e">
        <f>[1]Blender!E38</f>
        <v>#REF!</v>
      </c>
      <c r="W14" s="137" t="e">
        <f>[1]Blender!K38</f>
        <v>#REF!</v>
      </c>
      <c r="X14" s="137" t="e">
        <f>[1]Blender!E59</f>
        <v>#REF!</v>
      </c>
      <c r="Y14" s="137" t="e">
        <f>[1]Blender!K59</f>
        <v>#REF!</v>
      </c>
      <c r="Z14" s="137" t="str">
        <f>[1]Blender!E82</f>
        <v/>
      </c>
      <c r="AA14" s="137" t="str">
        <f>[1]Blender!K82</f>
        <v/>
      </c>
      <c r="AB14" s="137">
        <f>'[1]Gel Pro'!E17</f>
        <v>6.3</v>
      </c>
      <c r="AC14" s="137">
        <f>'[1]Gel Pro'!K17</f>
        <v>1</v>
      </c>
      <c r="AD14" s="137">
        <f>'[1]Gel Pro'!Q17</f>
        <v>2.5</v>
      </c>
      <c r="AE14" s="137" t="e">
        <f>'[1]Gel Pro'!E38</f>
        <v>#REF!</v>
      </c>
      <c r="AF14" s="137" t="e">
        <f>'[1]Gel Pro'!K38</f>
        <v>#REF!</v>
      </c>
    </row>
    <row r="15" spans="1:32" ht="14.1" customHeight="1">
      <c r="A15" s="147"/>
      <c r="B15" s="150"/>
      <c r="C15" s="137"/>
      <c r="D15" s="149" t="str">
        <f>+Drygel!L7</f>
        <v/>
      </c>
      <c r="E15" s="143">
        <v>1</v>
      </c>
      <c r="F15" s="142">
        <f t="shared" si="3"/>
        <v>80</v>
      </c>
      <c r="G15" s="141">
        <f t="shared" si="2"/>
        <v>3.3600000000000003</v>
      </c>
      <c r="H15" s="140">
        <f t="shared" si="5"/>
        <v>17.857142857142854</v>
      </c>
      <c r="I15" s="143">
        <v>1</v>
      </c>
      <c r="J15" s="142">
        <f t="shared" si="4"/>
        <v>70</v>
      </c>
      <c r="K15" s="141">
        <f t="shared" si="6"/>
        <v>2.9400000000000004</v>
      </c>
      <c r="L15" s="169">
        <f t="shared" si="7"/>
        <v>20.408163265306118</v>
      </c>
      <c r="M15" s="148"/>
      <c r="R15" s="137">
        <f>[1]Schedule!A17</f>
        <v>9</v>
      </c>
      <c r="S15" s="138">
        <f>[1]Schedule!G17</f>
        <v>41.239002932551323</v>
      </c>
      <c r="T15" s="137">
        <f>[1]Blender!E18</f>
        <v>1.8</v>
      </c>
      <c r="U15" s="137">
        <f>[1]Blender!K18</f>
        <v>1</v>
      </c>
      <c r="V15" s="137" t="e">
        <f>[1]Blender!E39</f>
        <v>#REF!</v>
      </c>
      <c r="W15" s="137" t="e">
        <f>[1]Blender!K39</f>
        <v>#REF!</v>
      </c>
      <c r="X15" s="137" t="e">
        <f>[1]Blender!E60</f>
        <v>#REF!</v>
      </c>
      <c r="Y15" s="137" t="e">
        <f>[1]Blender!K60</f>
        <v>#REF!</v>
      </c>
      <c r="Z15" s="137" t="str">
        <f>[1]Blender!E83</f>
        <v/>
      </c>
      <c r="AA15" s="137" t="str">
        <f>[1]Blender!K83</f>
        <v/>
      </c>
      <c r="AB15" s="137">
        <f>'[1]Gel Pro'!E18</f>
        <v>6.3</v>
      </c>
      <c r="AC15" s="137">
        <f>'[1]Gel Pro'!K18</f>
        <v>1</v>
      </c>
      <c r="AD15" s="137">
        <f>'[1]Gel Pro'!Q18</f>
        <v>2.5</v>
      </c>
      <c r="AE15" s="137" t="e">
        <f>'[1]Gel Pro'!E39</f>
        <v>#REF!</v>
      </c>
      <c r="AF15" s="137" t="e">
        <f>'[1]Gel Pro'!K39</f>
        <v>#REF!</v>
      </c>
    </row>
    <row r="16" spans="1:32" ht="14.1" customHeight="1">
      <c r="A16" s="147"/>
      <c r="B16" s="150"/>
      <c r="C16" s="137"/>
      <c r="D16" s="149" t="str">
        <f>+Drygel!R7</f>
        <v/>
      </c>
      <c r="E16" s="143">
        <v>31</v>
      </c>
      <c r="F16" s="142">
        <f t="shared" si="3"/>
        <v>80</v>
      </c>
      <c r="G16" s="141">
        <f t="shared" si="2"/>
        <v>104.16000000000001</v>
      </c>
      <c r="H16" s="140">
        <f t="shared" si="5"/>
        <v>0.57603686635944695</v>
      </c>
      <c r="I16" s="143">
        <v>29</v>
      </c>
      <c r="J16" s="142">
        <f t="shared" si="4"/>
        <v>70</v>
      </c>
      <c r="K16" s="141">
        <f t="shared" si="6"/>
        <v>85.26</v>
      </c>
      <c r="L16" s="169">
        <f t="shared" si="7"/>
        <v>0.70372976776917662</v>
      </c>
      <c r="M16" s="148"/>
      <c r="R16" s="137">
        <f>[1]Schedule!A18</f>
        <v>10</v>
      </c>
      <c r="S16" s="138">
        <f>[1]Schedule!G18</f>
        <v>40.394973070017947</v>
      </c>
      <c r="T16" s="137">
        <f>[1]Blender!E19</f>
        <v>1.8</v>
      </c>
      <c r="U16" s="137">
        <f>[1]Blender!K19</f>
        <v>1</v>
      </c>
      <c r="V16" s="137" t="e">
        <f>[1]Blender!E40</f>
        <v>#REF!</v>
      </c>
      <c r="W16" s="137" t="e">
        <f>[1]Blender!K40</f>
        <v>#REF!</v>
      </c>
      <c r="X16" s="137" t="e">
        <f>[1]Blender!E61</f>
        <v>#REF!</v>
      </c>
      <c r="Y16" s="137" t="e">
        <f>[1]Blender!K61</f>
        <v>#REF!</v>
      </c>
      <c r="Z16" s="137" t="str">
        <f>[1]Blender!E84</f>
        <v/>
      </c>
      <c r="AA16" s="137" t="str">
        <f>[1]Blender!K84</f>
        <v/>
      </c>
      <c r="AB16" s="137">
        <f>'[1]Gel Pro'!E19</f>
        <v>6.3</v>
      </c>
      <c r="AC16" s="137">
        <f>'[1]Gel Pro'!K19</f>
        <v>1</v>
      </c>
      <c r="AD16" s="137">
        <f>'[1]Gel Pro'!Q19</f>
        <v>2.5</v>
      </c>
      <c r="AE16" s="137" t="e">
        <f>'[1]Gel Pro'!E40</f>
        <v>#REF!</v>
      </c>
      <c r="AF16" s="137" t="e">
        <f>'[1]Gel Pro'!K40</f>
        <v>#REF!</v>
      </c>
    </row>
    <row r="17" spans="1:32" ht="14.1" customHeight="1">
      <c r="A17" s="147"/>
      <c r="B17" s="150"/>
      <c r="C17" s="137"/>
      <c r="D17" s="149" t="str">
        <f>+Drygel!F84</f>
        <v/>
      </c>
      <c r="E17" s="143">
        <v>0.25</v>
      </c>
      <c r="F17" s="142">
        <f t="shared" si="3"/>
        <v>80</v>
      </c>
      <c r="G17" s="141">
        <f t="shared" si="2"/>
        <v>0.84000000000000008</v>
      </c>
      <c r="H17" s="140">
        <f t="shared" si="5"/>
        <v>71.428571428571416</v>
      </c>
      <c r="I17" s="143">
        <v>6</v>
      </c>
      <c r="J17" s="142">
        <f t="shared" si="4"/>
        <v>70</v>
      </c>
      <c r="K17" s="141">
        <f t="shared" si="6"/>
        <v>17.64</v>
      </c>
      <c r="L17" s="169">
        <f t="shared" si="7"/>
        <v>3.4013605442176869</v>
      </c>
      <c r="M17" s="148"/>
      <c r="R17" s="137">
        <f>[1]Schedule!A19</f>
        <v>11</v>
      </c>
      <c r="S17" s="138">
        <f>[1]Schedule!G19</f>
        <v>40.342304667901452</v>
      </c>
      <c r="T17" s="137">
        <f>[1]Blender!E20</f>
        <v>1.8</v>
      </c>
      <c r="U17" s="137">
        <f>[1]Blender!K20</f>
        <v>2</v>
      </c>
      <c r="V17" s="137" t="e">
        <f>[1]Blender!E41</f>
        <v>#REF!</v>
      </c>
      <c r="W17" s="137">
        <f>[1]Blender!K41</f>
        <v>10</v>
      </c>
      <c r="X17" s="137" t="e">
        <f>[1]Blender!E62</f>
        <v>#REF!</v>
      </c>
      <c r="Y17" s="137" t="e">
        <f>[1]Blender!K62</f>
        <v>#REF!</v>
      </c>
      <c r="Z17" s="137" t="str">
        <f>[1]Blender!E85</f>
        <v/>
      </c>
      <c r="AA17" s="137" t="str">
        <f>[1]Blender!K85</f>
        <v/>
      </c>
      <c r="AB17" s="137">
        <f>'[1]Gel Pro'!E20</f>
        <v>6.3</v>
      </c>
      <c r="AC17" s="137">
        <f>'[1]Gel Pro'!K20</f>
        <v>1</v>
      </c>
      <c r="AD17" s="137">
        <f>'[1]Gel Pro'!Q20</f>
        <v>2.5</v>
      </c>
      <c r="AE17" s="137" t="e">
        <f>'[1]Gel Pro'!E41</f>
        <v>#REF!</v>
      </c>
      <c r="AF17" s="137" t="e">
        <f>'[1]Gel Pro'!K41</f>
        <v>#REF!</v>
      </c>
    </row>
    <row r="18" spans="1:32" ht="14.1" customHeight="1">
      <c r="A18" s="147"/>
      <c r="B18" s="150"/>
      <c r="C18" s="137"/>
      <c r="D18" s="149" t="str">
        <f>+Drygel!L84</f>
        <v/>
      </c>
      <c r="E18" s="143">
        <v>1</v>
      </c>
      <c r="F18" s="142">
        <f t="shared" si="3"/>
        <v>80</v>
      </c>
      <c r="G18" s="141">
        <f t="shared" si="2"/>
        <v>3.3600000000000003</v>
      </c>
      <c r="H18" s="140">
        <f t="shared" si="5"/>
        <v>17.857142857142854</v>
      </c>
      <c r="I18" s="143">
        <v>0.5</v>
      </c>
      <c r="J18" s="142">
        <f t="shared" si="4"/>
        <v>70</v>
      </c>
      <c r="K18" s="141">
        <f t="shared" si="6"/>
        <v>1.4700000000000002</v>
      </c>
      <c r="L18" s="169">
        <f t="shared" si="7"/>
        <v>40.816326530612237</v>
      </c>
      <c r="M18" s="148"/>
      <c r="R18" s="137">
        <f>[1]Schedule!A20</f>
        <v>12</v>
      </c>
      <c r="S18" s="138">
        <f>[1]Schedule!G20</f>
        <v>39.52412104959916</v>
      </c>
      <c r="T18" s="137">
        <f>[1]Blender!E21</f>
        <v>1.8</v>
      </c>
      <c r="U18" s="137">
        <f>[1]Blender!K21</f>
        <v>2</v>
      </c>
      <c r="V18" s="137" t="e">
        <f>[1]Blender!E42</f>
        <v>#REF!</v>
      </c>
      <c r="W18" s="137">
        <f>[1]Blender!K42</f>
        <v>10</v>
      </c>
      <c r="X18" s="137" t="e">
        <f>[1]Blender!E63</f>
        <v>#REF!</v>
      </c>
      <c r="Y18" s="137" t="e">
        <f>[1]Blender!K63</f>
        <v>#REF!</v>
      </c>
      <c r="Z18" s="137" t="str">
        <f>[1]Blender!E86</f>
        <v/>
      </c>
      <c r="AA18" s="137" t="str">
        <f>[1]Blender!K86</f>
        <v/>
      </c>
      <c r="AB18" s="137">
        <f>'[1]Gel Pro'!E21</f>
        <v>6.3</v>
      </c>
      <c r="AC18" s="137">
        <f>'[1]Gel Pro'!K21</f>
        <v>1</v>
      </c>
      <c r="AD18" s="137">
        <f>'[1]Gel Pro'!Q21</f>
        <v>2.5</v>
      </c>
      <c r="AE18" s="137" t="e">
        <f>'[1]Gel Pro'!E42</f>
        <v>#REF!</v>
      </c>
      <c r="AF18" s="137" t="e">
        <f>'[1]Gel Pro'!K42</f>
        <v>#REF!</v>
      </c>
    </row>
    <row r="19" spans="1:32" ht="14.1" customHeight="1" thickBot="1">
      <c r="A19" s="147"/>
      <c r="B19" s="146"/>
      <c r="C19" s="145"/>
      <c r="D19" s="144" t="str">
        <f>+Drygel!R84</f>
        <v/>
      </c>
      <c r="E19" s="170">
        <v>0.2</v>
      </c>
      <c r="F19" s="171">
        <f t="shared" si="3"/>
        <v>80</v>
      </c>
      <c r="G19" s="172">
        <f t="shared" si="2"/>
        <v>0.67200000000000004</v>
      </c>
      <c r="H19" s="173">
        <f t="shared" si="5"/>
        <v>89.285714285714278</v>
      </c>
      <c r="I19" s="170">
        <v>0.8</v>
      </c>
      <c r="J19" s="171">
        <f t="shared" si="4"/>
        <v>70</v>
      </c>
      <c r="K19" s="172">
        <f t="shared" si="6"/>
        <v>2.3520000000000003</v>
      </c>
      <c r="L19" s="174">
        <f t="shared" si="7"/>
        <v>25.510204081632651</v>
      </c>
      <c r="M19" s="139"/>
      <c r="R19" s="137">
        <f>[1]Schedule!A21</f>
        <v>13</v>
      </c>
      <c r="S19" s="138">
        <f>[1]Schedule!G21</f>
        <v>45</v>
      </c>
      <c r="T19" s="137" t="e">
        <f>[1]Blender!E22</f>
        <v>#REF!</v>
      </c>
      <c r="U19" s="137">
        <f>[1]Blender!K22</f>
        <v>2</v>
      </c>
      <c r="V19" s="137" t="e">
        <f>[1]Blender!E43</f>
        <v>#REF!</v>
      </c>
      <c r="W19" s="137" t="e">
        <f>[1]Blender!K43</f>
        <v>#REF!</v>
      </c>
      <c r="X19" s="137" t="e">
        <f>[1]Blender!E64</f>
        <v>#REF!</v>
      </c>
      <c r="Y19" s="137" t="e">
        <f>[1]Blender!K64</f>
        <v>#REF!</v>
      </c>
      <c r="Z19" s="137" t="str">
        <f>[1]Blender!E87</f>
        <v/>
      </c>
      <c r="AA19" s="137" t="str">
        <f>[1]Blender!K87</f>
        <v/>
      </c>
      <c r="AB19" s="137">
        <f>'[1]Gel Pro'!E22</f>
        <v>6.3</v>
      </c>
      <c r="AC19" s="137">
        <f>'[1]Gel Pro'!K22</f>
        <v>1</v>
      </c>
      <c r="AD19" s="137">
        <f>'[1]Gel Pro'!Q22</f>
        <v>2.5</v>
      </c>
      <c r="AE19" s="137" t="e">
        <f>'[1]Gel Pro'!E43</f>
        <v>#REF!</v>
      </c>
      <c r="AF19" s="137" t="e">
        <f>'[1]Gel Pro'!K43</f>
        <v>#REF!</v>
      </c>
    </row>
    <row r="20" spans="1:32" ht="13.8" thickTop="1">
      <c r="R20" s="137">
        <f>[1]Schedule!A22</f>
        <v>14</v>
      </c>
      <c r="S20" s="138">
        <f>[1]Schedule!G22</f>
        <v>45</v>
      </c>
      <c r="T20" s="137" t="e">
        <f>[1]Blender!E23</f>
        <v>#REF!</v>
      </c>
      <c r="U20" s="137" t="e">
        <f>[1]Blender!K23</f>
        <v>#REF!</v>
      </c>
      <c r="V20" s="137" t="e">
        <f>[1]Blender!E44</f>
        <v>#REF!</v>
      </c>
      <c r="W20" s="137" t="e">
        <f>[1]Blender!K44</f>
        <v>#REF!</v>
      </c>
      <c r="X20" s="137" t="e">
        <f>[1]Blender!E65</f>
        <v>#REF!</v>
      </c>
      <c r="Y20" s="137" t="e">
        <f>[1]Blender!K65</f>
        <v>#REF!</v>
      </c>
      <c r="Z20" s="137" t="str">
        <f>[1]Blender!E88</f>
        <v/>
      </c>
      <c r="AA20" s="137" t="str">
        <f>[1]Blender!K88</f>
        <v/>
      </c>
      <c r="AB20" s="137" t="e">
        <f>'[1]Gel Pro'!E23</f>
        <v>#REF!</v>
      </c>
      <c r="AC20" s="137" t="e">
        <f>'[1]Gel Pro'!K23</f>
        <v>#REF!</v>
      </c>
      <c r="AD20" s="137" t="e">
        <f>'[1]Gel Pro'!Q23</f>
        <v>#REF!</v>
      </c>
      <c r="AE20" s="137" t="e">
        <f>'[1]Gel Pro'!E44</f>
        <v>#REF!</v>
      </c>
      <c r="AF20" s="137" t="e">
        <f>'[1]Gel Pro'!K44</f>
        <v>#REF!</v>
      </c>
    </row>
    <row r="21" spans="1:32" ht="15.6">
      <c r="A21" s="133" t="s">
        <v>141</v>
      </c>
      <c r="R21" s="137">
        <f>[1]Schedule!A23</f>
        <v>15</v>
      </c>
      <c r="S21" s="138">
        <f>[1]Schedule!G23</f>
        <v>45</v>
      </c>
      <c r="T21" s="137" t="e">
        <f>[1]Blender!E24</f>
        <v>#REF!</v>
      </c>
      <c r="U21" s="137">
        <f>[1]Blender!K24</f>
        <v>2</v>
      </c>
      <c r="V21" s="137" t="e">
        <f>[1]Blender!E45</f>
        <v>#REF!</v>
      </c>
      <c r="W21" s="137" t="e">
        <f>[1]Blender!K45</f>
        <v>#REF!</v>
      </c>
      <c r="X21" s="137" t="e">
        <f>[1]Blender!E66</f>
        <v>#REF!</v>
      </c>
      <c r="Y21" s="137" t="e">
        <f>[1]Blender!K66</f>
        <v>#REF!</v>
      </c>
      <c r="Z21" s="137" t="str">
        <f>[1]Blender!E89</f>
        <v/>
      </c>
      <c r="AA21" s="137" t="str">
        <f>[1]Blender!K89</f>
        <v/>
      </c>
      <c r="AB21" s="137">
        <f>'[1]Gel Pro'!E24</f>
        <v>6.3</v>
      </c>
      <c r="AC21" s="137">
        <f>'[1]Gel Pro'!K24</f>
        <v>1</v>
      </c>
      <c r="AD21" s="137">
        <f>'[1]Gel Pro'!Q24</f>
        <v>2.5</v>
      </c>
      <c r="AE21" s="137" t="e">
        <f>'[1]Gel Pro'!E45</f>
        <v>#REF!</v>
      </c>
      <c r="AF21" s="137" t="e">
        <f>'[1]Gel Pro'!K45</f>
        <v>#REF!</v>
      </c>
    </row>
    <row r="22" spans="1:32" ht="15.6">
      <c r="A22" s="136" t="s">
        <v>140</v>
      </c>
      <c r="R22" s="137">
        <f>[1]Schedule!A24</f>
        <v>16</v>
      </c>
      <c r="S22" s="138" t="str">
        <f>[1]Schedule!G24</f>
        <v/>
      </c>
      <c r="T22" s="137" t="e">
        <f>[1]Blender!E25</f>
        <v>#REF!</v>
      </c>
      <c r="U22" s="137" t="e">
        <f>[1]Blender!K25</f>
        <v>#REF!</v>
      </c>
      <c r="V22" s="137" t="e">
        <f>[1]Blender!E46</f>
        <v>#REF!</v>
      </c>
      <c r="W22" s="137" t="e">
        <f>[1]Blender!K46</f>
        <v>#REF!</v>
      </c>
      <c r="X22" s="137" t="e">
        <f>[1]Blender!E67</f>
        <v>#REF!</v>
      </c>
      <c r="Y22" s="137" t="e">
        <f>[1]Blender!K67</f>
        <v>#REF!</v>
      </c>
      <c r="Z22" s="137" t="str">
        <f>[1]Blender!E90</f>
        <v/>
      </c>
      <c r="AA22" s="137" t="str">
        <f>[1]Blender!K90</f>
        <v/>
      </c>
      <c r="AB22" s="137" t="e">
        <f>'[1]Gel Pro'!E25</f>
        <v>#REF!</v>
      </c>
      <c r="AC22" s="137" t="e">
        <f>'[1]Gel Pro'!K25</f>
        <v>#REF!</v>
      </c>
      <c r="AD22" s="137" t="e">
        <f>'[1]Gel Pro'!Q25</f>
        <v>#REF!</v>
      </c>
      <c r="AE22" s="137" t="e">
        <f>'[1]Gel Pro'!E46</f>
        <v>#REF!</v>
      </c>
      <c r="AF22" s="137" t="e">
        <f>'[1]Gel Pro'!K46</f>
        <v>#REF!</v>
      </c>
    </row>
    <row r="23" spans="1:32" ht="15.6">
      <c r="A23" s="136" t="s">
        <v>139</v>
      </c>
    </row>
    <row r="24" spans="1:32" ht="15.6">
      <c r="A24" s="136" t="s">
        <v>138</v>
      </c>
    </row>
    <row r="25" spans="1:32" ht="15.6">
      <c r="A25" s="136" t="s">
        <v>137</v>
      </c>
    </row>
    <row r="26" spans="1:32" ht="15.6">
      <c r="A26" s="136" t="s">
        <v>136</v>
      </c>
    </row>
    <row r="27" spans="1:32" ht="15.6">
      <c r="A27" s="136" t="s">
        <v>135</v>
      </c>
    </row>
    <row r="28" spans="1:32" ht="15.6">
      <c r="A28" s="136" t="s">
        <v>134</v>
      </c>
    </row>
    <row r="29" spans="1:32" ht="15.6">
      <c r="A29" s="136" t="s">
        <v>133</v>
      </c>
    </row>
    <row r="30" spans="1:32" ht="15.6">
      <c r="A30" s="132"/>
    </row>
    <row r="31" spans="1:32" ht="15.6">
      <c r="A31" s="135" t="s">
        <v>132</v>
      </c>
    </row>
    <row r="32" spans="1:32" ht="15.6">
      <c r="A32" s="132"/>
    </row>
    <row r="33" spans="1:2" ht="15.6">
      <c r="A33" s="133" t="s">
        <v>131</v>
      </c>
    </row>
    <row r="34" spans="1:2" ht="15.6">
      <c r="A34" s="132"/>
    </row>
    <row r="35" spans="1:2" ht="15.6">
      <c r="A35" s="132" t="s">
        <v>130</v>
      </c>
    </row>
    <row r="36" spans="1:2" ht="15.6">
      <c r="B36" s="132" t="s">
        <v>129</v>
      </c>
    </row>
    <row r="37" spans="1:2" ht="15.6">
      <c r="B37" s="134" t="s">
        <v>128</v>
      </c>
    </row>
    <row r="38" spans="1:2" ht="15.6">
      <c r="B38" s="134" t="s">
        <v>127</v>
      </c>
    </row>
    <row r="39" spans="1:2" ht="15.6">
      <c r="A39" s="132" t="s">
        <v>126</v>
      </c>
    </row>
    <row r="40" spans="1:2" ht="15.6">
      <c r="B40" s="132" t="s">
        <v>125</v>
      </c>
    </row>
    <row r="41" spans="1:2" ht="15.6">
      <c r="A41" s="132" t="s">
        <v>124</v>
      </c>
    </row>
    <row r="42" spans="1:2" ht="15.6">
      <c r="B42" s="132" t="s">
        <v>123</v>
      </c>
    </row>
    <row r="43" spans="1:2" ht="15.6">
      <c r="A43" s="132"/>
    </row>
    <row r="44" spans="1:2" ht="15.6">
      <c r="A44" s="133" t="s">
        <v>122</v>
      </c>
    </row>
    <row r="45" spans="1:2" ht="15.6">
      <c r="A45" s="132"/>
    </row>
    <row r="46" spans="1:2" ht="15.6">
      <c r="A46" s="132" t="s">
        <v>121</v>
      </c>
      <c r="B46" s="187" t="s">
        <v>155</v>
      </c>
    </row>
    <row r="47" spans="1:2" ht="15.6">
      <c r="A47" s="132"/>
    </row>
    <row r="48" spans="1:2" ht="15.6">
      <c r="A48" s="132" t="s">
        <v>120</v>
      </c>
    </row>
  </sheetData>
  <phoneticPr fontId="45" type="noConversion"/>
  <pageMargins left="0.75" right="0.75" top="1" bottom="1" header="0.5" footer="0.5"/>
  <pageSetup scale="6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E7"/>
  <sheetViews>
    <sheetView showGridLines="0" workbookViewId="0">
      <selection activeCell="F21" sqref="F21"/>
    </sheetView>
  </sheetViews>
  <sheetFormatPr defaultColWidth="9.109375" defaultRowHeight="13.2"/>
  <cols>
    <col min="1" max="1" width="9.109375" style="1"/>
    <col min="2" max="2" width="18.5546875" style="1" customWidth="1"/>
    <col min="3" max="3" width="16.44140625" style="1" customWidth="1"/>
    <col min="4" max="4" width="18" style="1" customWidth="1"/>
    <col min="5" max="5" width="14" style="1" customWidth="1"/>
    <col min="6" max="16384" width="9.109375" style="1"/>
  </cols>
  <sheetData>
    <row r="2" spans="2:5">
      <c r="B2" s="247" t="s">
        <v>7</v>
      </c>
      <c r="C2" s="247"/>
      <c r="D2" s="247"/>
      <c r="E2" s="247"/>
    </row>
    <row r="3" spans="2:5">
      <c r="B3" s="122" t="s">
        <v>112</v>
      </c>
      <c r="C3" s="122" t="s">
        <v>113</v>
      </c>
      <c r="D3" s="122" t="s">
        <v>114</v>
      </c>
      <c r="E3" s="108"/>
    </row>
    <row r="4" spans="2:5">
      <c r="B4" s="123">
        <f>MAX(PropConc)</f>
        <v>0</v>
      </c>
      <c r="C4" s="123">
        <f>MIN(CleanRate)</f>
        <v>0</v>
      </c>
      <c r="D4" s="124">
        <f>C4*42*B4</f>
        <v>0</v>
      </c>
      <c r="E4" s="122"/>
    </row>
    <row r="5" spans="2:5">
      <c r="B5" s="247" t="s">
        <v>109</v>
      </c>
      <c r="C5" s="247"/>
      <c r="D5" s="247"/>
      <c r="E5" s="247"/>
    </row>
    <row r="6" spans="2:5">
      <c r="B6" s="122" t="s">
        <v>114</v>
      </c>
      <c r="C6" s="122" t="s">
        <v>110</v>
      </c>
      <c r="D6" s="125" t="s">
        <v>108</v>
      </c>
      <c r="E6" s="125" t="s">
        <v>111</v>
      </c>
    </row>
    <row r="7" spans="2:5">
      <c r="B7" s="126">
        <v>30</v>
      </c>
      <c r="C7" s="126">
        <v>1</v>
      </c>
      <c r="D7" s="123">
        <f>IF(C7=1,(Schedule!L87/0.04524)*'SS Calc.'!B7,IF(C7=2,(Schedule!L88/0.04524)*'SS Calc.'!B7,(Schedule!L89/0.04524)*'SS Calc.'!B7))</f>
        <v>30.238726790450929</v>
      </c>
      <c r="E7" s="123">
        <f>D4/D7</f>
        <v>0</v>
      </c>
    </row>
  </sheetData>
  <mergeCells count="2">
    <mergeCell ref="B5:E5"/>
    <mergeCell ref="B2:E2"/>
  </mergeCells>
  <phoneticPr fontId="8" type="noConversion"/>
  <pageMargins left="0.75" right="0.75" top="1" bottom="1" header="0.5" footer="0.5"/>
  <pageSetup orientation="portrait" horizontalDpi="300" verticalDpi="0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252"/>
  <sheetViews>
    <sheetView zoomScale="70" zoomScaleNormal="70" workbookViewId="0">
      <selection activeCell="E21" sqref="E21"/>
    </sheetView>
  </sheetViews>
  <sheetFormatPr defaultRowHeight="13.2"/>
  <cols>
    <col min="1" max="1" width="19.44140625" customWidth="1"/>
    <col min="2" max="2" width="11.5546875" customWidth="1"/>
    <col min="5" max="5" width="18.88671875" customWidth="1"/>
    <col min="6" max="6" width="19.33203125" bestFit="1" customWidth="1"/>
    <col min="7" max="7" width="13.6640625" style="111" customWidth="1"/>
    <col min="8" max="8" width="22" customWidth="1"/>
    <col min="9" max="9" width="13.6640625" customWidth="1"/>
    <col min="10" max="10" width="13.6640625" style="111" customWidth="1"/>
    <col min="11" max="11" width="20" customWidth="1"/>
    <col min="12" max="12" width="13.6640625" customWidth="1"/>
    <col min="13" max="13" width="13.6640625" style="111" customWidth="1"/>
    <col min="14" max="14" width="13.6640625" customWidth="1"/>
    <col min="15" max="15" width="14" customWidth="1"/>
    <col min="16" max="16" width="13.6640625" style="111" customWidth="1"/>
    <col min="17" max="17" width="16.88671875" customWidth="1"/>
    <col min="18" max="18" width="13.6640625" customWidth="1"/>
    <col min="19" max="19" width="13.6640625" style="111" customWidth="1"/>
    <col min="20" max="20" width="13.6640625" customWidth="1"/>
    <col min="21" max="21" width="14" customWidth="1"/>
    <col min="22" max="22" width="17.109375" customWidth="1"/>
    <col min="23" max="24" width="15.6640625" bestFit="1" customWidth="1"/>
  </cols>
  <sheetData>
    <row r="1" spans="1:27" ht="21.6" thickBot="1">
      <c r="G1"/>
      <c r="J1"/>
      <c r="M1"/>
      <c r="P1"/>
      <c r="S1"/>
      <c r="T1" s="38"/>
      <c r="W1" s="248" t="s">
        <v>40</v>
      </c>
      <c r="X1" s="248"/>
      <c r="Z1" s="114" t="s">
        <v>104</v>
      </c>
      <c r="AA1" s="115" t="s">
        <v>105</v>
      </c>
    </row>
    <row r="2" spans="1:27" ht="16.2" thickBot="1">
      <c r="G2"/>
      <c r="J2"/>
      <c r="M2"/>
      <c r="P2"/>
      <c r="S2"/>
      <c r="T2" s="105"/>
      <c r="W2" s="39" t="s">
        <v>41</v>
      </c>
      <c r="X2" s="13" t="s">
        <v>42</v>
      </c>
      <c r="Z2" s="116"/>
      <c r="AA2" s="117"/>
    </row>
    <row r="3" spans="1:27">
      <c r="G3" s="107" t="s">
        <v>95</v>
      </c>
      <c r="H3" s="107" t="s">
        <v>96</v>
      </c>
      <c r="I3" s="107" t="s">
        <v>100</v>
      </c>
      <c r="J3" s="107" t="s">
        <v>98</v>
      </c>
      <c r="K3" s="107" t="s">
        <v>90</v>
      </c>
      <c r="L3" s="107" t="s">
        <v>92</v>
      </c>
      <c r="M3" s="107" t="s">
        <v>97</v>
      </c>
      <c r="N3" s="107" t="s">
        <v>102</v>
      </c>
      <c r="O3" s="107" t="s">
        <v>91</v>
      </c>
      <c r="P3" s="107" t="s">
        <v>101</v>
      </c>
      <c r="Q3" s="107" t="s">
        <v>94</v>
      </c>
      <c r="R3" s="107" t="s">
        <v>93</v>
      </c>
      <c r="S3" s="107" t="s">
        <v>99</v>
      </c>
      <c r="T3" s="107" t="s">
        <v>103</v>
      </c>
      <c r="U3" s="107" t="s">
        <v>174</v>
      </c>
      <c r="W3" s="40">
        <v>0</v>
      </c>
      <c r="X3" s="14">
        <v>8.34</v>
      </c>
      <c r="Z3" s="118" t="s">
        <v>106</v>
      </c>
      <c r="AA3" s="119">
        <v>30</v>
      </c>
    </row>
    <row r="4" spans="1:27" ht="13.8" thickBot="1">
      <c r="A4" s="101" t="s">
        <v>50</v>
      </c>
      <c r="B4" s="101">
        <v>1</v>
      </c>
      <c r="C4" s="106"/>
      <c r="F4" s="101" t="str">
        <f>A4</f>
        <v>AcFrac CR-4000</v>
      </c>
      <c r="G4" s="102">
        <v>4.5662100456621009E-2</v>
      </c>
      <c r="H4" s="102">
        <v>4.5662100456621009E-2</v>
      </c>
      <c r="I4" s="102">
        <v>4.5662100456621009E-2</v>
      </c>
      <c r="J4" s="102">
        <v>4.5662100456621009E-2</v>
      </c>
      <c r="K4" s="102">
        <v>4.5662100456621009E-2</v>
      </c>
      <c r="L4" s="102">
        <v>4.5662100456621009E-2</v>
      </c>
      <c r="M4" s="102">
        <v>4.5662100456621009E-2</v>
      </c>
      <c r="N4" s="102">
        <v>4.5662100456621009E-2</v>
      </c>
      <c r="O4" s="102">
        <v>4.5662100456621009E-2</v>
      </c>
      <c r="P4" s="102">
        <v>4.5662100456621009E-2</v>
      </c>
      <c r="Q4" s="102">
        <v>4.5662100456621009E-2</v>
      </c>
      <c r="R4" s="102">
        <v>4.5662100456621009E-2</v>
      </c>
      <c r="S4" s="102">
        <v>4.5662100456621009E-2</v>
      </c>
      <c r="T4" s="102">
        <v>4.5662100456621009E-2</v>
      </c>
      <c r="U4" s="102">
        <v>4.5662100456621009E-2</v>
      </c>
      <c r="W4" s="41" t="s">
        <v>43</v>
      </c>
      <c r="X4" s="15">
        <v>8.35</v>
      </c>
      <c r="Z4" s="120" t="s">
        <v>107</v>
      </c>
      <c r="AA4" s="121">
        <v>48</v>
      </c>
    </row>
    <row r="5" spans="1:27">
      <c r="A5" s="101" t="s">
        <v>51</v>
      </c>
      <c r="B5" s="101">
        <v>2</v>
      </c>
      <c r="C5" s="106"/>
      <c r="F5" s="101" t="str">
        <f t="shared" ref="F5:F46" si="0">A5</f>
        <v>AcFrac PR-4000</v>
      </c>
      <c r="G5" s="102">
        <v>4.6296296296296294E-2</v>
      </c>
      <c r="H5" s="102">
        <v>4.6296296296296294E-2</v>
      </c>
      <c r="I5" s="102">
        <v>4.6296296296296294E-2</v>
      </c>
      <c r="J5" s="102">
        <v>4.6296296296296294E-2</v>
      </c>
      <c r="K5" s="102">
        <v>4.6296296296296294E-2</v>
      </c>
      <c r="L5" s="102">
        <v>4.6296296296296294E-2</v>
      </c>
      <c r="M5" s="102">
        <v>4.6296296296296294E-2</v>
      </c>
      <c r="N5" s="102">
        <v>4.6296296296296294E-2</v>
      </c>
      <c r="O5" s="102">
        <v>4.6296296296296294E-2</v>
      </c>
      <c r="P5" s="102">
        <v>4.6296296296296294E-2</v>
      </c>
      <c r="Q5" s="102">
        <v>4.6296296296296294E-2</v>
      </c>
      <c r="R5" s="102">
        <v>4.6296296296296294E-2</v>
      </c>
      <c r="S5" s="102">
        <v>4.6296296296296294E-2</v>
      </c>
      <c r="T5" s="102">
        <v>4.6296296296296294E-2</v>
      </c>
      <c r="U5" s="102">
        <v>4.6296296296296294E-2</v>
      </c>
      <c r="W5" s="41">
        <v>1</v>
      </c>
      <c r="X5" s="16">
        <v>8.3800000000000008</v>
      </c>
    </row>
    <row r="6" spans="1:27">
      <c r="A6" s="101" t="s">
        <v>52</v>
      </c>
      <c r="B6" s="101">
        <v>3</v>
      </c>
      <c r="C6" s="106"/>
      <c r="F6" s="101" t="str">
        <f t="shared" si="0"/>
        <v>AcFrac PR-6000</v>
      </c>
      <c r="G6" s="102">
        <v>4.5248868778280542E-2</v>
      </c>
      <c r="H6" s="102">
        <v>4.5248868778280542E-2</v>
      </c>
      <c r="I6" s="102">
        <v>4.5248868778280542E-2</v>
      </c>
      <c r="J6" s="102">
        <v>4.5248868778280542E-2</v>
      </c>
      <c r="K6" s="102">
        <v>4.5248868778280542E-2</v>
      </c>
      <c r="L6" s="102">
        <v>4.5248868778280542E-2</v>
      </c>
      <c r="M6" s="102">
        <v>4.5248868778280542E-2</v>
      </c>
      <c r="N6" s="102">
        <v>4.5248868778280542E-2</v>
      </c>
      <c r="O6" s="102">
        <v>4.5248868778280542E-2</v>
      </c>
      <c r="P6" s="102">
        <v>4.5248868778280542E-2</v>
      </c>
      <c r="Q6" s="102">
        <v>4.5248868778280542E-2</v>
      </c>
      <c r="R6" s="102">
        <v>4.5248868778280542E-2</v>
      </c>
      <c r="S6" s="102">
        <v>4.5248868778280542E-2</v>
      </c>
      <c r="T6" s="102">
        <v>4.5248868778280542E-2</v>
      </c>
      <c r="U6" s="102">
        <v>4.5248868778280542E-2</v>
      </c>
      <c r="W6" s="41">
        <v>2</v>
      </c>
      <c r="X6" s="15">
        <v>8.43</v>
      </c>
    </row>
    <row r="7" spans="1:27">
      <c r="A7" s="101" t="s">
        <v>53</v>
      </c>
      <c r="B7" s="101">
        <v>4</v>
      </c>
      <c r="C7" s="106"/>
      <c r="F7" s="101" t="str">
        <f t="shared" si="0"/>
        <v>AcFrac PRB</v>
      </c>
      <c r="G7" s="102">
        <v>4.708097928436912E-2</v>
      </c>
      <c r="H7" s="102">
        <v>4.708097928436912E-2</v>
      </c>
      <c r="I7" s="102">
        <v>4.708097928436912E-2</v>
      </c>
      <c r="J7" s="102">
        <v>4.708097928436912E-2</v>
      </c>
      <c r="K7" s="102">
        <v>4.708097928436912E-2</v>
      </c>
      <c r="L7" s="102">
        <v>4.708097928436912E-2</v>
      </c>
      <c r="M7" s="102">
        <v>4.708097928436912E-2</v>
      </c>
      <c r="N7" s="102">
        <v>4.708097928436912E-2</v>
      </c>
      <c r="O7" s="102">
        <v>4.708097928436912E-2</v>
      </c>
      <c r="P7" s="102">
        <v>4.708097928436912E-2</v>
      </c>
      <c r="Q7" s="102">
        <v>4.708097928436912E-2</v>
      </c>
      <c r="R7" s="102">
        <v>4.708097928436912E-2</v>
      </c>
      <c r="S7" s="102">
        <v>4.708097928436912E-2</v>
      </c>
      <c r="T7" s="102">
        <v>4.708097928436912E-2</v>
      </c>
      <c r="U7" s="102">
        <v>4.708097928436912E-2</v>
      </c>
      <c r="W7" s="41">
        <v>3</v>
      </c>
      <c r="X7" s="15">
        <v>8.48</v>
      </c>
    </row>
    <row r="8" spans="1:27">
      <c r="A8" s="101" t="s">
        <v>54</v>
      </c>
      <c r="B8" s="101">
        <v>5</v>
      </c>
      <c r="C8" s="106"/>
      <c r="F8" s="101" t="str">
        <f t="shared" si="0"/>
        <v>AcFrac SB Ultra</v>
      </c>
      <c r="G8" s="102">
        <v>4.708097928436912E-2</v>
      </c>
      <c r="H8" s="102">
        <v>4.708097928436912E-2</v>
      </c>
      <c r="I8" s="102">
        <v>4.708097928436912E-2</v>
      </c>
      <c r="J8" s="102">
        <v>4.708097928436912E-2</v>
      </c>
      <c r="K8" s="102">
        <v>4.708097928436912E-2</v>
      </c>
      <c r="L8" s="102">
        <v>4.708097928436912E-2</v>
      </c>
      <c r="M8" s="102">
        <v>4.708097928436912E-2</v>
      </c>
      <c r="N8" s="102">
        <v>4.708097928436912E-2</v>
      </c>
      <c r="O8" s="102">
        <v>4.708097928436912E-2</v>
      </c>
      <c r="P8" s="102">
        <v>4.708097928436912E-2</v>
      </c>
      <c r="Q8" s="102">
        <v>4.708097928436912E-2</v>
      </c>
      <c r="R8" s="102">
        <v>4.708097928436912E-2</v>
      </c>
      <c r="S8" s="102">
        <v>4.708097928436912E-2</v>
      </c>
      <c r="T8" s="102">
        <v>4.708097928436912E-2</v>
      </c>
      <c r="U8" s="102">
        <v>4.708097928436912E-2</v>
      </c>
      <c r="W8" s="41">
        <v>4</v>
      </c>
      <c r="X8" s="15">
        <v>8.5399999999999991</v>
      </c>
    </row>
    <row r="9" spans="1:27">
      <c r="A9" s="101" t="s">
        <v>55</v>
      </c>
      <c r="B9" s="101">
        <v>6</v>
      </c>
      <c r="C9" s="106"/>
      <c r="F9" s="101" t="str">
        <f t="shared" si="0"/>
        <v>AcFrac SB-C</v>
      </c>
      <c r="G9" s="102">
        <v>4.6728971962616828E-2</v>
      </c>
      <c r="H9" s="102">
        <v>4.6728971962616828E-2</v>
      </c>
      <c r="I9" s="102">
        <v>4.6728971962616828E-2</v>
      </c>
      <c r="J9" s="102">
        <v>4.6728971962616828E-2</v>
      </c>
      <c r="K9" s="102">
        <v>4.6728971962616828E-2</v>
      </c>
      <c r="L9" s="102">
        <v>4.6728971962616828E-2</v>
      </c>
      <c r="M9" s="102">
        <v>4.6728971962616828E-2</v>
      </c>
      <c r="N9" s="102">
        <v>4.6728971962616828E-2</v>
      </c>
      <c r="O9" s="102">
        <v>4.6728971962616828E-2</v>
      </c>
      <c r="P9" s="102">
        <v>4.6728971962616828E-2</v>
      </c>
      <c r="Q9" s="102">
        <v>4.6728971962616828E-2</v>
      </c>
      <c r="R9" s="102">
        <v>4.6728971962616828E-2</v>
      </c>
      <c r="S9" s="102">
        <v>4.6728971962616828E-2</v>
      </c>
      <c r="T9" s="102">
        <v>4.6728971962616828E-2</v>
      </c>
      <c r="U9" s="102">
        <v>4.6728971962616828E-2</v>
      </c>
      <c r="W9" s="41">
        <v>6</v>
      </c>
      <c r="X9" s="15">
        <v>8.65</v>
      </c>
    </row>
    <row r="10" spans="1:27">
      <c r="A10" s="101" t="s">
        <v>56</v>
      </c>
      <c r="B10" s="101">
        <v>7</v>
      </c>
      <c r="C10" s="106"/>
      <c r="F10" s="101" t="str">
        <f t="shared" si="0"/>
        <v>AcFrac SBU-6000</v>
      </c>
      <c r="G10" s="102">
        <v>4.6728971962616828E-2</v>
      </c>
      <c r="H10" s="102">
        <v>4.6728971962616828E-2</v>
      </c>
      <c r="I10" s="102">
        <v>4.6728971962616828E-2</v>
      </c>
      <c r="J10" s="102">
        <v>4.6728971962616828E-2</v>
      </c>
      <c r="K10" s="102">
        <v>4.6728971962616828E-2</v>
      </c>
      <c r="L10" s="102">
        <v>4.6728971962616828E-2</v>
      </c>
      <c r="M10" s="102">
        <v>4.6728971962616828E-2</v>
      </c>
      <c r="N10" s="102">
        <v>4.6728971962616828E-2</v>
      </c>
      <c r="O10" s="102">
        <v>4.6728971962616828E-2</v>
      </c>
      <c r="P10" s="102">
        <v>4.6728971962616828E-2</v>
      </c>
      <c r="Q10" s="102">
        <v>4.6728971962616828E-2</v>
      </c>
      <c r="R10" s="102">
        <v>4.6728971962616828E-2</v>
      </c>
      <c r="S10" s="102">
        <v>4.6728971962616828E-2</v>
      </c>
      <c r="T10" s="102">
        <v>4.6728971962616828E-2</v>
      </c>
      <c r="U10" s="102">
        <v>4.6728971962616828E-2</v>
      </c>
      <c r="W10" s="41">
        <v>7</v>
      </c>
      <c r="X10" s="15">
        <v>8.6999999999999993</v>
      </c>
    </row>
    <row r="11" spans="1:27" ht="13.8" thickBot="1">
      <c r="A11" s="101" t="s">
        <v>57</v>
      </c>
      <c r="B11" s="101">
        <v>8</v>
      </c>
      <c r="C11" s="106"/>
      <c r="F11" s="101" t="str">
        <f t="shared" si="0"/>
        <v>AcFrac SBU-6000W</v>
      </c>
      <c r="G11" s="102">
        <v>4.6728971962616828E-2</v>
      </c>
      <c r="H11" s="102">
        <v>4.6728971962616828E-2</v>
      </c>
      <c r="I11" s="102">
        <v>4.6728971962616828E-2</v>
      </c>
      <c r="J11" s="102">
        <v>4.6728971962616828E-2</v>
      </c>
      <c r="K11" s="102">
        <v>4.6728971962616828E-2</v>
      </c>
      <c r="L11" s="102">
        <v>4.6728971962616828E-2</v>
      </c>
      <c r="M11" s="102">
        <v>4.6728971962616828E-2</v>
      </c>
      <c r="N11" s="102">
        <v>4.6728971962616828E-2</v>
      </c>
      <c r="O11" s="102">
        <v>4.6728971962616828E-2</v>
      </c>
      <c r="P11" s="102">
        <v>4.6728971962616828E-2</v>
      </c>
      <c r="Q11" s="102">
        <v>4.6728971962616828E-2</v>
      </c>
      <c r="R11" s="102">
        <v>4.6728971962616828E-2</v>
      </c>
      <c r="S11" s="102">
        <v>4.6728971962616828E-2</v>
      </c>
      <c r="T11" s="102">
        <v>4.6728971962616828E-2</v>
      </c>
      <c r="U11" s="102">
        <v>4.6728971962616828E-2</v>
      </c>
      <c r="W11" s="42">
        <v>8</v>
      </c>
      <c r="X11" s="17">
        <v>8.75</v>
      </c>
    </row>
    <row r="12" spans="1:27">
      <c r="A12" s="101" t="s">
        <v>58</v>
      </c>
      <c r="B12" s="101">
        <v>9</v>
      </c>
      <c r="C12" s="106"/>
      <c r="F12" s="101" t="str">
        <f t="shared" si="0"/>
        <v>Arizona Sand</v>
      </c>
      <c r="G12" s="102">
        <v>4.5258628274068076E-2</v>
      </c>
      <c r="H12" s="102">
        <v>4.5258628274068076E-2</v>
      </c>
      <c r="I12" s="102">
        <v>4.5258628274068076E-2</v>
      </c>
      <c r="J12" s="102">
        <v>4.5258628274068076E-2</v>
      </c>
      <c r="K12" s="102">
        <v>4.5258628274068076E-2</v>
      </c>
      <c r="L12" s="102">
        <v>4.5258628274068076E-2</v>
      </c>
      <c r="M12" s="102">
        <v>4.5258628274068076E-2</v>
      </c>
      <c r="N12" s="102">
        <v>4.5258628274068076E-2</v>
      </c>
      <c r="O12" s="102">
        <v>4.5258628274068076E-2</v>
      </c>
      <c r="P12" s="102">
        <v>4.5258628274068076E-2</v>
      </c>
      <c r="Q12" s="102">
        <v>4.5258628274068076E-2</v>
      </c>
      <c r="R12" s="102">
        <v>4.5258628274068076E-2</v>
      </c>
      <c r="S12" s="102">
        <v>4.5258628274068076E-2</v>
      </c>
      <c r="T12" s="102">
        <v>4.5258628274068076E-2</v>
      </c>
      <c r="U12" s="102">
        <v>4.5258628274068076E-2</v>
      </c>
    </row>
    <row r="13" spans="1:27">
      <c r="A13" s="101" t="s">
        <v>59</v>
      </c>
      <c r="B13" s="101">
        <v>10</v>
      </c>
      <c r="F13" s="101" t="str">
        <f t="shared" si="0"/>
        <v>Badger Sand</v>
      </c>
      <c r="G13" s="102">
        <v>4.5310393897577024E-2</v>
      </c>
      <c r="H13" s="102">
        <v>4.5310393897577024E-2</v>
      </c>
      <c r="I13" s="102">
        <v>4.5310393897577024E-2</v>
      </c>
      <c r="J13" s="102">
        <v>4.5310393897577024E-2</v>
      </c>
      <c r="K13" s="102">
        <v>4.5310393897577024E-2</v>
      </c>
      <c r="L13" s="102">
        <v>4.5310393897577024E-2</v>
      </c>
      <c r="M13" s="102">
        <v>4.5310393897577024E-2</v>
      </c>
      <c r="N13" s="102">
        <v>4.5310393897577024E-2</v>
      </c>
      <c r="O13" s="102">
        <v>4.5310393897577024E-2</v>
      </c>
      <c r="P13" s="102">
        <v>4.5310393897577024E-2</v>
      </c>
      <c r="Q13" s="102">
        <v>4.5310393897577024E-2</v>
      </c>
      <c r="R13" s="102">
        <v>4.5310393897577024E-2</v>
      </c>
      <c r="S13" s="102">
        <v>4.5310393897577024E-2</v>
      </c>
      <c r="T13" s="102">
        <v>4.5310393897577024E-2</v>
      </c>
      <c r="U13" s="102">
        <v>4.5310393897577024E-2</v>
      </c>
    </row>
    <row r="14" spans="1:27">
      <c r="A14" s="101" t="s">
        <v>60</v>
      </c>
      <c r="B14" s="101">
        <v>11</v>
      </c>
      <c r="F14" s="101" t="str">
        <f t="shared" si="0"/>
        <v>Brady Sand</v>
      </c>
      <c r="G14" s="102">
        <v>4.5256734780339355E-2</v>
      </c>
      <c r="H14" s="102">
        <v>4.5256734780339355E-2</v>
      </c>
      <c r="I14" s="102">
        <v>4.5256734780339355E-2</v>
      </c>
      <c r="J14" s="102">
        <v>4.5256734780339355E-2</v>
      </c>
      <c r="K14" s="102">
        <v>4.5256734780339355E-2</v>
      </c>
      <c r="L14" s="102">
        <v>4.5256734780339355E-2</v>
      </c>
      <c r="M14" s="102">
        <v>4.5256734780339355E-2</v>
      </c>
      <c r="N14" s="102">
        <v>4.5256734780339355E-2</v>
      </c>
      <c r="O14" s="102">
        <v>4.5256734780339355E-2</v>
      </c>
      <c r="P14" s="102">
        <v>4.5256734780339355E-2</v>
      </c>
      <c r="Q14" s="102">
        <v>4.5256734780339355E-2</v>
      </c>
      <c r="R14" s="102">
        <v>4.5256734780339355E-2</v>
      </c>
      <c r="S14" s="102">
        <v>4.5256734780339355E-2</v>
      </c>
      <c r="T14" s="102">
        <v>4.5256734780339355E-2</v>
      </c>
      <c r="U14" s="102">
        <v>4.5256734780339355E-2</v>
      </c>
    </row>
    <row r="15" spans="1:27">
      <c r="A15" s="195" t="s">
        <v>156</v>
      </c>
      <c r="B15" s="101">
        <v>12</v>
      </c>
      <c r="F15" s="101" t="str">
        <f t="shared" si="0"/>
        <v>CRC</v>
      </c>
      <c r="G15" s="102">
        <v>4.5240859550049702E-2</v>
      </c>
      <c r="H15" s="102">
        <v>4.5240859550049702E-2</v>
      </c>
      <c r="I15" s="102">
        <v>4.5240859550049702E-2</v>
      </c>
      <c r="J15" s="102">
        <v>4.5240859550049702E-2</v>
      </c>
      <c r="K15" s="102">
        <v>4.5240859550049702E-2</v>
      </c>
      <c r="L15" s="102">
        <v>4.5999999999999999E-2</v>
      </c>
      <c r="M15" s="102">
        <v>4.5240859550049702E-2</v>
      </c>
      <c r="N15" s="102">
        <v>4.5240859550049702E-2</v>
      </c>
      <c r="O15" s="102">
        <v>4.5199999999999997E-2</v>
      </c>
      <c r="P15" s="102">
        <v>4.5499999999999999E-2</v>
      </c>
      <c r="Q15" s="102">
        <v>4.5199999999999997E-2</v>
      </c>
      <c r="R15" s="102">
        <v>4.5199999999999997E-2</v>
      </c>
      <c r="S15" s="102">
        <v>4.53E-2</v>
      </c>
      <c r="T15" s="102">
        <v>4.5199999999999997E-2</v>
      </c>
      <c r="U15" s="102">
        <v>4.5199999999999997E-2</v>
      </c>
    </row>
    <row r="16" spans="1:27">
      <c r="A16" s="101" t="s">
        <v>61</v>
      </c>
      <c r="B16" s="101">
        <v>13</v>
      </c>
      <c r="F16" s="101" t="str">
        <f t="shared" si="0"/>
        <v>CARBOHSP</v>
      </c>
      <c r="G16" s="102">
        <v>3.3728242648477277E-2</v>
      </c>
      <c r="H16" s="102">
        <v>3.3728242648477277E-2</v>
      </c>
      <c r="I16" s="102">
        <v>3.3728242648477277E-2</v>
      </c>
      <c r="J16" s="102">
        <v>3.3728242648477277E-2</v>
      </c>
      <c r="K16" s="102">
        <v>3.3728242648477277E-2</v>
      </c>
      <c r="L16" s="102">
        <v>3.3728242648477277E-2</v>
      </c>
      <c r="M16" s="102">
        <v>3.3728242648477277E-2</v>
      </c>
      <c r="N16" s="102">
        <v>3.3728242648477277E-2</v>
      </c>
      <c r="O16" s="102">
        <v>3.3728242648477277E-2</v>
      </c>
      <c r="P16" s="102">
        <v>3.3728242648477277E-2</v>
      </c>
      <c r="Q16" s="102">
        <v>3.3728242648477277E-2</v>
      </c>
      <c r="R16" s="102">
        <v>3.3728242648477277E-2</v>
      </c>
      <c r="S16" s="102">
        <v>3.3728242648477277E-2</v>
      </c>
      <c r="T16" s="102">
        <v>3.3728242648477277E-2</v>
      </c>
      <c r="U16" s="102">
        <v>3.3728242648477277E-2</v>
      </c>
    </row>
    <row r="17" spans="1:21">
      <c r="A17" s="101" t="s">
        <v>62</v>
      </c>
      <c r="B17" s="101">
        <v>14</v>
      </c>
      <c r="F17" s="101" t="str">
        <f t="shared" si="0"/>
        <v>CARBOLITE</v>
      </c>
      <c r="G17" s="102">
        <v>4.4307211744863143E-2</v>
      </c>
      <c r="H17" s="102">
        <v>4.4307211744863143E-2</v>
      </c>
      <c r="I17" s="102">
        <v>4.4307211744863143E-2</v>
      </c>
      <c r="J17" s="102">
        <v>4.4307211744863143E-2</v>
      </c>
      <c r="K17" s="102">
        <v>4.4307211744863143E-2</v>
      </c>
      <c r="L17" s="102">
        <v>4.4307211744863143E-2</v>
      </c>
      <c r="M17" s="102">
        <v>4.4307211744863143E-2</v>
      </c>
      <c r="N17" s="102">
        <v>4.4307211744863143E-2</v>
      </c>
      <c r="O17" s="102">
        <v>4.4307211744863143E-2</v>
      </c>
      <c r="P17" s="102">
        <v>4.4307211744863143E-2</v>
      </c>
      <c r="Q17" s="102">
        <v>4.4307211744863143E-2</v>
      </c>
      <c r="R17" s="102">
        <v>4.4307211744863143E-2</v>
      </c>
      <c r="S17" s="102">
        <v>4.4307211744863143E-2</v>
      </c>
      <c r="T17" s="102">
        <v>4.4307211744863143E-2</v>
      </c>
      <c r="U17" s="102">
        <v>4.4307211744863143E-2</v>
      </c>
    </row>
    <row r="18" spans="1:21">
      <c r="A18" s="101" t="s">
        <v>63</v>
      </c>
      <c r="B18" s="101">
        <v>15</v>
      </c>
      <c r="F18" s="101" t="str">
        <f t="shared" si="0"/>
        <v>CARBOPROP</v>
      </c>
      <c r="G18" s="102">
        <v>3.6999999999999998E-2</v>
      </c>
      <c r="H18" s="102">
        <v>3.6999999999999998E-2</v>
      </c>
      <c r="I18" s="102">
        <v>3.6999999999999998E-2</v>
      </c>
      <c r="J18" s="102">
        <v>3.6999999999999998E-2</v>
      </c>
      <c r="K18" s="102">
        <v>3.6999999999999998E-2</v>
      </c>
      <c r="L18" s="102">
        <v>3.6999999999999998E-2</v>
      </c>
      <c r="M18" s="102">
        <v>3.6999999999999998E-2</v>
      </c>
      <c r="N18" s="102">
        <v>3.6999999999999998E-2</v>
      </c>
      <c r="O18" s="102">
        <v>3.6999999999999998E-2</v>
      </c>
      <c r="P18" s="102">
        <v>3.6999999999999998E-2</v>
      </c>
      <c r="Q18" s="102">
        <v>3.6999999999999998E-2</v>
      </c>
      <c r="R18" s="102">
        <v>3.6999999999999998E-2</v>
      </c>
      <c r="S18" s="102">
        <v>3.6999999999999998E-2</v>
      </c>
      <c r="T18" s="102">
        <v>3.6999999999999998E-2</v>
      </c>
      <c r="U18" s="102">
        <v>3.6999999999999998E-2</v>
      </c>
    </row>
    <row r="19" spans="1:21">
      <c r="A19" s="195" t="s">
        <v>175</v>
      </c>
      <c r="B19" s="101">
        <v>16</v>
      </c>
      <c r="C19" s="106"/>
      <c r="F19" s="101" t="str">
        <f t="shared" si="0"/>
        <v>Common White SSA</v>
      </c>
      <c r="G19" s="102">
        <v>4.5600000000000002E-2</v>
      </c>
      <c r="H19" s="102">
        <v>4.5600000000000002E-2</v>
      </c>
      <c r="I19" s="102">
        <v>4.5600000000000002E-2</v>
      </c>
      <c r="J19" s="102">
        <v>4.5600000000000002E-2</v>
      </c>
      <c r="K19" s="102">
        <v>4.5600000000000002E-2</v>
      </c>
      <c r="L19" s="102">
        <v>4.5600000000000002E-2</v>
      </c>
      <c r="M19" s="102">
        <v>4.5600000000000002E-2</v>
      </c>
      <c r="N19" s="102">
        <v>4.5600000000000002E-2</v>
      </c>
      <c r="O19" s="102">
        <v>4.5600000000000002E-2</v>
      </c>
      <c r="P19" s="102">
        <v>4.5600000000000002E-2</v>
      </c>
      <c r="Q19" s="102">
        <v>4.5600000000000002E-2</v>
      </c>
      <c r="R19" s="102">
        <v>4.5600000000000002E-2</v>
      </c>
      <c r="S19" s="102">
        <v>4.5600000000000002E-2</v>
      </c>
      <c r="T19" s="102">
        <v>4.5600000000000002E-2</v>
      </c>
      <c r="U19" s="102">
        <v>4.5600000000000002E-2</v>
      </c>
    </row>
    <row r="20" spans="1:21">
      <c r="A20" s="101" t="s">
        <v>64</v>
      </c>
      <c r="B20" s="101">
        <v>17</v>
      </c>
      <c r="F20" s="101" t="str">
        <f t="shared" si="0"/>
        <v>Colorado Lite Sand</v>
      </c>
      <c r="G20" s="102">
        <v>4.523878005518777E-2</v>
      </c>
      <c r="H20" s="102">
        <v>4.523878005518777E-2</v>
      </c>
      <c r="I20" s="102">
        <v>4.523878005518777E-2</v>
      </c>
      <c r="J20" s="102">
        <v>4.523878005518777E-2</v>
      </c>
      <c r="K20" s="102">
        <v>4.523878005518777E-2</v>
      </c>
      <c r="L20" s="102">
        <v>4.523878005518777E-2</v>
      </c>
      <c r="M20" s="102">
        <v>4.523878005518777E-2</v>
      </c>
      <c r="N20" s="102">
        <v>4.523878005518777E-2</v>
      </c>
      <c r="O20" s="102">
        <v>4.523878005518777E-2</v>
      </c>
      <c r="P20" s="102">
        <v>4.523878005518777E-2</v>
      </c>
      <c r="Q20" s="102">
        <v>4.523878005518777E-2</v>
      </c>
      <c r="R20" s="102">
        <v>4.523878005518777E-2</v>
      </c>
      <c r="S20" s="102">
        <v>4.523878005518777E-2</v>
      </c>
      <c r="T20" s="102">
        <v>4.523878005518777E-2</v>
      </c>
      <c r="U20" s="102">
        <v>4.523878005518777E-2</v>
      </c>
    </row>
    <row r="21" spans="1:21">
      <c r="A21" s="101" t="s">
        <v>65</v>
      </c>
      <c r="B21" s="101">
        <v>18</v>
      </c>
      <c r="F21" s="101" t="str">
        <f t="shared" si="0"/>
        <v>EconoFlex</v>
      </c>
      <c r="G21" s="102">
        <v>4.4985395633650102E-2</v>
      </c>
      <c r="H21" s="102">
        <v>4.4985395633650102E-2</v>
      </c>
      <c r="I21" s="102">
        <v>4.4985395633650102E-2</v>
      </c>
      <c r="J21" s="102">
        <v>4.4985395633650102E-2</v>
      </c>
      <c r="K21" s="102">
        <v>4.4985395633650102E-2</v>
      </c>
      <c r="L21" s="102">
        <v>4.4985395633650102E-2</v>
      </c>
      <c r="M21" s="102">
        <v>4.4985395633650102E-2</v>
      </c>
      <c r="N21" s="102">
        <v>4.4985395633650102E-2</v>
      </c>
      <c r="O21" s="102">
        <v>4.4985395633650102E-2</v>
      </c>
      <c r="P21" s="102">
        <v>4.4985395633650102E-2</v>
      </c>
      <c r="Q21" s="102">
        <v>4.4985395633650102E-2</v>
      </c>
      <c r="R21" s="102">
        <v>4.4985395633650102E-2</v>
      </c>
      <c r="S21" s="102">
        <v>4.4985395633650102E-2</v>
      </c>
      <c r="T21" s="102">
        <v>4.4985395633650102E-2</v>
      </c>
      <c r="U21" s="102">
        <v>4.4985395633650102E-2</v>
      </c>
    </row>
    <row r="22" spans="1:21">
      <c r="A22" s="101" t="s">
        <v>66</v>
      </c>
      <c r="B22" s="101">
        <v>19</v>
      </c>
      <c r="F22" s="101" t="str">
        <f t="shared" si="0"/>
        <v>ECONOPROP</v>
      </c>
      <c r="G22" s="102">
        <v>4.4600000000000001E-2</v>
      </c>
      <c r="H22" s="102">
        <v>4.4600000000000001E-2</v>
      </c>
      <c r="I22" s="102">
        <v>4.4600000000000001E-2</v>
      </c>
      <c r="J22" s="102">
        <v>4.4600000000000001E-2</v>
      </c>
      <c r="K22" s="102">
        <v>4.4600000000000001E-2</v>
      </c>
      <c r="L22" s="102">
        <v>4.4600000000000001E-2</v>
      </c>
      <c r="M22" s="102">
        <v>4.4600000000000001E-2</v>
      </c>
      <c r="N22" s="102">
        <v>4.4600000000000001E-2</v>
      </c>
      <c r="O22" s="102">
        <v>4.4600000000000001E-2</v>
      </c>
      <c r="P22" s="102">
        <v>4.4600000000000001E-2</v>
      </c>
      <c r="Q22" s="102">
        <v>4.4600000000000001E-2</v>
      </c>
      <c r="R22" s="102">
        <v>4.4600000000000001E-2</v>
      </c>
      <c r="S22" s="102">
        <v>4.4600000000000001E-2</v>
      </c>
      <c r="T22" s="102">
        <v>4.4600000000000001E-2</v>
      </c>
      <c r="U22" s="102">
        <v>4.4600000000000001E-2</v>
      </c>
    </row>
    <row r="23" spans="1:21">
      <c r="A23" s="101" t="s">
        <v>67</v>
      </c>
      <c r="B23" s="101">
        <v>20</v>
      </c>
      <c r="F23" s="101" t="str">
        <f t="shared" si="0"/>
        <v>Hickory Sand</v>
      </c>
      <c r="G23" s="102">
        <v>4.5256734780339397E-2</v>
      </c>
      <c r="H23" s="102">
        <v>4.5256734780339397E-2</v>
      </c>
      <c r="I23" s="102">
        <v>4.5256734780339397E-2</v>
      </c>
      <c r="J23" s="102">
        <v>4.5256734780339397E-2</v>
      </c>
      <c r="K23" s="102">
        <v>4.5256734780339397E-2</v>
      </c>
      <c r="L23" s="102">
        <v>4.5256734780339397E-2</v>
      </c>
      <c r="M23" s="102">
        <v>4.5256734780339397E-2</v>
      </c>
      <c r="N23" s="102">
        <v>4.5256734780339397E-2</v>
      </c>
      <c r="O23" s="102">
        <v>4.5256734780339397E-2</v>
      </c>
      <c r="P23" s="102">
        <v>4.5256734780339397E-2</v>
      </c>
      <c r="Q23" s="102">
        <v>4.5256734780339397E-2</v>
      </c>
      <c r="R23" s="102">
        <v>4.5256734780339397E-2</v>
      </c>
      <c r="S23" s="102">
        <v>4.5256734780339397E-2</v>
      </c>
      <c r="T23" s="102">
        <v>4.5256734780339397E-2</v>
      </c>
      <c r="U23" s="102">
        <v>4.5256734780339397E-2</v>
      </c>
    </row>
    <row r="24" spans="1:21">
      <c r="A24" s="101" t="s">
        <v>68</v>
      </c>
      <c r="B24" s="101">
        <v>21</v>
      </c>
      <c r="F24" s="101" t="str">
        <f t="shared" si="0"/>
        <v>INTERPROP</v>
      </c>
      <c r="G24" s="102">
        <v>3.7522669946430998E-2</v>
      </c>
      <c r="H24" s="102">
        <v>3.7522669946430998E-2</v>
      </c>
      <c r="I24" s="102">
        <v>3.7522669946430998E-2</v>
      </c>
      <c r="J24" s="102">
        <v>3.7522669946430998E-2</v>
      </c>
      <c r="K24" s="102">
        <v>3.7522669946430998E-2</v>
      </c>
      <c r="L24" s="102">
        <v>3.7522669946430998E-2</v>
      </c>
      <c r="M24" s="102">
        <v>3.7522669946430998E-2</v>
      </c>
      <c r="N24" s="102">
        <v>3.7522669946430998E-2</v>
      </c>
      <c r="O24" s="102">
        <v>3.7522669946430998E-2</v>
      </c>
      <c r="P24" s="102">
        <v>3.7522669946430998E-2</v>
      </c>
      <c r="Q24" s="102">
        <v>3.7522669946430998E-2</v>
      </c>
      <c r="R24" s="102">
        <v>3.7522669946430998E-2</v>
      </c>
      <c r="S24" s="102">
        <v>3.7522669946430998E-2</v>
      </c>
      <c r="T24" s="102">
        <v>3.7522669946430998E-2</v>
      </c>
      <c r="U24" s="102">
        <v>3.7522669946430998E-2</v>
      </c>
    </row>
    <row r="25" spans="1:21">
      <c r="A25" s="101" t="s">
        <v>69</v>
      </c>
      <c r="B25" s="101">
        <v>22</v>
      </c>
      <c r="F25" s="101" t="str">
        <f t="shared" si="0"/>
        <v>Jordan Sand</v>
      </c>
      <c r="G25" s="110">
        <v>4.5248036980198997E-2</v>
      </c>
      <c r="H25" s="110">
        <v>4.5248036980198997E-2</v>
      </c>
      <c r="I25" s="110">
        <v>4.5248036980198997E-2</v>
      </c>
      <c r="J25" s="110">
        <v>4.5248036980198997E-2</v>
      </c>
      <c r="K25" s="110">
        <v>4.5248036980198997E-2</v>
      </c>
      <c r="L25" s="110">
        <v>4.5248036980198997E-2</v>
      </c>
      <c r="M25" s="110">
        <v>4.5248036980198997E-2</v>
      </c>
      <c r="N25" s="110">
        <v>4.5248036980198997E-2</v>
      </c>
      <c r="O25" s="110">
        <v>4.5248036980198997E-2</v>
      </c>
      <c r="P25" s="110">
        <v>4.5248036980198997E-2</v>
      </c>
      <c r="Q25" s="110">
        <v>4.5248036980198997E-2</v>
      </c>
      <c r="R25" s="110">
        <v>4.5248036980198997E-2</v>
      </c>
      <c r="S25" s="110">
        <v>4.5248036980198997E-2</v>
      </c>
      <c r="T25" s="110">
        <v>4.5248036980198997E-2</v>
      </c>
      <c r="U25" s="110">
        <v>4.5248036980198997E-2</v>
      </c>
    </row>
    <row r="26" spans="1:21">
      <c r="A26" s="101" t="s">
        <v>70</v>
      </c>
      <c r="B26" s="101">
        <v>23</v>
      </c>
      <c r="F26" s="101" t="str">
        <f t="shared" si="0"/>
        <v>LWP Plus</v>
      </c>
      <c r="G26" s="102">
        <v>4.6181747626376599E-2</v>
      </c>
      <c r="H26" s="102">
        <v>4.6181747626376599E-2</v>
      </c>
      <c r="I26" s="102">
        <v>4.6181747626376599E-2</v>
      </c>
      <c r="J26" s="102">
        <v>4.6181747626376599E-2</v>
      </c>
      <c r="K26" s="102">
        <v>4.6181747626376599E-2</v>
      </c>
      <c r="L26" s="102">
        <v>4.6181747626376599E-2</v>
      </c>
      <c r="M26" s="102">
        <v>4.6181747626376599E-2</v>
      </c>
      <c r="N26" s="102">
        <v>4.6181747626376599E-2</v>
      </c>
      <c r="O26" s="102">
        <v>4.6181747626376599E-2</v>
      </c>
      <c r="P26" s="102">
        <v>4.6181747626376599E-2</v>
      </c>
      <c r="Q26" s="102">
        <v>4.6181747626376599E-2</v>
      </c>
      <c r="R26" s="102">
        <v>4.6181747626376599E-2</v>
      </c>
      <c r="S26" s="102">
        <v>4.6181747626376599E-2</v>
      </c>
      <c r="T26" s="102">
        <v>4.6181747626376599E-2</v>
      </c>
      <c r="U26" s="102">
        <v>4.6181747626376599E-2</v>
      </c>
    </row>
    <row r="27" spans="1:21">
      <c r="A27" s="101" t="s">
        <v>71</v>
      </c>
      <c r="B27" s="101">
        <v>24</v>
      </c>
      <c r="F27" s="101" t="str">
        <f t="shared" si="0"/>
        <v>NAPLITE</v>
      </c>
      <c r="G27" s="102">
        <v>4.6181747626376599E-2</v>
      </c>
      <c r="H27" s="102">
        <v>4.6181747626376599E-2</v>
      </c>
      <c r="I27" s="102">
        <v>4.6181747626376599E-2</v>
      </c>
      <c r="J27" s="102">
        <v>4.6181747626376599E-2</v>
      </c>
      <c r="K27" s="102">
        <v>4.6181747626376599E-2</v>
      </c>
      <c r="L27" s="102">
        <v>4.6181747626376599E-2</v>
      </c>
      <c r="M27" s="102">
        <v>4.6181747626376599E-2</v>
      </c>
      <c r="N27" s="102">
        <v>4.6181747626376599E-2</v>
      </c>
      <c r="O27" s="102">
        <v>4.6181747626376599E-2</v>
      </c>
      <c r="P27" s="102">
        <v>4.6181747626376599E-2</v>
      </c>
      <c r="Q27" s="102">
        <v>4.6181747626376599E-2</v>
      </c>
      <c r="R27" s="102">
        <v>4.6181747626376599E-2</v>
      </c>
      <c r="S27" s="102">
        <v>4.6181747626376599E-2</v>
      </c>
      <c r="T27" s="102">
        <v>4.6181747626376599E-2</v>
      </c>
      <c r="U27" s="102">
        <v>4.6181747626376599E-2</v>
      </c>
    </row>
    <row r="28" spans="1:21">
      <c r="A28" s="101" t="s">
        <v>72</v>
      </c>
      <c r="B28" s="101">
        <v>25</v>
      </c>
      <c r="C28" s="106"/>
      <c r="F28" s="101" t="str">
        <f t="shared" si="0"/>
        <v>Ottawa Sand</v>
      </c>
      <c r="G28" s="102">
        <v>4.5240859550049702E-2</v>
      </c>
      <c r="H28" s="102">
        <v>4.5240859550049702E-2</v>
      </c>
      <c r="I28" s="102">
        <v>4.5240859550049702E-2</v>
      </c>
      <c r="J28" s="102">
        <v>4.5240859550049702E-2</v>
      </c>
      <c r="K28" s="102">
        <v>4.5240859550049702E-2</v>
      </c>
      <c r="L28" s="102">
        <v>4.5999999999999999E-2</v>
      </c>
      <c r="M28" s="102">
        <v>4.5240859550049702E-2</v>
      </c>
      <c r="N28" s="102">
        <v>4.5240859550049702E-2</v>
      </c>
      <c r="O28" s="102">
        <v>4.5199999999999997E-2</v>
      </c>
      <c r="P28" s="102">
        <v>4.5499999999999999E-2</v>
      </c>
      <c r="Q28" s="102">
        <v>4.5199999999999997E-2</v>
      </c>
      <c r="R28" s="102">
        <v>4.5199999999999997E-2</v>
      </c>
      <c r="S28" s="102">
        <v>4.53E-2</v>
      </c>
      <c r="T28" s="102">
        <v>4.5199999999999997E-2</v>
      </c>
      <c r="U28" s="102">
        <v>4.5199999999999997E-2</v>
      </c>
    </row>
    <row r="29" spans="1:21">
      <c r="A29" s="195" t="s">
        <v>176</v>
      </c>
      <c r="B29" s="101">
        <v>26</v>
      </c>
      <c r="C29" s="106"/>
      <c r="F29" s="101" t="str">
        <f t="shared" si="0"/>
        <v>Premium White</v>
      </c>
      <c r="G29" s="102">
        <v>4.5240859550049702E-2</v>
      </c>
      <c r="H29" s="102">
        <v>4.5240859550049702E-2</v>
      </c>
      <c r="I29" s="102">
        <v>4.5240859550049702E-2</v>
      </c>
      <c r="J29" s="102">
        <v>4.5240859550049702E-2</v>
      </c>
      <c r="K29" s="102">
        <v>4.5240859550049702E-2</v>
      </c>
      <c r="L29" s="102">
        <v>4.5999999999999999E-2</v>
      </c>
      <c r="M29" s="102">
        <v>4.5240859550049702E-2</v>
      </c>
      <c r="N29" s="102">
        <v>4.5240859550049702E-2</v>
      </c>
      <c r="O29" s="102">
        <v>4.5199999999999997E-2</v>
      </c>
      <c r="P29" s="102">
        <v>4.5499999999999999E-2</v>
      </c>
      <c r="Q29" s="102">
        <v>4.5199999999999997E-2</v>
      </c>
      <c r="R29" s="102">
        <v>4.5199999999999997E-2</v>
      </c>
      <c r="S29" s="102">
        <v>4.53E-2</v>
      </c>
      <c r="T29" s="102">
        <v>4.5199999999999997E-2</v>
      </c>
      <c r="U29" s="102">
        <v>4.5199999999999997E-2</v>
      </c>
    </row>
    <row r="30" spans="1:21">
      <c r="A30" s="101" t="s">
        <v>74</v>
      </c>
      <c r="B30" s="101">
        <v>27</v>
      </c>
      <c r="C30" s="1"/>
      <c r="F30" s="101" t="str">
        <f t="shared" si="0"/>
        <v>SBU Ceramax E</v>
      </c>
      <c r="G30" s="110">
        <v>4.6296296296296301E-2</v>
      </c>
      <c r="H30" s="110">
        <v>4.6296296296296301E-2</v>
      </c>
      <c r="I30" s="110">
        <v>4.6296296296296301E-2</v>
      </c>
      <c r="J30" s="110">
        <v>4.6296296296296301E-2</v>
      </c>
      <c r="K30" s="110">
        <v>4.6296296296296301E-2</v>
      </c>
      <c r="L30" s="110">
        <v>4.6296296296296301E-2</v>
      </c>
      <c r="M30" s="110">
        <v>4.6296296296296301E-2</v>
      </c>
      <c r="N30" s="110">
        <v>4.6296296296296301E-2</v>
      </c>
      <c r="O30" s="110">
        <v>4.6296296296296301E-2</v>
      </c>
      <c r="P30" s="110">
        <v>4.6296296296296301E-2</v>
      </c>
      <c r="Q30" s="110">
        <v>4.6296296296296301E-2</v>
      </c>
      <c r="R30" s="110">
        <v>4.6296296296296301E-2</v>
      </c>
      <c r="S30" s="110">
        <v>4.6296296296296301E-2</v>
      </c>
      <c r="T30" s="110">
        <v>4.6296296296296301E-2</v>
      </c>
      <c r="U30" s="110">
        <v>4.6296296296296301E-2</v>
      </c>
    </row>
    <row r="31" spans="1:21">
      <c r="A31" s="101" t="s">
        <v>75</v>
      </c>
      <c r="B31" s="101">
        <v>28</v>
      </c>
      <c r="C31" s="1"/>
      <c r="F31" s="101" t="str">
        <f t="shared" si="0"/>
        <v xml:space="preserve">SBU Ceramax I </v>
      </c>
      <c r="G31" s="110">
        <v>4.6296296296296301E-2</v>
      </c>
      <c r="H31" s="110">
        <v>4.6296296296296301E-2</v>
      </c>
      <c r="I31" s="110">
        <v>4.6296296296296301E-2</v>
      </c>
      <c r="J31" s="110">
        <v>4.6296296296296301E-2</v>
      </c>
      <c r="K31" s="110">
        <v>4.6296296296296301E-2</v>
      </c>
      <c r="L31" s="110">
        <v>4.6296296296296301E-2</v>
      </c>
      <c r="M31" s="110">
        <v>4.6296296296296301E-2</v>
      </c>
      <c r="N31" s="110">
        <v>4.6296296296296301E-2</v>
      </c>
      <c r="O31" s="110">
        <v>4.6296296296296301E-2</v>
      </c>
      <c r="P31" s="110">
        <v>4.6296296296296301E-2</v>
      </c>
      <c r="Q31" s="110">
        <v>4.6296296296296301E-2</v>
      </c>
      <c r="R31" s="110">
        <v>4.6296296296296301E-2</v>
      </c>
      <c r="S31" s="110">
        <v>4.6296296296296301E-2</v>
      </c>
      <c r="T31" s="110">
        <v>4.6296296296296301E-2</v>
      </c>
      <c r="U31" s="110">
        <v>4.6296296296296301E-2</v>
      </c>
    </row>
    <row r="32" spans="1:21">
      <c r="A32" s="101" t="s">
        <v>76</v>
      </c>
      <c r="B32" s="101">
        <v>29</v>
      </c>
      <c r="C32" s="1"/>
      <c r="F32" s="101" t="str">
        <f t="shared" si="0"/>
        <v>SBU Ceramax P</v>
      </c>
      <c r="G32" s="110">
        <v>4.6296296296296301E-2</v>
      </c>
      <c r="H32" s="110">
        <v>4.6296296296296301E-2</v>
      </c>
      <c r="I32" s="110">
        <v>4.6296296296296301E-2</v>
      </c>
      <c r="J32" s="110">
        <v>4.6296296296296301E-2</v>
      </c>
      <c r="K32" s="110">
        <v>4.6296296296296301E-2</v>
      </c>
      <c r="L32" s="110">
        <v>4.6296296296296301E-2</v>
      </c>
      <c r="M32" s="110">
        <v>4.6296296296296301E-2</v>
      </c>
      <c r="N32" s="110">
        <v>4.6296296296296301E-2</v>
      </c>
      <c r="O32" s="110">
        <v>4.6296296296296301E-2</v>
      </c>
      <c r="P32" s="110">
        <v>4.6296296296296301E-2</v>
      </c>
      <c r="Q32" s="110">
        <v>4.6296296296296301E-2</v>
      </c>
      <c r="R32" s="110">
        <v>4.6296296296296301E-2</v>
      </c>
      <c r="S32" s="110">
        <v>4.6296296296296301E-2</v>
      </c>
      <c r="T32" s="110">
        <v>4.6296296296296301E-2</v>
      </c>
      <c r="U32" s="110">
        <v>4.6296296296296301E-2</v>
      </c>
    </row>
    <row r="33" spans="1:21">
      <c r="A33" s="101" t="s">
        <v>77</v>
      </c>
      <c r="B33" s="101">
        <v>30</v>
      </c>
      <c r="C33" s="1"/>
      <c r="F33" s="101" t="str">
        <f t="shared" si="0"/>
        <v>SinterBall</v>
      </c>
      <c r="G33" s="110">
        <v>3.31692110023699E-2</v>
      </c>
      <c r="H33" s="110">
        <v>3.31692110023699E-2</v>
      </c>
      <c r="I33" s="110">
        <v>3.31692110023699E-2</v>
      </c>
      <c r="J33" s="110">
        <v>3.31692110023699E-2</v>
      </c>
      <c r="K33" s="110">
        <v>3.31692110023699E-2</v>
      </c>
      <c r="L33" s="110">
        <v>3.31692110023699E-2</v>
      </c>
      <c r="M33" s="110">
        <v>3.31692110023699E-2</v>
      </c>
      <c r="N33" s="110">
        <v>3.31692110023699E-2</v>
      </c>
      <c r="O33" s="110">
        <v>3.31692110023699E-2</v>
      </c>
      <c r="P33" s="110">
        <v>3.31692110023699E-2</v>
      </c>
      <c r="Q33" s="110">
        <v>3.31692110023699E-2</v>
      </c>
      <c r="R33" s="110">
        <v>3.31692110023699E-2</v>
      </c>
      <c r="S33" s="110">
        <v>3.31692110023699E-2</v>
      </c>
      <c r="T33" s="110">
        <v>3.31692110023699E-2</v>
      </c>
      <c r="U33" s="110">
        <v>3.31692110023699E-2</v>
      </c>
    </row>
    <row r="34" spans="1:21">
      <c r="A34" s="101" t="s">
        <v>78</v>
      </c>
      <c r="B34" s="101">
        <v>31</v>
      </c>
      <c r="C34" s="1"/>
      <c r="F34" s="101" t="str">
        <f t="shared" si="0"/>
        <v>SINTERED BAUXITE</v>
      </c>
      <c r="G34" s="110">
        <v>3.3353484396827497E-2</v>
      </c>
      <c r="H34" s="110">
        <v>3.3353484396827497E-2</v>
      </c>
      <c r="I34" s="110">
        <v>3.3353484396827497E-2</v>
      </c>
      <c r="J34" s="110">
        <v>3.3353484396827497E-2</v>
      </c>
      <c r="K34" s="110">
        <v>3.3353484396827497E-2</v>
      </c>
      <c r="L34" s="110">
        <v>3.3353484396827497E-2</v>
      </c>
      <c r="M34" s="110">
        <v>3.3353484396827497E-2</v>
      </c>
      <c r="N34" s="110">
        <v>3.3353484396827497E-2</v>
      </c>
      <c r="O34" s="110">
        <v>3.3353484396827497E-2</v>
      </c>
      <c r="P34" s="110">
        <v>3.3353484396827497E-2</v>
      </c>
      <c r="Q34" s="110">
        <v>3.3353484396827497E-2</v>
      </c>
      <c r="R34" s="110">
        <v>3.3353484396827497E-2</v>
      </c>
      <c r="S34" s="110">
        <v>3.3353484396827497E-2</v>
      </c>
      <c r="T34" s="110">
        <v>3.3353484396827497E-2</v>
      </c>
      <c r="U34" s="110">
        <v>3.3353484396827497E-2</v>
      </c>
    </row>
    <row r="35" spans="1:21">
      <c r="A35" s="101" t="s">
        <v>79</v>
      </c>
      <c r="B35" s="101">
        <v>32</v>
      </c>
      <c r="C35" s="1"/>
      <c r="F35" s="101" t="str">
        <f t="shared" si="0"/>
        <v>Super DC</v>
      </c>
      <c r="G35" s="110">
        <v>4.6720834174544403E-2</v>
      </c>
      <c r="H35" s="110">
        <v>4.6720834174544403E-2</v>
      </c>
      <c r="I35" s="110">
        <v>4.6720834174544403E-2</v>
      </c>
      <c r="J35" s="110">
        <v>4.6720834174544403E-2</v>
      </c>
      <c r="K35" s="110">
        <v>4.6720834174544403E-2</v>
      </c>
      <c r="L35" s="110">
        <v>4.6720834174544403E-2</v>
      </c>
      <c r="M35" s="110">
        <v>4.6720834174544403E-2</v>
      </c>
      <c r="N35" s="110">
        <v>4.6720834174544403E-2</v>
      </c>
      <c r="O35" s="110">
        <v>4.6720834174544403E-2</v>
      </c>
      <c r="P35" s="110">
        <v>4.6720834174544403E-2</v>
      </c>
      <c r="Q35" s="110">
        <v>4.6720834174544403E-2</v>
      </c>
      <c r="R35" s="110">
        <v>4.6720834174544403E-2</v>
      </c>
      <c r="S35" s="110">
        <v>4.6720834174544403E-2</v>
      </c>
      <c r="T35" s="110">
        <v>4.6720834174544403E-2</v>
      </c>
      <c r="U35" s="110">
        <v>4.6720834174544403E-2</v>
      </c>
    </row>
    <row r="36" spans="1:21">
      <c r="A36" s="101" t="s">
        <v>80</v>
      </c>
      <c r="B36" s="101">
        <v>33</v>
      </c>
      <c r="C36" s="1"/>
      <c r="F36" s="101" t="str">
        <f t="shared" si="0"/>
        <v>Super HS</v>
      </c>
      <c r="G36" s="102">
        <v>4.7459503489556965E-2</v>
      </c>
      <c r="H36" s="102">
        <v>4.7459503489556965E-2</v>
      </c>
      <c r="I36" s="102">
        <v>4.7459503489556965E-2</v>
      </c>
      <c r="J36" s="102">
        <v>4.7459503489556965E-2</v>
      </c>
      <c r="K36" s="102">
        <v>4.7459503489556965E-2</v>
      </c>
      <c r="L36" s="102">
        <v>4.7459503489556965E-2</v>
      </c>
      <c r="M36" s="102">
        <v>4.7459503489556965E-2</v>
      </c>
      <c r="N36" s="102">
        <v>4.7459503489556965E-2</v>
      </c>
      <c r="O36" s="102">
        <v>4.7459503489556965E-2</v>
      </c>
      <c r="P36" s="102">
        <v>4.7459503489556965E-2</v>
      </c>
      <c r="Q36" s="102">
        <v>4.7459503489556965E-2</v>
      </c>
      <c r="R36" s="102">
        <v>4.7459503489556965E-2</v>
      </c>
      <c r="S36" s="102">
        <v>4.7459503489556965E-2</v>
      </c>
      <c r="T36" s="102">
        <v>4.7459503489556965E-2</v>
      </c>
      <c r="U36" s="102">
        <v>4.7459503489556965E-2</v>
      </c>
    </row>
    <row r="37" spans="1:21">
      <c r="A37" s="101" t="s">
        <v>81</v>
      </c>
      <c r="B37" s="101">
        <v>34</v>
      </c>
      <c r="C37" s="1"/>
      <c r="F37" s="101" t="str">
        <f t="shared" si="0"/>
        <v>Super LC</v>
      </c>
      <c r="G37" s="102">
        <v>4.6181747626376578E-2</v>
      </c>
      <c r="H37" s="102">
        <v>4.6181747626376578E-2</v>
      </c>
      <c r="I37" s="102">
        <v>4.6181747626376578E-2</v>
      </c>
      <c r="J37" s="102">
        <v>4.6181747626376578E-2</v>
      </c>
      <c r="K37" s="102">
        <v>4.6181747626376578E-2</v>
      </c>
      <c r="L37" s="102">
        <v>4.6181747626376578E-2</v>
      </c>
      <c r="M37" s="102">
        <v>4.6181747626376578E-2</v>
      </c>
      <c r="N37" s="102">
        <v>4.6181747626376578E-2</v>
      </c>
      <c r="O37" s="102">
        <v>4.6181747626376578E-2</v>
      </c>
      <c r="P37" s="102">
        <v>4.6181747626376578E-2</v>
      </c>
      <c r="Q37" s="102">
        <v>4.6181747626376578E-2</v>
      </c>
      <c r="R37" s="102">
        <v>4.6181747626376578E-2</v>
      </c>
      <c r="S37" s="102">
        <v>4.6181747626376578E-2</v>
      </c>
      <c r="T37" s="102">
        <v>4.6181747626376578E-2</v>
      </c>
      <c r="U37" s="102">
        <v>4.6181747626376578E-2</v>
      </c>
    </row>
    <row r="38" spans="1:21">
      <c r="A38" s="101" t="s">
        <v>82</v>
      </c>
      <c r="B38" s="101">
        <v>35</v>
      </c>
      <c r="C38" s="1"/>
      <c r="F38" s="101" t="str">
        <f t="shared" si="0"/>
        <v>SUPER PROP</v>
      </c>
      <c r="G38" s="102">
        <v>3.3353484396827525E-2</v>
      </c>
      <c r="H38" s="102">
        <v>3.3353484396827525E-2</v>
      </c>
      <c r="I38" s="102">
        <v>3.3353484396827525E-2</v>
      </c>
      <c r="J38" s="102">
        <v>3.3353484396827525E-2</v>
      </c>
      <c r="K38" s="102">
        <v>3.3353484396827525E-2</v>
      </c>
      <c r="L38" s="102">
        <v>3.3353484396827525E-2</v>
      </c>
      <c r="M38" s="102">
        <v>3.3353484396827525E-2</v>
      </c>
      <c r="N38" s="102">
        <v>3.3353484396827525E-2</v>
      </c>
      <c r="O38" s="102">
        <v>3.3353484396827525E-2</v>
      </c>
      <c r="P38" s="102">
        <v>3.3353484396827525E-2</v>
      </c>
      <c r="Q38" s="102">
        <v>3.3353484396827525E-2</v>
      </c>
      <c r="R38" s="102">
        <v>3.3353484396827525E-2</v>
      </c>
      <c r="S38" s="102">
        <v>3.3353484396827525E-2</v>
      </c>
      <c r="T38" s="102">
        <v>3.3353484396827525E-2</v>
      </c>
      <c r="U38" s="102">
        <v>3.3353484396827525E-2</v>
      </c>
    </row>
    <row r="39" spans="1:21">
      <c r="A39" s="101" t="s">
        <v>83</v>
      </c>
      <c r="B39" s="101">
        <v>36</v>
      </c>
      <c r="C39" s="1"/>
      <c r="F39" s="101" t="str">
        <f t="shared" si="0"/>
        <v xml:space="preserve">Super TF </v>
      </c>
      <c r="G39" s="102">
        <v>4.6759551811219213E-2</v>
      </c>
      <c r="H39" s="102">
        <v>4.6759551811219213E-2</v>
      </c>
      <c r="I39" s="102">
        <v>4.6759551811219213E-2</v>
      </c>
      <c r="J39" s="102">
        <v>4.6759551811219213E-2</v>
      </c>
      <c r="K39" s="102">
        <v>4.6759551811219213E-2</v>
      </c>
      <c r="L39" s="102">
        <v>4.6759551811219213E-2</v>
      </c>
      <c r="M39" s="102">
        <v>4.6759551811219213E-2</v>
      </c>
      <c r="N39" s="102">
        <v>4.6759551811219213E-2</v>
      </c>
      <c r="O39" s="102">
        <v>4.6759551811219213E-2</v>
      </c>
      <c r="P39" s="102">
        <v>4.6759551811219213E-2</v>
      </c>
      <c r="Q39" s="102">
        <v>4.6759551811219213E-2</v>
      </c>
      <c r="R39" s="102">
        <v>4.6759551811219213E-2</v>
      </c>
      <c r="S39" s="102">
        <v>4.6759551811219213E-2</v>
      </c>
      <c r="T39" s="102">
        <v>4.6759551811219213E-2</v>
      </c>
      <c r="U39" s="102">
        <v>4.6759551811219213E-2</v>
      </c>
    </row>
    <row r="40" spans="1:21">
      <c r="A40" s="101" t="s">
        <v>84</v>
      </c>
      <c r="B40" s="101">
        <v>37</v>
      </c>
      <c r="C40" s="1"/>
      <c r="F40" s="101" t="str">
        <f t="shared" si="0"/>
        <v>Tempered DC</v>
      </c>
      <c r="G40" s="102">
        <v>4.6709638401293357E-2</v>
      </c>
      <c r="H40" s="102">
        <v>4.6709638401293357E-2</v>
      </c>
      <c r="I40" s="102">
        <v>4.6709638401293357E-2</v>
      </c>
      <c r="J40" s="102">
        <v>4.6709638401293357E-2</v>
      </c>
      <c r="K40" s="102">
        <v>4.6709638401293357E-2</v>
      </c>
      <c r="L40" s="102">
        <v>4.6709638401293357E-2</v>
      </c>
      <c r="M40" s="102">
        <v>4.6709638401293357E-2</v>
      </c>
      <c r="N40" s="102">
        <v>4.6709638401293357E-2</v>
      </c>
      <c r="O40" s="102">
        <v>4.6709638401293357E-2</v>
      </c>
      <c r="P40" s="102">
        <v>4.6709638401293357E-2</v>
      </c>
      <c r="Q40" s="102">
        <v>4.6709638401293357E-2</v>
      </c>
      <c r="R40" s="102">
        <v>4.6709638401293357E-2</v>
      </c>
      <c r="S40" s="102">
        <v>4.6709638401293357E-2</v>
      </c>
      <c r="T40" s="102">
        <v>4.6709638401293357E-2</v>
      </c>
      <c r="U40" s="102">
        <v>4.6709638401293357E-2</v>
      </c>
    </row>
    <row r="41" spans="1:21">
      <c r="A41" s="101" t="s">
        <v>85</v>
      </c>
      <c r="B41" s="101">
        <v>38</v>
      </c>
      <c r="C41" s="1"/>
      <c r="F41" s="101" t="str">
        <f t="shared" si="0"/>
        <v xml:space="preserve">Tempered HS </v>
      </c>
      <c r="G41" s="102">
        <v>4.6709638401293357E-2</v>
      </c>
      <c r="H41" s="102">
        <v>4.6709638401293357E-2</v>
      </c>
      <c r="I41" s="102">
        <v>4.6709638401293357E-2</v>
      </c>
      <c r="J41" s="102">
        <v>4.6709638401293357E-2</v>
      </c>
      <c r="K41" s="102">
        <v>4.6709638401293357E-2</v>
      </c>
      <c r="L41" s="102">
        <v>4.6709638401293357E-2</v>
      </c>
      <c r="M41" s="102">
        <v>4.6709638401293357E-2</v>
      </c>
      <c r="N41" s="102">
        <v>4.6709638401293357E-2</v>
      </c>
      <c r="O41" s="102">
        <v>4.6709638401293357E-2</v>
      </c>
      <c r="P41" s="102">
        <v>4.6709638401293357E-2</v>
      </c>
      <c r="Q41" s="102">
        <v>4.6709638401293357E-2</v>
      </c>
      <c r="R41" s="102">
        <v>4.6709638401293357E-2</v>
      </c>
      <c r="S41" s="102">
        <v>4.6709638401293357E-2</v>
      </c>
      <c r="T41" s="102">
        <v>4.6709638401293357E-2</v>
      </c>
      <c r="U41" s="102">
        <v>4.6709638401293357E-2</v>
      </c>
    </row>
    <row r="42" spans="1:21">
      <c r="A42" s="101" t="s">
        <v>86</v>
      </c>
      <c r="B42" s="101">
        <v>39</v>
      </c>
      <c r="C42" s="1"/>
      <c r="F42" s="101" t="str">
        <f t="shared" si="0"/>
        <v>Tempered LC</v>
      </c>
      <c r="G42" s="102">
        <v>4.6612663775029116E-2</v>
      </c>
      <c r="H42" s="102">
        <v>4.6612663775029116E-2</v>
      </c>
      <c r="I42" s="102">
        <v>4.6612663775029116E-2</v>
      </c>
      <c r="J42" s="102">
        <v>4.6612663775029116E-2</v>
      </c>
      <c r="K42" s="102">
        <v>4.6612663775029116E-2</v>
      </c>
      <c r="L42" s="102">
        <v>4.6612663775029116E-2</v>
      </c>
      <c r="M42" s="102">
        <v>4.6612663775029116E-2</v>
      </c>
      <c r="N42" s="102">
        <v>4.6612663775029116E-2</v>
      </c>
      <c r="O42" s="102">
        <v>4.6612663775029116E-2</v>
      </c>
      <c r="P42" s="102">
        <v>4.6612663775029116E-2</v>
      </c>
      <c r="Q42" s="102">
        <v>4.6612663775029116E-2</v>
      </c>
      <c r="R42" s="102">
        <v>4.6612663775029116E-2</v>
      </c>
      <c r="S42" s="102">
        <v>4.6612663775029116E-2</v>
      </c>
      <c r="T42" s="102">
        <v>4.6612663775029116E-2</v>
      </c>
      <c r="U42" s="102">
        <v>4.6612663775029116E-2</v>
      </c>
    </row>
    <row r="43" spans="1:21">
      <c r="A43" s="101" t="s">
        <v>87</v>
      </c>
      <c r="B43" s="101">
        <v>40</v>
      </c>
      <c r="C43" s="1"/>
      <c r="F43" s="101" t="str">
        <f t="shared" si="0"/>
        <v>Tempered TF</v>
      </c>
      <c r="G43" s="102">
        <v>4.6759551811219213E-2</v>
      </c>
      <c r="H43" s="102">
        <v>4.6759551811219213E-2</v>
      </c>
      <c r="I43" s="102">
        <v>4.6759551811219213E-2</v>
      </c>
      <c r="J43" s="102">
        <v>4.6759551811219213E-2</v>
      </c>
      <c r="K43" s="102">
        <v>4.6759551811219213E-2</v>
      </c>
      <c r="L43" s="102">
        <v>4.6759551811219213E-2</v>
      </c>
      <c r="M43" s="102">
        <v>4.6759551811219213E-2</v>
      </c>
      <c r="N43" s="102">
        <v>4.6759551811219213E-2</v>
      </c>
      <c r="O43" s="102">
        <v>4.6759551811219213E-2</v>
      </c>
      <c r="P43" s="102">
        <v>4.6759551811219213E-2</v>
      </c>
      <c r="Q43" s="102">
        <v>4.6759551811219213E-2</v>
      </c>
      <c r="R43" s="102">
        <v>4.6759551811219213E-2</v>
      </c>
      <c r="S43" s="102">
        <v>4.6759551811219213E-2</v>
      </c>
      <c r="T43" s="102">
        <v>4.6759551811219213E-2</v>
      </c>
      <c r="U43" s="102">
        <v>4.6759551811219213E-2</v>
      </c>
    </row>
    <row r="44" spans="1:21">
      <c r="A44" s="101" t="s">
        <v>39</v>
      </c>
      <c r="B44" s="101">
        <v>41</v>
      </c>
      <c r="C44" s="1"/>
      <c r="F44" s="101" t="str">
        <f t="shared" si="0"/>
        <v>UltraProp</v>
      </c>
      <c r="G44" s="102">
        <v>3.4700000000000002E-2</v>
      </c>
      <c r="H44" s="102">
        <v>3.4700000000000002E-2</v>
      </c>
      <c r="I44" s="102">
        <v>3.4700000000000002E-2</v>
      </c>
      <c r="J44" s="102">
        <v>3.4700000000000002E-2</v>
      </c>
      <c r="K44" s="102">
        <v>3.4700000000000002E-2</v>
      </c>
      <c r="L44" s="102">
        <v>3.4700000000000002E-2</v>
      </c>
      <c r="M44" s="102">
        <v>3.4700000000000002E-2</v>
      </c>
      <c r="N44" s="102">
        <v>3.4700000000000002E-2</v>
      </c>
      <c r="O44" s="102">
        <v>3.4700000000000002E-2</v>
      </c>
      <c r="P44" s="102">
        <v>3.4700000000000002E-2</v>
      </c>
      <c r="Q44" s="102">
        <v>3.4700000000000002E-2</v>
      </c>
      <c r="R44" s="102">
        <v>3.4700000000000002E-2</v>
      </c>
      <c r="S44" s="102">
        <v>3.4700000000000002E-2</v>
      </c>
      <c r="T44" s="102">
        <v>3.4700000000000002E-2</v>
      </c>
      <c r="U44" s="102">
        <v>3.4700000000000002E-2</v>
      </c>
    </row>
    <row r="45" spans="1:21">
      <c r="A45" s="101" t="s">
        <v>88</v>
      </c>
      <c r="B45" s="101">
        <v>42</v>
      </c>
      <c r="C45" s="1"/>
      <c r="F45" s="101" t="str">
        <f t="shared" si="0"/>
        <v>VALUPROP</v>
      </c>
      <c r="G45" s="102">
        <v>4.6181747626376578E-2</v>
      </c>
      <c r="H45" s="102">
        <v>4.6181747626376578E-2</v>
      </c>
      <c r="I45" s="102">
        <v>4.6181747626376578E-2</v>
      </c>
      <c r="J45" s="102">
        <v>4.6181747626376578E-2</v>
      </c>
      <c r="K45" s="102">
        <v>4.6181747626376578E-2</v>
      </c>
      <c r="L45" s="102">
        <v>4.6181747626376578E-2</v>
      </c>
      <c r="M45" s="102">
        <v>4.6181747626376578E-2</v>
      </c>
      <c r="N45" s="102">
        <v>4.6181747626376578E-2</v>
      </c>
      <c r="O45" s="102">
        <v>4.6181747626376578E-2</v>
      </c>
      <c r="P45" s="102">
        <v>4.6181747626376578E-2</v>
      </c>
      <c r="Q45" s="102">
        <v>4.6181747626376578E-2</v>
      </c>
      <c r="R45" s="102">
        <v>4.6181747626376578E-2</v>
      </c>
      <c r="S45" s="102">
        <v>4.6181747626376578E-2</v>
      </c>
      <c r="T45" s="102">
        <v>4.6181747626376578E-2</v>
      </c>
      <c r="U45" s="102">
        <v>4.6181747626376578E-2</v>
      </c>
    </row>
    <row r="46" spans="1:21">
      <c r="A46" s="195" t="s">
        <v>158</v>
      </c>
      <c r="B46" s="101">
        <v>43</v>
      </c>
      <c r="C46" s="1"/>
      <c r="F46" s="101" t="str">
        <f t="shared" si="0"/>
        <v>Versalite</v>
      </c>
      <c r="G46" s="102">
        <v>3.7400000000000003E-2</v>
      </c>
      <c r="H46" s="102">
        <v>3.7400000000000003E-2</v>
      </c>
      <c r="I46" s="102">
        <v>3.7400000000000003E-2</v>
      </c>
      <c r="J46" s="102">
        <v>3.7400000000000003E-2</v>
      </c>
      <c r="K46" s="102">
        <v>3.7400000000000003E-2</v>
      </c>
      <c r="L46" s="102">
        <v>3.7400000000000003E-2</v>
      </c>
      <c r="M46" s="102">
        <v>3.7400000000000003E-2</v>
      </c>
      <c r="N46" s="102">
        <v>3.7400000000000003E-2</v>
      </c>
      <c r="O46" s="102">
        <v>3.7400000000000003E-2</v>
      </c>
      <c r="P46" s="102">
        <v>3.7400000000000003E-2</v>
      </c>
      <c r="Q46" s="102">
        <v>3.7400000000000003E-2</v>
      </c>
      <c r="R46" s="102">
        <v>3.7400000000000003E-2</v>
      </c>
      <c r="S46" s="102">
        <v>3.7400000000000003E-2</v>
      </c>
      <c r="T46" s="102">
        <v>3.7400000000000003E-2</v>
      </c>
      <c r="U46" s="102">
        <v>3.7400000000000003E-2</v>
      </c>
    </row>
    <row r="47" spans="1:21">
      <c r="C47" s="1"/>
      <c r="G47"/>
    </row>
    <row r="48" spans="1:21">
      <c r="G48"/>
    </row>
    <row r="49" spans="1:20">
      <c r="G49"/>
    </row>
    <row r="50" spans="1:20">
      <c r="A50" s="109" t="s">
        <v>95</v>
      </c>
      <c r="B50" s="112">
        <v>1</v>
      </c>
      <c r="G50"/>
    </row>
    <row r="51" spans="1:20">
      <c r="A51" s="109" t="s">
        <v>96</v>
      </c>
      <c r="B51" s="112">
        <v>2</v>
      </c>
      <c r="G51"/>
    </row>
    <row r="52" spans="1:20">
      <c r="A52" s="109" t="s">
        <v>100</v>
      </c>
      <c r="B52" s="112">
        <v>3</v>
      </c>
      <c r="G52"/>
    </row>
    <row r="53" spans="1:20">
      <c r="A53" s="109" t="s">
        <v>98</v>
      </c>
      <c r="B53" s="112">
        <v>4</v>
      </c>
      <c r="G53"/>
    </row>
    <row r="54" spans="1:20">
      <c r="A54" s="109" t="s">
        <v>90</v>
      </c>
      <c r="B54" s="112">
        <v>5</v>
      </c>
      <c r="G54"/>
    </row>
    <row r="55" spans="1:20">
      <c r="A55" s="109" t="s">
        <v>92</v>
      </c>
      <c r="B55" s="112">
        <v>6</v>
      </c>
      <c r="G55"/>
    </row>
    <row r="56" spans="1:20">
      <c r="A56" s="109" t="s">
        <v>97</v>
      </c>
      <c r="B56" s="112">
        <v>7</v>
      </c>
      <c r="G56"/>
    </row>
    <row r="57" spans="1:20">
      <c r="A57" s="109" t="s">
        <v>102</v>
      </c>
      <c r="B57" s="112">
        <v>8</v>
      </c>
      <c r="G57"/>
    </row>
    <row r="58" spans="1:20">
      <c r="A58" s="109" t="s">
        <v>91</v>
      </c>
      <c r="B58" s="112">
        <v>9</v>
      </c>
      <c r="G58"/>
    </row>
    <row r="59" spans="1:20">
      <c r="A59" s="109" t="s">
        <v>101</v>
      </c>
      <c r="B59" s="112">
        <v>10</v>
      </c>
      <c r="G59"/>
    </row>
    <row r="60" spans="1:20">
      <c r="A60" s="109" t="s">
        <v>94</v>
      </c>
      <c r="B60" s="112">
        <v>11</v>
      </c>
      <c r="G60"/>
    </row>
    <row r="61" spans="1:20">
      <c r="A61" s="109" t="s">
        <v>93</v>
      </c>
      <c r="B61" s="112">
        <v>12</v>
      </c>
      <c r="G61"/>
    </row>
    <row r="62" spans="1:20">
      <c r="A62" s="109" t="s">
        <v>99</v>
      </c>
      <c r="B62" s="112">
        <v>13</v>
      </c>
      <c r="G62"/>
      <c r="T62" s="105"/>
    </row>
    <row r="63" spans="1:20">
      <c r="A63" s="109" t="s">
        <v>103</v>
      </c>
      <c r="B63" s="112">
        <v>14</v>
      </c>
      <c r="G63"/>
      <c r="J63"/>
      <c r="M63"/>
      <c r="P63"/>
      <c r="S63"/>
    </row>
    <row r="64" spans="1:20">
      <c r="A64" s="109" t="s">
        <v>73</v>
      </c>
      <c r="B64" s="112">
        <v>15</v>
      </c>
      <c r="G64"/>
      <c r="J64"/>
      <c r="M64"/>
      <c r="P64"/>
      <c r="S64"/>
    </row>
    <row r="65" spans="7:19">
      <c r="G65"/>
      <c r="J65"/>
      <c r="M65"/>
      <c r="P65"/>
      <c r="S65"/>
    </row>
    <row r="66" spans="7:19">
      <c r="G66"/>
      <c r="J66"/>
      <c r="M66"/>
      <c r="P66"/>
      <c r="S66"/>
    </row>
    <row r="67" spans="7:19">
      <c r="G67"/>
      <c r="J67"/>
      <c r="M67"/>
      <c r="P67"/>
      <c r="S67"/>
    </row>
    <row r="68" spans="7:19">
      <c r="G68"/>
      <c r="J68"/>
      <c r="M68"/>
      <c r="P68"/>
      <c r="S68"/>
    </row>
    <row r="69" spans="7:19">
      <c r="G69"/>
      <c r="J69"/>
      <c r="M69"/>
      <c r="P69"/>
      <c r="S69"/>
    </row>
    <row r="70" spans="7:19">
      <c r="G70"/>
      <c r="J70"/>
      <c r="M70"/>
      <c r="P70"/>
      <c r="S70"/>
    </row>
    <row r="71" spans="7:19">
      <c r="G71"/>
      <c r="J71"/>
      <c r="M71"/>
      <c r="P71"/>
      <c r="S71"/>
    </row>
    <row r="72" spans="7:19">
      <c r="G72"/>
      <c r="J72"/>
      <c r="M72"/>
      <c r="P72"/>
      <c r="S72"/>
    </row>
    <row r="73" spans="7:19">
      <c r="G73"/>
      <c r="J73"/>
      <c r="M73"/>
      <c r="P73"/>
      <c r="S73"/>
    </row>
    <row r="74" spans="7:19">
      <c r="G74"/>
      <c r="J74"/>
      <c r="M74"/>
      <c r="P74"/>
      <c r="S74"/>
    </row>
    <row r="75" spans="7:19">
      <c r="G75"/>
      <c r="J75"/>
      <c r="M75"/>
      <c r="P75"/>
      <c r="S75"/>
    </row>
    <row r="76" spans="7:19">
      <c r="G76"/>
      <c r="J76"/>
      <c r="M76"/>
      <c r="P76"/>
      <c r="S76"/>
    </row>
    <row r="77" spans="7:19">
      <c r="G77"/>
      <c r="J77"/>
      <c r="M77"/>
      <c r="P77"/>
      <c r="S77"/>
    </row>
    <row r="78" spans="7:19">
      <c r="G78"/>
      <c r="J78"/>
      <c r="M78"/>
      <c r="P78"/>
      <c r="S78"/>
    </row>
    <row r="79" spans="7:19">
      <c r="G79"/>
      <c r="J79"/>
      <c r="M79"/>
      <c r="P79"/>
      <c r="S79"/>
    </row>
    <row r="80" spans="7:19">
      <c r="G80"/>
      <c r="J80"/>
      <c r="M80"/>
      <c r="P80"/>
      <c r="S80"/>
    </row>
    <row r="81" spans="7:19">
      <c r="G81"/>
      <c r="J81"/>
      <c r="M81"/>
      <c r="P81"/>
      <c r="S81"/>
    </row>
    <row r="82" spans="7:19">
      <c r="G82"/>
      <c r="J82"/>
      <c r="M82"/>
      <c r="P82"/>
      <c r="S82"/>
    </row>
    <row r="83" spans="7:19">
      <c r="G83"/>
      <c r="J83"/>
      <c r="M83"/>
      <c r="P83"/>
      <c r="S83"/>
    </row>
    <row r="84" spans="7:19">
      <c r="G84"/>
      <c r="J84"/>
      <c r="M84"/>
      <c r="P84"/>
      <c r="S84"/>
    </row>
    <row r="85" spans="7:19">
      <c r="G85"/>
      <c r="J85"/>
      <c r="M85"/>
      <c r="P85"/>
      <c r="S85"/>
    </row>
    <row r="86" spans="7:19">
      <c r="G86"/>
      <c r="J86"/>
      <c r="M86"/>
      <c r="P86"/>
      <c r="S86"/>
    </row>
    <row r="87" spans="7:19">
      <c r="G87"/>
      <c r="J87"/>
      <c r="M87"/>
      <c r="P87"/>
      <c r="S87"/>
    </row>
    <row r="88" spans="7:19">
      <c r="G88"/>
      <c r="J88"/>
      <c r="M88"/>
      <c r="P88"/>
      <c r="S88"/>
    </row>
    <row r="89" spans="7:19">
      <c r="G89"/>
      <c r="J89"/>
      <c r="M89"/>
      <c r="P89"/>
      <c r="S89"/>
    </row>
    <row r="90" spans="7:19" ht="14.25" customHeight="1">
      <c r="G90"/>
      <c r="J90"/>
      <c r="M90"/>
      <c r="P90"/>
      <c r="S90"/>
    </row>
    <row r="91" spans="7:19">
      <c r="G91"/>
      <c r="J91"/>
      <c r="M91"/>
      <c r="P91"/>
      <c r="S91"/>
    </row>
    <row r="92" spans="7:19">
      <c r="G92"/>
      <c r="J92"/>
      <c r="M92"/>
      <c r="P92"/>
      <c r="S92"/>
    </row>
    <row r="93" spans="7:19">
      <c r="G93"/>
      <c r="J93"/>
      <c r="M93"/>
      <c r="P93"/>
      <c r="S93"/>
    </row>
    <row r="94" spans="7:19">
      <c r="G94"/>
      <c r="J94"/>
      <c r="M94"/>
      <c r="P94"/>
      <c r="S94"/>
    </row>
    <row r="95" spans="7:19">
      <c r="G95"/>
      <c r="J95"/>
      <c r="M95"/>
      <c r="P95"/>
      <c r="S95"/>
    </row>
    <row r="96" spans="7:19">
      <c r="G96"/>
      <c r="J96"/>
      <c r="M96"/>
      <c r="P96"/>
      <c r="S96"/>
    </row>
    <row r="97" spans="7:19">
      <c r="G97"/>
      <c r="J97"/>
      <c r="M97"/>
      <c r="P97"/>
      <c r="S97"/>
    </row>
    <row r="98" spans="7:19">
      <c r="G98"/>
      <c r="J98"/>
      <c r="M98"/>
      <c r="P98"/>
      <c r="S98"/>
    </row>
    <row r="99" spans="7:19">
      <c r="G99"/>
      <c r="J99"/>
      <c r="M99"/>
      <c r="P99"/>
      <c r="S99"/>
    </row>
    <row r="100" spans="7:19">
      <c r="G100"/>
      <c r="J100"/>
      <c r="M100"/>
      <c r="P100"/>
      <c r="S100"/>
    </row>
    <row r="101" spans="7:19">
      <c r="G101"/>
      <c r="J101"/>
      <c r="M101"/>
      <c r="P101"/>
      <c r="S101"/>
    </row>
    <row r="102" spans="7:19">
      <c r="G102"/>
      <c r="J102"/>
      <c r="M102"/>
      <c r="P102"/>
      <c r="S102"/>
    </row>
    <row r="103" spans="7:19">
      <c r="G103"/>
      <c r="J103"/>
      <c r="M103"/>
      <c r="P103"/>
      <c r="S103"/>
    </row>
    <row r="104" spans="7:19">
      <c r="G104"/>
      <c r="J104"/>
      <c r="M104"/>
      <c r="P104"/>
      <c r="S104"/>
    </row>
    <row r="105" spans="7:19">
      <c r="G105"/>
      <c r="J105"/>
      <c r="M105"/>
      <c r="P105"/>
      <c r="S105"/>
    </row>
    <row r="106" spans="7:19">
      <c r="G106"/>
      <c r="J106"/>
      <c r="M106"/>
      <c r="P106"/>
      <c r="S106"/>
    </row>
    <row r="107" spans="7:19">
      <c r="G107"/>
      <c r="J107"/>
      <c r="M107"/>
      <c r="P107"/>
      <c r="S107"/>
    </row>
    <row r="108" spans="7:19">
      <c r="G108"/>
      <c r="J108"/>
      <c r="M108"/>
      <c r="P108"/>
      <c r="S108"/>
    </row>
    <row r="109" spans="7:19">
      <c r="G109"/>
      <c r="J109"/>
      <c r="M109"/>
      <c r="P109"/>
      <c r="S109"/>
    </row>
    <row r="110" spans="7:19">
      <c r="G110"/>
      <c r="J110"/>
      <c r="M110"/>
      <c r="P110"/>
      <c r="S110"/>
    </row>
    <row r="111" spans="7:19">
      <c r="G111"/>
      <c r="J111"/>
      <c r="M111"/>
      <c r="P111"/>
      <c r="S111"/>
    </row>
    <row r="112" spans="7:19">
      <c r="G112"/>
      <c r="J112"/>
      <c r="M112"/>
      <c r="P112"/>
      <c r="S112"/>
    </row>
    <row r="113" spans="5:19">
      <c r="G113"/>
      <c r="J113"/>
      <c r="M113"/>
      <c r="P113"/>
      <c r="S113"/>
    </row>
    <row r="114" spans="5:19">
      <c r="G114"/>
      <c r="J114"/>
      <c r="M114"/>
      <c r="P114"/>
      <c r="S114"/>
    </row>
    <row r="115" spans="5:19">
      <c r="G115"/>
      <c r="J115"/>
      <c r="M115"/>
      <c r="P115"/>
      <c r="S115"/>
    </row>
    <row r="116" spans="5:19">
      <c r="G116"/>
      <c r="J116"/>
      <c r="M116"/>
      <c r="P116"/>
      <c r="S116"/>
    </row>
    <row r="117" spans="5:19">
      <c r="G117"/>
      <c r="J117"/>
      <c r="M117"/>
      <c r="P117"/>
      <c r="S117"/>
    </row>
    <row r="118" spans="5:19">
      <c r="G118"/>
      <c r="J118"/>
      <c r="M118"/>
      <c r="P118"/>
      <c r="S118"/>
    </row>
    <row r="119" spans="5:19">
      <c r="G119"/>
      <c r="J119"/>
      <c r="M119"/>
      <c r="P119"/>
      <c r="S119"/>
    </row>
    <row r="120" spans="5:19">
      <c r="G120"/>
      <c r="J120"/>
      <c r="M120"/>
      <c r="P120"/>
      <c r="S120"/>
    </row>
    <row r="121" spans="5:19">
      <c r="G121"/>
      <c r="J121"/>
      <c r="M121"/>
      <c r="P121"/>
      <c r="S121"/>
    </row>
    <row r="122" spans="5:19">
      <c r="G122"/>
    </row>
    <row r="123" spans="5:19">
      <c r="G123"/>
    </row>
    <row r="124" spans="5:19">
      <c r="G124"/>
    </row>
    <row r="125" spans="5:19">
      <c r="G125"/>
    </row>
    <row r="126" spans="5:19">
      <c r="E126" s="111"/>
      <c r="F126" s="111"/>
    </row>
    <row r="127" spans="5:19">
      <c r="E127" s="111"/>
      <c r="F127" s="111"/>
    </row>
    <row r="128" spans="5:19">
      <c r="E128" s="111"/>
      <c r="F128" s="111"/>
    </row>
    <row r="129" spans="5:6">
      <c r="E129" s="111"/>
      <c r="F129" s="111"/>
    </row>
    <row r="130" spans="5:6">
      <c r="E130" s="111"/>
      <c r="F130" s="111"/>
    </row>
    <row r="131" spans="5:6">
      <c r="E131" s="111"/>
      <c r="F131" s="111"/>
    </row>
    <row r="132" spans="5:6">
      <c r="E132" s="111"/>
      <c r="F132" s="111"/>
    </row>
    <row r="133" spans="5:6">
      <c r="E133" s="111"/>
      <c r="F133" s="111"/>
    </row>
    <row r="134" spans="5:6">
      <c r="E134" s="111"/>
      <c r="F134" s="111"/>
    </row>
    <row r="135" spans="5:6">
      <c r="E135" s="111"/>
      <c r="F135" s="111"/>
    </row>
    <row r="136" spans="5:6">
      <c r="E136" s="111"/>
      <c r="F136" s="111"/>
    </row>
    <row r="137" spans="5:6">
      <c r="E137" s="111"/>
      <c r="F137" s="111"/>
    </row>
    <row r="138" spans="5:6">
      <c r="E138" s="111"/>
      <c r="F138" s="111"/>
    </row>
    <row r="139" spans="5:6">
      <c r="E139" s="111"/>
      <c r="F139" s="111"/>
    </row>
    <row r="140" spans="5:6">
      <c r="E140" s="111"/>
      <c r="F140" s="111"/>
    </row>
    <row r="141" spans="5:6">
      <c r="E141" s="111"/>
      <c r="F141" s="111"/>
    </row>
    <row r="142" spans="5:6">
      <c r="E142" s="111"/>
      <c r="F142" s="111"/>
    </row>
    <row r="143" spans="5:6">
      <c r="E143" s="111"/>
      <c r="F143" s="111"/>
    </row>
    <row r="144" spans="5:6">
      <c r="E144" s="111"/>
      <c r="F144" s="111"/>
    </row>
    <row r="145" spans="5:6">
      <c r="E145" s="111"/>
      <c r="F145" s="111"/>
    </row>
    <row r="238" spans="17:28">
      <c r="Q238" s="111"/>
      <c r="R238" s="111"/>
      <c r="T238" s="111"/>
      <c r="U238" s="111"/>
      <c r="V238" s="111"/>
      <c r="W238" s="111"/>
      <c r="X238" s="111"/>
      <c r="Y238" s="111"/>
      <c r="Z238" s="111"/>
      <c r="AA238" s="111"/>
      <c r="AB238" s="111"/>
    </row>
    <row r="239" spans="17:28">
      <c r="Q239" s="111"/>
      <c r="R239" s="111"/>
      <c r="T239" s="111"/>
      <c r="U239" s="111"/>
      <c r="V239" s="111"/>
      <c r="W239" s="111"/>
      <c r="X239" s="111"/>
      <c r="Y239" s="111"/>
      <c r="Z239" s="111"/>
      <c r="AA239" s="111"/>
      <c r="AB239" s="111"/>
    </row>
    <row r="240" spans="17:28">
      <c r="Q240" s="111"/>
      <c r="R240" s="111"/>
      <c r="T240" s="111"/>
      <c r="U240" s="111"/>
      <c r="V240" s="111"/>
      <c r="W240" s="111"/>
      <c r="X240" s="111"/>
      <c r="Y240" s="111"/>
      <c r="Z240" s="111"/>
      <c r="AA240" s="111"/>
      <c r="AB240" s="111"/>
    </row>
    <row r="241" spans="10:28">
      <c r="Q241" s="111"/>
      <c r="R241" s="111"/>
      <c r="T241" s="111"/>
      <c r="U241" s="111"/>
      <c r="V241" s="111"/>
      <c r="W241" s="111"/>
      <c r="X241" s="111"/>
      <c r="Y241" s="111"/>
      <c r="Z241" s="111"/>
      <c r="AA241" s="111"/>
      <c r="AB241" s="111"/>
    </row>
    <row r="242" spans="10:28">
      <c r="Q242" s="111"/>
      <c r="R242" s="111"/>
      <c r="T242" s="111"/>
      <c r="U242" s="111"/>
      <c r="V242" s="111"/>
      <c r="W242" s="111"/>
      <c r="X242" s="111"/>
      <c r="Y242" s="111"/>
      <c r="Z242" s="111"/>
      <c r="AA242" s="111"/>
      <c r="AB242" s="111"/>
    </row>
    <row r="243" spans="10:28">
      <c r="Q243" s="111"/>
      <c r="R243" s="111"/>
      <c r="T243" s="111"/>
      <c r="U243" s="111"/>
      <c r="V243" s="111"/>
      <c r="W243" s="111"/>
      <c r="X243" s="111"/>
      <c r="Y243" s="111"/>
      <c r="Z243" s="111"/>
      <c r="AA243" s="111"/>
      <c r="AB243" s="111"/>
    </row>
    <row r="244" spans="10:28">
      <c r="Q244" s="111"/>
      <c r="R244" s="111"/>
      <c r="T244" s="111"/>
      <c r="U244" s="111"/>
      <c r="V244" s="111"/>
      <c r="W244" s="111"/>
      <c r="X244" s="111"/>
      <c r="Y244" s="111"/>
      <c r="Z244" s="111"/>
      <c r="AA244" s="111"/>
      <c r="AB244" s="111"/>
    </row>
    <row r="245" spans="10:28">
      <c r="Q245" s="111"/>
      <c r="R245" s="111"/>
      <c r="T245" s="111"/>
      <c r="U245" s="111"/>
      <c r="V245" s="111"/>
      <c r="W245" s="111"/>
      <c r="X245" s="111"/>
      <c r="Y245" s="111"/>
      <c r="Z245" s="111"/>
      <c r="AA245" s="111"/>
      <c r="AB245" s="111"/>
    </row>
    <row r="246" spans="10:28">
      <c r="Q246" s="111"/>
      <c r="R246" s="111"/>
      <c r="T246" s="111"/>
      <c r="U246" s="111"/>
      <c r="V246" s="111"/>
      <c r="W246" s="111"/>
      <c r="X246" s="111"/>
      <c r="Y246" s="111"/>
      <c r="Z246" s="111"/>
      <c r="AA246" s="111"/>
      <c r="AB246" s="111"/>
    </row>
    <row r="247" spans="10:28">
      <c r="Q247" s="111"/>
      <c r="R247" s="111"/>
      <c r="T247" s="111"/>
      <c r="U247" s="111"/>
      <c r="V247" s="111"/>
      <c r="W247" s="111"/>
      <c r="X247" s="111"/>
      <c r="Y247" s="111"/>
      <c r="Z247" s="111"/>
      <c r="AA247" s="111"/>
      <c r="AB247" s="111"/>
    </row>
    <row r="248" spans="10:28">
      <c r="Q248" s="111"/>
      <c r="R248" s="111"/>
      <c r="T248" s="111"/>
      <c r="U248" s="111"/>
      <c r="V248" s="111"/>
      <c r="W248" s="111"/>
      <c r="X248" s="111"/>
      <c r="Y248" s="111"/>
      <c r="Z248" s="111"/>
      <c r="AA248" s="111"/>
      <c r="AB248" s="111"/>
    </row>
    <row r="249" spans="10:28">
      <c r="Q249" s="111"/>
      <c r="R249" s="111"/>
      <c r="T249" s="111"/>
      <c r="U249" s="111"/>
      <c r="V249" s="111"/>
      <c r="W249" s="111"/>
      <c r="X249" s="111"/>
      <c r="Y249" s="111"/>
      <c r="Z249" s="111"/>
      <c r="AA249" s="111"/>
      <c r="AB249" s="111"/>
    </row>
    <row r="250" spans="10:28">
      <c r="J250"/>
      <c r="M250"/>
      <c r="P250"/>
      <c r="Q250" s="111"/>
      <c r="R250" s="111"/>
      <c r="T250" s="111"/>
      <c r="U250" s="111"/>
      <c r="V250" s="111"/>
      <c r="W250" s="111"/>
      <c r="X250" s="111"/>
      <c r="Y250" s="111"/>
      <c r="Z250" s="111"/>
      <c r="AA250" s="111"/>
      <c r="AB250" s="111"/>
    </row>
    <row r="251" spans="10:28">
      <c r="J251"/>
      <c r="M251"/>
      <c r="P251"/>
      <c r="Q251" s="111"/>
      <c r="R251" s="111"/>
      <c r="T251" s="111"/>
      <c r="U251" s="111"/>
      <c r="V251" s="111"/>
      <c r="W251" s="111"/>
      <c r="X251" s="111"/>
      <c r="Y251" s="111"/>
      <c r="Z251" s="111"/>
      <c r="AA251" s="111"/>
      <c r="AB251" s="111"/>
    </row>
    <row r="252" spans="10:28">
      <c r="J252"/>
      <c r="M252"/>
      <c r="P252"/>
      <c r="Q252" s="111"/>
      <c r="R252" s="111"/>
      <c r="T252" s="111"/>
      <c r="U252" s="111"/>
      <c r="V252" s="111"/>
      <c r="W252" s="111"/>
      <c r="X252" s="111"/>
      <c r="Y252" s="111"/>
      <c r="Z252" s="111"/>
      <c r="AA252" s="111"/>
      <c r="AB252" s="111"/>
    </row>
  </sheetData>
  <mergeCells count="1">
    <mergeCell ref="W1:X1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21"/>
  <sheetViews>
    <sheetView workbookViewId="0">
      <selection activeCell="B62" sqref="B62"/>
    </sheetView>
  </sheetViews>
  <sheetFormatPr defaultRowHeight="13.2"/>
  <cols>
    <col min="1" max="1" width="15.5546875" customWidth="1"/>
  </cols>
  <sheetData>
    <row r="1" spans="1:2" ht="13.8" thickBot="1"/>
    <row r="2" spans="1:2" ht="14.4" thickTop="1" thickBot="1">
      <c r="A2" s="175" t="str">
        <f>+' Blender'!F7</f>
        <v/>
      </c>
      <c r="B2" s="176">
        <f>+' Blender'!F82</f>
        <v>0</v>
      </c>
    </row>
    <row r="3" spans="1:2" ht="14.4" thickTop="1" thickBot="1">
      <c r="A3" s="175" t="str">
        <f>+' Blender'!L7</f>
        <v/>
      </c>
      <c r="B3" s="176">
        <f>+' Blender'!L82</f>
        <v>0</v>
      </c>
    </row>
    <row r="4" spans="1:2" ht="14.4" thickTop="1" thickBot="1">
      <c r="A4" s="175" t="str">
        <f>+' Blender'!R7</f>
        <v/>
      </c>
      <c r="B4" s="176">
        <f>+' Blender'!R82</f>
        <v>0</v>
      </c>
    </row>
    <row r="5" spans="1:2" ht="14.4" thickTop="1" thickBot="1">
      <c r="A5" s="175" t="str">
        <f>+' Blender'!F84</f>
        <v/>
      </c>
      <c r="B5" s="176">
        <f>+' Blender'!F159</f>
        <v>0</v>
      </c>
    </row>
    <row r="6" spans="1:2" ht="14.4" thickTop="1" thickBot="1">
      <c r="A6" s="175" t="str">
        <f>+' Blender'!L84</f>
        <v/>
      </c>
      <c r="B6" s="176">
        <f>+' Blender'!L159</f>
        <v>0</v>
      </c>
    </row>
    <row r="7" spans="1:2" ht="14.4" thickTop="1" thickBot="1">
      <c r="A7" s="175" t="str">
        <f>+' Blender'!R84</f>
        <v/>
      </c>
      <c r="B7" s="176">
        <f>+' Blender'!R159</f>
        <v>0</v>
      </c>
    </row>
    <row r="8" spans="1:2" ht="14.4" thickTop="1" thickBot="1">
      <c r="A8" s="175" t="str">
        <f>+' Blender'!F161</f>
        <v/>
      </c>
      <c r="B8" s="176">
        <f>+' Blender'!F236</f>
        <v>0</v>
      </c>
    </row>
    <row r="9" spans="1:2" ht="14.4" thickTop="1" thickBot="1">
      <c r="A9" s="175" t="str">
        <f>+' Blender'!L161</f>
        <v/>
      </c>
      <c r="B9" s="176">
        <f>+' Blender'!L236</f>
        <v>0</v>
      </c>
    </row>
    <row r="10" spans="1:2" ht="14.4" thickTop="1" thickBot="1">
      <c r="A10" s="175" t="str">
        <f>+' Blender'!R161</f>
        <v/>
      </c>
      <c r="B10" s="176">
        <f>+' Blender'!R236</f>
        <v>0</v>
      </c>
    </row>
    <row r="11" spans="1:2" ht="14.4" thickTop="1" thickBot="1">
      <c r="A11" s="175" t="str">
        <f>+Drygel!F7</f>
        <v/>
      </c>
      <c r="B11" s="176">
        <f>+Drygel!F82</f>
        <v>0</v>
      </c>
    </row>
    <row r="12" spans="1:2" ht="14.4" thickTop="1" thickBot="1">
      <c r="A12" s="175" t="str">
        <f>+Drygel!L7</f>
        <v/>
      </c>
      <c r="B12" s="176">
        <f>+Drygel!L82</f>
        <v>0</v>
      </c>
    </row>
    <row r="13" spans="1:2" ht="14.4" thickTop="1" thickBot="1">
      <c r="A13" s="175" t="str">
        <f>+Drygel!R7</f>
        <v/>
      </c>
      <c r="B13" s="176">
        <f>+Drygel!R82</f>
        <v>0</v>
      </c>
    </row>
    <row r="14" spans="1:2" ht="14.4" thickTop="1" thickBot="1">
      <c r="A14" s="175" t="str">
        <f>+Drygel!F84</f>
        <v/>
      </c>
      <c r="B14" s="176">
        <f>+Drygel!F159</f>
        <v>0</v>
      </c>
    </row>
    <row r="15" spans="1:2" ht="14.4" thickTop="1" thickBot="1">
      <c r="A15" s="175" t="str">
        <f>+Drygel!L84</f>
        <v/>
      </c>
      <c r="B15" s="176">
        <f>+Drygel!L159</f>
        <v>0</v>
      </c>
    </row>
    <row r="16" spans="1:2" ht="14.4" thickTop="1" thickBot="1">
      <c r="A16" s="175" t="str">
        <f>+Drygel!R84</f>
        <v/>
      </c>
      <c r="B16" s="176">
        <f>+Drygel!R159</f>
        <v>0</v>
      </c>
    </row>
    <row r="17" spans="1:2" ht="14.4" thickTop="1" thickBot="1"/>
    <row r="18" spans="1:2" ht="14.4" thickTop="1" thickBot="1">
      <c r="A18" s="175" t="str">
        <f>+Schedule!D161</f>
        <v>Common White SSA</v>
      </c>
      <c r="B18" s="175">
        <f>+Schedule!E161</f>
        <v>0</v>
      </c>
    </row>
    <row r="19" spans="1:2" ht="14.4" thickTop="1" thickBot="1">
      <c r="A19" s="175" t="str">
        <f>+Schedule!D162</f>
        <v>Premium White</v>
      </c>
      <c r="B19" s="175">
        <f>+Schedule!E162</f>
        <v>0</v>
      </c>
    </row>
    <row r="20" spans="1:2" ht="14.4" thickTop="1" thickBot="1">
      <c r="A20" s="175" t="str">
        <f>+Schedule!D163</f>
        <v>CRC</v>
      </c>
      <c r="B20" s="175">
        <f>+Schedule!E163</f>
        <v>0</v>
      </c>
    </row>
    <row r="21" spans="1:2" ht="13.8" thickTop="1"/>
  </sheetData>
  <phoneticPr fontId="4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32</vt:i4>
      </vt:variant>
    </vt:vector>
  </HeadingPairs>
  <TitlesOfParts>
    <vt:vector size="40" baseType="lpstr">
      <vt:lpstr>Schedule</vt:lpstr>
      <vt:lpstr> Blender</vt:lpstr>
      <vt:lpstr>Drygel</vt:lpstr>
      <vt:lpstr>Bucket Test </vt:lpstr>
      <vt:lpstr>SS Calc.</vt:lpstr>
      <vt:lpstr>Database</vt:lpstr>
      <vt:lpstr>Chems</vt:lpstr>
      <vt:lpstr>Sheet1</vt:lpstr>
      <vt:lpstr>AFCR4</vt:lpstr>
      <vt:lpstr>AFPRB</vt:lpstr>
      <vt:lpstr>AFSBU</vt:lpstr>
      <vt:lpstr>CleanRate</vt:lpstr>
      <vt:lpstr>Colorado</vt:lpstr>
      <vt:lpstr>EF</vt:lpstr>
      <vt:lpstr>Hickory</vt:lpstr>
      <vt:lpstr>InterProp</vt:lpstr>
      <vt:lpstr>KCL</vt:lpstr>
      <vt:lpstr>Meshes</vt:lpstr>
      <vt:lpstr>' Blender'!Print_Area</vt:lpstr>
      <vt:lpstr>Drygel!Print_Area</vt:lpstr>
      <vt:lpstr>Schedule!Print_Area</vt:lpstr>
      <vt:lpstr>PropConc</vt:lpstr>
      <vt:lpstr>ProppantNames</vt:lpstr>
      <vt:lpstr>SB</vt:lpstr>
      <vt:lpstr>SBUCE</vt:lpstr>
      <vt:lpstr>SBUCI</vt:lpstr>
      <vt:lpstr>SBUCP</vt:lpstr>
      <vt:lpstr>SDC</vt:lpstr>
      <vt:lpstr>SHS</vt:lpstr>
      <vt:lpstr>SintB</vt:lpstr>
      <vt:lpstr>SLC</vt:lpstr>
      <vt:lpstr>SP</vt:lpstr>
      <vt:lpstr>STF</vt:lpstr>
      <vt:lpstr>TDC</vt:lpstr>
      <vt:lpstr>THS</vt:lpstr>
      <vt:lpstr>TLC</vt:lpstr>
      <vt:lpstr>TTF</vt:lpstr>
      <vt:lpstr>Ultra</vt:lpstr>
      <vt:lpstr>Value</vt:lpstr>
      <vt:lpstr>Versa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Job Proppant &amp; Volume Schedule</dc:title>
  <dc:creator>HALLIBURTON ENERGY SERVICES</dc:creator>
  <cp:lastModifiedBy>Erle P. Halliburton</cp:lastModifiedBy>
  <cp:lastPrinted>2013-09-16T12:34:43Z</cp:lastPrinted>
  <dcterms:created xsi:type="dcterms:W3CDTF">1997-06-12T22:42:58Z</dcterms:created>
  <dcterms:modified xsi:type="dcterms:W3CDTF">2016-01-14T23:20:38Z</dcterms:modified>
</cp:coreProperties>
</file>