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web/projects/mmir-unibasel/chapter02/"/>
    </mc:Choice>
  </mc:AlternateContent>
  <xr:revisionPtr revIDLastSave="0" documentId="13_ncr:1_{FBE93D93-5580-D441-8B0F-240BBF3D97D4}" xr6:coauthVersionLast="47" xr6:coauthVersionMax="47" xr10:uidLastSave="{00000000-0000-0000-0000-000000000000}"/>
  <bookViews>
    <workbookView xWindow="0" yWindow="760" windowWidth="30240" windowHeight="18880" activeTab="4" xr2:uid="{6B3CAA9B-0797-594C-9422-DD89E8931424}"/>
  </bookViews>
  <sheets>
    <sheet name="Data" sheetId="3" r:id="rId1"/>
    <sheet name="Boolean" sheetId="2" r:id="rId2"/>
    <sheet name="MicroMacro" sheetId="4" r:id="rId3"/>
    <sheet name="Ranked" sheetId="5" r:id="rId4"/>
    <sheet name="Graded" sheetId="7" r:id="rId5"/>
  </sheets>
  <definedNames>
    <definedName name="GradeValues">Table134[Grade]</definedName>
    <definedName name="NDocs">Data!$K$2</definedName>
    <definedName name="NRelevant">Data!$K$3</definedName>
    <definedName name="RelValues">Table134[Rel]</definedName>
    <definedName name="RNG">Table134[RNG]</definedName>
    <definedName name="Titles">Table134[Title]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7" l="1" a="1"/>
  <c r="D33" i="7" s="1"/>
  <c r="D31" i="7" a="1"/>
  <c r="D31" i="7" s="1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E44" i="7"/>
  <c r="D44" i="7" s="1" a="1"/>
  <c r="D44" i="7" s="1"/>
  <c r="E43" i="7"/>
  <c r="D43" i="7" s="1" a="1"/>
  <c r="D43" i="7" s="1"/>
  <c r="E42" i="7"/>
  <c r="D42" i="7" s="1" a="1"/>
  <c r="D42" i="7" s="1"/>
  <c r="E41" i="7"/>
  <c r="D41" i="7" s="1" a="1"/>
  <c r="D41" i="7" s="1"/>
  <c r="E40" i="7"/>
  <c r="D40" i="7" s="1" a="1"/>
  <c r="D40" i="7" s="1"/>
  <c r="E39" i="7"/>
  <c r="D39" i="7" s="1" a="1"/>
  <c r="D39" i="7" s="1"/>
  <c r="E38" i="7"/>
  <c r="D38" i="7" s="1" a="1"/>
  <c r="D38" i="7" s="1"/>
  <c r="E37" i="7"/>
  <c r="D37" i="7" s="1" a="1"/>
  <c r="D37" i="7" s="1"/>
  <c r="E36" i="7"/>
  <c r="D36" i="7" s="1" a="1"/>
  <c r="D36" i="7" s="1"/>
  <c r="E35" i="7"/>
  <c r="D35" i="7" s="1" a="1"/>
  <c r="D35" i="7" s="1"/>
  <c r="E34" i="7"/>
  <c r="D34" i="7" s="1" a="1"/>
  <c r="D34" i="7" s="1"/>
  <c r="E33" i="7"/>
  <c r="E32" i="7"/>
  <c r="D32" i="7" s="1" a="1"/>
  <c r="D32" i="7" s="1"/>
  <c r="E31" i="7"/>
  <c r="E30" i="7"/>
  <c r="D30" i="7" s="1" a="1"/>
  <c r="D30" i="7" s="1"/>
  <c r="I19" i="5"/>
  <c r="I25" i="5"/>
  <c r="I24" i="5"/>
  <c r="I23" i="5"/>
  <c r="I22" i="5"/>
  <c r="I21" i="5"/>
  <c r="I20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L4" i="4"/>
  <c r="K4" i="4"/>
  <c r="J4" i="4"/>
  <c r="I4" i="4"/>
  <c r="H4" i="4"/>
  <c r="G4" i="4"/>
  <c r="F4" i="4"/>
  <c r="E4" i="4"/>
  <c r="D4" i="4"/>
  <c r="C4" i="4"/>
  <c r="L5" i="4"/>
  <c r="K5" i="4"/>
  <c r="K3" i="4" s="1"/>
  <c r="K7" i="4" s="1"/>
  <c r="J5" i="4"/>
  <c r="I5" i="4"/>
  <c r="H5" i="4"/>
  <c r="G5" i="4"/>
  <c r="G3" i="4" s="1"/>
  <c r="G8" i="4" s="1"/>
  <c r="F5" i="4"/>
  <c r="E5" i="4"/>
  <c r="D5" i="4"/>
  <c r="C5" i="4"/>
  <c r="C3" i="4" s="1"/>
  <c r="C7" i="4" s="1"/>
  <c r="I21" i="2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K3" i="3" a="1"/>
  <c r="K3" i="3" s="1"/>
  <c r="J3" i="5" s="1"/>
  <c r="J19" i="5" s="1"/>
  <c r="K2" i="3"/>
  <c r="J2" i="2" s="1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2" i="3"/>
  <c r="D11" i="3"/>
  <c r="D8" i="3"/>
  <c r="D19" i="3"/>
  <c r="D18" i="3"/>
  <c r="D17" i="3"/>
  <c r="D16" i="3"/>
  <c r="D7" i="3"/>
  <c r="D10" i="3"/>
  <c r="D15" i="3"/>
  <c r="D14" i="3"/>
  <c r="D9" i="3"/>
  <c r="D6" i="3"/>
  <c r="D13" i="3"/>
  <c r="N7" i="7" l="1"/>
  <c r="N6" i="7"/>
  <c r="N25" i="7"/>
  <c r="N12" i="7"/>
  <c r="N11" i="7"/>
  <c r="N18" i="7"/>
  <c r="N16" i="7"/>
  <c r="N13" i="7"/>
  <c r="N19" i="7"/>
  <c r="N15" i="7"/>
  <c r="N20" i="7"/>
  <c r="N21" i="7"/>
  <c r="N22" i="7"/>
  <c r="N10" i="7"/>
  <c r="N23" i="7"/>
  <c r="N14" i="7"/>
  <c r="N24" i="7"/>
  <c r="N17" i="7"/>
  <c r="N9" i="7"/>
  <c r="N8" i="7"/>
  <c r="G39" i="7" a="1"/>
  <c r="G39" i="7" s="1"/>
  <c r="F33" i="7" a="1"/>
  <c r="F33" i="7" s="1"/>
  <c r="G34" i="7" a="1"/>
  <c r="G34" i="7" s="1"/>
  <c r="G44" i="7" a="1"/>
  <c r="G44" i="7" s="1"/>
  <c r="F44" i="7" a="1"/>
  <c r="F44" i="7" s="1"/>
  <c r="F43" i="7" a="1"/>
  <c r="F43" i="7" s="1"/>
  <c r="G43" i="7" a="1"/>
  <c r="G43" i="7" s="1"/>
  <c r="G35" i="7" a="1"/>
  <c r="G35" i="7" s="1"/>
  <c r="F35" i="7" a="1"/>
  <c r="F35" i="7" s="1"/>
  <c r="F38" i="7" a="1"/>
  <c r="F38" i="7" s="1"/>
  <c r="G38" i="7" a="1"/>
  <c r="G38" i="7" s="1"/>
  <c r="F34" i="7" a="1"/>
  <c r="F34" i="7" s="1"/>
  <c r="G37" i="7" a="1"/>
  <c r="G37" i="7" s="1"/>
  <c r="F37" i="7" a="1"/>
  <c r="F37" i="7" s="1"/>
  <c r="G40" i="7" a="1"/>
  <c r="G40" i="7" s="1"/>
  <c r="F40" i="7" a="1"/>
  <c r="F40" i="7" s="1"/>
  <c r="F32" i="7" a="1"/>
  <c r="F32" i="7" s="1"/>
  <c r="G32" i="7" a="1"/>
  <c r="G32" i="7" s="1"/>
  <c r="E17" i="7" a="1"/>
  <c r="E17" i="7" s="1"/>
  <c r="E16" i="7" a="1"/>
  <c r="E16" i="7" s="1"/>
  <c r="D16" i="7" s="1" a="1"/>
  <c r="D16" i="7" s="1"/>
  <c r="E10" i="7" a="1"/>
  <c r="E10" i="7" s="1"/>
  <c r="D10" i="7" s="1" a="1"/>
  <c r="D10" i="7" s="1"/>
  <c r="E21" i="7" a="1"/>
  <c r="E21" i="7" s="1"/>
  <c r="D21" i="7" s="1" a="1"/>
  <c r="D21" i="7" s="1"/>
  <c r="E7" i="7" a="1"/>
  <c r="E7" i="7" s="1"/>
  <c r="D7" i="7" s="1" a="1"/>
  <c r="D7" i="7" s="1"/>
  <c r="E20" i="7" a="1"/>
  <c r="E20" i="7" s="1"/>
  <c r="D20" i="7" s="1" a="1"/>
  <c r="D20" i="7" s="1"/>
  <c r="E24" i="7" a="1"/>
  <c r="E24" i="7" s="1"/>
  <c r="D24" i="7" s="1" a="1"/>
  <c r="D24" i="7" s="1"/>
  <c r="E25" i="7" a="1"/>
  <c r="E25" i="7" s="1"/>
  <c r="D25" i="7" s="1" a="1"/>
  <c r="D25" i="7" s="1"/>
  <c r="E15" i="7" a="1"/>
  <c r="E15" i="7" s="1"/>
  <c r="D15" i="7" s="1" a="1"/>
  <c r="D15" i="7" s="1"/>
  <c r="E19" i="7" a="1"/>
  <c r="E19" i="7" s="1"/>
  <c r="D19" i="7" s="1" a="1"/>
  <c r="D19" i="7" s="1"/>
  <c r="E22" i="7" a="1"/>
  <c r="E22" i="7" s="1"/>
  <c r="D22" i="7" s="1" a="1"/>
  <c r="D22" i="7" s="1"/>
  <c r="E8" i="7" a="1"/>
  <c r="E8" i="7" s="1"/>
  <c r="D8" i="7" s="1" a="1"/>
  <c r="D8" i="7" s="1"/>
  <c r="E18" i="7" a="1"/>
  <c r="E18" i="7" s="1"/>
  <c r="D18" i="7" s="1" a="1"/>
  <c r="D18" i="7" s="1"/>
  <c r="E23" i="7" a="1"/>
  <c r="E23" i="7" s="1"/>
  <c r="D23" i="7" s="1" a="1"/>
  <c r="D23" i="7" s="1"/>
  <c r="E12" i="7" a="1"/>
  <c r="E12" i="7" s="1"/>
  <c r="D12" i="7" s="1" a="1"/>
  <c r="D12" i="7" s="1"/>
  <c r="K3" i="7"/>
  <c r="E13" i="7" a="1"/>
  <c r="E13" i="7" s="1"/>
  <c r="D13" i="7" s="1" a="1"/>
  <c r="D13" i="7" s="1"/>
  <c r="E9" i="7" a="1"/>
  <c r="E9" i="7" s="1"/>
  <c r="D9" i="7" s="1" a="1"/>
  <c r="D9" i="7" s="1"/>
  <c r="E14" i="7" a="1"/>
  <c r="E14" i="7" s="1"/>
  <c r="D14" i="7" s="1" a="1"/>
  <c r="D14" i="7" s="1"/>
  <c r="K2" i="7"/>
  <c r="E6" i="7" a="1"/>
  <c r="E6" i="7" s="1"/>
  <c r="E11" i="7" a="1"/>
  <c r="E11" i="7" s="1"/>
  <c r="D11" i="7" s="1" a="1"/>
  <c r="D11" i="7" s="1"/>
  <c r="J12" i="5"/>
  <c r="J17" i="5"/>
  <c r="J23" i="5"/>
  <c r="J7" i="5"/>
  <c r="J6" i="5"/>
  <c r="J11" i="5"/>
  <c r="J16" i="5"/>
  <c r="J22" i="5"/>
  <c r="J8" i="5"/>
  <c r="J13" i="5"/>
  <c r="J18" i="5"/>
  <c r="J24" i="5"/>
  <c r="J9" i="5"/>
  <c r="J14" i="5"/>
  <c r="J20" i="5"/>
  <c r="J25" i="5"/>
  <c r="J10" i="5"/>
  <c r="J15" i="5"/>
  <c r="J21" i="5"/>
  <c r="D19" i="5" a="1"/>
  <c r="D19" i="5" s="1"/>
  <c r="E19" i="5" s="1" a="1"/>
  <c r="E19" i="5" s="1"/>
  <c r="D7" i="5" a="1"/>
  <c r="D7" i="5" s="1"/>
  <c r="E7" i="5" s="1" a="1"/>
  <c r="E7" i="5" s="1"/>
  <c r="D15" i="5" a="1"/>
  <c r="D15" i="5" s="1"/>
  <c r="E15" i="5" s="1" a="1"/>
  <c r="E15" i="5" s="1"/>
  <c r="D11" i="5" a="1"/>
  <c r="D11" i="5" s="1"/>
  <c r="E11" i="5" s="1" a="1"/>
  <c r="E11" i="5" s="1"/>
  <c r="D21" i="5" a="1"/>
  <c r="D21" i="5" s="1"/>
  <c r="F21" i="5" s="1" a="1"/>
  <c r="F21" i="5" s="1"/>
  <c r="D22" i="5" a="1"/>
  <c r="D22" i="5" s="1"/>
  <c r="E22" i="5" s="1" a="1"/>
  <c r="E22" i="5" s="1"/>
  <c r="D9" i="5" a="1"/>
  <c r="D9" i="5" s="1"/>
  <c r="E9" i="5" s="1" a="1"/>
  <c r="E9" i="5" s="1"/>
  <c r="D14" i="5" a="1"/>
  <c r="D14" i="5" s="1"/>
  <c r="F14" i="5" s="1" a="1"/>
  <c r="F14" i="5" s="1"/>
  <c r="D24" i="5" a="1"/>
  <c r="D24" i="5" s="1"/>
  <c r="F24" i="5" s="1" a="1"/>
  <c r="F24" i="5" s="1"/>
  <c r="D25" i="5" a="1"/>
  <c r="D25" i="5" s="1"/>
  <c r="F25" i="5" s="1" a="1"/>
  <c r="F25" i="5" s="1"/>
  <c r="D12" i="5" a="1"/>
  <c r="D12" i="5" s="1"/>
  <c r="E12" i="5" s="1" a="1"/>
  <c r="E12" i="5" s="1"/>
  <c r="D20" i="5" a="1"/>
  <c r="D20" i="5" s="1"/>
  <c r="E20" i="5" s="1" a="1"/>
  <c r="E20" i="5" s="1"/>
  <c r="D23" i="5" a="1"/>
  <c r="D23" i="5" s="1"/>
  <c r="F23" i="5" s="1" a="1"/>
  <c r="F23" i="5" s="1"/>
  <c r="D18" i="5" a="1"/>
  <c r="D18" i="5" s="1"/>
  <c r="E18" i="5" s="1" a="1"/>
  <c r="E18" i="5" s="1"/>
  <c r="D16" i="5" a="1"/>
  <c r="D16" i="5" s="1"/>
  <c r="E16" i="5" s="1" a="1"/>
  <c r="E16" i="5" s="1"/>
  <c r="D10" i="5" a="1"/>
  <c r="D10" i="5" s="1"/>
  <c r="D13" i="5" a="1"/>
  <c r="D13" i="5" s="1"/>
  <c r="D6" i="5" a="1"/>
  <c r="D6" i="5" s="1"/>
  <c r="D8" i="5" a="1"/>
  <c r="D8" i="5" s="1"/>
  <c r="D17" i="5" a="1"/>
  <c r="D17" i="5" s="1"/>
  <c r="J2" i="5"/>
  <c r="J3" i="2"/>
  <c r="K10" i="2" s="1"/>
  <c r="H3" i="4"/>
  <c r="H8" i="4" s="1"/>
  <c r="O4" i="4"/>
  <c r="D3" i="4"/>
  <c r="D7" i="4" s="1"/>
  <c r="E3" i="4"/>
  <c r="E8" i="4" s="1"/>
  <c r="J3" i="4"/>
  <c r="J7" i="4" s="1"/>
  <c r="F3" i="4"/>
  <c r="F8" i="4" s="1"/>
  <c r="I3" i="4"/>
  <c r="I7" i="4" s="1"/>
  <c r="L3" i="4"/>
  <c r="L8" i="4" s="1"/>
  <c r="O5" i="4"/>
  <c r="G7" i="4"/>
  <c r="K8" i="4"/>
  <c r="C8" i="4"/>
  <c r="D25" i="2" a="1"/>
  <c r="D25" i="2" s="1"/>
  <c r="D24" i="2" a="1"/>
  <c r="D24" i="2" s="1"/>
  <c r="D23" i="2" a="1"/>
  <c r="D23" i="2" s="1"/>
  <c r="D22" i="2" a="1"/>
  <c r="D22" i="2" s="1"/>
  <c r="D20" i="2" a="1"/>
  <c r="D20" i="2" s="1"/>
  <c r="D21" i="2" a="1"/>
  <c r="D21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9" i="2" a="1"/>
  <c r="D9" i="2" s="1"/>
  <c r="D10" i="2" a="1"/>
  <c r="D10" i="2" s="1"/>
  <c r="D8" i="2" a="1"/>
  <c r="D8" i="2" s="1"/>
  <c r="D7" i="2" a="1"/>
  <c r="D7" i="2" s="1"/>
  <c r="D6" i="2" a="1"/>
  <c r="D6" i="2" s="1"/>
  <c r="D6" i="7" l="1" a="1"/>
  <c r="D6" i="7" s="1"/>
  <c r="F17" i="7" a="1"/>
  <c r="F17" i="7" s="1"/>
  <c r="D17" i="7" a="1"/>
  <c r="D17" i="7" s="1"/>
  <c r="G33" i="7" a="1"/>
  <c r="G33" i="7" s="1"/>
  <c r="F39" i="7" a="1"/>
  <c r="F39" i="7" s="1"/>
  <c r="G42" i="7" a="1"/>
  <c r="G42" i="7" s="1"/>
  <c r="F42" i="7" a="1"/>
  <c r="F42" i="7" s="1"/>
  <c r="G30" i="7" a="1"/>
  <c r="G30" i="7" s="1"/>
  <c r="F30" i="7" a="1"/>
  <c r="F30" i="7" s="1"/>
  <c r="G41" i="7" a="1"/>
  <c r="G41" i="7" s="1"/>
  <c r="F41" i="7" a="1"/>
  <c r="F41" i="7" s="1"/>
  <c r="G31" i="7" a="1"/>
  <c r="G31" i="7" s="1"/>
  <c r="F31" i="7" a="1"/>
  <c r="F31" i="7" s="1"/>
  <c r="G36" i="7" a="1"/>
  <c r="G36" i="7" s="1"/>
  <c r="F36" i="7" a="1"/>
  <c r="F36" i="7" s="1"/>
  <c r="F15" i="7" a="1"/>
  <c r="F15" i="7" s="1"/>
  <c r="F25" i="7" a="1"/>
  <c r="F25" i="7" s="1"/>
  <c r="F24" i="7" a="1"/>
  <c r="F24" i="7" s="1"/>
  <c r="F20" i="7" a="1"/>
  <c r="F20" i="7" s="1"/>
  <c r="F7" i="7" a="1"/>
  <c r="F7" i="7" s="1"/>
  <c r="F21" i="7" a="1"/>
  <c r="F21" i="7" s="1"/>
  <c r="F10" i="7" a="1"/>
  <c r="F10" i="7" s="1"/>
  <c r="G16" i="7" a="1"/>
  <c r="G16" i="7" s="1"/>
  <c r="G17" i="7" a="1"/>
  <c r="G17" i="7" s="1"/>
  <c r="G20" i="7" a="1"/>
  <c r="G20" i="7" s="1"/>
  <c r="G7" i="7" a="1"/>
  <c r="G7" i="7" s="1"/>
  <c r="G10" i="7" a="1"/>
  <c r="G10" i="7" s="1"/>
  <c r="F16" i="7" a="1"/>
  <c r="F16" i="7" s="1"/>
  <c r="G24" i="7" a="1"/>
  <c r="G24" i="7" s="1"/>
  <c r="G21" i="7" a="1"/>
  <c r="G21" i="7" s="1"/>
  <c r="G25" i="7" a="1"/>
  <c r="G25" i="7" s="1"/>
  <c r="G15" i="7" a="1"/>
  <c r="G15" i="7" s="1"/>
  <c r="G6" i="7" a="1"/>
  <c r="G6" i="7" s="1"/>
  <c r="F6" i="7" a="1"/>
  <c r="F6" i="7" s="1"/>
  <c r="G22" i="7" a="1"/>
  <c r="G22" i="7" s="1"/>
  <c r="F22" i="7" a="1"/>
  <c r="F22" i="7" s="1"/>
  <c r="G19" i="7" a="1"/>
  <c r="G19" i="7" s="1"/>
  <c r="F19" i="7" a="1"/>
  <c r="F19" i="7" s="1"/>
  <c r="G14" i="7" a="1"/>
  <c r="G14" i="7" s="1"/>
  <c r="F14" i="7" a="1"/>
  <c r="F14" i="7" s="1"/>
  <c r="G9" i="7" a="1"/>
  <c r="G9" i="7" s="1"/>
  <c r="F9" i="7" a="1"/>
  <c r="F9" i="7" s="1"/>
  <c r="G13" i="7" a="1"/>
  <c r="G13" i="7" s="1"/>
  <c r="F13" i="7" a="1"/>
  <c r="F13" i="7" s="1"/>
  <c r="G12" i="7" a="1"/>
  <c r="G12" i="7" s="1"/>
  <c r="F12" i="7" a="1"/>
  <c r="F12" i="7" s="1"/>
  <c r="G23" i="7" a="1"/>
  <c r="G23" i="7" s="1"/>
  <c r="F23" i="7" a="1"/>
  <c r="F23" i="7" s="1"/>
  <c r="G18" i="7" a="1"/>
  <c r="G18" i="7" s="1"/>
  <c r="F18" i="7" a="1"/>
  <c r="F18" i="7" s="1"/>
  <c r="G11" i="7" a="1"/>
  <c r="G11" i="7" s="1"/>
  <c r="F11" i="7" a="1"/>
  <c r="F11" i="7" s="1"/>
  <c r="G8" i="7" a="1"/>
  <c r="G8" i="7" s="1"/>
  <c r="F8" i="7" a="1"/>
  <c r="F8" i="7" s="1"/>
  <c r="F15" i="5" a="1"/>
  <c r="F15" i="5" s="1"/>
  <c r="F19" i="5" a="1"/>
  <c r="F19" i="5" s="1"/>
  <c r="F22" i="5" a="1"/>
  <c r="F22" i="5" s="1"/>
  <c r="F7" i="5" a="1"/>
  <c r="F7" i="5" s="1"/>
  <c r="F9" i="5" a="1"/>
  <c r="F9" i="5" s="1"/>
  <c r="F18" i="5" a="1"/>
  <c r="F18" i="5" s="1"/>
  <c r="E25" i="5" a="1"/>
  <c r="E25" i="5" s="1"/>
  <c r="E14" i="5" a="1"/>
  <c r="E14" i="5" s="1"/>
  <c r="E21" i="5" a="1"/>
  <c r="E21" i="5" s="1"/>
  <c r="F11" i="5" a="1"/>
  <c r="F11" i="5" s="1"/>
  <c r="F16" i="5" a="1"/>
  <c r="F16" i="5" s="1"/>
  <c r="F12" i="5" a="1"/>
  <c r="F12" i="5" s="1"/>
  <c r="E23" i="5" a="1"/>
  <c r="E23" i="5" s="1"/>
  <c r="F20" i="5" a="1"/>
  <c r="F20" i="5" s="1"/>
  <c r="E24" i="5" a="1"/>
  <c r="E24" i="5" s="1"/>
  <c r="E8" i="5" a="1"/>
  <c r="E8" i="5" s="1"/>
  <c r="F8" i="5" a="1"/>
  <c r="F8" i="5" s="1"/>
  <c r="E17" i="5" a="1"/>
  <c r="E17" i="5" s="1"/>
  <c r="F17" i="5" a="1"/>
  <c r="F17" i="5" s="1"/>
  <c r="F6" i="5" a="1"/>
  <c r="F6" i="5" s="1"/>
  <c r="E6" i="5" a="1"/>
  <c r="E6" i="5" s="1"/>
  <c r="E13" i="5" a="1"/>
  <c r="E13" i="5" s="1"/>
  <c r="F13" i="5" a="1"/>
  <c r="F13" i="5" s="1"/>
  <c r="F10" i="5" a="1"/>
  <c r="F10" i="5" s="1"/>
  <c r="E10" i="5" a="1"/>
  <c r="E10" i="5" s="1"/>
  <c r="F7" i="4"/>
  <c r="H7" i="4"/>
  <c r="J8" i="4"/>
  <c r="L7" i="4"/>
  <c r="O3" i="4"/>
  <c r="O8" i="4" s="1"/>
  <c r="D8" i="4"/>
  <c r="E7" i="4"/>
  <c r="I8" i="4"/>
  <c r="E16" i="2" a="1"/>
  <c r="E16" i="2" s="1"/>
  <c r="F16" i="2" a="1"/>
  <c r="F16" i="2" s="1"/>
  <c r="E7" i="2" a="1"/>
  <c r="E7" i="2" s="1"/>
  <c r="F7" i="2" a="1"/>
  <c r="F7" i="2" s="1"/>
  <c r="E17" i="2" a="1"/>
  <c r="E17" i="2" s="1"/>
  <c r="F17" i="2" a="1"/>
  <c r="F17" i="2" s="1"/>
  <c r="E18" i="2" a="1"/>
  <c r="E18" i="2" s="1"/>
  <c r="F18" i="2" a="1"/>
  <c r="F18" i="2" s="1"/>
  <c r="E10" i="2" a="1"/>
  <c r="E10" i="2" s="1"/>
  <c r="F10" i="2" a="1"/>
  <c r="F10" i="2" s="1"/>
  <c r="E19" i="2" a="1"/>
  <c r="E19" i="2" s="1"/>
  <c r="F19" i="2" a="1"/>
  <c r="F19" i="2" s="1"/>
  <c r="E8" i="2" a="1"/>
  <c r="E8" i="2" s="1"/>
  <c r="F8" i="2" a="1"/>
  <c r="F8" i="2" s="1"/>
  <c r="E9" i="2" a="1"/>
  <c r="E9" i="2" s="1"/>
  <c r="F9" i="2" a="1"/>
  <c r="F9" i="2" s="1"/>
  <c r="E21" i="2" a="1"/>
  <c r="E21" i="2" s="1"/>
  <c r="F21" i="2" a="1"/>
  <c r="F21" i="2" s="1"/>
  <c r="E11" i="2" a="1"/>
  <c r="E11" i="2" s="1"/>
  <c r="F11" i="2" a="1"/>
  <c r="F11" i="2" s="1"/>
  <c r="E20" i="2" a="1"/>
  <c r="E20" i="2" s="1"/>
  <c r="F20" i="2" a="1"/>
  <c r="F20" i="2" s="1"/>
  <c r="E12" i="2" a="1"/>
  <c r="E12" i="2" s="1"/>
  <c r="F12" i="2" a="1"/>
  <c r="F12" i="2" s="1"/>
  <c r="E22" i="2" a="1"/>
  <c r="E22" i="2" s="1"/>
  <c r="F22" i="2" a="1"/>
  <c r="F22" i="2" s="1"/>
  <c r="E13" i="2" a="1"/>
  <c r="E13" i="2" s="1"/>
  <c r="F13" i="2" a="1"/>
  <c r="F13" i="2" s="1"/>
  <c r="E23" i="2" a="1"/>
  <c r="E23" i="2" s="1"/>
  <c r="F23" i="2" a="1"/>
  <c r="F23" i="2" s="1"/>
  <c r="E14" i="2" a="1"/>
  <c r="E14" i="2" s="1"/>
  <c r="F14" i="2" a="1"/>
  <c r="F14" i="2" s="1"/>
  <c r="E24" i="2" a="1"/>
  <c r="E24" i="2" s="1"/>
  <c r="F24" i="2" a="1"/>
  <c r="F24" i="2" s="1"/>
  <c r="E15" i="2" a="1"/>
  <c r="E15" i="2" s="1"/>
  <c r="F15" i="2" a="1"/>
  <c r="F15" i="2" s="1"/>
  <c r="E25" i="2" a="1"/>
  <c r="E25" i="2" s="1"/>
  <c r="F25" i="2" a="1"/>
  <c r="F25" i="2" s="1"/>
  <c r="E6" i="2" a="1"/>
  <c r="E6" i="2" s="1"/>
  <c r="F6" i="2" a="1"/>
  <c r="F6" i="2" s="1"/>
  <c r="M6" i="7" l="1"/>
  <c r="O6" i="7" s="1"/>
  <c r="M25" i="7"/>
  <c r="O25" i="7" s="1"/>
  <c r="M15" i="7"/>
  <c r="O15" i="7" s="1"/>
  <c r="M24" i="7"/>
  <c r="O24" i="7" s="1"/>
  <c r="M14" i="7"/>
  <c r="O14" i="7" s="1"/>
  <c r="M23" i="7"/>
  <c r="O23" i="7" s="1"/>
  <c r="M13" i="7"/>
  <c r="O13" i="7" s="1"/>
  <c r="M22" i="7"/>
  <c r="O22" i="7" s="1"/>
  <c r="M21" i="7"/>
  <c r="O21" i="7" s="1"/>
  <c r="M11" i="7"/>
  <c r="O11" i="7" s="1"/>
  <c r="M20" i="7"/>
  <c r="O20" i="7" s="1"/>
  <c r="M10" i="7"/>
  <c r="O10" i="7" s="1"/>
  <c r="M19" i="7"/>
  <c r="O19" i="7" s="1"/>
  <c r="M9" i="7"/>
  <c r="O9" i="7" s="1"/>
  <c r="M18" i="7"/>
  <c r="O18" i="7" s="1"/>
  <c r="M8" i="7"/>
  <c r="O8" i="7" s="1"/>
  <c r="M12" i="7"/>
  <c r="O12" i="7" s="1"/>
  <c r="M17" i="7"/>
  <c r="O17" i="7" s="1"/>
  <c r="M7" i="7"/>
  <c r="O7" i="7" s="1"/>
  <c r="M16" i="7"/>
  <c r="O16" i="7" s="1"/>
  <c r="J6" i="7"/>
  <c r="K6" i="7" s="1"/>
  <c r="M2" i="7"/>
  <c r="H25" i="5"/>
  <c r="H24" i="5"/>
  <c r="H23" i="5"/>
  <c r="H22" i="5"/>
  <c r="H21" i="5"/>
  <c r="H20" i="5"/>
  <c r="H19" i="5"/>
  <c r="H18" i="5"/>
  <c r="H17" i="5"/>
  <c r="H15" i="5"/>
  <c r="H16" i="5"/>
  <c r="H14" i="5"/>
  <c r="H13" i="5"/>
  <c r="H12" i="5"/>
  <c r="H11" i="5"/>
  <c r="H10" i="5"/>
  <c r="H9" i="5"/>
  <c r="H8" i="5"/>
  <c r="H6" i="5"/>
  <c r="H7" i="5"/>
  <c r="N7" i="4"/>
  <c r="L2" i="5"/>
  <c r="N8" i="4"/>
  <c r="O7" i="4"/>
  <c r="L2" i="2"/>
  <c r="K9" i="2"/>
  <c r="J9" i="2" s="1"/>
  <c r="K16" i="2" s="1"/>
  <c r="K6" i="2"/>
  <c r="J7" i="7" l="1"/>
  <c r="J8" i="7" s="1"/>
  <c r="K8" i="5"/>
  <c r="L8" i="5"/>
  <c r="L20" i="5"/>
  <c r="K20" i="5"/>
  <c r="L21" i="5"/>
  <c r="K21" i="5"/>
  <c r="L17" i="5"/>
  <c r="K17" i="5"/>
  <c r="L7" i="5"/>
  <c r="K7" i="5"/>
  <c r="L15" i="5"/>
  <c r="K15" i="5"/>
  <c r="L18" i="5"/>
  <c r="K18" i="5"/>
  <c r="L9" i="5"/>
  <c r="K9" i="5"/>
  <c r="K19" i="5"/>
  <c r="L19" i="5"/>
  <c r="L13" i="5"/>
  <c r="K13" i="5"/>
  <c r="L23" i="5"/>
  <c r="K23" i="5"/>
  <c r="L10" i="5"/>
  <c r="K10" i="5"/>
  <c r="L11" i="5"/>
  <c r="K11" i="5"/>
  <c r="L12" i="5"/>
  <c r="K12" i="5"/>
  <c r="L22" i="5"/>
  <c r="K22" i="5"/>
  <c r="K14" i="5"/>
  <c r="L14" i="5"/>
  <c r="L24" i="5"/>
  <c r="K24" i="5"/>
  <c r="L16" i="5"/>
  <c r="K16" i="5"/>
  <c r="L25" i="5"/>
  <c r="K25" i="5"/>
  <c r="K6" i="5"/>
  <c r="L6" i="5"/>
  <c r="M6" i="5" s="1"/>
  <c r="K12" i="2"/>
  <c r="K13" i="2"/>
  <c r="K7" i="2"/>
  <c r="J6" i="2" s="1"/>
  <c r="K15" i="2" s="1"/>
  <c r="J38" i="2" s="1"/>
  <c r="K7" i="7" l="1"/>
  <c r="J9" i="7"/>
  <c r="K8" i="7"/>
  <c r="M25" i="5"/>
  <c r="M12" i="5"/>
  <c r="M16" i="5"/>
  <c r="M9" i="5"/>
  <c r="M24" i="5"/>
  <c r="M22" i="5"/>
  <c r="M19" i="5"/>
  <c r="M13" i="5"/>
  <c r="M21" i="5"/>
  <c r="M11" i="5"/>
  <c r="M17" i="5"/>
  <c r="M20" i="5"/>
  <c r="M18" i="5"/>
  <c r="M7" i="5"/>
  <c r="M10" i="5"/>
  <c r="M14" i="5"/>
  <c r="M8" i="5"/>
  <c r="M23" i="5"/>
  <c r="M15" i="5"/>
  <c r="J36" i="2"/>
  <c r="J37" i="2"/>
  <c r="J35" i="2"/>
  <c r="J34" i="2"/>
  <c r="J33" i="2"/>
  <c r="J23" i="2"/>
  <c r="J22" i="2"/>
  <c r="J21" i="2"/>
  <c r="J28" i="2"/>
  <c r="J27" i="2"/>
  <c r="J32" i="2"/>
  <c r="J31" i="2"/>
  <c r="J24" i="2"/>
  <c r="J30" i="2"/>
  <c r="J29" i="2"/>
  <c r="J26" i="2"/>
  <c r="J25" i="2"/>
  <c r="J15" i="2"/>
  <c r="J20" i="2"/>
  <c r="J12" i="2"/>
  <c r="J10" i="7" l="1"/>
  <c r="K9" i="7"/>
  <c r="K28" i="5"/>
  <c r="J11" i="7" l="1"/>
  <c r="K10" i="7"/>
  <c r="J12" i="7" l="1"/>
  <c r="K11" i="7"/>
  <c r="J13" i="7" l="1"/>
  <c r="K12" i="7"/>
  <c r="J14" i="7" l="1"/>
  <c r="K13" i="7"/>
  <c r="J15" i="7" l="1"/>
  <c r="K14" i="7"/>
  <c r="J16" i="7" l="1"/>
  <c r="K15" i="7"/>
  <c r="J17" i="7" l="1"/>
  <c r="K16" i="7"/>
  <c r="J18" i="7" l="1"/>
  <c r="K17" i="7"/>
  <c r="J19" i="7" l="1"/>
  <c r="K18" i="7"/>
  <c r="J20" i="7" l="1"/>
  <c r="K19" i="7"/>
  <c r="J21" i="7" l="1"/>
  <c r="K20" i="7"/>
  <c r="J22" i="7" l="1"/>
  <c r="K21" i="7"/>
  <c r="J23" i="7" l="1"/>
  <c r="K22" i="7"/>
  <c r="J24" i="7" l="1"/>
  <c r="K23" i="7"/>
  <c r="J25" i="7" l="1"/>
  <c r="K24" i="7"/>
  <c r="K25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<sst xmlns="http://schemas.openxmlformats.org/spreadsheetml/2006/main" count="257" uniqueCount="165">
  <si>
    <t>Genre</t>
  </si>
  <si>
    <t>Year</t>
  </si>
  <si>
    <t>Title</t>
  </si>
  <si>
    <t>Drama</t>
  </si>
  <si>
    <t>Poetry</t>
  </si>
  <si>
    <t>Author</t>
  </si>
  <si>
    <t>Fiction</t>
  </si>
  <si>
    <t>Frankenstein</t>
  </si>
  <si>
    <t>Mary Shelley</t>
  </si>
  <si>
    <t>Prometheus Unbound</t>
  </si>
  <si>
    <t>Percy Bysshe Shelley</t>
  </si>
  <si>
    <t>Macbeth</t>
  </si>
  <si>
    <t>William Shakespeare</t>
  </si>
  <si>
    <t>Non-Fiction</t>
  </si>
  <si>
    <t>Frederick Douglass</t>
  </si>
  <si>
    <t>Jane Eyre</t>
  </si>
  <si>
    <t>Charlotte Brontë</t>
  </si>
  <si>
    <t>Leaves of Grass</t>
  </si>
  <si>
    <t>Walt Whitman</t>
  </si>
  <si>
    <t>Madame Bovary</t>
  </si>
  <si>
    <t>Gustave Flaubert</t>
  </si>
  <si>
    <t>On the Origin of Species</t>
  </si>
  <si>
    <t>Charles Darwin</t>
  </si>
  <si>
    <t>Crime and Punishment</t>
  </si>
  <si>
    <t>Fyodor Dostoevsky</t>
  </si>
  <si>
    <t>Flowers of Evil</t>
  </si>
  <si>
    <t>Charles Baudelaire</t>
  </si>
  <si>
    <t>A Doll's House</t>
  </si>
  <si>
    <t>Henrik Ibsen</t>
  </si>
  <si>
    <t>Adventures of Huckleberry Finn</t>
  </si>
  <si>
    <t>Mark Twain</t>
  </si>
  <si>
    <t>The Interpretation of Dreams</t>
  </si>
  <si>
    <t>Sigmund Freud</t>
  </si>
  <si>
    <t>Dracula</t>
  </si>
  <si>
    <t>Bram Stoker</t>
  </si>
  <si>
    <t>Songs of Innocence and of Experience</t>
  </si>
  <si>
    <t>William Blake</t>
  </si>
  <si>
    <t>The Wind in the Willows</t>
  </si>
  <si>
    <t>Kenneth Grahame</t>
  </si>
  <si>
    <t>Demonology and Witchcraft</t>
  </si>
  <si>
    <t>Walter Scott</t>
  </si>
  <si>
    <t>Swann's Way</t>
  </si>
  <si>
    <t>Marcel Proust</t>
  </si>
  <si>
    <t>The Waste Land</t>
  </si>
  <si>
    <t>T.S. Eliot</t>
  </si>
  <si>
    <t>The Great Gatsby</t>
  </si>
  <si>
    <t>F. Scott Fitzgerald</t>
  </si>
  <si>
    <t>A Room of One's Own</t>
  </si>
  <si>
    <t>Virginia Woolf</t>
  </si>
  <si>
    <t>Brave New World</t>
  </si>
  <si>
    <t>Aldous Huxley</t>
  </si>
  <si>
    <t>On the Road</t>
  </si>
  <si>
    <t>Jack Kerouac</t>
  </si>
  <si>
    <t>Death of a Salesman</t>
  </si>
  <si>
    <t>Arthur Miller</t>
  </si>
  <si>
    <t>Catcher in the Rye</t>
  </si>
  <si>
    <t>J.D. Salinger</t>
  </si>
  <si>
    <t>Towards a New Architecture</t>
  </si>
  <si>
    <t>Le Corbusier</t>
  </si>
  <si>
    <t>To Kill a Mockingbird</t>
  </si>
  <si>
    <t>Harper Lee</t>
  </si>
  <si>
    <t>Ariel</t>
  </si>
  <si>
    <t>Sylvia Plath</t>
  </si>
  <si>
    <t>Buried Child</t>
  </si>
  <si>
    <t>Sam Shepard</t>
  </si>
  <si>
    <t>Ragtime</t>
  </si>
  <si>
    <t>E.L. Doctorow</t>
  </si>
  <si>
    <t>The Penguin History of the World</t>
  </si>
  <si>
    <t>J.M. Roberts</t>
  </si>
  <si>
    <t>The Handmaid's Tale</t>
  </si>
  <si>
    <t>Margaret Atwood</t>
  </si>
  <si>
    <t>Selected Poems</t>
  </si>
  <si>
    <t>Gwendolyn Brooks</t>
  </si>
  <si>
    <t>Angels in America</t>
  </si>
  <si>
    <t>Tony Kushner</t>
  </si>
  <si>
    <t>The Blind Assassin</t>
  </si>
  <si>
    <t>Introduction to Algorithms</t>
  </si>
  <si>
    <t>Thomas H. Cormen</t>
  </si>
  <si>
    <t>Artificial Intelligence: A Modern Approach</t>
  </si>
  <si>
    <t>Stuart Russell and Peter Norvig</t>
  </si>
  <si>
    <t>Computer Organization and Design: The Hardware/Software Interface</t>
  </si>
  <si>
    <t>David A. Patterson and John L. Hennessy</t>
  </si>
  <si>
    <t>Cryptography and Network Security: Principles and Practice</t>
  </si>
  <si>
    <t>William Stallings</t>
  </si>
  <si>
    <t>Data Science from Scratch</t>
  </si>
  <si>
    <t>Joel Grus</t>
  </si>
  <si>
    <t>Database Systems: The Complete Book</t>
  </si>
  <si>
    <t>The Design of Everyday Things</t>
  </si>
  <si>
    <t>Don Norman</t>
  </si>
  <si>
    <t>Pattern Recognition and Machine Learning</t>
  </si>
  <si>
    <t>Christopher Bishop</t>
  </si>
  <si>
    <t>Computer Networks</t>
  </si>
  <si>
    <t>Andrew Tanenbaum and David Wetherall</t>
  </si>
  <si>
    <t>Operating System Concepts</t>
  </si>
  <si>
    <t>Structure and Interpretation of Computer Programs</t>
  </si>
  <si>
    <t>Harold Abelson and Gerald Jay Sussman</t>
  </si>
  <si>
    <t>Concepts of Programming Languages</t>
  </si>
  <si>
    <t>Robert W. Sebesta</t>
  </si>
  <si>
    <t>The Mythical Man-Month: Essays on Software Engineering</t>
  </si>
  <si>
    <t>Frederick P. Brooks Jr.</t>
  </si>
  <si>
    <t>Computer Systems: A Programmer's Perspective</t>
  </si>
  <si>
    <t>Randal E. Bryant and David R. O'Hallaron</t>
  </si>
  <si>
    <t>Introduction to the Theory of Computation</t>
  </si>
  <si>
    <t>Michael Sipser</t>
  </si>
  <si>
    <t>The Narrative of the Life of Frederick Douglass,  an American Slave</t>
  </si>
  <si>
    <t>Hector Garcia-Molina, Jeffrey D. Ullman,  and Jennifer Widom</t>
  </si>
  <si>
    <t>Abraham Silberschatz,  Peter B. Galvin,  and Greg Gagne</t>
  </si>
  <si>
    <t>Computer Science</t>
  </si>
  <si>
    <t>X</t>
  </si>
  <si>
    <t>Example query: "looking for good computer science books"</t>
  </si>
  <si>
    <t>Count:</t>
  </si>
  <si>
    <t>Relevant:</t>
  </si>
  <si>
    <t>Search Result</t>
  </si>
  <si>
    <t>row</t>
  </si>
  <si>
    <t>rel</t>
  </si>
  <si>
    <t>title</t>
  </si>
  <si>
    <t>RNG</t>
  </si>
  <si>
    <t>rank</t>
  </si>
  <si>
    <t>Precision</t>
  </si>
  <si>
    <t>Recall</t>
  </si>
  <si>
    <t>Retrieved:</t>
  </si>
  <si>
    <t>number of retrieved and relevant</t>
  </si>
  <si>
    <t>number of relevant</t>
  </si>
  <si>
    <t>number of retrieved</t>
  </si>
  <si>
    <t>Fallout</t>
  </si>
  <si>
    <t>number of retrieved and not relevant</t>
  </si>
  <si>
    <t>number of not relevant</t>
  </si>
  <si>
    <t>F1-Score</t>
  </si>
  <si>
    <t>precision</t>
  </si>
  <si>
    <t>recall</t>
  </si>
  <si>
    <t>β</t>
  </si>
  <si>
    <t>Fβ-Score</t>
  </si>
  <si>
    <t>Query 1</t>
  </si>
  <si>
    <t>Query 2</t>
  </si>
  <si>
    <t>Query 3</t>
  </si>
  <si>
    <t>Query 4</t>
  </si>
  <si>
    <t>Query 5</t>
  </si>
  <si>
    <t>Query 6</t>
  </si>
  <si>
    <t>Query 7</t>
  </si>
  <si>
    <t>Query 8</t>
  </si>
  <si>
    <t>Query 9</t>
  </si>
  <si>
    <t>Query 10</t>
  </si>
  <si>
    <t>Micro</t>
  </si>
  <si>
    <t>Macro</t>
  </si>
  <si>
    <t>Macro Evaluation</t>
  </si>
  <si>
    <t>Micro Evaluation</t>
  </si>
  <si>
    <t>#retrieved</t>
  </si>
  <si>
    <t>p_i</t>
  </si>
  <si>
    <t>r_i</t>
  </si>
  <si>
    <r>
      <t xml:space="preserve">|F ∩ </t>
    </r>
    <r>
      <rPr>
        <b/>
        <sz val="14"/>
        <color rgb="FF000000"/>
        <rFont val="Cambria Math"/>
        <family val="1"/>
      </rPr>
      <t>R|</t>
    </r>
  </si>
  <si>
    <r>
      <t>|F</t>
    </r>
    <r>
      <rPr>
        <sz val="14"/>
        <color rgb="FF000000"/>
        <rFont val="Cambria Math"/>
        <family val="1"/>
      </rPr>
      <t>|</t>
    </r>
  </si>
  <si>
    <r>
      <t>|</t>
    </r>
    <r>
      <rPr>
        <b/>
        <sz val="14"/>
        <color rgb="FF000000"/>
        <rFont val="Cambria Math"/>
        <family val="1"/>
      </rPr>
      <t>R</t>
    </r>
    <r>
      <rPr>
        <sz val="14"/>
        <color rgb="FF000000"/>
        <rFont val="Cambria Math"/>
        <family val="1"/>
      </rPr>
      <t>|</t>
    </r>
  </si>
  <si>
    <t>Average Precision</t>
  </si>
  <si>
    <t>r_i - r_(i-1)</t>
  </si>
  <si>
    <t>area under the curve</t>
  </si>
  <si>
    <t>Grade</t>
  </si>
  <si>
    <t>Rel</t>
  </si>
  <si>
    <t>grade</t>
  </si>
  <si>
    <t>Perfect Result</t>
  </si>
  <si>
    <t>CG_k</t>
  </si>
  <si>
    <t>CG^_k</t>
  </si>
  <si>
    <t>discount</t>
  </si>
  <si>
    <t>DCG_k</t>
  </si>
  <si>
    <t>IDCG_k</t>
  </si>
  <si>
    <t>nDCG_k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</si>
</sst>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13"/>
      <color theme="1"/>
      <name val="Helvetica Neue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mbria Math"/>
      <family val="1"/>
    </font>
    <font>
      <b/>
      <sz val="14"/>
      <color rgb="FF000000"/>
      <name val="Cambria Math"/>
      <family val="1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1" fillId="5" borderId="3" applyNumberFormat="0" applyFont="0" applyAlignment="0" applyProtection="0"/>
    <xf numFmtId="0" fontId="13" fillId="7" borderId="0" applyNumberFormat="0" applyBorder="0" applyAlignment="0" applyProtection="0"/>
    <xf numFmtId="0" fontId="1" fillId="8" borderId="0" applyNumberFormat="0" applyBorder="0" applyAlignment="0" applyProtection="0"/>
    <xf numFmtId="0" fontId="1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59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3" fillId="2" borderId="0" xfId="3" applyAlignment="1">
      <alignment horizontal="center"/>
    </xf>
    <xf numFmtId="0" fontId="3" fillId="2" borderId="0" xfId="3"/>
    <xf numFmtId="0" fontId="4" fillId="3" borderId="0" xfId="4" applyAlignment="1">
      <alignment horizontal="center"/>
    </xf>
    <xf numFmtId="0" fontId="4" fillId="3" borderId="0" xfId="4"/>
    <xf numFmtId="0" fontId="2" fillId="0" borderId="1" xfId="2" applyAlignment="1">
      <alignment horizontal="center"/>
    </xf>
    <xf numFmtId="0" fontId="2" fillId="0" borderId="1" xfId="2"/>
    <xf numFmtId="0" fontId="5" fillId="5" borderId="3" xfId="6" applyFont="1"/>
    <xf numFmtId="0" fontId="10" fillId="5" borderId="3" xfId="6" applyFont="1" applyAlignment="1">
      <alignment horizontal="center"/>
    </xf>
    <xf numFmtId="0" fontId="7" fillId="0" borderId="0" xfId="0" applyFont="1" applyAlignment="1">
      <alignment horizontal="left" indent="1"/>
    </xf>
    <xf numFmtId="0" fontId="11" fillId="4" borderId="4" xfId="5" applyFont="1" applyBorder="1" applyAlignment="1">
      <alignment horizontal="center" vertical="center"/>
    </xf>
    <xf numFmtId="0" fontId="11" fillId="4" borderId="5" xfId="5" applyFont="1" applyBorder="1" applyAlignment="1">
      <alignment horizontal="center" vertical="center"/>
    </xf>
    <xf numFmtId="0" fontId="11" fillId="4" borderId="6" xfId="5" applyFont="1" applyBorder="1" applyAlignment="1">
      <alignment horizontal="center" vertical="center"/>
    </xf>
    <xf numFmtId="0" fontId="11" fillId="4" borderId="7" xfId="5" applyFont="1" applyBorder="1" applyAlignment="1">
      <alignment horizontal="center" vertical="center"/>
    </xf>
    <xf numFmtId="0" fontId="11" fillId="4" borderId="8" xfId="5" applyFont="1" applyBorder="1" applyAlignment="1">
      <alignment horizontal="center" vertical="center"/>
    </xf>
    <xf numFmtId="0" fontId="11" fillId="4" borderId="9" xfId="5" applyFont="1" applyBorder="1" applyAlignment="1">
      <alignment horizontal="center" vertical="center"/>
    </xf>
    <xf numFmtId="0" fontId="11" fillId="4" borderId="2" xfId="5" applyFont="1" applyAlignment="1">
      <alignment horizontal="center" vertical="center"/>
    </xf>
    <xf numFmtId="9" fontId="12" fillId="6" borderId="0" xfId="1" applyFont="1" applyFill="1" applyAlignment="1">
      <alignment horizontal="center" vertical="center"/>
    </xf>
    <xf numFmtId="0" fontId="8" fillId="0" borderId="0" xfId="0" applyFont="1" applyAlignment="1">
      <alignment horizontal="center" vertical="center" textRotation="90"/>
    </xf>
    <xf numFmtId="9" fontId="7" fillId="0" borderId="0" xfId="0" applyNumberFormat="1" applyFont="1" applyAlignment="1">
      <alignment horizontal="left" indent="1"/>
    </xf>
    <xf numFmtId="9" fontId="7" fillId="0" borderId="0" xfId="1" applyFont="1" applyAlignment="1">
      <alignment horizontal="center"/>
    </xf>
    <xf numFmtId="0" fontId="13" fillId="7" borderId="0" xfId="7" applyAlignment="1">
      <alignment horizontal="center"/>
    </xf>
    <xf numFmtId="9" fontId="1" fillId="8" borderId="0" xfId="8" applyNumberFormat="1" applyAlignment="1">
      <alignment horizontal="center"/>
    </xf>
    <xf numFmtId="164" fontId="1" fillId="8" borderId="0" xfId="8" applyNumberFormat="1" applyAlignment="1">
      <alignment horizontal="center"/>
    </xf>
    <xf numFmtId="164" fontId="1" fillId="8" borderId="10" xfId="8" applyNumberFormat="1" applyBorder="1" applyAlignment="1">
      <alignment horizontal="center"/>
    </xf>
    <xf numFmtId="9" fontId="1" fillId="8" borderId="11" xfId="8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11" borderId="0" xfId="1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7" borderId="0" xfId="7" applyAlignment="1">
      <alignment horizontal="center" vertical="center"/>
    </xf>
    <xf numFmtId="0" fontId="1" fillId="8" borderId="0" xfId="8" applyAlignment="1">
      <alignment horizontal="center" vertical="center"/>
    </xf>
    <xf numFmtId="9" fontId="1" fillId="8" borderId="0" xfId="8" applyNumberFormat="1" applyAlignment="1">
      <alignment horizontal="center" vertical="center"/>
    </xf>
    <xf numFmtId="0" fontId="13" fillId="9" borderId="0" xfId="9" applyAlignment="1">
      <alignment horizontal="center"/>
    </xf>
    <xf numFmtId="0" fontId="1" fillId="10" borderId="0" xfId="10" applyAlignment="1">
      <alignment horizontal="center"/>
    </xf>
    <xf numFmtId="0" fontId="5" fillId="5" borderId="3" xfId="6" applyFont="1" applyAlignment="1">
      <alignment horizontal="right"/>
    </xf>
    <xf numFmtId="2" fontId="12" fillId="6" borderId="0" xfId="1" applyNumberFormat="1" applyFont="1" applyFill="1" applyAlignment="1">
      <alignment horizontal="center" vertical="center"/>
    </xf>
    <xf numFmtId="0" fontId="2" fillId="12" borderId="12" xfId="2" applyFill="1" applyBorder="1" applyAlignment="1">
      <alignment horizontal="center"/>
    </xf>
    <xf numFmtId="0" fontId="2" fillId="12" borderId="13" xfId="2" applyFill="1" applyBorder="1" applyAlignment="1">
      <alignment horizontal="center"/>
    </xf>
    <xf numFmtId="0" fontId="7" fillId="12" borderId="14" xfId="0" applyFont="1" applyFill="1" applyBorder="1" applyAlignment="1">
      <alignment horizontal="center"/>
    </xf>
    <xf numFmtId="2" fontId="7" fillId="12" borderId="15" xfId="0" applyNumberFormat="1" applyFont="1" applyFill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2" fontId="7" fillId="12" borderId="9" xfId="0" applyNumberFormat="1" applyFont="1" applyFill="1" applyBorder="1" applyAlignment="1">
      <alignment horizontal="center"/>
    </xf>
    <xf numFmtId="0" fontId="2" fillId="13" borderId="12" xfId="2" applyFill="1" applyBorder="1" applyAlignment="1">
      <alignment horizontal="center"/>
    </xf>
    <xf numFmtId="0" fontId="2" fillId="13" borderId="13" xfId="2" applyFill="1" applyBorder="1" applyAlignment="1">
      <alignment horizontal="center"/>
    </xf>
    <xf numFmtId="2" fontId="7" fillId="13" borderId="14" xfId="0" applyNumberFormat="1" applyFont="1" applyFill="1" applyBorder="1" applyAlignment="1">
      <alignment horizontal="center"/>
    </xf>
    <xf numFmtId="2" fontId="7" fillId="13" borderId="15" xfId="0" applyNumberFormat="1" applyFont="1" applyFill="1" applyBorder="1" applyAlignment="1">
      <alignment horizontal="center"/>
    </xf>
    <xf numFmtId="2" fontId="7" fillId="13" borderId="7" xfId="0" applyNumberFormat="1" applyFont="1" applyFill="1" applyBorder="1" applyAlignment="1">
      <alignment horizontal="center"/>
    </xf>
    <xf numFmtId="2" fontId="7" fillId="13" borderId="9" xfId="0" applyNumberFormat="1" applyFont="1" applyFill="1" applyBorder="1" applyAlignment="1">
      <alignment horizontal="center"/>
    </xf>
    <xf numFmtId="0" fontId="2" fillId="14" borderId="12" xfId="2" applyFill="1" applyBorder="1" applyAlignment="1">
      <alignment horizontal="center"/>
    </xf>
    <xf numFmtId="0" fontId="2" fillId="14" borderId="13" xfId="2" applyFill="1" applyBorder="1" applyAlignment="1">
      <alignment horizontal="center"/>
    </xf>
    <xf numFmtId="2" fontId="7" fillId="14" borderId="14" xfId="0" applyNumberFormat="1" applyFont="1" applyFill="1" applyBorder="1" applyAlignment="1">
      <alignment horizontal="center"/>
    </xf>
    <xf numFmtId="9" fontId="7" fillId="14" borderId="15" xfId="1" applyFont="1" applyFill="1" applyBorder="1" applyAlignment="1">
      <alignment horizontal="center"/>
    </xf>
    <xf numFmtId="2" fontId="7" fillId="14" borderId="7" xfId="0" applyNumberFormat="1" applyFont="1" applyFill="1" applyBorder="1" applyAlignment="1">
      <alignment horizontal="center"/>
    </xf>
    <xf numFmtId="9" fontId="7" fillId="14" borderId="9" xfId="1" applyFont="1" applyFill="1" applyBorder="1" applyAlignment="1">
      <alignment horizontal="center"/>
    </xf>
  </cellXfs>
  <cellStyles count="12">
    <cellStyle name="20% - Accent1" xfId="8" builtinId="30"/>
    <cellStyle name="20% - Accent3" xfId="10" builtinId="38"/>
    <cellStyle name="20% - Accent6" xfId="11" builtinId="50"/>
    <cellStyle name="Accent1" xfId="7" builtinId="29"/>
    <cellStyle name="Accent3" xfId="9" builtinId="37"/>
    <cellStyle name="Bad" xfId="4" builtinId="27"/>
    <cellStyle name="Good" xfId="3" builtinId="26"/>
    <cellStyle name="Heading 1" xfId="2" builtinId="16"/>
    <cellStyle name="Input" xfId="5" builtinId="20"/>
    <cellStyle name="Normal" xfId="0" builtinId="0"/>
    <cellStyle name="Note" xfId="6" builtinId="10"/>
    <cellStyle name="Percent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  <a:r>
              <a:rPr lang="en-US" baseline="0"/>
              <a:t> / Recall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Ranked!$L$6:$L$25</c:f>
              <c:numCache>
                <c:formatCode>0%</c:formatCode>
                <c:ptCount val="20"/>
                <c:pt idx="0">
                  <c:v>6.6666666666666666E-2</c:v>
                </c:pt>
                <c:pt idx="1">
                  <c:v>6.6666666666666666E-2</c:v>
                </c:pt>
                <c:pt idx="2">
                  <c:v>0.13333333333333333</c:v>
                </c:pt>
                <c:pt idx="3">
                  <c:v>0.2</c:v>
                </c:pt>
                <c:pt idx="4">
                  <c:v>0.2</c:v>
                </c:pt>
                <c:pt idx="5">
                  <c:v>0.26666666666666666</c:v>
                </c:pt>
                <c:pt idx="6">
                  <c:v>0.26666666666666666</c:v>
                </c:pt>
                <c:pt idx="7">
                  <c:v>0.26666666666666666</c:v>
                </c:pt>
                <c:pt idx="8">
                  <c:v>0.26666666666666666</c:v>
                </c:pt>
                <c:pt idx="9">
                  <c:v>0.33333333333333331</c:v>
                </c:pt>
                <c:pt idx="10">
                  <c:v>0.33333333333333331</c:v>
                </c:pt>
                <c:pt idx="11">
                  <c:v>0.33333333333333331</c:v>
                </c:pt>
                <c:pt idx="12">
                  <c:v>0.33333333333333331</c:v>
                </c:pt>
                <c:pt idx="13">
                  <c:v>0.33333333333333331</c:v>
                </c:pt>
                <c:pt idx="14">
                  <c:v>0.33333333333333331</c:v>
                </c:pt>
                <c:pt idx="15">
                  <c:v>0.33333333333333331</c:v>
                </c:pt>
                <c:pt idx="16">
                  <c:v>0.33333333333333331</c:v>
                </c:pt>
                <c:pt idx="17">
                  <c:v>0.33333333333333331</c:v>
                </c:pt>
                <c:pt idx="18">
                  <c:v>0.33333333333333331</c:v>
                </c:pt>
                <c:pt idx="19">
                  <c:v>0.4</c:v>
                </c:pt>
              </c:numCache>
            </c:numRef>
          </c:xVal>
          <c:yVal>
            <c:numRef>
              <c:f>Ranked!$K$6:$K$25</c:f>
              <c:numCache>
                <c:formatCode>0%</c:formatCode>
                <c:ptCount val="20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0.6</c:v>
                </c:pt>
                <c:pt idx="5">
                  <c:v>0.66666666666666663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0.44444444444444442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0.41666666666666669</c:v>
                </c:pt>
                <c:pt idx="12">
                  <c:v>0.38461538461538464</c:v>
                </c:pt>
                <c:pt idx="13">
                  <c:v>0.35714285714285715</c:v>
                </c:pt>
                <c:pt idx="14">
                  <c:v>0.33333333333333331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0.27777777777777779</c:v>
                </c:pt>
                <c:pt idx="18">
                  <c:v>0.26315789473684209</c:v>
                </c:pt>
                <c:pt idx="19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6-1942-BD82-C3C977DBB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29344"/>
        <c:axId val="157031056"/>
      </c:scatterChart>
      <c:valAx>
        <c:axId val="1570293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7031056"/>
        <c:crosses val="autoZero"/>
        <c:crossBetween val="midCat"/>
        <c:majorUnit val="0.2"/>
      </c:valAx>
      <c:valAx>
        <c:axId val="1570310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702934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208017</xdr:colOff>
      <xdr:row>17</xdr:row>
      <xdr:rowOff>229914</xdr:rowOff>
    </xdr:from>
    <xdr:to>
      <xdr:col>15</xdr:col>
      <xdr:colOff>141013</xdr:colOff>
      <xdr:row>22</xdr:row>
      <xdr:rowOff>28903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0CE3B2-8417-0E26-8D91-352839963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3276" y="5452242"/>
          <a:ext cx="4038600" cy="1003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11</xdr:col>
      <xdr:colOff>342900</xdr:colOff>
      <xdr:row>15</xdr:row>
      <xdr:rowOff>1384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100E33-80B1-9911-35A2-534D9A1D8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6700" y="3035300"/>
          <a:ext cx="7772400" cy="81217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11</xdr:col>
      <xdr:colOff>342900</xdr:colOff>
      <xdr:row>20</xdr:row>
      <xdr:rowOff>194742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62C6FB-FBD4-1CED-2F67-F94C871F7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6700" y="4254500"/>
          <a:ext cx="7772400" cy="804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801413</xdr:colOff>
      <xdr:row>3</xdr:row>
      <xdr:rowOff>155684</xdr:rowOff>
    </xdr:from>
    <xdr:to>
      <xdr:col>21</xdr:col>
      <xdr:colOff>295602</xdr:colOff>
      <xdr:row>25</xdr:row>
      <xdr:rowOff>43793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FC2AD7-1670-CE8F-4BFA-311EF16E5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98534</xdr:colOff>
      <xdr:row>35</xdr:row>
      <xdr:rowOff>208018</xdr:rowOff>
    </xdr:from>
    <xdr:to>
      <xdr:col>17</xdr:col>
      <xdr:colOff>425669</xdr:colOff>
      <xdr:row>38</xdr:row>
      <xdr:rowOff>183931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CBE62A-4990-B6B1-4F75-6CE18DCAE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7327" y="8594397"/>
          <a:ext cx="6896100" cy="698500"/>
        </a:xfrm>
        <a:prstGeom prst="rect">
          <a:avLst/>
        </a:prstGeom>
      </xdr:spPr>
    </xdr:pic>
    <xdr:clientData/>
  </xdr:twoCellAnchor>
  <xdr:twoCellAnchor editAs="oneCell">
    <xdr:from>
      <xdr:col>11</xdr:col>
      <xdr:colOff>32845</xdr:colOff>
      <xdr:row>31</xdr:row>
      <xdr:rowOff>142327</xdr:rowOff>
    </xdr:from>
    <xdr:to>
      <xdr:col>19</xdr:col>
      <xdr:colOff>359979</xdr:colOff>
      <xdr:row>34</xdr:row>
      <xdr:rowOff>118241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E80688-63FB-5EFF-818C-CB8B42A81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13879" y="7565258"/>
          <a:ext cx="6896100" cy="6985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32845</xdr:rowOff>
    </xdr:from>
    <xdr:to>
      <xdr:col>21</xdr:col>
      <xdr:colOff>314435</xdr:colOff>
      <xdr:row>30</xdr:row>
      <xdr:rowOff>60873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627D07-B6DF-3AA5-8202-05063F860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23276" y="6722242"/>
          <a:ext cx="6883400" cy="520700"/>
        </a:xfrm>
        <a:prstGeom prst="rect">
          <a:avLst/>
        </a:prstGeom>
      </xdr:spPr>
    </xdr:pic>
    <xdr:clientData/>
  </xdr:twoCellAnchor>
  <xdr:twoCellAnchor>
    <xdr:from>
      <xdr:col>13</xdr:col>
      <xdr:colOff>426983</xdr:colOff>
      <xdr:row>25</xdr:row>
      <xdr:rowOff>54742</xdr:rowOff>
    </xdr:from>
    <xdr:to>
      <xdr:col>13</xdr:col>
      <xdr:colOff>426983</xdr:colOff>
      <xdr:row>27</xdr:row>
      <xdr:rowOff>218966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D0C6228-3964-9248-26B7-9782C4BE9FA1}"/>
            </a:ext>
          </a:extLst>
        </xdr:cNvPr>
        <xdr:cNvCxnSpPr/>
      </xdr:nvCxnSpPr>
      <xdr:spPr>
        <a:xfrm>
          <a:off x="14550259" y="6021552"/>
          <a:ext cx="0" cy="6459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415159</xdr:colOff>
      <xdr:row>25</xdr:row>
      <xdr:rowOff>64815</xdr:rowOff>
    </xdr:from>
    <xdr:to>
      <xdr:col>11</xdr:col>
      <xdr:colOff>415159</xdr:colOff>
      <xdr:row>31</xdr:row>
      <xdr:rowOff>98535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D558BE1-F04A-354E-8BB6-EB2FEE658907}"/>
            </a:ext>
          </a:extLst>
        </xdr:cNvPr>
        <xdr:cNvCxnSpPr/>
      </xdr:nvCxnSpPr>
      <xdr:spPr>
        <a:xfrm>
          <a:off x="12896193" y="6031625"/>
          <a:ext cx="0" cy="148984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414282</xdr:colOff>
      <xdr:row>25</xdr:row>
      <xdr:rowOff>74887</xdr:rowOff>
    </xdr:from>
    <xdr:to>
      <xdr:col>9</xdr:col>
      <xdr:colOff>414282</xdr:colOff>
      <xdr:row>35</xdr:row>
      <xdr:rowOff>164224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F484EB7-E6ED-D649-BDA3-11869387CA55}"/>
            </a:ext>
          </a:extLst>
        </xdr:cNvPr>
        <xdr:cNvCxnSpPr/>
      </xdr:nvCxnSpPr>
      <xdr:spPr>
        <a:xfrm>
          <a:off x="11253075" y="6041697"/>
          <a:ext cx="0" cy="25089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6E094B-BE72-2A49-AA5D-BE6C0C922CC4}" name="Table134" displayName="Table134" ref="B5:H55" totalsRowShown="0" headerRowDxfId="16" dataDxfId="15">
  <autoFilter ref="B5:H55" xr:uid="{9153420A-2B8C-3540-B567-A3EF6F1694C0}"/>
  <sortState xmlns:xlrd2="http://schemas.microsoft.com/office/spreadsheetml/2017/richdata2" ref="B6:H55">
    <sortCondition descending="1" ref="C5:C55"/>
  </sortState>
  <tableColumns count="7">
    <tableColumn id="1" xr3:uid="{E39BC030-914A-7A4F-B701-516F557DD825}" name="Rel" dataDxfId="14"/>
    <tableColumn id="7" xr3:uid="{0C72B1FD-7E41-494A-8CCB-6BA3AF269287}" name="Grade" dataDxfId="8" dataCellStyle="Bad"/>
    <tableColumn id="6" xr3:uid="{5BEBAD83-1818-4E47-A194-AF8E3C0B72C6}" name="RNG" dataDxfId="13" dataCellStyle="Bad">
      <calculatedColumnFormula>RAND()</calculatedColumnFormula>
    </tableColumn>
    <tableColumn id="2" xr3:uid="{3073695E-9376-8F46-8E8B-0616858BD431}" name="Genre" dataDxfId="12"/>
    <tableColumn id="3" xr3:uid="{12317848-74B7-2A44-BC11-FCBC942043E6}" name="Year" dataDxfId="11"/>
    <tableColumn id="4" xr3:uid="{13B8B96C-5068-E544-BE80-1D1218F97390}" name="Title" dataDxfId="10"/>
    <tableColumn id="5" xr3:uid="{19930CEE-900B-8B45-B275-72F4930B76BF}" name="Author" data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204C-FAE7-D74B-9323-EE1656442901}">
  <dimension ref="B1:K55"/>
  <sheetViews>
    <sheetView showGridLines="0" zoomScale="116" workbookViewId="0">
      <selection activeCell="C10" sqref="C10"/>
    </sheetView>
  </sheetViews>
  <sheetFormatPr baseColWidth="10" defaultRowHeight="19" x14ac:dyDescent="0.25"/>
  <cols>
    <col min="1" max="1" width="2" style="2" customWidth="1"/>
    <col min="2" max="2" width="8.5" style="3" customWidth="1"/>
    <col min="3" max="3" width="9.1640625" style="3" customWidth="1"/>
    <col min="4" max="4" width="11.5" style="3" hidden="1" customWidth="1"/>
    <col min="5" max="5" width="20.33203125" style="2" customWidth="1"/>
    <col min="6" max="6" width="12.6640625" style="3" customWidth="1"/>
    <col min="7" max="7" width="67.83203125" style="2" customWidth="1"/>
    <col min="8" max="8" width="57.1640625" style="2" customWidth="1"/>
    <col min="9" max="9" width="4.5" style="2" customWidth="1"/>
    <col min="10" max="16384" width="10.83203125" style="2"/>
  </cols>
  <sheetData>
    <row r="1" spans="2:11" ht="13" customHeight="1" thickBot="1" x14ac:dyDescent="0.3"/>
    <row r="2" spans="2:11" ht="19" customHeight="1" x14ac:dyDescent="0.25">
      <c r="B2" s="13" t="s">
        <v>109</v>
      </c>
      <c r="C2" s="14"/>
      <c r="D2" s="14"/>
      <c r="E2" s="14"/>
      <c r="F2" s="14"/>
      <c r="G2" s="14"/>
      <c r="H2" s="15"/>
      <c r="J2" s="10" t="s">
        <v>110</v>
      </c>
      <c r="K2" s="11">
        <f>COUNTA(Titles)</f>
        <v>50</v>
      </c>
    </row>
    <row r="3" spans="2:11" ht="19" customHeight="1" thickBot="1" x14ac:dyDescent="0.3">
      <c r="B3" s="16"/>
      <c r="C3" s="17"/>
      <c r="D3" s="17"/>
      <c r="E3" s="17"/>
      <c r="F3" s="17"/>
      <c r="G3" s="17"/>
      <c r="H3" s="18"/>
      <c r="J3" s="10" t="s">
        <v>111</v>
      </c>
      <c r="K3" s="11" cm="1">
        <f t="array" ref="K3">COUNTIFS(RelValues,"X")</f>
        <v>15</v>
      </c>
    </row>
    <row r="5" spans="2:11" x14ac:dyDescent="0.25">
      <c r="B5" s="3" t="s">
        <v>156</v>
      </c>
      <c r="C5" s="3" t="s">
        <v>155</v>
      </c>
      <c r="D5" s="3" t="s">
        <v>116</v>
      </c>
      <c r="E5" s="1" t="s">
        <v>0</v>
      </c>
      <c r="F5" s="3" t="s">
        <v>1</v>
      </c>
      <c r="G5" s="2" t="s">
        <v>2</v>
      </c>
      <c r="H5" s="2" t="s">
        <v>5</v>
      </c>
    </row>
    <row r="6" spans="2:11" x14ac:dyDescent="0.25">
      <c r="B6" s="4" t="s">
        <v>108</v>
      </c>
      <c r="C6" s="4">
        <v>3</v>
      </c>
      <c r="D6" s="4">
        <f ca="1">RAND()</f>
        <v>0.84196174968225312</v>
      </c>
      <c r="E6" s="5" t="s">
        <v>107</v>
      </c>
      <c r="F6" s="4">
        <v>2018</v>
      </c>
      <c r="G6" s="5" t="s">
        <v>86</v>
      </c>
      <c r="H6" s="5" t="s">
        <v>105</v>
      </c>
    </row>
    <row r="7" spans="2:11" x14ac:dyDescent="0.25">
      <c r="B7" s="4" t="s">
        <v>108</v>
      </c>
      <c r="C7" s="4">
        <v>3</v>
      </c>
      <c r="D7" s="4">
        <f ca="1">RAND()</f>
        <v>0.46496634571863249</v>
      </c>
      <c r="E7" s="5" t="s">
        <v>107</v>
      </c>
      <c r="F7" s="4">
        <v>2016</v>
      </c>
      <c r="G7" s="5" t="s">
        <v>89</v>
      </c>
      <c r="H7" s="5" t="s">
        <v>90</v>
      </c>
    </row>
    <row r="8" spans="2:11" x14ac:dyDescent="0.25">
      <c r="B8" s="4" t="s">
        <v>108</v>
      </c>
      <c r="C8" s="4">
        <v>3</v>
      </c>
      <c r="D8" s="4">
        <f ca="1">RAND()</f>
        <v>0.95047632272670213</v>
      </c>
      <c r="E8" s="5" t="s">
        <v>107</v>
      </c>
      <c r="F8" s="4">
        <v>2013</v>
      </c>
      <c r="G8" s="5" t="s">
        <v>84</v>
      </c>
      <c r="H8" s="5" t="s">
        <v>85</v>
      </c>
    </row>
    <row r="9" spans="2:11" x14ac:dyDescent="0.25">
      <c r="B9" s="4" t="s">
        <v>108</v>
      </c>
      <c r="C9" s="4">
        <v>2</v>
      </c>
      <c r="D9" s="4">
        <f ca="1">RAND()</f>
        <v>0.783578412849402</v>
      </c>
      <c r="E9" s="5" t="s">
        <v>107</v>
      </c>
      <c r="F9" s="4">
        <v>2018</v>
      </c>
      <c r="G9" s="5" t="s">
        <v>93</v>
      </c>
      <c r="H9" s="5" t="s">
        <v>106</v>
      </c>
    </row>
    <row r="10" spans="2:11" x14ac:dyDescent="0.25">
      <c r="B10" s="4" t="s">
        <v>108</v>
      </c>
      <c r="C10" s="4">
        <v>2</v>
      </c>
      <c r="D10" s="4">
        <f ca="1">RAND()</f>
        <v>0.44383215428455092</v>
      </c>
      <c r="E10" s="5" t="s">
        <v>107</v>
      </c>
      <c r="F10" s="4">
        <v>2016</v>
      </c>
      <c r="G10" s="5" t="s">
        <v>78</v>
      </c>
      <c r="H10" s="5" t="s">
        <v>79</v>
      </c>
    </row>
    <row r="11" spans="2:11" x14ac:dyDescent="0.25">
      <c r="B11" s="4" t="s">
        <v>108</v>
      </c>
      <c r="C11" s="4">
        <v>2</v>
      </c>
      <c r="D11" s="4">
        <f ca="1">RAND()</f>
        <v>0.68384842338677554</v>
      </c>
      <c r="E11" s="5" t="s">
        <v>107</v>
      </c>
      <c r="F11" s="4">
        <v>2013</v>
      </c>
      <c r="G11" s="5" t="s">
        <v>96</v>
      </c>
      <c r="H11" s="5" t="s">
        <v>97</v>
      </c>
    </row>
    <row r="12" spans="2:11" x14ac:dyDescent="0.25">
      <c r="B12" s="4" t="s">
        <v>108</v>
      </c>
      <c r="C12" s="4">
        <v>2</v>
      </c>
      <c r="D12" s="4">
        <f ca="1">RAND()</f>
        <v>0.43381862012212957</v>
      </c>
      <c r="E12" s="5" t="s">
        <v>107</v>
      </c>
      <c r="F12" s="4">
        <v>2012</v>
      </c>
      <c r="G12" s="5" t="s">
        <v>102</v>
      </c>
      <c r="H12" s="5" t="s">
        <v>103</v>
      </c>
    </row>
    <row r="13" spans="2:11" x14ac:dyDescent="0.25">
      <c r="B13" s="4" t="s">
        <v>108</v>
      </c>
      <c r="C13" s="4">
        <v>1</v>
      </c>
      <c r="D13" s="4">
        <f ca="1">RAND()</f>
        <v>0.30352614591300475</v>
      </c>
      <c r="E13" s="5" t="s">
        <v>107</v>
      </c>
      <c r="F13" s="4">
        <v>2019</v>
      </c>
      <c r="G13" s="5" t="s">
        <v>87</v>
      </c>
      <c r="H13" s="5" t="s">
        <v>88</v>
      </c>
    </row>
    <row r="14" spans="2:11" x14ac:dyDescent="0.25">
      <c r="B14" s="4" t="s">
        <v>108</v>
      </c>
      <c r="C14" s="4">
        <v>1</v>
      </c>
      <c r="D14" s="4">
        <f ca="1">RAND()</f>
        <v>0.30569209313419654</v>
      </c>
      <c r="E14" s="5" t="s">
        <v>107</v>
      </c>
      <c r="F14" s="4">
        <v>2017</v>
      </c>
      <c r="G14" s="5" t="s">
        <v>80</v>
      </c>
      <c r="H14" s="5" t="s">
        <v>81</v>
      </c>
    </row>
    <row r="15" spans="2:11" x14ac:dyDescent="0.25">
      <c r="B15" s="4" t="s">
        <v>108</v>
      </c>
      <c r="C15" s="4">
        <v>1</v>
      </c>
      <c r="D15" s="4">
        <f ca="1">RAND()</f>
        <v>0.66896090052818113</v>
      </c>
      <c r="E15" s="5" t="s">
        <v>107</v>
      </c>
      <c r="F15" s="4">
        <v>2017</v>
      </c>
      <c r="G15" s="5" t="s">
        <v>91</v>
      </c>
      <c r="H15" s="5" t="s">
        <v>92</v>
      </c>
    </row>
    <row r="16" spans="2:11" x14ac:dyDescent="0.25">
      <c r="B16" s="4" t="s">
        <v>108</v>
      </c>
      <c r="C16" s="4">
        <v>1</v>
      </c>
      <c r="D16" s="4">
        <f ca="1">RAND()</f>
        <v>0.2537186768734444</v>
      </c>
      <c r="E16" s="5" t="s">
        <v>107</v>
      </c>
      <c r="F16" s="4">
        <v>2015</v>
      </c>
      <c r="G16" s="5" t="s">
        <v>82</v>
      </c>
      <c r="H16" s="5" t="s">
        <v>83</v>
      </c>
    </row>
    <row r="17" spans="2:8" x14ac:dyDescent="0.25">
      <c r="B17" s="4" t="s">
        <v>108</v>
      </c>
      <c r="C17" s="4">
        <v>1</v>
      </c>
      <c r="D17" s="4">
        <f ca="1">RAND()</f>
        <v>0.59033031548379289</v>
      </c>
      <c r="E17" s="5" t="s">
        <v>107</v>
      </c>
      <c r="F17" s="4">
        <v>2015</v>
      </c>
      <c r="G17" s="5" t="s">
        <v>94</v>
      </c>
      <c r="H17" s="5" t="s">
        <v>95</v>
      </c>
    </row>
    <row r="18" spans="2:8" x14ac:dyDescent="0.25">
      <c r="B18" s="4" t="s">
        <v>108</v>
      </c>
      <c r="C18" s="4">
        <v>1</v>
      </c>
      <c r="D18" s="4">
        <f ca="1">RAND()</f>
        <v>0.29134255549697308</v>
      </c>
      <c r="E18" s="5" t="s">
        <v>107</v>
      </c>
      <c r="F18" s="4">
        <v>2015</v>
      </c>
      <c r="G18" s="5" t="s">
        <v>98</v>
      </c>
      <c r="H18" s="5" t="s">
        <v>99</v>
      </c>
    </row>
    <row r="19" spans="2:8" x14ac:dyDescent="0.25">
      <c r="B19" s="4" t="s">
        <v>108</v>
      </c>
      <c r="C19" s="4">
        <v>1</v>
      </c>
      <c r="D19" s="4">
        <f ca="1">RAND()</f>
        <v>0.34452380889990342</v>
      </c>
      <c r="E19" s="5" t="s">
        <v>107</v>
      </c>
      <c r="F19" s="4">
        <v>2014</v>
      </c>
      <c r="G19" s="5" t="s">
        <v>100</v>
      </c>
      <c r="H19" s="5" t="s">
        <v>101</v>
      </c>
    </row>
    <row r="20" spans="2:8" x14ac:dyDescent="0.25">
      <c r="B20" s="4" t="s">
        <v>108</v>
      </c>
      <c r="C20" s="4">
        <v>1</v>
      </c>
      <c r="D20" s="4">
        <f ca="1">RAND()</f>
        <v>0.24056617707271499</v>
      </c>
      <c r="E20" s="5" t="s">
        <v>107</v>
      </c>
      <c r="F20" s="4">
        <v>2011</v>
      </c>
      <c r="G20" s="5" t="s">
        <v>76</v>
      </c>
      <c r="H20" s="5" t="s">
        <v>77</v>
      </c>
    </row>
    <row r="21" spans="2:8" x14ac:dyDescent="0.25">
      <c r="B21" s="6"/>
      <c r="C21" s="6"/>
      <c r="D21" s="6">
        <f ca="1">RAND()</f>
        <v>0.37873058425413764</v>
      </c>
      <c r="E21" s="7" t="s">
        <v>6</v>
      </c>
      <c r="F21" s="6">
        <v>2000</v>
      </c>
      <c r="G21" s="7" t="s">
        <v>75</v>
      </c>
      <c r="H21" s="7" t="s">
        <v>70</v>
      </c>
    </row>
    <row r="22" spans="2:8" x14ac:dyDescent="0.25">
      <c r="B22" s="6"/>
      <c r="C22" s="6"/>
      <c r="D22" s="6">
        <f ca="1">RAND()</f>
        <v>0.47417712372356502</v>
      </c>
      <c r="E22" s="7" t="s">
        <v>3</v>
      </c>
      <c r="F22" s="6">
        <v>1995</v>
      </c>
      <c r="G22" s="7" t="s">
        <v>73</v>
      </c>
      <c r="H22" s="7" t="s">
        <v>74</v>
      </c>
    </row>
    <row r="23" spans="2:8" x14ac:dyDescent="0.25">
      <c r="B23" s="6"/>
      <c r="C23" s="6"/>
      <c r="D23" s="6">
        <f ca="1">RAND()</f>
        <v>3.2986116087726169E-2</v>
      </c>
      <c r="E23" s="7" t="s">
        <v>4</v>
      </c>
      <c r="F23" s="6">
        <v>1990</v>
      </c>
      <c r="G23" s="7" t="s">
        <v>71</v>
      </c>
      <c r="H23" s="7" t="s">
        <v>72</v>
      </c>
    </row>
    <row r="24" spans="2:8" x14ac:dyDescent="0.25">
      <c r="B24" s="6"/>
      <c r="C24" s="6"/>
      <c r="D24" s="6">
        <f ca="1">RAND()</f>
        <v>0.16847709881559692</v>
      </c>
      <c r="E24" s="7" t="s">
        <v>6</v>
      </c>
      <c r="F24" s="6">
        <v>1985</v>
      </c>
      <c r="G24" s="7" t="s">
        <v>69</v>
      </c>
      <c r="H24" s="7" t="s">
        <v>70</v>
      </c>
    </row>
    <row r="25" spans="2:8" x14ac:dyDescent="0.25">
      <c r="B25" s="6"/>
      <c r="C25" s="6"/>
      <c r="D25" s="6">
        <f ca="1">RAND()</f>
        <v>0.81770722425658837</v>
      </c>
      <c r="E25" s="7" t="s">
        <v>13</v>
      </c>
      <c r="F25" s="6">
        <v>1980</v>
      </c>
      <c r="G25" s="7" t="s">
        <v>67</v>
      </c>
      <c r="H25" s="7" t="s">
        <v>68</v>
      </c>
    </row>
    <row r="26" spans="2:8" x14ac:dyDescent="0.25">
      <c r="B26" s="6"/>
      <c r="C26" s="6"/>
      <c r="D26" s="6">
        <f ca="1">RAND()</f>
        <v>0.33948931407232519</v>
      </c>
      <c r="E26" s="7" t="s">
        <v>6</v>
      </c>
      <c r="F26" s="6">
        <v>1975</v>
      </c>
      <c r="G26" s="7" t="s">
        <v>65</v>
      </c>
      <c r="H26" s="7" t="s">
        <v>66</v>
      </c>
    </row>
    <row r="27" spans="2:8" x14ac:dyDescent="0.25">
      <c r="B27" s="6"/>
      <c r="C27" s="6"/>
      <c r="D27" s="6">
        <f ca="1">RAND()</f>
        <v>0.66180510430429373</v>
      </c>
      <c r="E27" s="7" t="s">
        <v>3</v>
      </c>
      <c r="F27" s="6">
        <v>1971</v>
      </c>
      <c r="G27" s="7" t="s">
        <v>63</v>
      </c>
      <c r="H27" s="7" t="s">
        <v>64</v>
      </c>
    </row>
    <row r="28" spans="2:8" x14ac:dyDescent="0.25">
      <c r="B28" s="6"/>
      <c r="C28" s="6"/>
      <c r="D28" s="6">
        <f ca="1">RAND()</f>
        <v>0.11464483475665377</v>
      </c>
      <c r="E28" s="7" t="s">
        <v>4</v>
      </c>
      <c r="F28" s="6">
        <v>1965</v>
      </c>
      <c r="G28" s="7" t="s">
        <v>61</v>
      </c>
      <c r="H28" s="7" t="s">
        <v>62</v>
      </c>
    </row>
    <row r="29" spans="2:8" x14ac:dyDescent="0.25">
      <c r="B29" s="6"/>
      <c r="C29" s="6"/>
      <c r="D29" s="6">
        <f ca="1">RAND()</f>
        <v>2.760101372557533E-2</v>
      </c>
      <c r="E29" s="7" t="s">
        <v>6</v>
      </c>
      <c r="F29" s="6">
        <v>1960</v>
      </c>
      <c r="G29" s="7" t="s">
        <v>59</v>
      </c>
      <c r="H29" s="7" t="s">
        <v>60</v>
      </c>
    </row>
    <row r="30" spans="2:8" x14ac:dyDescent="0.25">
      <c r="B30" s="6"/>
      <c r="C30" s="6"/>
      <c r="D30" s="6">
        <f ca="1">RAND()</f>
        <v>0.71360058546830663</v>
      </c>
      <c r="E30" s="7" t="s">
        <v>13</v>
      </c>
      <c r="F30" s="6">
        <v>1957</v>
      </c>
      <c r="G30" s="7" t="s">
        <v>57</v>
      </c>
      <c r="H30" s="7" t="s">
        <v>58</v>
      </c>
    </row>
    <row r="31" spans="2:8" x14ac:dyDescent="0.25">
      <c r="B31" s="6"/>
      <c r="C31" s="6"/>
      <c r="D31" s="6">
        <f ca="1">RAND()</f>
        <v>3.2385964874822926E-2</v>
      </c>
      <c r="E31" s="7" t="s">
        <v>6</v>
      </c>
      <c r="F31" s="6">
        <v>1951</v>
      </c>
      <c r="G31" s="7" t="s">
        <v>55</v>
      </c>
      <c r="H31" s="7" t="s">
        <v>56</v>
      </c>
    </row>
    <row r="32" spans="2:8" x14ac:dyDescent="0.25">
      <c r="B32" s="6"/>
      <c r="C32" s="6"/>
      <c r="D32" s="6">
        <f ca="1">RAND()</f>
        <v>1.451524127819237E-3</v>
      </c>
      <c r="E32" s="7" t="s">
        <v>3</v>
      </c>
      <c r="F32" s="6">
        <v>1947</v>
      </c>
      <c r="G32" s="7" t="s">
        <v>53</v>
      </c>
      <c r="H32" s="7" t="s">
        <v>54</v>
      </c>
    </row>
    <row r="33" spans="2:8" x14ac:dyDescent="0.25">
      <c r="B33" s="6"/>
      <c r="C33" s="6"/>
      <c r="D33" s="6">
        <f ca="1">RAND()</f>
        <v>0.54513225221468808</v>
      </c>
      <c r="E33" s="7" t="s">
        <v>4</v>
      </c>
      <c r="F33" s="6">
        <v>1937</v>
      </c>
      <c r="G33" s="7" t="s">
        <v>51</v>
      </c>
      <c r="H33" s="7" t="s">
        <v>52</v>
      </c>
    </row>
    <row r="34" spans="2:8" x14ac:dyDescent="0.25">
      <c r="B34" s="6"/>
      <c r="C34" s="6"/>
      <c r="D34" s="6">
        <f ca="1">RAND()</f>
        <v>0.9419519959504149</v>
      </c>
      <c r="E34" s="7" t="s">
        <v>6</v>
      </c>
      <c r="F34" s="6">
        <v>1934</v>
      </c>
      <c r="G34" s="7" t="s">
        <v>49</v>
      </c>
      <c r="H34" s="7" t="s">
        <v>50</v>
      </c>
    </row>
    <row r="35" spans="2:8" ht="19" customHeight="1" x14ac:dyDescent="0.25">
      <c r="B35" s="6"/>
      <c r="C35" s="6"/>
      <c r="D35" s="6">
        <f ca="1">RAND()</f>
        <v>0.24030321871460891</v>
      </c>
      <c r="E35" s="7" t="s">
        <v>13</v>
      </c>
      <c r="F35" s="6">
        <v>1929</v>
      </c>
      <c r="G35" s="7" t="s">
        <v>47</v>
      </c>
      <c r="H35" s="7" t="s">
        <v>48</v>
      </c>
    </row>
    <row r="36" spans="2:8" ht="19" customHeight="1" x14ac:dyDescent="0.25">
      <c r="B36" s="6"/>
      <c r="C36" s="6"/>
      <c r="D36" s="6">
        <f ca="1">RAND()</f>
        <v>0.91648353472800803</v>
      </c>
      <c r="E36" s="7" t="s">
        <v>6</v>
      </c>
      <c r="F36" s="6">
        <v>1925</v>
      </c>
      <c r="G36" s="7" t="s">
        <v>45</v>
      </c>
      <c r="H36" s="7" t="s">
        <v>46</v>
      </c>
    </row>
    <row r="37" spans="2:8" x14ac:dyDescent="0.25">
      <c r="B37" s="6"/>
      <c r="C37" s="6"/>
      <c r="D37" s="6">
        <f ca="1">RAND()</f>
        <v>0.82353111750090924</v>
      </c>
      <c r="E37" s="7" t="s">
        <v>4</v>
      </c>
      <c r="F37" s="6">
        <v>1920</v>
      </c>
      <c r="G37" s="7" t="s">
        <v>43</v>
      </c>
      <c r="H37" s="7" t="s">
        <v>44</v>
      </c>
    </row>
    <row r="38" spans="2:8" x14ac:dyDescent="0.25">
      <c r="B38" s="6"/>
      <c r="C38" s="6"/>
      <c r="D38" s="6">
        <f ca="1">RAND()</f>
        <v>0.4024626137209234</v>
      </c>
      <c r="E38" s="7" t="s">
        <v>6</v>
      </c>
      <c r="F38" s="6">
        <v>1913</v>
      </c>
      <c r="G38" s="7" t="s">
        <v>41</v>
      </c>
      <c r="H38" s="7" t="s">
        <v>42</v>
      </c>
    </row>
    <row r="39" spans="2:8" x14ac:dyDescent="0.25">
      <c r="B39" s="6"/>
      <c r="C39" s="6"/>
      <c r="D39" s="6">
        <f ca="1">RAND()</f>
        <v>0.73339812846156804</v>
      </c>
      <c r="E39" s="7" t="s">
        <v>13</v>
      </c>
      <c r="F39" s="6">
        <v>1911</v>
      </c>
      <c r="G39" s="7" t="s">
        <v>39</v>
      </c>
      <c r="H39" s="7" t="s">
        <v>40</v>
      </c>
    </row>
    <row r="40" spans="2:8" x14ac:dyDescent="0.25">
      <c r="B40" s="6"/>
      <c r="C40" s="6"/>
      <c r="D40" s="6">
        <f ca="1">RAND()</f>
        <v>0.15686329096212415</v>
      </c>
      <c r="E40" s="7" t="s">
        <v>6</v>
      </c>
      <c r="F40" s="6">
        <v>1908</v>
      </c>
      <c r="G40" s="7" t="s">
        <v>37</v>
      </c>
      <c r="H40" s="7" t="s">
        <v>38</v>
      </c>
    </row>
    <row r="41" spans="2:8" x14ac:dyDescent="0.25">
      <c r="B41" s="6"/>
      <c r="C41" s="6"/>
      <c r="D41" s="6">
        <f ca="1">RAND()</f>
        <v>0.34009697437981956</v>
      </c>
      <c r="E41" s="7" t="s">
        <v>4</v>
      </c>
      <c r="F41" s="6">
        <v>1901</v>
      </c>
      <c r="G41" s="7" t="s">
        <v>35</v>
      </c>
      <c r="H41" s="7" t="s">
        <v>36</v>
      </c>
    </row>
    <row r="42" spans="2:8" x14ac:dyDescent="0.25">
      <c r="B42" s="6"/>
      <c r="C42" s="6"/>
      <c r="D42" s="6">
        <f ca="1">RAND()</f>
        <v>0.41771836800643647</v>
      </c>
      <c r="E42" s="7" t="s">
        <v>6</v>
      </c>
      <c r="F42" s="6">
        <v>1897</v>
      </c>
      <c r="G42" s="7" t="s">
        <v>33</v>
      </c>
      <c r="H42" s="7" t="s">
        <v>34</v>
      </c>
    </row>
    <row r="43" spans="2:8" x14ac:dyDescent="0.25">
      <c r="B43" s="6"/>
      <c r="C43" s="6"/>
      <c r="D43" s="6">
        <f ca="1">RAND()</f>
        <v>0.84056714651565811</v>
      </c>
      <c r="E43" s="7" t="s">
        <v>13</v>
      </c>
      <c r="F43" s="6">
        <v>1890</v>
      </c>
      <c r="G43" s="7" t="s">
        <v>31</v>
      </c>
      <c r="H43" s="7" t="s">
        <v>32</v>
      </c>
    </row>
    <row r="44" spans="2:8" x14ac:dyDescent="0.25">
      <c r="B44" s="6"/>
      <c r="C44" s="6"/>
      <c r="D44" s="6">
        <f ca="1">RAND()</f>
        <v>0.14578447568026476</v>
      </c>
      <c r="E44" s="7" t="s">
        <v>6</v>
      </c>
      <c r="F44" s="6">
        <v>1884</v>
      </c>
      <c r="G44" s="7" t="s">
        <v>29</v>
      </c>
      <c r="H44" s="7" t="s">
        <v>30</v>
      </c>
    </row>
    <row r="45" spans="2:8" x14ac:dyDescent="0.25">
      <c r="B45" s="6"/>
      <c r="C45" s="6"/>
      <c r="D45" s="6">
        <f ca="1">RAND()</f>
        <v>0.24890633606954682</v>
      </c>
      <c r="E45" s="7" t="s">
        <v>3</v>
      </c>
      <c r="F45" s="6">
        <v>1879</v>
      </c>
      <c r="G45" s="7" t="s">
        <v>27</v>
      </c>
      <c r="H45" s="7" t="s">
        <v>28</v>
      </c>
    </row>
    <row r="46" spans="2:8" x14ac:dyDescent="0.25">
      <c r="B46" s="6"/>
      <c r="C46" s="6"/>
      <c r="D46" s="6">
        <f ca="1">RAND()</f>
        <v>0.15862093942802258</v>
      </c>
      <c r="E46" s="7" t="s">
        <v>4</v>
      </c>
      <c r="F46" s="6">
        <v>1871</v>
      </c>
      <c r="G46" s="7" t="s">
        <v>25</v>
      </c>
      <c r="H46" s="7" t="s">
        <v>26</v>
      </c>
    </row>
    <row r="47" spans="2:8" x14ac:dyDescent="0.25">
      <c r="B47" s="6"/>
      <c r="C47" s="6"/>
      <c r="D47" s="6">
        <f ca="1">RAND()</f>
        <v>0.39358581964811867</v>
      </c>
      <c r="E47" s="7" t="s">
        <v>6</v>
      </c>
      <c r="F47" s="6">
        <v>1866</v>
      </c>
      <c r="G47" s="7" t="s">
        <v>23</v>
      </c>
      <c r="H47" s="7" t="s">
        <v>24</v>
      </c>
    </row>
    <row r="48" spans="2:8" x14ac:dyDescent="0.25">
      <c r="B48" s="6"/>
      <c r="C48" s="6"/>
      <c r="D48" s="6">
        <f ca="1">RAND()</f>
        <v>0.68283049831033149</v>
      </c>
      <c r="E48" s="7" t="s">
        <v>13</v>
      </c>
      <c r="F48" s="6">
        <v>1859</v>
      </c>
      <c r="G48" s="7" t="s">
        <v>21</v>
      </c>
      <c r="H48" s="7" t="s">
        <v>22</v>
      </c>
    </row>
    <row r="49" spans="2:8" x14ac:dyDescent="0.25">
      <c r="B49" s="6"/>
      <c r="C49" s="6"/>
      <c r="D49" s="6">
        <f ca="1">RAND()</f>
        <v>0.38602240225755946</v>
      </c>
      <c r="E49" s="7" t="s">
        <v>6</v>
      </c>
      <c r="F49" s="6">
        <v>1857</v>
      </c>
      <c r="G49" s="7" t="s">
        <v>19</v>
      </c>
      <c r="H49" s="7" t="s">
        <v>20</v>
      </c>
    </row>
    <row r="50" spans="2:8" x14ac:dyDescent="0.25">
      <c r="B50" s="6"/>
      <c r="C50" s="6"/>
      <c r="D50" s="6">
        <f ca="1">RAND()</f>
        <v>0.32028158177713428</v>
      </c>
      <c r="E50" s="7" t="s">
        <v>4</v>
      </c>
      <c r="F50" s="6">
        <v>1855</v>
      </c>
      <c r="G50" s="7" t="s">
        <v>17</v>
      </c>
      <c r="H50" s="7" t="s">
        <v>18</v>
      </c>
    </row>
    <row r="51" spans="2:8" x14ac:dyDescent="0.25">
      <c r="B51" s="6"/>
      <c r="C51" s="6"/>
      <c r="D51" s="6">
        <f ca="1">RAND()</f>
        <v>0.27373097454256445</v>
      </c>
      <c r="E51" s="7" t="s">
        <v>6</v>
      </c>
      <c r="F51" s="6">
        <v>1847</v>
      </c>
      <c r="G51" s="7" t="s">
        <v>15</v>
      </c>
      <c r="H51" s="7" t="s">
        <v>16</v>
      </c>
    </row>
    <row r="52" spans="2:8" x14ac:dyDescent="0.25">
      <c r="B52" s="6"/>
      <c r="C52" s="6"/>
      <c r="D52" s="6">
        <f ca="1">RAND()</f>
        <v>0.20078170300212683</v>
      </c>
      <c r="E52" s="7" t="s">
        <v>13</v>
      </c>
      <c r="F52" s="6">
        <v>1836</v>
      </c>
      <c r="G52" s="7" t="s">
        <v>104</v>
      </c>
      <c r="H52" s="7" t="s">
        <v>14</v>
      </c>
    </row>
    <row r="53" spans="2:8" x14ac:dyDescent="0.25">
      <c r="B53" s="6"/>
      <c r="C53" s="6"/>
      <c r="D53" s="6">
        <f ca="1">RAND()</f>
        <v>0.56103063515553575</v>
      </c>
      <c r="E53" s="7" t="s">
        <v>3</v>
      </c>
      <c r="F53" s="6">
        <v>1821</v>
      </c>
      <c r="G53" s="7" t="s">
        <v>11</v>
      </c>
      <c r="H53" s="7" t="s">
        <v>12</v>
      </c>
    </row>
    <row r="54" spans="2:8" x14ac:dyDescent="0.25">
      <c r="B54" s="6"/>
      <c r="C54" s="6"/>
      <c r="D54" s="6">
        <f ca="1">RAND()</f>
        <v>0.44286030189445491</v>
      </c>
      <c r="E54" s="7" t="s">
        <v>4</v>
      </c>
      <c r="F54" s="6">
        <v>1819</v>
      </c>
      <c r="G54" s="7" t="s">
        <v>9</v>
      </c>
      <c r="H54" s="7" t="s">
        <v>10</v>
      </c>
    </row>
    <row r="55" spans="2:8" x14ac:dyDescent="0.25">
      <c r="B55" s="6"/>
      <c r="C55" s="6"/>
      <c r="D55" s="6">
        <f ca="1">RAND()</f>
        <v>0.72918507785087194</v>
      </c>
      <c r="E55" s="7" t="s">
        <v>6</v>
      </c>
      <c r="F55" s="6">
        <v>1818</v>
      </c>
      <c r="G55" s="7" t="s">
        <v>7</v>
      </c>
      <c r="H55" s="7" t="s">
        <v>8</v>
      </c>
    </row>
  </sheetData>
  <mergeCells count="1">
    <mergeCell ref="B2:H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F7A2-60E0-3D4B-BA73-E9D00940F4F0}">
  <dimension ref="B1:L38"/>
  <sheetViews>
    <sheetView showGridLines="0" zoomScale="116" workbookViewId="0">
      <selection activeCell="H29" sqref="H29"/>
    </sheetView>
  </sheetViews>
  <sheetFormatPr baseColWidth="10" defaultRowHeight="19" x14ac:dyDescent="0.25"/>
  <cols>
    <col min="1" max="1" width="2.33203125" style="2" customWidth="1"/>
    <col min="2" max="2" width="20.83203125" style="2" customWidth="1"/>
    <col min="3" max="3" width="8.6640625" style="2" hidden="1" customWidth="1"/>
    <col min="4" max="4" width="9.1640625" style="2" customWidth="1"/>
    <col min="5" max="5" width="8.6640625" style="3" customWidth="1"/>
    <col min="6" max="6" width="70.5" style="2" customWidth="1"/>
    <col min="7" max="7" width="13.5" style="2" customWidth="1"/>
    <col min="8" max="16384" width="10.83203125" style="2"/>
  </cols>
  <sheetData>
    <row r="1" spans="2:12" ht="10" customHeight="1" x14ac:dyDescent="0.25"/>
    <row r="2" spans="2:12" x14ac:dyDescent="0.25">
      <c r="B2" s="19" t="s">
        <v>109</v>
      </c>
      <c r="C2" s="19"/>
      <c r="D2" s="19"/>
      <c r="E2" s="19"/>
      <c r="F2" s="19"/>
      <c r="G2" s="19"/>
      <c r="I2" s="39" t="s">
        <v>110</v>
      </c>
      <c r="J2" s="11">
        <f>NDocs</f>
        <v>50</v>
      </c>
      <c r="K2" s="39" t="s">
        <v>120</v>
      </c>
      <c r="L2" s="11">
        <f ca="1">COUNTA(F6:F25)</f>
        <v>20</v>
      </c>
    </row>
    <row r="3" spans="2:12" x14ac:dyDescent="0.25">
      <c r="B3" s="19"/>
      <c r="C3" s="19"/>
      <c r="D3" s="19"/>
      <c r="E3" s="19"/>
      <c r="F3" s="19"/>
      <c r="G3" s="19"/>
      <c r="I3" s="39" t="s">
        <v>111</v>
      </c>
      <c r="J3" s="11">
        <f>NRelevant</f>
        <v>15</v>
      </c>
    </row>
    <row r="5" spans="2:12" ht="21" thickBot="1" x14ac:dyDescent="0.3">
      <c r="C5" s="8" t="s">
        <v>117</v>
      </c>
      <c r="D5" s="8" t="s">
        <v>113</v>
      </c>
      <c r="E5" s="8" t="s">
        <v>114</v>
      </c>
      <c r="F5" s="9" t="s">
        <v>115</v>
      </c>
    </row>
    <row r="6" spans="2:12" ht="20" thickTop="1" x14ac:dyDescent="0.25">
      <c r="B6" s="21" t="s">
        <v>112</v>
      </c>
      <c r="C6" s="3">
        <v>1</v>
      </c>
      <c r="D6" s="3" cm="1">
        <f t="array" aca="1" ref="D6" ca="1">RANK(INDEX(RNG,C6,0),RNG)</f>
        <v>4</v>
      </c>
      <c r="E6" s="3" t="str" cm="1">
        <f t="array" aca="1" ref="E6" ca="1">INDEX(RelValues,D6,0)&amp;""</f>
        <v>X</v>
      </c>
      <c r="F6" s="2" t="str" cm="1">
        <f t="array" aca="1" ref="F6" ca="1">INDEX(Titles,D6,0)</f>
        <v>Operating System Concepts</v>
      </c>
      <c r="H6" s="32" t="s">
        <v>118</v>
      </c>
      <c r="I6" s="32"/>
      <c r="J6" s="20">
        <f ca="1">K6/K7</f>
        <v>0.3</v>
      </c>
      <c r="K6" s="12">
        <f ca="1">COUNTIFS($E$6:$E$25,"X")</f>
        <v>6</v>
      </c>
      <c r="L6" s="2" t="s">
        <v>121</v>
      </c>
    </row>
    <row r="7" spans="2:12" x14ac:dyDescent="0.25">
      <c r="B7" s="21"/>
      <c r="C7" s="3">
        <v>2</v>
      </c>
      <c r="D7" s="3" cm="1">
        <f t="array" aca="1" ref="D7" ca="1">RANK(INDEX(RNG,C7,0),RNG)</f>
        <v>20</v>
      </c>
      <c r="E7" s="3" t="str" cm="1">
        <f t="array" aca="1" ref="E7" ca="1">INDEX(RelValues,D7,0)&amp;""</f>
        <v/>
      </c>
      <c r="F7" s="2" t="str" cm="1">
        <f t="array" aca="1" ref="F7" ca="1">INDEX(Titles,D7,0)</f>
        <v>The Penguin History of the World</v>
      </c>
      <c r="H7" s="32"/>
      <c r="I7" s="32"/>
      <c r="J7" s="20"/>
      <c r="K7" s="12">
        <f ca="1">$L$2</f>
        <v>20</v>
      </c>
      <c r="L7" s="2" t="s">
        <v>123</v>
      </c>
    </row>
    <row r="8" spans="2:12" x14ac:dyDescent="0.25">
      <c r="B8" s="21"/>
      <c r="C8" s="3">
        <v>3</v>
      </c>
      <c r="D8" s="3" cm="1">
        <f t="array" aca="1" ref="D8" ca="1">RANK(INDEX(RNG,C8,0),RNG)</f>
        <v>1</v>
      </c>
      <c r="E8" s="3" t="str" cm="1">
        <f t="array" aca="1" ref="E8" ca="1">INDEX(RelValues,D8,0)&amp;""</f>
        <v>X</v>
      </c>
      <c r="F8" s="2" t="str" cm="1">
        <f t="array" aca="1" ref="F8" ca="1">INDEX(Titles,D8,0)</f>
        <v>Database Systems: The Complete Book</v>
      </c>
      <c r="J8" s="3"/>
    </row>
    <row r="9" spans="2:12" x14ac:dyDescent="0.25">
      <c r="B9" s="21"/>
      <c r="C9" s="3">
        <v>4</v>
      </c>
      <c r="D9" s="3" cm="1">
        <f t="array" aca="1" ref="D9" ca="1">RANK(INDEX(RNG,C9,0),RNG)</f>
        <v>8</v>
      </c>
      <c r="E9" s="3" t="str" cm="1">
        <f t="array" aca="1" ref="E9" ca="1">INDEX(RelValues,D9,0)&amp;""</f>
        <v>X</v>
      </c>
      <c r="F9" s="2" t="str" cm="1">
        <f t="array" aca="1" ref="F9" ca="1">INDEX(Titles,D9,0)</f>
        <v>The Design of Everyday Things</v>
      </c>
      <c r="H9" s="32" t="s">
        <v>119</v>
      </c>
      <c r="I9" s="32"/>
      <c r="J9" s="20">
        <f ca="1">K9/K10</f>
        <v>0.4</v>
      </c>
      <c r="K9" s="12">
        <f ca="1">COUNTIFS($E$6:$E$25,"X")</f>
        <v>6</v>
      </c>
      <c r="L9" s="2" t="s">
        <v>121</v>
      </c>
    </row>
    <row r="10" spans="2:12" x14ac:dyDescent="0.25">
      <c r="B10" s="21"/>
      <c r="C10" s="3">
        <v>5</v>
      </c>
      <c r="D10" s="3" cm="1">
        <f t="array" aca="1" ref="D10" ca="1">RANK(INDEX(RNG,C10,0),RNG)</f>
        <v>21</v>
      </c>
      <c r="E10" s="3" t="str" cm="1">
        <f t="array" aca="1" ref="E10" ca="1">INDEX(RelValues,D10,0)&amp;""</f>
        <v/>
      </c>
      <c r="F10" s="2" t="str" cm="1">
        <f t="array" aca="1" ref="F10" ca="1">INDEX(Titles,D10,0)</f>
        <v>Ragtime</v>
      </c>
      <c r="H10" s="32"/>
      <c r="I10" s="32"/>
      <c r="J10" s="20"/>
      <c r="K10" s="12">
        <f>$J$3</f>
        <v>15</v>
      </c>
      <c r="L10" s="2" t="s">
        <v>122</v>
      </c>
    </row>
    <row r="11" spans="2:12" ht="19" customHeight="1" x14ac:dyDescent="0.25">
      <c r="B11" s="21"/>
      <c r="C11" s="3">
        <v>6</v>
      </c>
      <c r="D11" s="3" cm="1">
        <f t="array" aca="1" ref="D11" ca="1">RANK(INDEX(RNG,C11,0),RNG)</f>
        <v>12</v>
      </c>
      <c r="E11" s="3" t="str" cm="1">
        <f t="array" aca="1" ref="E11" ca="1">INDEX(RelValues,D11,0)&amp;""</f>
        <v>X</v>
      </c>
      <c r="F11" s="2" t="str" cm="1">
        <f t="array" aca="1" ref="F11" ca="1">INDEX(Titles,D11,0)</f>
        <v>Structure and Interpretation of Computer Programs</v>
      </c>
    </row>
    <row r="12" spans="2:12" ht="19" customHeight="1" x14ac:dyDescent="0.25">
      <c r="B12" s="21"/>
      <c r="C12" s="3">
        <v>7</v>
      </c>
      <c r="D12" s="3" cm="1">
        <f t="array" aca="1" ref="D12" ca="1">RANK(INDEX(RNG,C12,0),RNG)</f>
        <v>23</v>
      </c>
      <c r="E12" s="3" t="str" cm="1">
        <f t="array" aca="1" ref="E12" ca="1">INDEX(RelValues,D12,0)&amp;""</f>
        <v/>
      </c>
      <c r="F12" s="2" t="str" cm="1">
        <f t="array" aca="1" ref="F12" ca="1">INDEX(Titles,D12,0)</f>
        <v>Ariel</v>
      </c>
      <c r="H12" s="32" t="s">
        <v>124</v>
      </c>
      <c r="I12" s="32"/>
      <c r="J12" s="20">
        <f ca="1">K12/K13</f>
        <v>0.46666666666666667</v>
      </c>
      <c r="K12" s="12">
        <f ca="1">$L$2-COUNTIFS($E$6:$E$25,"X")</f>
        <v>14</v>
      </c>
      <c r="L12" s="2" t="s">
        <v>125</v>
      </c>
    </row>
    <row r="13" spans="2:12" x14ac:dyDescent="0.25">
      <c r="B13" s="21"/>
      <c r="C13" s="3">
        <v>8</v>
      </c>
      <c r="D13" s="3" cm="1">
        <f t="array" aca="1" ref="D13" ca="1">RANK(INDEX(RNG,C13,0),RNG)</f>
        <v>34</v>
      </c>
      <c r="E13" s="3" t="str" cm="1">
        <f t="array" aca="1" ref="E13" ca="1">INDEX(RelValues,D13,0)&amp;""</f>
        <v/>
      </c>
      <c r="F13" s="2" t="str" cm="1">
        <f t="array" aca="1" ref="F13" ca="1">INDEX(Titles,D13,0)</f>
        <v>Demonology and Witchcraft</v>
      </c>
      <c r="H13" s="32"/>
      <c r="I13" s="32"/>
      <c r="J13" s="20"/>
      <c r="K13" s="12">
        <f ca="1">$J$2-$L$2</f>
        <v>30</v>
      </c>
      <c r="L13" s="2" t="s">
        <v>126</v>
      </c>
    </row>
    <row r="14" spans="2:12" ht="19" customHeight="1" x14ac:dyDescent="0.25">
      <c r="B14" s="21"/>
      <c r="C14" s="3">
        <v>9</v>
      </c>
      <c r="D14" s="3" cm="1">
        <f t="array" aca="1" ref="D14" ca="1">RANK(INDEX(RNG,C14,0),RNG)</f>
        <v>33</v>
      </c>
      <c r="E14" s="3" t="str" cm="1">
        <f t="array" aca="1" ref="E14" ca="1">INDEX(RelValues,D14,0)&amp;""</f>
        <v/>
      </c>
      <c r="F14" s="2" t="str" cm="1">
        <f t="array" aca="1" ref="F14" ca="1">INDEX(Titles,D14,0)</f>
        <v>Swann's Way</v>
      </c>
    </row>
    <row r="15" spans="2:12" ht="19" customHeight="1" x14ac:dyDescent="0.25">
      <c r="B15" s="21"/>
      <c r="C15" s="3">
        <v>10</v>
      </c>
      <c r="D15" s="3" cm="1">
        <f t="array" aca="1" ref="D15" ca="1">RANK(INDEX(RNG,C15,0),RNG)</f>
        <v>14</v>
      </c>
      <c r="E15" s="3" t="str" cm="1">
        <f t="array" aca="1" ref="E15" ca="1">INDEX(RelValues,D15,0)&amp;""</f>
        <v>X</v>
      </c>
      <c r="F15" s="2" t="str" cm="1">
        <f t="array" aca="1" ref="F15" ca="1">INDEX(Titles,D15,0)</f>
        <v>Computer Systems: A Programmer's Perspective</v>
      </c>
      <c r="H15" s="32" t="s">
        <v>127</v>
      </c>
      <c r="I15" s="32"/>
      <c r="J15" s="20">
        <f ca="1">2*K15*K16/(K15+K16)</f>
        <v>0.34285714285714286</v>
      </c>
      <c r="K15" s="22">
        <f ca="1">$J$6</f>
        <v>0.3</v>
      </c>
      <c r="L15" s="2" t="s">
        <v>128</v>
      </c>
    </row>
    <row r="16" spans="2:12" x14ac:dyDescent="0.25">
      <c r="B16" s="21"/>
      <c r="C16" s="3">
        <v>11</v>
      </c>
      <c r="D16" s="3" cm="1">
        <f t="array" aca="1" ref="D16" ca="1">RANK(INDEX(RNG,C16,0),RNG)</f>
        <v>37</v>
      </c>
      <c r="E16" s="3" t="str" cm="1">
        <f t="array" aca="1" ref="E16" ca="1">INDEX(RelValues,D16,0)&amp;""</f>
        <v/>
      </c>
      <c r="F16" s="2" t="str" cm="1">
        <f t="array" aca="1" ref="F16" ca="1">INDEX(Titles,D16,0)</f>
        <v>Dracula</v>
      </c>
      <c r="H16" s="32"/>
      <c r="I16" s="32"/>
      <c r="J16" s="20"/>
      <c r="K16" s="22">
        <f ca="1">$J$9</f>
        <v>0.4</v>
      </c>
      <c r="L16" s="2" t="s">
        <v>129</v>
      </c>
    </row>
    <row r="17" spans="2:10" ht="19" customHeight="1" x14ac:dyDescent="0.25">
      <c r="B17" s="21"/>
      <c r="C17" s="3">
        <v>12</v>
      </c>
      <c r="D17" s="3" cm="1">
        <f t="array" aca="1" ref="D17" ca="1">RANK(INDEX(RNG,C17,0),RNG)</f>
        <v>16</v>
      </c>
      <c r="E17" s="3" t="str" cm="1">
        <f t="array" aca="1" ref="E17" ca="1">INDEX(RelValues,D17,0)&amp;""</f>
        <v/>
      </c>
      <c r="F17" s="2" t="str" cm="1">
        <f t="array" aca="1" ref="F17" ca="1">INDEX(Titles,D17,0)</f>
        <v>The Blind Assassin</v>
      </c>
    </row>
    <row r="18" spans="2:10" ht="19" customHeight="1" x14ac:dyDescent="0.25">
      <c r="B18" s="21"/>
      <c r="C18" s="3">
        <v>13</v>
      </c>
      <c r="D18" s="3" cm="1">
        <f t="array" aca="1" ref="D18" ca="1">RANK(INDEX(RNG,C18,0),RNG)</f>
        <v>35</v>
      </c>
      <c r="E18" s="3" t="str" cm="1">
        <f t="array" aca="1" ref="E18" ca="1">INDEX(RelValues,D18,0)&amp;""</f>
        <v/>
      </c>
      <c r="F18" s="2" t="str" cm="1">
        <f t="array" aca="1" ref="F18" ca="1">INDEX(Titles,D18,0)</f>
        <v>The Wind in the Willows</v>
      </c>
    </row>
    <row r="19" spans="2:10" x14ac:dyDescent="0.25">
      <c r="B19" s="21"/>
      <c r="C19" s="3">
        <v>14</v>
      </c>
      <c r="D19" s="3" cm="1">
        <f t="array" aca="1" ref="D19" ca="1">RANK(INDEX(RNG,C19,0),RNG)</f>
        <v>29</v>
      </c>
      <c r="E19" s="3" t="str" cm="1">
        <f t="array" aca="1" ref="E19" ca="1">INDEX(RelValues,D19,0)&amp;""</f>
        <v/>
      </c>
      <c r="F19" s="2" t="str" cm="1">
        <f t="array" aca="1" ref="F19" ca="1">INDEX(Titles,D19,0)</f>
        <v>Brave New World</v>
      </c>
      <c r="I19" s="24" t="s">
        <v>130</v>
      </c>
      <c r="J19" s="24" t="s">
        <v>131</v>
      </c>
    </row>
    <row r="20" spans="2:10" ht="19" customHeight="1" x14ac:dyDescent="0.25">
      <c r="B20" s="21"/>
      <c r="C20" s="3">
        <v>15</v>
      </c>
      <c r="D20" s="3" cm="1">
        <f t="array" aca="1" ref="D20" ca="1">RANK(INDEX(RNG,C20,0),RNG)</f>
        <v>39</v>
      </c>
      <c r="E20" s="3" t="str" cm="1">
        <f t="array" aca="1" ref="E20" ca="1">INDEX(RelValues,D20,0)&amp;""</f>
        <v/>
      </c>
      <c r="F20" s="2" t="str" cm="1">
        <f t="array" aca="1" ref="F20" ca="1">INDEX(Titles,D20,0)</f>
        <v>Adventures of Huckleberry Finn</v>
      </c>
      <c r="I20" s="26">
        <v>0</v>
      </c>
      <c r="J20" s="25">
        <f ca="1">(I20*I20+1)*$K$15*$K$16/(I20*I20*$K$15+$K$16)</f>
        <v>0.3</v>
      </c>
    </row>
    <row r="21" spans="2:10" ht="19" customHeight="1" x14ac:dyDescent="0.25">
      <c r="B21" s="21"/>
      <c r="C21" s="3">
        <v>16</v>
      </c>
      <c r="D21" s="3" cm="1">
        <f t="array" aca="1" ref="D21" ca="1">RANK(INDEX(RNG,C21,0),RNG)</f>
        <v>28</v>
      </c>
      <c r="E21" s="3" t="str" cm="1">
        <f t="array" aca="1" ref="E21" ca="1">INDEX(RelValues,D21,0)&amp;""</f>
        <v/>
      </c>
      <c r="F21" s="2" t="str" cm="1">
        <f t="array" aca="1" ref="F21" ca="1">INDEX(Titles,D21,0)</f>
        <v>On the Road</v>
      </c>
      <c r="I21" s="26">
        <f>I20+0.2</f>
        <v>0.2</v>
      </c>
      <c r="J21" s="25">
        <f t="shared" ref="J21:J38" ca="1" si="0">(I21*I21+1)*$K$15*$K$16/(I21*I21*$K$15+$K$16)</f>
        <v>0.30291262135922331</v>
      </c>
    </row>
    <row r="22" spans="2:10" x14ac:dyDescent="0.25">
      <c r="B22" s="21"/>
      <c r="C22" s="3">
        <v>17</v>
      </c>
      <c r="D22" s="3" cm="1">
        <f t="array" aca="1" ref="D22" ca="1">RANK(INDEX(RNG,C22,0),RNG)</f>
        <v>19</v>
      </c>
      <c r="E22" s="3" t="str" cm="1">
        <f t="array" aca="1" ref="E22" ca="1">INDEX(RelValues,D22,0)&amp;""</f>
        <v/>
      </c>
      <c r="F22" s="2" t="str" cm="1">
        <f t="array" aca="1" ref="F22" ca="1">INDEX(Titles,D22,0)</f>
        <v>The Handmaid's Tale</v>
      </c>
      <c r="I22" s="26">
        <f>I21+0.2</f>
        <v>0.4</v>
      </c>
      <c r="J22" s="25">
        <f t="shared" ca="1" si="0"/>
        <v>0.31071428571428572</v>
      </c>
    </row>
    <row r="23" spans="2:10" x14ac:dyDescent="0.25">
      <c r="B23" s="21"/>
      <c r="C23" s="3">
        <v>18</v>
      </c>
      <c r="D23" s="3" cm="1">
        <f t="array" aca="1" ref="D23" ca="1">RANK(INDEX(RNG,C23,0),RNG)</f>
        <v>47</v>
      </c>
      <c r="E23" s="3" t="str" cm="1">
        <f t="array" aca="1" ref="E23" ca="1">INDEX(RelValues,D23,0)&amp;""</f>
        <v/>
      </c>
      <c r="F23" s="2" t="str" cm="1">
        <f t="array" aca="1" ref="F23" ca="1">INDEX(Titles,D23,0)</f>
        <v>The Narrative of the Life of Frederick Douglass,  an American Slave</v>
      </c>
      <c r="I23" s="26">
        <f>I22+0.2</f>
        <v>0.60000000000000009</v>
      </c>
      <c r="J23" s="25">
        <f t="shared" ca="1" si="0"/>
        <v>0.32125984251968503</v>
      </c>
    </row>
    <row r="24" spans="2:10" ht="20" thickBot="1" x14ac:dyDescent="0.3">
      <c r="B24" s="21"/>
      <c r="C24" s="3">
        <v>19</v>
      </c>
      <c r="D24" s="3" cm="1">
        <f t="array" aca="1" ref="D24" ca="1">RANK(INDEX(RNG,C24,0),RNG)</f>
        <v>42</v>
      </c>
      <c r="E24" s="3" t="str" cm="1">
        <f t="array" aca="1" ref="E24" ca="1">INDEX(RelValues,D24,0)&amp;""</f>
        <v/>
      </c>
      <c r="F24" s="2" t="str" cm="1">
        <f t="array" aca="1" ref="F24" ca="1">INDEX(Titles,D24,0)</f>
        <v>Crime and Punishment</v>
      </c>
      <c r="I24" s="26">
        <f>I23+0.2</f>
        <v>0.8</v>
      </c>
      <c r="J24" s="25">
        <f t="shared" ca="1" si="0"/>
        <v>0.33243243243243237</v>
      </c>
    </row>
    <row r="25" spans="2:10" ht="20" thickBot="1" x14ac:dyDescent="0.3">
      <c r="B25" s="21"/>
      <c r="C25" s="3">
        <v>20</v>
      </c>
      <c r="D25" s="3" cm="1">
        <f t="array" aca="1" ref="D25" ca="1">RANK(INDEX(RNG,C25,0),RNG)</f>
        <v>7</v>
      </c>
      <c r="E25" s="3" t="str" cm="1">
        <f t="array" aca="1" ref="E25" ca="1">INDEX(RelValues,D25,0)&amp;""</f>
        <v>X</v>
      </c>
      <c r="F25" s="2" t="str" cm="1">
        <f t="array" aca="1" ref="F25" ca="1">INDEX(Titles,D25,0)</f>
        <v>Introduction to the Theory of Computation</v>
      </c>
      <c r="I25" s="27">
        <f>I24+0.2</f>
        <v>1</v>
      </c>
      <c r="J25" s="28">
        <f t="shared" ca="1" si="0"/>
        <v>0.34285714285714286</v>
      </c>
    </row>
    <row r="26" spans="2:10" x14ac:dyDescent="0.25">
      <c r="I26" s="26">
        <f>I25+0.2</f>
        <v>1.2</v>
      </c>
      <c r="J26" s="25">
        <f t="shared" ca="1" si="0"/>
        <v>0.35192307692307689</v>
      </c>
    </row>
    <row r="27" spans="2:10" x14ac:dyDescent="0.25">
      <c r="I27" s="26">
        <f>I26+0.2</f>
        <v>1.4</v>
      </c>
      <c r="J27" s="25">
        <f t="shared" ca="1" si="0"/>
        <v>0.35951417004048591</v>
      </c>
    </row>
    <row r="28" spans="2:10" x14ac:dyDescent="0.25">
      <c r="I28" s="26">
        <f>I27+0.2</f>
        <v>1.5999999999999999</v>
      </c>
      <c r="J28" s="25">
        <f t="shared" ca="1" si="0"/>
        <v>0.36575342465753424</v>
      </c>
    </row>
    <row r="29" spans="2:10" x14ac:dyDescent="0.25">
      <c r="E29" s="2"/>
      <c r="I29" s="26">
        <f>I28+0.2</f>
        <v>1.7999999999999998</v>
      </c>
      <c r="J29" s="25">
        <f t="shared" ca="1" si="0"/>
        <v>0.37084548104956266</v>
      </c>
    </row>
    <row r="30" spans="2:10" x14ac:dyDescent="0.25">
      <c r="E30" s="2"/>
      <c r="I30" s="26">
        <f>I29+0.2</f>
        <v>1.9999999999999998</v>
      </c>
      <c r="J30" s="25">
        <f t="shared" ca="1" si="0"/>
        <v>0.37500000000000006</v>
      </c>
    </row>
    <row r="31" spans="2:10" x14ac:dyDescent="0.25">
      <c r="E31" s="2"/>
      <c r="I31" s="26">
        <f>I30+1</f>
        <v>3</v>
      </c>
      <c r="J31" s="25">
        <f t="shared" ca="1" si="0"/>
        <v>0.38709677419354849</v>
      </c>
    </row>
    <row r="32" spans="2:10" ht="19" customHeight="1" x14ac:dyDescent="0.25">
      <c r="E32" s="2"/>
      <c r="I32" s="26">
        <f>I31+1</f>
        <v>4</v>
      </c>
      <c r="J32" s="25">
        <f t="shared" ca="1" si="0"/>
        <v>0.3923076923076923</v>
      </c>
    </row>
    <row r="33" spans="5:10" ht="19" customHeight="1" x14ac:dyDescent="0.25">
      <c r="E33" s="2"/>
      <c r="I33" s="26">
        <f>I32+1</f>
        <v>5</v>
      </c>
      <c r="J33" s="25">
        <f t="shared" ca="1" si="0"/>
        <v>0.39493670886075949</v>
      </c>
    </row>
    <row r="34" spans="5:10" x14ac:dyDescent="0.25">
      <c r="I34" s="26">
        <f>I33+1</f>
        <v>6</v>
      </c>
      <c r="J34" s="25">
        <f t="shared" ca="1" si="0"/>
        <v>0.39642857142857146</v>
      </c>
    </row>
    <row r="35" spans="5:10" x14ac:dyDescent="0.25">
      <c r="I35" s="26">
        <f>I34+1</f>
        <v>7</v>
      </c>
      <c r="J35" s="25">
        <f t="shared" ca="1" si="0"/>
        <v>0.39735099337748347</v>
      </c>
    </row>
    <row r="36" spans="5:10" x14ac:dyDescent="0.25">
      <c r="I36" s="26">
        <f>I35+1</f>
        <v>8</v>
      </c>
      <c r="J36" s="25">
        <f t="shared" ca="1" si="0"/>
        <v>0.39795918367346944</v>
      </c>
    </row>
    <row r="37" spans="5:10" x14ac:dyDescent="0.25">
      <c r="I37" s="26">
        <f>I36+1</f>
        <v>9</v>
      </c>
      <c r="J37" s="25">
        <f t="shared" ca="1" si="0"/>
        <v>0.39838056680161943</v>
      </c>
    </row>
    <row r="38" spans="5:10" x14ac:dyDescent="0.25">
      <c r="I38" s="26">
        <f>I37+1</f>
        <v>10</v>
      </c>
      <c r="J38" s="25">
        <f t="shared" ca="1" si="0"/>
        <v>0.39868421052631581</v>
      </c>
    </row>
  </sheetData>
  <mergeCells count="10">
    <mergeCell ref="B2:G3"/>
    <mergeCell ref="J6:J7"/>
    <mergeCell ref="J9:J10"/>
    <mergeCell ref="B6:B25"/>
    <mergeCell ref="H6:I7"/>
    <mergeCell ref="H9:I10"/>
    <mergeCell ref="H12:I13"/>
    <mergeCell ref="J12:J13"/>
    <mergeCell ref="H15:I16"/>
    <mergeCell ref="J15:J16"/>
  </mergeCells>
  <conditionalFormatting sqref="C6:F25">
    <cfRule type="expression" dxfId="7" priority="1">
      <formula>IF($E6="X",0,1)</formula>
    </cfRule>
    <cfRule type="expression" dxfId="6" priority="2">
      <formula>IF($E6="X",1,0)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9FFF-985D-BB4A-BCD9-2F2E6AA5B955}">
  <dimension ref="B2:S21"/>
  <sheetViews>
    <sheetView showGridLines="0" workbookViewId="0">
      <selection activeCell="S4" sqref="S4"/>
    </sheetView>
  </sheetViews>
  <sheetFormatPr baseColWidth="10" defaultRowHeight="16" x14ac:dyDescent="0.2"/>
  <cols>
    <col min="1" max="1" width="2.6640625" customWidth="1"/>
    <col min="2" max="2" width="34.1640625" customWidth="1"/>
  </cols>
  <sheetData>
    <row r="2" spans="2:19" x14ac:dyDescent="0.2">
      <c r="C2" s="34" t="s">
        <v>132</v>
      </c>
      <c r="D2" s="34" t="s">
        <v>133</v>
      </c>
      <c r="E2" s="34" t="s">
        <v>134</v>
      </c>
      <c r="F2" s="34" t="s">
        <v>135</v>
      </c>
      <c r="G2" s="34" t="s">
        <v>136</v>
      </c>
      <c r="H2" s="34" t="s">
        <v>137</v>
      </c>
      <c r="I2" s="34" t="s">
        <v>138</v>
      </c>
      <c r="J2" s="34" t="s">
        <v>139</v>
      </c>
      <c r="K2" s="34" t="s">
        <v>140</v>
      </c>
      <c r="L2" s="34" t="s">
        <v>141</v>
      </c>
      <c r="M2" s="33"/>
      <c r="N2" s="34" t="s">
        <v>143</v>
      </c>
      <c r="O2" s="34" t="s">
        <v>142</v>
      </c>
    </row>
    <row r="3" spans="2:19" ht="19" x14ac:dyDescent="0.25">
      <c r="B3" s="29" t="s">
        <v>121</v>
      </c>
      <c r="C3" s="35">
        <f ca="1">MIN(_xlfn.CEILING.MATH(RAND()*C4),C5)</f>
        <v>4</v>
      </c>
      <c r="D3" s="35">
        <f t="shared" ref="D3:L3" ca="1" si="0">MIN(_xlfn.CEILING.MATH(RAND()*D4),D5)</f>
        <v>5</v>
      </c>
      <c r="E3" s="35">
        <f t="shared" ca="1" si="0"/>
        <v>8</v>
      </c>
      <c r="F3" s="35">
        <f t="shared" ca="1" si="0"/>
        <v>9</v>
      </c>
      <c r="G3" s="35">
        <f t="shared" ca="1" si="0"/>
        <v>10</v>
      </c>
      <c r="H3" s="35">
        <f t="shared" ca="1" si="0"/>
        <v>10</v>
      </c>
      <c r="I3" s="35">
        <f t="shared" ca="1" si="0"/>
        <v>9</v>
      </c>
      <c r="J3" s="35">
        <f t="shared" ca="1" si="0"/>
        <v>10</v>
      </c>
      <c r="K3" s="35">
        <f t="shared" ca="1" si="0"/>
        <v>2</v>
      </c>
      <c r="L3" s="35">
        <f t="shared" ca="1" si="0"/>
        <v>2</v>
      </c>
      <c r="M3" s="33"/>
      <c r="N3" s="33"/>
      <c r="O3" s="35">
        <f ca="1">SUM(C3:L3)</f>
        <v>69</v>
      </c>
      <c r="Q3" s="37" t="s">
        <v>146</v>
      </c>
      <c r="R3" s="38">
        <v>10</v>
      </c>
      <c r="S3" s="38">
        <v>10</v>
      </c>
    </row>
    <row r="4" spans="2:19" ht="19" x14ac:dyDescent="0.25">
      <c r="B4" s="29" t="s">
        <v>123</v>
      </c>
      <c r="C4" s="35">
        <f>$R$3</f>
        <v>10</v>
      </c>
      <c r="D4" s="35">
        <f t="shared" ref="D4:H4" si="1">$R$3</f>
        <v>10</v>
      </c>
      <c r="E4" s="35">
        <f t="shared" si="1"/>
        <v>10</v>
      </c>
      <c r="F4" s="35">
        <f t="shared" si="1"/>
        <v>10</v>
      </c>
      <c r="G4" s="35">
        <f t="shared" si="1"/>
        <v>10</v>
      </c>
      <c r="H4" s="35">
        <f>$S$3</f>
        <v>10</v>
      </c>
      <c r="I4" s="35">
        <f t="shared" ref="I4:L4" si="2">$S$3</f>
        <v>10</v>
      </c>
      <c r="J4" s="35">
        <f t="shared" si="2"/>
        <v>10</v>
      </c>
      <c r="K4" s="35">
        <f t="shared" si="2"/>
        <v>10</v>
      </c>
      <c r="L4" s="35">
        <f t="shared" si="2"/>
        <v>10</v>
      </c>
      <c r="M4" s="33"/>
      <c r="N4" s="33"/>
      <c r="O4" s="35">
        <f>SUM(C4:L4)</f>
        <v>100</v>
      </c>
    </row>
    <row r="5" spans="2:19" ht="19" x14ac:dyDescent="0.25">
      <c r="B5" s="29" t="s">
        <v>122</v>
      </c>
      <c r="C5" s="35">
        <f ca="1">_xlfn.CEILING.MATH(RAND()*50)</f>
        <v>34</v>
      </c>
      <c r="D5" s="35">
        <f t="shared" ref="D5:L5" ca="1" si="3">_xlfn.CEILING.MATH(RAND()*50)</f>
        <v>28</v>
      </c>
      <c r="E5" s="35">
        <f t="shared" ca="1" si="3"/>
        <v>14</v>
      </c>
      <c r="F5" s="35">
        <f t="shared" ca="1" si="3"/>
        <v>15</v>
      </c>
      <c r="G5" s="35">
        <f t="shared" ca="1" si="3"/>
        <v>16</v>
      </c>
      <c r="H5" s="35">
        <f t="shared" ca="1" si="3"/>
        <v>13</v>
      </c>
      <c r="I5" s="35">
        <f t="shared" ca="1" si="3"/>
        <v>43</v>
      </c>
      <c r="J5" s="35">
        <f t="shared" ca="1" si="3"/>
        <v>35</v>
      </c>
      <c r="K5" s="35">
        <f t="shared" ca="1" si="3"/>
        <v>30</v>
      </c>
      <c r="L5" s="35">
        <f t="shared" ca="1" si="3"/>
        <v>6</v>
      </c>
      <c r="M5" s="33"/>
      <c r="N5" s="33"/>
      <c r="O5" s="35">
        <f ca="1">SUM(C5:L5)</f>
        <v>234</v>
      </c>
    </row>
    <row r="6" spans="2:19" x14ac:dyDescent="0.2">
      <c r="B6" s="30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</row>
    <row r="7" spans="2:19" ht="19" x14ac:dyDescent="0.25">
      <c r="B7" s="29" t="s">
        <v>128</v>
      </c>
      <c r="C7" s="36">
        <f ca="1">C3/C4</f>
        <v>0.4</v>
      </c>
      <c r="D7" s="36">
        <f t="shared" ref="D7:L7" ca="1" si="4">D3/D4</f>
        <v>0.5</v>
      </c>
      <c r="E7" s="36">
        <f t="shared" ca="1" si="4"/>
        <v>0.8</v>
      </c>
      <c r="F7" s="36">
        <f t="shared" ca="1" si="4"/>
        <v>0.9</v>
      </c>
      <c r="G7" s="36">
        <f t="shared" ca="1" si="4"/>
        <v>1</v>
      </c>
      <c r="H7" s="36">
        <f t="shared" ca="1" si="4"/>
        <v>1</v>
      </c>
      <c r="I7" s="36">
        <f t="shared" ca="1" si="4"/>
        <v>0.9</v>
      </c>
      <c r="J7" s="36">
        <f t="shared" ca="1" si="4"/>
        <v>1</v>
      </c>
      <c r="K7" s="36">
        <f t="shared" ca="1" si="4"/>
        <v>0.2</v>
      </c>
      <c r="L7" s="36">
        <f t="shared" ca="1" si="4"/>
        <v>0.2</v>
      </c>
      <c r="M7" s="33"/>
      <c r="N7" s="36">
        <f ca="1">AVERAGE(C7:L7)</f>
        <v>0.69000000000000006</v>
      </c>
      <c r="O7" s="36">
        <f t="shared" ref="O7" ca="1" si="5">O3/O4</f>
        <v>0.69</v>
      </c>
    </row>
    <row r="8" spans="2:19" ht="19" x14ac:dyDescent="0.25">
      <c r="B8" s="29" t="s">
        <v>129</v>
      </c>
      <c r="C8" s="36">
        <f ca="1">C3/C5</f>
        <v>0.11764705882352941</v>
      </c>
      <c r="D8" s="36">
        <f t="shared" ref="D8:L8" ca="1" si="6">D3/D5</f>
        <v>0.17857142857142858</v>
      </c>
      <c r="E8" s="36">
        <f t="shared" ca="1" si="6"/>
        <v>0.5714285714285714</v>
      </c>
      <c r="F8" s="36">
        <f t="shared" ca="1" si="6"/>
        <v>0.6</v>
      </c>
      <c r="G8" s="36">
        <f t="shared" ca="1" si="6"/>
        <v>0.625</v>
      </c>
      <c r="H8" s="36">
        <f t="shared" ca="1" si="6"/>
        <v>0.76923076923076927</v>
      </c>
      <c r="I8" s="36">
        <f t="shared" ca="1" si="6"/>
        <v>0.20930232558139536</v>
      </c>
      <c r="J8" s="36">
        <f t="shared" ca="1" si="6"/>
        <v>0.2857142857142857</v>
      </c>
      <c r="K8" s="36">
        <f t="shared" ca="1" si="6"/>
        <v>6.6666666666666666E-2</v>
      </c>
      <c r="L8" s="36">
        <f t="shared" ca="1" si="6"/>
        <v>0.33333333333333331</v>
      </c>
      <c r="M8" s="33"/>
      <c r="N8" s="36">
        <f ca="1">AVERAGE(C8:L8)</f>
        <v>0.37568944393499798</v>
      </c>
      <c r="O8" s="36">
        <f t="shared" ref="O8" ca="1" si="7">O3/O5</f>
        <v>0.29487179487179488</v>
      </c>
    </row>
    <row r="12" spans="2:19" ht="16" customHeight="1" x14ac:dyDescent="0.2">
      <c r="B12" s="32" t="s">
        <v>144</v>
      </c>
      <c r="C12" s="31"/>
    </row>
    <row r="13" spans="2:19" ht="16" customHeight="1" x14ac:dyDescent="0.2">
      <c r="B13" s="32"/>
      <c r="C13" s="31"/>
    </row>
    <row r="14" spans="2:19" ht="16" customHeight="1" x14ac:dyDescent="0.2">
      <c r="B14" s="32"/>
    </row>
    <row r="15" spans="2:19" ht="16" customHeight="1" x14ac:dyDescent="0.2">
      <c r="B15" s="32"/>
    </row>
    <row r="18" spans="2:2" x14ac:dyDescent="0.2">
      <c r="B18" s="32" t="s">
        <v>145</v>
      </c>
    </row>
    <row r="19" spans="2:2" x14ac:dyDescent="0.2">
      <c r="B19" s="32"/>
    </row>
    <row r="20" spans="2:2" x14ac:dyDescent="0.2">
      <c r="B20" s="32"/>
    </row>
    <row r="21" spans="2:2" x14ac:dyDescent="0.2">
      <c r="B21" s="32"/>
    </row>
  </sheetData>
  <mergeCells count="2">
    <mergeCell ref="B12:B15"/>
    <mergeCell ref="B18:B21"/>
  </mergeCells>
  <phoneticPr fontId="1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AAAD-539B-A64C-90CE-681A178F55E0}">
  <dimension ref="B1:M33"/>
  <sheetViews>
    <sheetView showGridLines="0" zoomScale="116" workbookViewId="0">
      <selection activeCell="A30" sqref="A30"/>
    </sheetView>
  </sheetViews>
  <sheetFormatPr baseColWidth="10" defaultRowHeight="19" x14ac:dyDescent="0.25"/>
  <cols>
    <col min="1" max="1" width="2.33203125" style="2" customWidth="1"/>
    <col min="2" max="2" width="20.83203125" style="2" customWidth="1"/>
    <col min="3" max="3" width="8.6640625" style="2" customWidth="1"/>
    <col min="4" max="4" width="9.1640625" style="2" customWidth="1"/>
    <col min="5" max="5" width="8.6640625" style="3" customWidth="1"/>
    <col min="6" max="6" width="70.5" style="2" customWidth="1"/>
    <col min="7" max="7" width="13.5" style="2" customWidth="1"/>
    <col min="8" max="12" width="10.83203125" style="2"/>
    <col min="13" max="13" width="0" style="2" hidden="1" customWidth="1"/>
    <col min="14" max="16384" width="10.83203125" style="2"/>
  </cols>
  <sheetData>
    <row r="1" spans="2:13" ht="10" customHeight="1" x14ac:dyDescent="0.25"/>
    <row r="2" spans="2:13" x14ac:dyDescent="0.25">
      <c r="B2" s="19" t="s">
        <v>109</v>
      </c>
      <c r="C2" s="19"/>
      <c r="D2" s="19"/>
      <c r="E2" s="19"/>
      <c r="F2" s="19"/>
      <c r="G2" s="19"/>
      <c r="I2" s="39" t="s">
        <v>110</v>
      </c>
      <c r="J2" s="11">
        <f>NDocs</f>
        <v>50</v>
      </c>
      <c r="K2" s="39" t="s">
        <v>120</v>
      </c>
      <c r="L2" s="11">
        <f ca="1">COUNTA(F6:F25)</f>
        <v>20</v>
      </c>
    </row>
    <row r="3" spans="2:13" x14ac:dyDescent="0.25">
      <c r="B3" s="19"/>
      <c r="C3" s="19"/>
      <c r="D3" s="19"/>
      <c r="E3" s="19"/>
      <c r="F3" s="19"/>
      <c r="G3" s="19"/>
      <c r="I3" s="39" t="s">
        <v>111</v>
      </c>
      <c r="J3" s="11">
        <f>NRelevant</f>
        <v>15</v>
      </c>
    </row>
    <row r="5" spans="2:13" ht="21" thickBot="1" x14ac:dyDescent="0.3">
      <c r="C5" s="8" t="s">
        <v>117</v>
      </c>
      <c r="D5" s="8" t="s">
        <v>113</v>
      </c>
      <c r="E5" s="8" t="s">
        <v>114</v>
      </c>
      <c r="F5" s="9" t="s">
        <v>115</v>
      </c>
      <c r="H5" s="8" t="s">
        <v>149</v>
      </c>
      <c r="I5" s="8" t="s">
        <v>150</v>
      </c>
      <c r="J5" s="8" t="s">
        <v>151</v>
      </c>
      <c r="K5" s="8" t="s">
        <v>147</v>
      </c>
      <c r="L5" s="8" t="s">
        <v>148</v>
      </c>
      <c r="M5" s="8" t="s">
        <v>153</v>
      </c>
    </row>
    <row r="6" spans="2:13" ht="20" thickTop="1" x14ac:dyDescent="0.25">
      <c r="B6" s="21" t="s">
        <v>112</v>
      </c>
      <c r="C6" s="3">
        <v>1</v>
      </c>
      <c r="D6" s="3" cm="1">
        <f t="array" aca="1" ref="D6" ca="1">RANK(INDEX(RNG,C6,0),RNG)</f>
        <v>4</v>
      </c>
      <c r="E6" s="3" t="str" cm="1">
        <f t="array" aca="1" ref="E6" ca="1">INDEX(RelValues,D6,0)&amp;""</f>
        <v>X</v>
      </c>
      <c r="F6" s="2" t="str" cm="1">
        <f t="array" aca="1" ref="F6" ca="1">INDEX(Titles,D6,0)</f>
        <v>Operating System Concepts</v>
      </c>
      <c r="H6" s="3">
        <f ca="1">COUNTIFS($E$6:E6,"X")</f>
        <v>1</v>
      </c>
      <c r="I6" s="3">
        <f>C6</f>
        <v>1</v>
      </c>
      <c r="J6" s="3">
        <f>$J$3</f>
        <v>15</v>
      </c>
      <c r="K6" s="23">
        <f ca="1">H6/I6</f>
        <v>1</v>
      </c>
      <c r="L6" s="23">
        <f ca="1">H6/J6</f>
        <v>6.6666666666666666E-2</v>
      </c>
      <c r="M6" s="23">
        <f ca="1">L6</f>
        <v>6.6666666666666666E-2</v>
      </c>
    </row>
    <row r="7" spans="2:13" x14ac:dyDescent="0.25">
      <c r="B7" s="21"/>
      <c r="C7" s="3">
        <v>2</v>
      </c>
      <c r="D7" s="3" cm="1">
        <f t="array" aca="1" ref="D7" ca="1">RANK(INDEX(RNG,C7,0),RNG)</f>
        <v>20</v>
      </c>
      <c r="E7" s="3" t="str" cm="1">
        <f t="array" aca="1" ref="E7" ca="1">INDEX(RelValues,D7,0)&amp;""</f>
        <v/>
      </c>
      <c r="F7" s="2" t="str" cm="1">
        <f t="array" aca="1" ref="F7" ca="1">INDEX(Titles,D7,0)</f>
        <v>The Penguin History of the World</v>
      </c>
      <c r="H7" s="3">
        <f ca="1">COUNTIFS($E$6:E7,"X")</f>
        <v>1</v>
      </c>
      <c r="I7" s="3">
        <f t="shared" ref="I7:I25" si="0">C7</f>
        <v>2</v>
      </c>
      <c r="J7" s="3">
        <f t="shared" ref="J7:J25" si="1">$J$3</f>
        <v>15</v>
      </c>
      <c r="K7" s="23">
        <f t="shared" ref="K7:K25" ca="1" si="2">H7/I7</f>
        <v>0.5</v>
      </c>
      <c r="L7" s="23">
        <f t="shared" ref="L7:L25" ca="1" si="3">H7/J7</f>
        <v>6.6666666666666666E-2</v>
      </c>
      <c r="M7" s="23">
        <f ca="1">L7-L6</f>
        <v>0</v>
      </c>
    </row>
    <row r="8" spans="2:13" x14ac:dyDescent="0.25">
      <c r="B8" s="21"/>
      <c r="C8" s="3">
        <v>3</v>
      </c>
      <c r="D8" s="3" cm="1">
        <f t="array" aca="1" ref="D8" ca="1">RANK(INDEX(RNG,C8,0),RNG)</f>
        <v>1</v>
      </c>
      <c r="E8" s="3" t="str" cm="1">
        <f t="array" aca="1" ref="E8" ca="1">INDEX(RelValues,D8,0)&amp;""</f>
        <v>X</v>
      </c>
      <c r="F8" s="2" t="str" cm="1">
        <f t="array" aca="1" ref="F8" ca="1">INDEX(Titles,D8,0)</f>
        <v>Database Systems: The Complete Book</v>
      </c>
      <c r="H8" s="3">
        <f ca="1">COUNTIFS($E$6:E8,"X")</f>
        <v>2</v>
      </c>
      <c r="I8" s="3">
        <f t="shared" si="0"/>
        <v>3</v>
      </c>
      <c r="J8" s="3">
        <f t="shared" si="1"/>
        <v>15</v>
      </c>
      <c r="K8" s="23">
        <f t="shared" ca="1" si="2"/>
        <v>0.66666666666666663</v>
      </c>
      <c r="L8" s="23">
        <f t="shared" ca="1" si="3"/>
        <v>0.13333333333333333</v>
      </c>
      <c r="M8" s="23">
        <f t="shared" ref="M8:M25" ca="1" si="4">L8-L7</f>
        <v>6.6666666666666666E-2</v>
      </c>
    </row>
    <row r="9" spans="2:13" x14ac:dyDescent="0.25">
      <c r="B9" s="21"/>
      <c r="C9" s="3">
        <v>4</v>
      </c>
      <c r="D9" s="3" cm="1">
        <f t="array" aca="1" ref="D9" ca="1">RANK(INDEX(RNG,C9,0),RNG)</f>
        <v>8</v>
      </c>
      <c r="E9" s="3" t="str" cm="1">
        <f t="array" aca="1" ref="E9" ca="1">INDEX(RelValues,D9,0)&amp;""</f>
        <v>X</v>
      </c>
      <c r="F9" s="2" t="str" cm="1">
        <f t="array" aca="1" ref="F9" ca="1">INDEX(Titles,D9,0)</f>
        <v>The Design of Everyday Things</v>
      </c>
      <c r="H9" s="3">
        <f ca="1">COUNTIFS($E$6:E9,"X")</f>
        <v>3</v>
      </c>
      <c r="I9" s="3">
        <f t="shared" si="0"/>
        <v>4</v>
      </c>
      <c r="J9" s="3">
        <f t="shared" si="1"/>
        <v>15</v>
      </c>
      <c r="K9" s="23">
        <f t="shared" ca="1" si="2"/>
        <v>0.75</v>
      </c>
      <c r="L9" s="23">
        <f t="shared" ca="1" si="3"/>
        <v>0.2</v>
      </c>
      <c r="M9" s="23">
        <f t="shared" ca="1" si="4"/>
        <v>6.666666666666668E-2</v>
      </c>
    </row>
    <row r="10" spans="2:13" x14ac:dyDescent="0.25">
      <c r="B10" s="21"/>
      <c r="C10" s="3">
        <v>5</v>
      </c>
      <c r="D10" s="3" cm="1">
        <f t="array" aca="1" ref="D10" ca="1">RANK(INDEX(RNG,C10,0),RNG)</f>
        <v>21</v>
      </c>
      <c r="E10" s="3" t="str" cm="1">
        <f t="array" aca="1" ref="E10" ca="1">INDEX(RelValues,D10,0)&amp;""</f>
        <v/>
      </c>
      <c r="F10" s="2" t="str" cm="1">
        <f t="array" aca="1" ref="F10" ca="1">INDEX(Titles,D10,0)</f>
        <v>Ragtime</v>
      </c>
      <c r="H10" s="3">
        <f ca="1">COUNTIFS($E$6:E10,"X")</f>
        <v>3</v>
      </c>
      <c r="I10" s="3">
        <f t="shared" si="0"/>
        <v>5</v>
      </c>
      <c r="J10" s="3">
        <f t="shared" si="1"/>
        <v>15</v>
      </c>
      <c r="K10" s="23">
        <f t="shared" ca="1" si="2"/>
        <v>0.6</v>
      </c>
      <c r="L10" s="23">
        <f t="shared" ca="1" si="3"/>
        <v>0.2</v>
      </c>
      <c r="M10" s="23">
        <f t="shared" ca="1" si="4"/>
        <v>0</v>
      </c>
    </row>
    <row r="11" spans="2:13" ht="19" customHeight="1" x14ac:dyDescent="0.25">
      <c r="B11" s="21"/>
      <c r="C11" s="3">
        <v>6</v>
      </c>
      <c r="D11" s="3" cm="1">
        <f t="array" aca="1" ref="D11" ca="1">RANK(INDEX(RNG,C11,0),RNG)</f>
        <v>12</v>
      </c>
      <c r="E11" s="3" t="str" cm="1">
        <f t="array" aca="1" ref="E11" ca="1">INDEX(RelValues,D11,0)&amp;""</f>
        <v>X</v>
      </c>
      <c r="F11" s="2" t="str" cm="1">
        <f t="array" aca="1" ref="F11" ca="1">INDEX(Titles,D11,0)</f>
        <v>Structure and Interpretation of Computer Programs</v>
      </c>
      <c r="H11" s="3">
        <f ca="1">COUNTIFS($E$6:E11,"X")</f>
        <v>4</v>
      </c>
      <c r="I11" s="3">
        <f t="shared" si="0"/>
        <v>6</v>
      </c>
      <c r="J11" s="3">
        <f t="shared" si="1"/>
        <v>15</v>
      </c>
      <c r="K11" s="23">
        <f t="shared" ca="1" si="2"/>
        <v>0.66666666666666663</v>
      </c>
      <c r="L11" s="23">
        <f t="shared" ca="1" si="3"/>
        <v>0.26666666666666666</v>
      </c>
      <c r="M11" s="23">
        <f t="shared" ca="1" si="4"/>
        <v>6.6666666666666652E-2</v>
      </c>
    </row>
    <row r="12" spans="2:13" ht="19" customHeight="1" x14ac:dyDescent="0.25">
      <c r="B12" s="21"/>
      <c r="C12" s="3">
        <v>7</v>
      </c>
      <c r="D12" s="3" cm="1">
        <f t="array" aca="1" ref="D12" ca="1">RANK(INDEX(RNG,C12,0),RNG)</f>
        <v>23</v>
      </c>
      <c r="E12" s="3" t="str" cm="1">
        <f t="array" aca="1" ref="E12" ca="1">INDEX(RelValues,D12,0)&amp;""</f>
        <v/>
      </c>
      <c r="F12" s="2" t="str" cm="1">
        <f t="array" aca="1" ref="F12" ca="1">INDEX(Titles,D12,0)</f>
        <v>Ariel</v>
      </c>
      <c r="H12" s="3">
        <f ca="1">COUNTIFS($E$6:E12,"X")</f>
        <v>4</v>
      </c>
      <c r="I12" s="3">
        <f t="shared" si="0"/>
        <v>7</v>
      </c>
      <c r="J12" s="3">
        <f t="shared" si="1"/>
        <v>15</v>
      </c>
      <c r="K12" s="23">
        <f t="shared" ca="1" si="2"/>
        <v>0.5714285714285714</v>
      </c>
      <c r="L12" s="23">
        <f t="shared" ca="1" si="3"/>
        <v>0.26666666666666666</v>
      </c>
      <c r="M12" s="23">
        <f t="shared" ca="1" si="4"/>
        <v>0</v>
      </c>
    </row>
    <row r="13" spans="2:13" x14ac:dyDescent="0.25">
      <c r="B13" s="21"/>
      <c r="C13" s="3">
        <v>8</v>
      </c>
      <c r="D13" s="3" cm="1">
        <f t="array" aca="1" ref="D13" ca="1">RANK(INDEX(RNG,C13,0),RNG)</f>
        <v>34</v>
      </c>
      <c r="E13" s="3" t="str" cm="1">
        <f t="array" aca="1" ref="E13" ca="1">INDEX(RelValues,D13,0)&amp;""</f>
        <v/>
      </c>
      <c r="F13" s="2" t="str" cm="1">
        <f t="array" aca="1" ref="F13" ca="1">INDEX(Titles,D13,0)</f>
        <v>Demonology and Witchcraft</v>
      </c>
      <c r="H13" s="3">
        <f ca="1">COUNTIFS($E$6:E13,"X")</f>
        <v>4</v>
      </c>
      <c r="I13" s="3">
        <f t="shared" si="0"/>
        <v>8</v>
      </c>
      <c r="J13" s="3">
        <f t="shared" si="1"/>
        <v>15</v>
      </c>
      <c r="K13" s="23">
        <f t="shared" ca="1" si="2"/>
        <v>0.5</v>
      </c>
      <c r="L13" s="23">
        <f t="shared" ca="1" si="3"/>
        <v>0.26666666666666666</v>
      </c>
      <c r="M13" s="23">
        <f t="shared" ca="1" si="4"/>
        <v>0</v>
      </c>
    </row>
    <row r="14" spans="2:13" ht="19" customHeight="1" x14ac:dyDescent="0.25">
      <c r="B14" s="21"/>
      <c r="C14" s="3">
        <v>9</v>
      </c>
      <c r="D14" s="3" cm="1">
        <f t="array" aca="1" ref="D14" ca="1">RANK(INDEX(RNG,C14,0),RNG)</f>
        <v>33</v>
      </c>
      <c r="E14" s="3" t="str" cm="1">
        <f t="array" aca="1" ref="E14" ca="1">INDEX(RelValues,D14,0)&amp;""</f>
        <v/>
      </c>
      <c r="F14" s="2" t="str" cm="1">
        <f t="array" aca="1" ref="F14" ca="1">INDEX(Titles,D14,0)</f>
        <v>Swann's Way</v>
      </c>
      <c r="H14" s="3">
        <f ca="1">COUNTIFS($E$6:E14,"X")</f>
        <v>4</v>
      </c>
      <c r="I14" s="3">
        <f t="shared" si="0"/>
        <v>9</v>
      </c>
      <c r="J14" s="3">
        <f t="shared" si="1"/>
        <v>15</v>
      </c>
      <c r="K14" s="23">
        <f t="shared" ca="1" si="2"/>
        <v>0.44444444444444442</v>
      </c>
      <c r="L14" s="23">
        <f t="shared" ca="1" si="3"/>
        <v>0.26666666666666666</v>
      </c>
      <c r="M14" s="23">
        <f t="shared" ca="1" si="4"/>
        <v>0</v>
      </c>
    </row>
    <row r="15" spans="2:13" ht="19" customHeight="1" x14ac:dyDescent="0.25">
      <c r="B15" s="21"/>
      <c r="C15" s="3">
        <v>10</v>
      </c>
      <c r="D15" s="3" cm="1">
        <f t="array" aca="1" ref="D15" ca="1">RANK(INDEX(RNG,C15,0),RNG)</f>
        <v>14</v>
      </c>
      <c r="E15" s="3" t="str" cm="1">
        <f t="array" aca="1" ref="E15" ca="1">INDEX(RelValues,D15,0)&amp;""</f>
        <v>X</v>
      </c>
      <c r="F15" s="2" t="str" cm="1">
        <f t="array" aca="1" ref="F15" ca="1">INDEX(Titles,D15,0)</f>
        <v>Computer Systems: A Programmer's Perspective</v>
      </c>
      <c r="H15" s="3">
        <f ca="1">COUNTIFS($E$6:E15,"X")</f>
        <v>5</v>
      </c>
      <c r="I15" s="3">
        <f t="shared" si="0"/>
        <v>10</v>
      </c>
      <c r="J15" s="3">
        <f t="shared" si="1"/>
        <v>15</v>
      </c>
      <c r="K15" s="23">
        <f t="shared" ca="1" si="2"/>
        <v>0.5</v>
      </c>
      <c r="L15" s="23">
        <f t="shared" ca="1" si="3"/>
        <v>0.33333333333333331</v>
      </c>
      <c r="M15" s="23">
        <f t="shared" ca="1" si="4"/>
        <v>6.6666666666666652E-2</v>
      </c>
    </row>
    <row r="16" spans="2:13" x14ac:dyDescent="0.25">
      <c r="B16" s="21"/>
      <c r="C16" s="3">
        <v>11</v>
      </c>
      <c r="D16" s="3" cm="1">
        <f t="array" aca="1" ref="D16" ca="1">RANK(INDEX(RNG,C16,0),RNG)</f>
        <v>37</v>
      </c>
      <c r="E16" s="3" t="str" cm="1">
        <f t="array" aca="1" ref="E16" ca="1">INDEX(RelValues,D16,0)&amp;""</f>
        <v/>
      </c>
      <c r="F16" s="2" t="str" cm="1">
        <f t="array" aca="1" ref="F16" ca="1">INDEX(Titles,D16,0)</f>
        <v>Dracula</v>
      </c>
      <c r="H16" s="3">
        <f ca="1">COUNTIFS($E$6:E16,"X")</f>
        <v>5</v>
      </c>
      <c r="I16" s="3">
        <f t="shared" si="0"/>
        <v>11</v>
      </c>
      <c r="J16" s="3">
        <f t="shared" si="1"/>
        <v>15</v>
      </c>
      <c r="K16" s="23">
        <f t="shared" ca="1" si="2"/>
        <v>0.45454545454545453</v>
      </c>
      <c r="L16" s="23">
        <f t="shared" ca="1" si="3"/>
        <v>0.33333333333333331</v>
      </c>
      <c r="M16" s="23">
        <f t="shared" ca="1" si="4"/>
        <v>0</v>
      </c>
    </row>
    <row r="17" spans="2:13" ht="19" customHeight="1" x14ac:dyDescent="0.25">
      <c r="B17" s="21"/>
      <c r="C17" s="3">
        <v>12</v>
      </c>
      <c r="D17" s="3" cm="1">
        <f t="array" aca="1" ref="D17" ca="1">RANK(INDEX(RNG,C17,0),RNG)</f>
        <v>16</v>
      </c>
      <c r="E17" s="3" t="str" cm="1">
        <f t="array" aca="1" ref="E17" ca="1">INDEX(RelValues,D17,0)&amp;""</f>
        <v/>
      </c>
      <c r="F17" s="2" t="str" cm="1">
        <f t="array" aca="1" ref="F17" ca="1">INDEX(Titles,D17,0)</f>
        <v>The Blind Assassin</v>
      </c>
      <c r="H17" s="3">
        <f ca="1">COUNTIFS($E$6:E17,"X")</f>
        <v>5</v>
      </c>
      <c r="I17" s="3">
        <f t="shared" si="0"/>
        <v>12</v>
      </c>
      <c r="J17" s="3">
        <f t="shared" si="1"/>
        <v>15</v>
      </c>
      <c r="K17" s="23">
        <f t="shared" ca="1" si="2"/>
        <v>0.41666666666666669</v>
      </c>
      <c r="L17" s="23">
        <f t="shared" ca="1" si="3"/>
        <v>0.33333333333333331</v>
      </c>
      <c r="M17" s="23">
        <f t="shared" ca="1" si="4"/>
        <v>0</v>
      </c>
    </row>
    <row r="18" spans="2:13" ht="19" customHeight="1" x14ac:dyDescent="0.25">
      <c r="B18" s="21"/>
      <c r="C18" s="3">
        <v>13</v>
      </c>
      <c r="D18" s="3" cm="1">
        <f t="array" aca="1" ref="D18" ca="1">RANK(INDEX(RNG,C18,0),RNG)</f>
        <v>35</v>
      </c>
      <c r="E18" s="3" t="str" cm="1">
        <f t="array" aca="1" ref="E18" ca="1">INDEX(RelValues,D18,0)&amp;""</f>
        <v/>
      </c>
      <c r="F18" s="2" t="str" cm="1">
        <f t="array" aca="1" ref="F18" ca="1">INDEX(Titles,D18,0)</f>
        <v>The Wind in the Willows</v>
      </c>
      <c r="H18" s="3">
        <f ca="1">COUNTIFS($E$6:E18,"X")</f>
        <v>5</v>
      </c>
      <c r="I18" s="3">
        <f t="shared" si="0"/>
        <v>13</v>
      </c>
      <c r="J18" s="3">
        <f t="shared" si="1"/>
        <v>15</v>
      </c>
      <c r="K18" s="23">
        <f t="shared" ca="1" si="2"/>
        <v>0.38461538461538464</v>
      </c>
      <c r="L18" s="23">
        <f t="shared" ca="1" si="3"/>
        <v>0.33333333333333331</v>
      </c>
      <c r="M18" s="23">
        <f t="shared" ca="1" si="4"/>
        <v>0</v>
      </c>
    </row>
    <row r="19" spans="2:13" x14ac:dyDescent="0.25">
      <c r="B19" s="21"/>
      <c r="C19" s="3">
        <v>14</v>
      </c>
      <c r="D19" s="3" cm="1">
        <f t="array" aca="1" ref="D19" ca="1">RANK(INDEX(RNG,C19,0),RNG)</f>
        <v>29</v>
      </c>
      <c r="E19" s="3" t="str" cm="1">
        <f t="array" aca="1" ref="E19" ca="1">INDEX(RelValues,D19,0)&amp;""</f>
        <v/>
      </c>
      <c r="F19" s="2" t="str" cm="1">
        <f t="array" aca="1" ref="F19" ca="1">INDEX(Titles,D19,0)</f>
        <v>Brave New World</v>
      </c>
      <c r="H19" s="3">
        <f ca="1">COUNTIFS($E$6:E19,"X")</f>
        <v>5</v>
      </c>
      <c r="I19" s="3">
        <f t="shared" si="0"/>
        <v>14</v>
      </c>
      <c r="J19" s="3">
        <f t="shared" si="1"/>
        <v>15</v>
      </c>
      <c r="K19" s="23">
        <f t="shared" ca="1" si="2"/>
        <v>0.35714285714285715</v>
      </c>
      <c r="L19" s="23">
        <f t="shared" ca="1" si="3"/>
        <v>0.33333333333333331</v>
      </c>
      <c r="M19" s="23">
        <f t="shared" ca="1" si="4"/>
        <v>0</v>
      </c>
    </row>
    <row r="20" spans="2:13" ht="19" customHeight="1" x14ac:dyDescent="0.25">
      <c r="B20" s="21"/>
      <c r="C20" s="3">
        <v>15</v>
      </c>
      <c r="D20" s="3" cm="1">
        <f t="array" aca="1" ref="D20" ca="1">RANK(INDEX(RNG,C20,0),RNG)</f>
        <v>39</v>
      </c>
      <c r="E20" s="3" t="str" cm="1">
        <f t="array" aca="1" ref="E20" ca="1">INDEX(RelValues,D20,0)&amp;""</f>
        <v/>
      </c>
      <c r="F20" s="2" t="str" cm="1">
        <f t="array" aca="1" ref="F20" ca="1">INDEX(Titles,D20,0)</f>
        <v>Adventures of Huckleberry Finn</v>
      </c>
      <c r="H20" s="3">
        <f ca="1">COUNTIFS($E$6:E20,"X")</f>
        <v>5</v>
      </c>
      <c r="I20" s="3">
        <f t="shared" si="0"/>
        <v>15</v>
      </c>
      <c r="J20" s="3">
        <f t="shared" si="1"/>
        <v>15</v>
      </c>
      <c r="K20" s="23">
        <f t="shared" ca="1" si="2"/>
        <v>0.33333333333333331</v>
      </c>
      <c r="L20" s="23">
        <f t="shared" ca="1" si="3"/>
        <v>0.33333333333333331</v>
      </c>
      <c r="M20" s="23">
        <f t="shared" ca="1" si="4"/>
        <v>0</v>
      </c>
    </row>
    <row r="21" spans="2:13" ht="19" customHeight="1" x14ac:dyDescent="0.25">
      <c r="B21" s="21"/>
      <c r="C21" s="3">
        <v>16</v>
      </c>
      <c r="D21" s="3" cm="1">
        <f t="array" aca="1" ref="D21" ca="1">RANK(INDEX(RNG,C21,0),RNG)</f>
        <v>28</v>
      </c>
      <c r="E21" s="3" t="str" cm="1">
        <f t="array" aca="1" ref="E21" ca="1">INDEX(RelValues,D21,0)&amp;""</f>
        <v/>
      </c>
      <c r="F21" s="2" t="str" cm="1">
        <f t="array" aca="1" ref="F21" ca="1">INDEX(Titles,D21,0)</f>
        <v>On the Road</v>
      </c>
      <c r="H21" s="3">
        <f ca="1">COUNTIFS($E$6:E21,"X")</f>
        <v>5</v>
      </c>
      <c r="I21" s="3">
        <f t="shared" si="0"/>
        <v>16</v>
      </c>
      <c r="J21" s="3">
        <f t="shared" si="1"/>
        <v>15</v>
      </c>
      <c r="K21" s="23">
        <f t="shared" ca="1" si="2"/>
        <v>0.3125</v>
      </c>
      <c r="L21" s="23">
        <f t="shared" ca="1" si="3"/>
        <v>0.33333333333333331</v>
      </c>
      <c r="M21" s="23">
        <f t="shared" ca="1" si="4"/>
        <v>0</v>
      </c>
    </row>
    <row r="22" spans="2:13" x14ac:dyDescent="0.25">
      <c r="B22" s="21"/>
      <c r="C22" s="3">
        <v>17</v>
      </c>
      <c r="D22" s="3" cm="1">
        <f t="array" aca="1" ref="D22" ca="1">RANK(INDEX(RNG,C22,0),RNG)</f>
        <v>19</v>
      </c>
      <c r="E22" s="3" t="str" cm="1">
        <f t="array" aca="1" ref="E22" ca="1">INDEX(RelValues,D22,0)&amp;""</f>
        <v/>
      </c>
      <c r="F22" s="2" t="str" cm="1">
        <f t="array" aca="1" ref="F22" ca="1">INDEX(Titles,D22,0)</f>
        <v>The Handmaid's Tale</v>
      </c>
      <c r="H22" s="3">
        <f ca="1">COUNTIFS($E$6:E22,"X")</f>
        <v>5</v>
      </c>
      <c r="I22" s="3">
        <f t="shared" si="0"/>
        <v>17</v>
      </c>
      <c r="J22" s="3">
        <f t="shared" si="1"/>
        <v>15</v>
      </c>
      <c r="K22" s="23">
        <f t="shared" ca="1" si="2"/>
        <v>0.29411764705882354</v>
      </c>
      <c r="L22" s="23">
        <f t="shared" ca="1" si="3"/>
        <v>0.33333333333333331</v>
      </c>
      <c r="M22" s="23">
        <f t="shared" ca="1" si="4"/>
        <v>0</v>
      </c>
    </row>
    <row r="23" spans="2:13" x14ac:dyDescent="0.25">
      <c r="B23" s="21"/>
      <c r="C23" s="3">
        <v>18</v>
      </c>
      <c r="D23" s="3" cm="1">
        <f t="array" aca="1" ref="D23" ca="1">RANK(INDEX(RNG,C23,0),RNG)</f>
        <v>47</v>
      </c>
      <c r="E23" s="3" t="str" cm="1">
        <f t="array" aca="1" ref="E23" ca="1">INDEX(RelValues,D23,0)&amp;""</f>
        <v/>
      </c>
      <c r="F23" s="2" t="str" cm="1">
        <f t="array" aca="1" ref="F23" ca="1">INDEX(Titles,D23,0)</f>
        <v>The Narrative of the Life of Frederick Douglass,  an American Slave</v>
      </c>
      <c r="H23" s="3">
        <f ca="1">COUNTIFS($E$6:E23,"X")</f>
        <v>5</v>
      </c>
      <c r="I23" s="3">
        <f t="shared" si="0"/>
        <v>18</v>
      </c>
      <c r="J23" s="3">
        <f t="shared" si="1"/>
        <v>15</v>
      </c>
      <c r="K23" s="23">
        <f t="shared" ca="1" si="2"/>
        <v>0.27777777777777779</v>
      </c>
      <c r="L23" s="23">
        <f t="shared" ca="1" si="3"/>
        <v>0.33333333333333331</v>
      </c>
      <c r="M23" s="23">
        <f t="shared" ca="1" si="4"/>
        <v>0</v>
      </c>
    </row>
    <row r="24" spans="2:13" x14ac:dyDescent="0.25">
      <c r="B24" s="21"/>
      <c r="C24" s="3">
        <v>19</v>
      </c>
      <c r="D24" s="3" cm="1">
        <f t="array" aca="1" ref="D24" ca="1">RANK(INDEX(RNG,C24,0),RNG)</f>
        <v>42</v>
      </c>
      <c r="E24" s="3" t="str" cm="1">
        <f t="array" aca="1" ref="E24" ca="1">INDEX(RelValues,D24,0)&amp;""</f>
        <v/>
      </c>
      <c r="F24" s="2" t="str" cm="1">
        <f t="array" aca="1" ref="F24" ca="1">INDEX(Titles,D24,0)</f>
        <v>Crime and Punishment</v>
      </c>
      <c r="H24" s="3">
        <f ca="1">COUNTIFS($E$6:E24,"X")</f>
        <v>5</v>
      </c>
      <c r="I24" s="3">
        <f t="shared" si="0"/>
        <v>19</v>
      </c>
      <c r="J24" s="3">
        <f t="shared" si="1"/>
        <v>15</v>
      </c>
      <c r="K24" s="23">
        <f t="shared" ca="1" si="2"/>
        <v>0.26315789473684209</v>
      </c>
      <c r="L24" s="23">
        <f t="shared" ca="1" si="3"/>
        <v>0.33333333333333331</v>
      </c>
      <c r="M24" s="23">
        <f t="shared" ca="1" si="4"/>
        <v>0</v>
      </c>
    </row>
    <row r="25" spans="2:13" x14ac:dyDescent="0.25">
      <c r="B25" s="21"/>
      <c r="C25" s="3">
        <v>20</v>
      </c>
      <c r="D25" s="3" cm="1">
        <f t="array" aca="1" ref="D25" ca="1">RANK(INDEX(RNG,C25,0),RNG)</f>
        <v>7</v>
      </c>
      <c r="E25" s="3" t="str" cm="1">
        <f t="array" aca="1" ref="E25" ca="1">INDEX(RelValues,D25,0)&amp;""</f>
        <v>X</v>
      </c>
      <c r="F25" s="2" t="str" cm="1">
        <f t="array" aca="1" ref="F25" ca="1">INDEX(Titles,D25,0)</f>
        <v>Introduction to the Theory of Computation</v>
      </c>
      <c r="H25" s="3">
        <f ca="1">COUNTIFS($E$6:E25,"X")</f>
        <v>6</v>
      </c>
      <c r="I25" s="3">
        <f t="shared" si="0"/>
        <v>20</v>
      </c>
      <c r="J25" s="3">
        <f t="shared" si="1"/>
        <v>15</v>
      </c>
      <c r="K25" s="23">
        <f t="shared" ca="1" si="2"/>
        <v>0.3</v>
      </c>
      <c r="L25" s="23">
        <f t="shared" ca="1" si="3"/>
        <v>0.4</v>
      </c>
      <c r="M25" s="23">
        <f t="shared" ca="1" si="4"/>
        <v>6.6666666666666707E-2</v>
      </c>
    </row>
    <row r="28" spans="2:13" ht="19" customHeight="1" x14ac:dyDescent="0.25">
      <c r="H28" s="32" t="s">
        <v>152</v>
      </c>
      <c r="I28" s="32"/>
      <c r="J28" s="32"/>
      <c r="K28" s="40">
        <f ca="1">SUMPRODUCT(K6:K25,M6:M25)</f>
        <v>0.25888888888888889</v>
      </c>
      <c r="L28" s="12" t="s">
        <v>154</v>
      </c>
    </row>
    <row r="29" spans="2:13" ht="19" customHeight="1" x14ac:dyDescent="0.25">
      <c r="E29" s="2"/>
      <c r="H29" s="32"/>
      <c r="I29" s="32"/>
      <c r="J29" s="32"/>
      <c r="K29" s="40"/>
    </row>
    <row r="30" spans="2:13" x14ac:dyDescent="0.25">
      <c r="E30" s="2"/>
    </row>
    <row r="31" spans="2:13" x14ac:dyDescent="0.25">
      <c r="E31" s="2"/>
    </row>
    <row r="32" spans="2:13" ht="19" customHeight="1" x14ac:dyDescent="0.25">
      <c r="E32" s="2"/>
    </row>
    <row r="33" spans="5:5" ht="19" customHeight="1" x14ac:dyDescent="0.25">
      <c r="E33" s="2"/>
    </row>
  </sheetData>
  <mergeCells count="4">
    <mergeCell ref="K28:K29"/>
    <mergeCell ref="H28:J29"/>
    <mergeCell ref="B2:G3"/>
    <mergeCell ref="B6:B25"/>
  </mergeCells>
  <conditionalFormatting sqref="C6:F25">
    <cfRule type="expression" dxfId="5" priority="1">
      <formula>IF($E6="X",0,1)</formula>
    </cfRule>
    <cfRule type="expression" dxfId="4" priority="2">
      <formula>IF($E6="X",1,0)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F31F-7326-B94F-98B4-79B566C36701}">
  <dimension ref="B1:O52"/>
  <sheetViews>
    <sheetView showGridLines="0" tabSelected="1" topLeftCell="G1" zoomScale="116" workbookViewId="0">
      <selection activeCell="R8" sqref="R8"/>
    </sheetView>
  </sheetViews>
  <sheetFormatPr baseColWidth="10" defaultRowHeight="19" x14ac:dyDescent="0.25"/>
  <cols>
    <col min="1" max="1" width="2.33203125" style="2" customWidth="1"/>
    <col min="2" max="2" width="20.83203125" style="2" customWidth="1"/>
    <col min="3" max="4" width="8.6640625" style="2" customWidth="1"/>
    <col min="5" max="5" width="9.1640625" style="2" customWidth="1"/>
    <col min="6" max="6" width="8.6640625" style="3" customWidth="1"/>
    <col min="7" max="7" width="70.5" style="2" customWidth="1"/>
    <col min="8" max="8" width="13.5" style="2" customWidth="1"/>
    <col min="9" max="9" width="6.1640625" style="2" customWidth="1"/>
    <col min="10" max="14" width="10.83203125" style="2"/>
    <col min="15" max="15" width="10.83203125" style="2" customWidth="1"/>
    <col min="16" max="16384" width="10.83203125" style="2"/>
  </cols>
  <sheetData>
    <row r="1" spans="2:15" ht="10" customHeight="1" x14ac:dyDescent="0.25"/>
    <row r="2" spans="2:15" x14ac:dyDescent="0.25">
      <c r="B2" s="19" t="s">
        <v>109</v>
      </c>
      <c r="C2" s="19"/>
      <c r="D2" s="19"/>
      <c r="E2" s="19"/>
      <c r="F2" s="19"/>
      <c r="G2" s="19"/>
      <c r="H2" s="19"/>
      <c r="J2" s="39" t="s">
        <v>110</v>
      </c>
      <c r="K2" s="11">
        <f>NDocs</f>
        <v>50</v>
      </c>
      <c r="L2" s="39" t="s">
        <v>120</v>
      </c>
      <c r="M2" s="11">
        <f ca="1">COUNTA(G6:G25)</f>
        <v>20</v>
      </c>
    </row>
    <row r="3" spans="2:15" x14ac:dyDescent="0.25">
      <c r="B3" s="19"/>
      <c r="C3" s="19"/>
      <c r="D3" s="19"/>
      <c r="E3" s="19"/>
      <c r="F3" s="19"/>
      <c r="G3" s="19"/>
      <c r="H3" s="19"/>
      <c r="J3" s="39" t="s">
        <v>111</v>
      </c>
      <c r="K3" s="11">
        <f>NRelevant</f>
        <v>15</v>
      </c>
    </row>
    <row r="4" spans="2:15" ht="20" thickBot="1" x14ac:dyDescent="0.3"/>
    <row r="5" spans="2:15" ht="21" thickBot="1" x14ac:dyDescent="0.3">
      <c r="C5" s="8" t="s">
        <v>117</v>
      </c>
      <c r="D5" s="8" t="s">
        <v>157</v>
      </c>
      <c r="E5" s="8" t="s">
        <v>113</v>
      </c>
      <c r="F5" s="8" t="s">
        <v>114</v>
      </c>
      <c r="G5" s="9" t="s">
        <v>115</v>
      </c>
      <c r="J5" s="41" t="s">
        <v>159</v>
      </c>
      <c r="K5" s="42" t="s">
        <v>160</v>
      </c>
      <c r="L5" s="47" t="s">
        <v>161</v>
      </c>
      <c r="M5" s="48" t="s">
        <v>162</v>
      </c>
      <c r="N5" s="53" t="s">
        <v>163</v>
      </c>
      <c r="O5" s="54" t="s">
        <v>164</v>
      </c>
    </row>
    <row r="6" spans="2:15" ht="20" thickTop="1" x14ac:dyDescent="0.25">
      <c r="B6" s="21" t="s">
        <v>112</v>
      </c>
      <c r="C6" s="3">
        <v>1</v>
      </c>
      <c r="D6" s="3" cm="1">
        <f t="array" aca="1" ref="D6" ca="1">INDEX(GradeValues,E6,0)</f>
        <v>2</v>
      </c>
      <c r="E6" s="3" cm="1">
        <f t="array" aca="1" ref="E6" ca="1">RANK(INDEX(RNG,C6,0),RNG)</f>
        <v>4</v>
      </c>
      <c r="F6" s="3" t="str" cm="1">
        <f t="array" aca="1" ref="F6" ca="1">INDEX(RelValues,E6,0)&amp;""</f>
        <v>X</v>
      </c>
      <c r="G6" s="2" t="str" cm="1">
        <f t="array" aca="1" ref="G6" ca="1">INDEX(Titles,E6,0)</f>
        <v>Operating System Concepts</v>
      </c>
      <c r="J6" s="43">
        <f ca="1">D6</f>
        <v>2</v>
      </c>
      <c r="K6" s="44">
        <f ca="1">J6/C6/3</f>
        <v>0.66666666666666663</v>
      </c>
      <c r="L6" s="49">
        <f>1/LOG(C6+1,2)</f>
        <v>1</v>
      </c>
      <c r="M6" s="50">
        <f ca="1">SUMPRODUCT($D$6:D6,$L$6:L6)</f>
        <v>2</v>
      </c>
      <c r="N6" s="55">
        <f>SUMPRODUCT($D$30:D30,$L$6:L6)</f>
        <v>3</v>
      </c>
      <c r="O6" s="56">
        <f ca="1">M6/N6</f>
        <v>0.66666666666666663</v>
      </c>
    </row>
    <row r="7" spans="2:15" x14ac:dyDescent="0.25">
      <c r="B7" s="21"/>
      <c r="C7" s="3">
        <v>2</v>
      </c>
      <c r="D7" s="3" cm="1">
        <f t="array" aca="1" ref="D7" ca="1">INDEX(GradeValues,E7,0)</f>
        <v>0</v>
      </c>
      <c r="E7" s="3" cm="1">
        <f t="array" aca="1" ref="E7" ca="1">RANK(INDEX(RNG,C7,0),RNG)</f>
        <v>20</v>
      </c>
      <c r="F7" s="3" t="str" cm="1">
        <f t="array" aca="1" ref="F7" ca="1">INDEX(RelValues,E7,0)&amp;""</f>
        <v/>
      </c>
      <c r="G7" s="2" t="str" cm="1">
        <f t="array" aca="1" ref="G7" ca="1">INDEX(Titles,E7,0)</f>
        <v>The Penguin History of the World</v>
      </c>
      <c r="J7" s="43">
        <f ca="1">J6+D7</f>
        <v>2</v>
      </c>
      <c r="K7" s="44">
        <f t="shared" ref="K7:K25" ca="1" si="0">J7/C7/3</f>
        <v>0.33333333333333331</v>
      </c>
      <c r="L7" s="49">
        <f t="shared" ref="L7:L25" si="1">1/LOG(C7+1,2)</f>
        <v>0.63092975357145742</v>
      </c>
      <c r="M7" s="50">
        <f ca="1">SUMPRODUCT($D$6:D7,$L$6:L7)</f>
        <v>2</v>
      </c>
      <c r="N7" s="55">
        <f>SUMPRODUCT($D$30:D31,$L$6:L7)</f>
        <v>4.8927892607143724</v>
      </c>
      <c r="O7" s="56">
        <f t="shared" ref="O7:O25" ca="1" si="2">M7/N7</f>
        <v>0.40876479517697228</v>
      </c>
    </row>
    <row r="8" spans="2:15" x14ac:dyDescent="0.25">
      <c r="B8" s="21"/>
      <c r="C8" s="3">
        <v>3</v>
      </c>
      <c r="D8" s="3" cm="1">
        <f t="array" aca="1" ref="D8" ca="1">INDEX(GradeValues,E8,0)</f>
        <v>3</v>
      </c>
      <c r="E8" s="3" cm="1">
        <f t="array" aca="1" ref="E8" ca="1">RANK(INDEX(RNG,C8,0),RNG)</f>
        <v>1</v>
      </c>
      <c r="F8" s="3" t="str" cm="1">
        <f t="array" aca="1" ref="F8" ca="1">INDEX(RelValues,E8,0)&amp;""</f>
        <v>X</v>
      </c>
      <c r="G8" s="2" t="str" cm="1">
        <f t="array" aca="1" ref="G8" ca="1">INDEX(Titles,E8,0)</f>
        <v>Database Systems: The Complete Book</v>
      </c>
      <c r="J8" s="43">
        <f t="shared" ref="J8:J25" ca="1" si="3">J7+D8</f>
        <v>5</v>
      </c>
      <c r="K8" s="44">
        <f t="shared" ca="1" si="0"/>
        <v>0.55555555555555558</v>
      </c>
      <c r="L8" s="49">
        <f t="shared" si="1"/>
        <v>0.5</v>
      </c>
      <c r="M8" s="50">
        <f ca="1">SUMPRODUCT($D$6:D8,$L$6:L8)</f>
        <v>3.5</v>
      </c>
      <c r="N8" s="55">
        <f>SUMPRODUCT($D$30:D32,$L$6:L8)</f>
        <v>6.3927892607143724</v>
      </c>
      <c r="O8" s="56">
        <f t="shared" ca="1" si="2"/>
        <v>0.54749184702654929</v>
      </c>
    </row>
    <row r="9" spans="2:15" x14ac:dyDescent="0.25">
      <c r="B9" s="21"/>
      <c r="C9" s="3">
        <v>4</v>
      </c>
      <c r="D9" s="3" cm="1">
        <f t="array" aca="1" ref="D9" ca="1">INDEX(GradeValues,E9,0)</f>
        <v>1</v>
      </c>
      <c r="E9" s="3" cm="1">
        <f t="array" aca="1" ref="E9" ca="1">RANK(INDEX(RNG,C9,0),RNG)</f>
        <v>8</v>
      </c>
      <c r="F9" s="3" t="str" cm="1">
        <f t="array" aca="1" ref="F9" ca="1">INDEX(RelValues,E9,0)&amp;""</f>
        <v>X</v>
      </c>
      <c r="G9" s="2" t="str" cm="1">
        <f t="array" aca="1" ref="G9" ca="1">INDEX(Titles,E9,0)</f>
        <v>The Design of Everyday Things</v>
      </c>
      <c r="J9" s="43">
        <f t="shared" ca="1" si="3"/>
        <v>6</v>
      </c>
      <c r="K9" s="44">
        <f t="shared" ca="1" si="0"/>
        <v>0.5</v>
      </c>
      <c r="L9" s="49">
        <f t="shared" si="1"/>
        <v>0.43067655807339306</v>
      </c>
      <c r="M9" s="50">
        <f ca="1">SUMPRODUCT($D$6:D9,$L$6:L9)</f>
        <v>3.9306765580733929</v>
      </c>
      <c r="N9" s="55">
        <f>SUMPRODUCT($D$30:D33,$L$6:L9)</f>
        <v>7.2541423768611581</v>
      </c>
      <c r="O9" s="56">
        <f t="shared" ca="1" si="2"/>
        <v>0.54185268965925404</v>
      </c>
    </row>
    <row r="10" spans="2:15" x14ac:dyDescent="0.25">
      <c r="B10" s="21"/>
      <c r="C10" s="3">
        <v>5</v>
      </c>
      <c r="D10" s="3" cm="1">
        <f t="array" aca="1" ref="D10" ca="1">INDEX(GradeValues,E10,0)</f>
        <v>0</v>
      </c>
      <c r="E10" s="3" cm="1">
        <f t="array" aca="1" ref="E10" ca="1">RANK(INDEX(RNG,C10,0),RNG)</f>
        <v>21</v>
      </c>
      <c r="F10" s="3" t="str" cm="1">
        <f t="array" aca="1" ref="F10" ca="1">INDEX(RelValues,E10,0)&amp;""</f>
        <v/>
      </c>
      <c r="G10" s="2" t="str" cm="1">
        <f t="array" aca="1" ref="G10" ca="1">INDEX(Titles,E10,0)</f>
        <v>Ragtime</v>
      </c>
      <c r="J10" s="43">
        <f t="shared" ca="1" si="3"/>
        <v>6</v>
      </c>
      <c r="K10" s="44">
        <f t="shared" ca="1" si="0"/>
        <v>0.39999999999999997</v>
      </c>
      <c r="L10" s="49">
        <f t="shared" si="1"/>
        <v>0.38685280723454163</v>
      </c>
      <c r="M10" s="50">
        <f ca="1">SUMPRODUCT($D$6:D10,$L$6:L10)</f>
        <v>3.9306765580733929</v>
      </c>
      <c r="N10" s="55">
        <f>SUMPRODUCT($D$30:D34,$L$6:L10)</f>
        <v>8.0278479913302405</v>
      </c>
      <c r="O10" s="56">
        <f t="shared" ca="1" si="2"/>
        <v>0.4896301676761155</v>
      </c>
    </row>
    <row r="11" spans="2:15" ht="19" customHeight="1" x14ac:dyDescent="0.25">
      <c r="B11" s="21"/>
      <c r="C11" s="3">
        <v>6</v>
      </c>
      <c r="D11" s="3" cm="1">
        <f t="array" aca="1" ref="D11" ca="1">INDEX(GradeValues,E11,0)</f>
        <v>1</v>
      </c>
      <c r="E11" s="3" cm="1">
        <f t="array" aca="1" ref="E11" ca="1">RANK(INDEX(RNG,C11,0),RNG)</f>
        <v>12</v>
      </c>
      <c r="F11" s="3" t="str" cm="1">
        <f t="array" aca="1" ref="F11" ca="1">INDEX(RelValues,E11,0)&amp;""</f>
        <v>X</v>
      </c>
      <c r="G11" s="2" t="str" cm="1">
        <f t="array" aca="1" ref="G11" ca="1">INDEX(Titles,E11,0)</f>
        <v>Structure and Interpretation of Computer Programs</v>
      </c>
      <c r="J11" s="43">
        <f t="shared" ca="1" si="3"/>
        <v>7</v>
      </c>
      <c r="K11" s="44">
        <f t="shared" ca="1" si="0"/>
        <v>0.3888888888888889</v>
      </c>
      <c r="L11" s="49">
        <f t="shared" si="1"/>
        <v>0.35620718710802218</v>
      </c>
      <c r="M11" s="50">
        <f ca="1">SUMPRODUCT($D$6:D11,$L$6:L11)</f>
        <v>4.2868837451814148</v>
      </c>
      <c r="N11" s="55">
        <f>SUMPRODUCT($D$30:D35,$L$6:L11)</f>
        <v>8.7402623655462843</v>
      </c>
      <c r="O11" s="56">
        <f t="shared" ca="1" si="2"/>
        <v>0.49047540747519375</v>
      </c>
    </row>
    <row r="12" spans="2:15" ht="19" customHeight="1" x14ac:dyDescent="0.25">
      <c r="B12" s="21"/>
      <c r="C12" s="3">
        <v>7</v>
      </c>
      <c r="D12" s="3" cm="1">
        <f t="array" aca="1" ref="D12" ca="1">INDEX(GradeValues,E12,0)</f>
        <v>0</v>
      </c>
      <c r="E12" s="3" cm="1">
        <f t="array" aca="1" ref="E12" ca="1">RANK(INDEX(RNG,C12,0),RNG)</f>
        <v>23</v>
      </c>
      <c r="F12" s="3" t="str" cm="1">
        <f t="array" aca="1" ref="F12" ca="1">INDEX(RelValues,E12,0)&amp;""</f>
        <v/>
      </c>
      <c r="G12" s="2" t="str" cm="1">
        <f t="array" aca="1" ref="G12" ca="1">INDEX(Titles,E12,0)</f>
        <v>Ariel</v>
      </c>
      <c r="J12" s="43">
        <f t="shared" ca="1" si="3"/>
        <v>7</v>
      </c>
      <c r="K12" s="44">
        <f t="shared" ca="1" si="0"/>
        <v>0.33333333333333331</v>
      </c>
      <c r="L12" s="49">
        <f t="shared" si="1"/>
        <v>0.33333333333333331</v>
      </c>
      <c r="M12" s="50">
        <f ca="1">SUMPRODUCT($D$6:D12,$L$6:L12)</f>
        <v>4.2868837451814148</v>
      </c>
      <c r="N12" s="55">
        <f>SUMPRODUCT($D$30:D36,$L$6:L12)</f>
        <v>9.4069290322129504</v>
      </c>
      <c r="O12" s="56">
        <f t="shared" ca="1" si="2"/>
        <v>0.45571554016209465</v>
      </c>
    </row>
    <row r="13" spans="2:15" x14ac:dyDescent="0.25">
      <c r="B13" s="21"/>
      <c r="C13" s="3">
        <v>8</v>
      </c>
      <c r="D13" s="3" cm="1">
        <f t="array" aca="1" ref="D13" ca="1">INDEX(GradeValues,E13,0)</f>
        <v>0</v>
      </c>
      <c r="E13" s="3" cm="1">
        <f t="array" aca="1" ref="E13" ca="1">RANK(INDEX(RNG,C13,0),RNG)</f>
        <v>34</v>
      </c>
      <c r="F13" s="3" t="str" cm="1">
        <f t="array" aca="1" ref="F13" ca="1">INDEX(RelValues,E13,0)&amp;""</f>
        <v/>
      </c>
      <c r="G13" s="2" t="str" cm="1">
        <f t="array" aca="1" ref="G13" ca="1">INDEX(Titles,E13,0)</f>
        <v>Demonology and Witchcraft</v>
      </c>
      <c r="J13" s="43">
        <f t="shared" ca="1" si="3"/>
        <v>7</v>
      </c>
      <c r="K13" s="44">
        <f t="shared" ca="1" si="0"/>
        <v>0.29166666666666669</v>
      </c>
      <c r="L13" s="49">
        <f t="shared" si="1"/>
        <v>0.31546487678572871</v>
      </c>
      <c r="M13" s="50">
        <f ca="1">SUMPRODUCT($D$6:D13,$L$6:L13)</f>
        <v>4.2868837451814148</v>
      </c>
      <c r="N13" s="55">
        <f>SUMPRODUCT($D$30:D37,$L$6:L13)</f>
        <v>9.7223939089986793</v>
      </c>
      <c r="O13" s="56">
        <f t="shared" ca="1" si="2"/>
        <v>0.44092882733476141</v>
      </c>
    </row>
    <row r="14" spans="2:15" ht="19" customHeight="1" x14ac:dyDescent="0.25">
      <c r="B14" s="21"/>
      <c r="C14" s="3">
        <v>9</v>
      </c>
      <c r="D14" s="3" cm="1">
        <f t="array" aca="1" ref="D14" ca="1">INDEX(GradeValues,E14,0)</f>
        <v>0</v>
      </c>
      <c r="E14" s="3" cm="1">
        <f t="array" aca="1" ref="E14" ca="1">RANK(INDEX(RNG,C14,0),RNG)</f>
        <v>33</v>
      </c>
      <c r="F14" s="3" t="str" cm="1">
        <f t="array" aca="1" ref="F14" ca="1">INDEX(RelValues,E14,0)&amp;""</f>
        <v/>
      </c>
      <c r="G14" s="2" t="str" cm="1">
        <f t="array" aca="1" ref="G14" ca="1">INDEX(Titles,E14,0)</f>
        <v>Swann's Way</v>
      </c>
      <c r="J14" s="43">
        <f t="shared" ca="1" si="3"/>
        <v>7</v>
      </c>
      <c r="K14" s="44">
        <f t="shared" ca="1" si="0"/>
        <v>0.25925925925925924</v>
      </c>
      <c r="L14" s="49">
        <f t="shared" si="1"/>
        <v>0.30102999566398114</v>
      </c>
      <c r="M14" s="50">
        <f ca="1">SUMPRODUCT($D$6:D14,$L$6:L14)</f>
        <v>4.2868837451814148</v>
      </c>
      <c r="N14" s="55">
        <f>SUMPRODUCT($D$30:D38,$L$6:L14)</f>
        <v>10.023423904662661</v>
      </c>
      <c r="O14" s="56">
        <f t="shared" ca="1" si="2"/>
        <v>0.42768656558436657</v>
      </c>
    </row>
    <row r="15" spans="2:15" ht="19" customHeight="1" x14ac:dyDescent="0.25">
      <c r="B15" s="21"/>
      <c r="C15" s="3">
        <v>10</v>
      </c>
      <c r="D15" s="3" cm="1">
        <f t="array" aca="1" ref="D15" ca="1">INDEX(GradeValues,E15,0)</f>
        <v>1</v>
      </c>
      <c r="E15" s="3" cm="1">
        <f t="array" aca="1" ref="E15" ca="1">RANK(INDEX(RNG,C15,0),RNG)</f>
        <v>14</v>
      </c>
      <c r="F15" s="3" t="str" cm="1">
        <f t="array" aca="1" ref="F15" ca="1">INDEX(RelValues,E15,0)&amp;""</f>
        <v>X</v>
      </c>
      <c r="G15" s="2" t="str" cm="1">
        <f t="array" aca="1" ref="G15" ca="1">INDEX(Titles,E15,0)</f>
        <v>Computer Systems: A Programmer's Perspective</v>
      </c>
      <c r="J15" s="43">
        <f t="shared" ca="1" si="3"/>
        <v>8</v>
      </c>
      <c r="K15" s="44">
        <f t="shared" ca="1" si="0"/>
        <v>0.26666666666666666</v>
      </c>
      <c r="L15" s="49">
        <f t="shared" si="1"/>
        <v>0.28906482631788782</v>
      </c>
      <c r="M15" s="50">
        <f ca="1">SUMPRODUCT($D$6:D15,$L$6:L15)</f>
        <v>4.5759485714993025</v>
      </c>
      <c r="N15" s="55">
        <f>SUMPRODUCT($D$30:D39,$L$6:L15)</f>
        <v>10.312488730980549</v>
      </c>
      <c r="O15" s="56">
        <f t="shared" ca="1" si="2"/>
        <v>0.44372883121339463</v>
      </c>
    </row>
    <row r="16" spans="2:15" x14ac:dyDescent="0.25">
      <c r="B16" s="21"/>
      <c r="C16" s="3">
        <v>11</v>
      </c>
      <c r="D16" s="3" cm="1">
        <f t="array" aca="1" ref="D16" ca="1">INDEX(GradeValues,E16,0)</f>
        <v>0</v>
      </c>
      <c r="E16" s="3" cm="1">
        <f t="array" aca="1" ref="E16" ca="1">RANK(INDEX(RNG,C16,0),RNG)</f>
        <v>37</v>
      </c>
      <c r="F16" s="3" t="str" cm="1">
        <f t="array" aca="1" ref="F16" ca="1">INDEX(RelValues,E16,0)&amp;""</f>
        <v/>
      </c>
      <c r="G16" s="2" t="str" cm="1">
        <f t="array" aca="1" ref="G16" ca="1">INDEX(Titles,E16,0)</f>
        <v>Dracula</v>
      </c>
      <c r="J16" s="43">
        <f t="shared" ca="1" si="3"/>
        <v>8</v>
      </c>
      <c r="K16" s="44">
        <f t="shared" ca="1" si="0"/>
        <v>0.24242424242424243</v>
      </c>
      <c r="L16" s="49">
        <f t="shared" si="1"/>
        <v>0.27894294565112981</v>
      </c>
      <c r="M16" s="50">
        <f ca="1">SUMPRODUCT($D$6:D16,$L$6:L16)</f>
        <v>4.5759485714993025</v>
      </c>
      <c r="N16" s="55">
        <f>SUMPRODUCT($D$30:D40,$L$6:L16)</f>
        <v>10.591431676631679</v>
      </c>
      <c r="O16" s="56">
        <f t="shared" ca="1" si="2"/>
        <v>0.43204249540649076</v>
      </c>
    </row>
    <row r="17" spans="2:15" ht="19" customHeight="1" x14ac:dyDescent="0.25">
      <c r="B17" s="21"/>
      <c r="C17" s="3">
        <v>12</v>
      </c>
      <c r="D17" s="3" cm="1">
        <f t="array" aca="1" ref="D17" ca="1">INDEX(GradeValues,E17,0)</f>
        <v>0</v>
      </c>
      <c r="E17" s="3" cm="1">
        <f t="array" aca="1" ref="E17" ca="1">RANK(INDEX(RNG,C17,0),RNG)</f>
        <v>16</v>
      </c>
      <c r="F17" s="3" t="str" cm="1">
        <f t="array" aca="1" ref="F17" ca="1">INDEX(RelValues,E17,0)&amp;""</f>
        <v/>
      </c>
      <c r="G17" s="2" t="str" cm="1">
        <f t="array" aca="1" ref="G17" ca="1">INDEX(Titles,E17,0)</f>
        <v>The Blind Assassin</v>
      </c>
      <c r="J17" s="43">
        <f t="shared" ca="1" si="3"/>
        <v>8</v>
      </c>
      <c r="K17" s="44">
        <f t="shared" ca="1" si="0"/>
        <v>0.22222222222222221</v>
      </c>
      <c r="L17" s="49">
        <f t="shared" si="1"/>
        <v>0.27023815442731974</v>
      </c>
      <c r="M17" s="50">
        <f ca="1">SUMPRODUCT($D$6:D17,$L$6:L17)</f>
        <v>4.5759485714993025</v>
      </c>
      <c r="N17" s="55">
        <f>SUMPRODUCT($D$30:D41,$L$6:L17)</f>
        <v>10.861669831058999</v>
      </c>
      <c r="O17" s="56">
        <f t="shared" ca="1" si="2"/>
        <v>0.42129328571693048</v>
      </c>
    </row>
    <row r="18" spans="2:15" ht="19" customHeight="1" x14ac:dyDescent="0.25">
      <c r="B18" s="21"/>
      <c r="C18" s="3">
        <v>13</v>
      </c>
      <c r="D18" s="3" cm="1">
        <f t="array" aca="1" ref="D18" ca="1">INDEX(GradeValues,E18,0)</f>
        <v>0</v>
      </c>
      <c r="E18" s="3" cm="1">
        <f t="array" aca="1" ref="E18" ca="1">RANK(INDEX(RNG,C18,0),RNG)</f>
        <v>35</v>
      </c>
      <c r="F18" s="3" t="str" cm="1">
        <f t="array" aca="1" ref="F18" ca="1">INDEX(RelValues,E18,0)&amp;""</f>
        <v/>
      </c>
      <c r="G18" s="2" t="str" cm="1">
        <f t="array" aca="1" ref="G18" ca="1">INDEX(Titles,E18,0)</f>
        <v>The Wind in the Willows</v>
      </c>
      <c r="J18" s="43">
        <f t="shared" ca="1" si="3"/>
        <v>8</v>
      </c>
      <c r="K18" s="44">
        <f t="shared" ca="1" si="0"/>
        <v>0.20512820512820515</v>
      </c>
      <c r="L18" s="49">
        <f t="shared" si="1"/>
        <v>0.26264953503719357</v>
      </c>
      <c r="M18" s="50">
        <f ca="1">SUMPRODUCT($D$6:D18,$L$6:L18)</f>
        <v>4.5759485714993025</v>
      </c>
      <c r="N18" s="55">
        <f>SUMPRODUCT($D$30:D42,$L$6:L18)</f>
        <v>11.124319366096191</v>
      </c>
      <c r="O18" s="56">
        <f t="shared" ca="1" si="2"/>
        <v>0.41134638631874521</v>
      </c>
    </row>
    <row r="19" spans="2:15" x14ac:dyDescent="0.25">
      <c r="B19" s="21"/>
      <c r="C19" s="3">
        <v>14</v>
      </c>
      <c r="D19" s="3" cm="1">
        <f t="array" aca="1" ref="D19" ca="1">INDEX(GradeValues,E19,0)</f>
        <v>0</v>
      </c>
      <c r="E19" s="3" cm="1">
        <f t="array" aca="1" ref="E19" ca="1">RANK(INDEX(RNG,C19,0),RNG)</f>
        <v>29</v>
      </c>
      <c r="F19" s="3" t="str" cm="1">
        <f t="array" aca="1" ref="F19" ca="1">INDEX(RelValues,E19,0)&amp;""</f>
        <v/>
      </c>
      <c r="G19" s="2" t="str" cm="1">
        <f t="array" aca="1" ref="G19" ca="1">INDEX(Titles,E19,0)</f>
        <v>Brave New World</v>
      </c>
      <c r="J19" s="43">
        <f t="shared" ca="1" si="3"/>
        <v>8</v>
      </c>
      <c r="K19" s="44">
        <f t="shared" ca="1" si="0"/>
        <v>0.19047619047619047</v>
      </c>
      <c r="L19" s="49">
        <f t="shared" si="1"/>
        <v>0.2559580248098155</v>
      </c>
      <c r="M19" s="50">
        <f ca="1">SUMPRODUCT($D$6:D19,$L$6:L19)</f>
        <v>4.5759485714993025</v>
      </c>
      <c r="N19" s="55">
        <f>SUMPRODUCT($D$30:D43,$L$6:L19)</f>
        <v>11.380277390906008</v>
      </c>
      <c r="O19" s="56">
        <f t="shared" ca="1" si="2"/>
        <v>0.40209464271547091</v>
      </c>
    </row>
    <row r="20" spans="2:15" ht="19" customHeight="1" x14ac:dyDescent="0.25">
      <c r="B20" s="21"/>
      <c r="C20" s="3">
        <v>15</v>
      </c>
      <c r="D20" s="3" cm="1">
        <f t="array" aca="1" ref="D20" ca="1">INDEX(GradeValues,E20,0)</f>
        <v>0</v>
      </c>
      <c r="E20" s="3" cm="1">
        <f t="array" aca="1" ref="E20" ca="1">RANK(INDEX(RNG,C20,0),RNG)</f>
        <v>39</v>
      </c>
      <c r="F20" s="3" t="str" cm="1">
        <f t="array" aca="1" ref="F20" ca="1">INDEX(RelValues,E20,0)&amp;""</f>
        <v/>
      </c>
      <c r="G20" s="2" t="str" cm="1">
        <f t="array" aca="1" ref="G20" ca="1">INDEX(Titles,E20,0)</f>
        <v>Adventures of Huckleberry Finn</v>
      </c>
      <c r="J20" s="43">
        <f t="shared" ca="1" si="3"/>
        <v>8</v>
      </c>
      <c r="K20" s="44">
        <f t="shared" ca="1" si="0"/>
        <v>0.17777777777777778</v>
      </c>
      <c r="L20" s="49">
        <f t="shared" si="1"/>
        <v>0.25</v>
      </c>
      <c r="M20" s="50">
        <f ca="1">SUMPRODUCT($D$6:D20,$L$6:L20)</f>
        <v>4.5759485714993025</v>
      </c>
      <c r="N20" s="55">
        <f>SUMPRODUCT($D$30:D44,$L$6:L20)</f>
        <v>11.630277390906008</v>
      </c>
      <c r="O20" s="56">
        <f t="shared" ca="1" si="2"/>
        <v>0.39345136987681362</v>
      </c>
    </row>
    <row r="21" spans="2:15" ht="19" customHeight="1" x14ac:dyDescent="0.25">
      <c r="B21" s="21"/>
      <c r="C21" s="3">
        <v>16</v>
      </c>
      <c r="D21" s="3" cm="1">
        <f t="array" aca="1" ref="D21" ca="1">INDEX(GradeValues,E21,0)</f>
        <v>0</v>
      </c>
      <c r="E21" s="3" cm="1">
        <f t="array" aca="1" ref="E21" ca="1">RANK(INDEX(RNG,C21,0),RNG)</f>
        <v>28</v>
      </c>
      <c r="F21" s="3" t="str" cm="1">
        <f t="array" aca="1" ref="F21" ca="1">INDEX(RelValues,E21,0)&amp;""</f>
        <v/>
      </c>
      <c r="G21" s="2" t="str" cm="1">
        <f t="array" aca="1" ref="G21" ca="1">INDEX(Titles,E21,0)</f>
        <v>On the Road</v>
      </c>
      <c r="J21" s="43">
        <f t="shared" ca="1" si="3"/>
        <v>8</v>
      </c>
      <c r="K21" s="44">
        <f t="shared" ca="1" si="0"/>
        <v>0.16666666666666666</v>
      </c>
      <c r="L21" s="49">
        <f t="shared" si="1"/>
        <v>0.24465054211822598</v>
      </c>
      <c r="M21" s="50">
        <f ca="1">SUMPRODUCT($D$6:D21,$L$6:L21)</f>
        <v>4.5759485714993025</v>
      </c>
      <c r="N21" s="55">
        <f>SUMPRODUCT($D$30:D45,$L$6:L21)</f>
        <v>11.630277390906008</v>
      </c>
      <c r="O21" s="56">
        <f t="shared" ca="1" si="2"/>
        <v>0.39345136987681362</v>
      </c>
    </row>
    <row r="22" spans="2:15" x14ac:dyDescent="0.25">
      <c r="B22" s="21"/>
      <c r="C22" s="3">
        <v>17</v>
      </c>
      <c r="D22" s="3" cm="1">
        <f t="array" aca="1" ref="D22" ca="1">INDEX(GradeValues,E22,0)</f>
        <v>0</v>
      </c>
      <c r="E22" s="3" cm="1">
        <f t="array" aca="1" ref="E22" ca="1">RANK(INDEX(RNG,C22,0),RNG)</f>
        <v>19</v>
      </c>
      <c r="F22" s="3" t="str" cm="1">
        <f t="array" aca="1" ref="F22" ca="1">INDEX(RelValues,E22,0)&amp;""</f>
        <v/>
      </c>
      <c r="G22" s="2" t="str" cm="1">
        <f t="array" aca="1" ref="G22" ca="1">INDEX(Titles,E22,0)</f>
        <v>The Handmaid's Tale</v>
      </c>
      <c r="J22" s="43">
        <f t="shared" ca="1" si="3"/>
        <v>8</v>
      </c>
      <c r="K22" s="44">
        <f t="shared" ca="1" si="0"/>
        <v>0.15686274509803921</v>
      </c>
      <c r="L22" s="49">
        <f t="shared" si="1"/>
        <v>0.23981246656813146</v>
      </c>
      <c r="M22" s="50">
        <f ca="1">SUMPRODUCT($D$6:D22,$L$6:L22)</f>
        <v>4.5759485714993025</v>
      </c>
      <c r="N22" s="55">
        <f>SUMPRODUCT($D$30:D46,$L$6:L22)</f>
        <v>11.630277390906008</v>
      </c>
      <c r="O22" s="56">
        <f t="shared" ca="1" si="2"/>
        <v>0.39345136987681362</v>
      </c>
    </row>
    <row r="23" spans="2:15" x14ac:dyDescent="0.25">
      <c r="B23" s="21"/>
      <c r="C23" s="3">
        <v>18</v>
      </c>
      <c r="D23" s="3" cm="1">
        <f t="array" aca="1" ref="D23" ca="1">INDEX(GradeValues,E23,0)</f>
        <v>0</v>
      </c>
      <c r="E23" s="3" cm="1">
        <f t="array" aca="1" ref="E23" ca="1">RANK(INDEX(RNG,C23,0),RNG)</f>
        <v>47</v>
      </c>
      <c r="F23" s="3" t="str" cm="1">
        <f t="array" aca="1" ref="F23" ca="1">INDEX(RelValues,E23,0)&amp;""</f>
        <v/>
      </c>
      <c r="G23" s="2" t="str" cm="1">
        <f t="array" aca="1" ref="G23" ca="1">INDEX(Titles,E23,0)</f>
        <v>The Narrative of the Life of Frederick Douglass,  an American Slave</v>
      </c>
      <c r="J23" s="43">
        <f t="shared" ca="1" si="3"/>
        <v>8</v>
      </c>
      <c r="K23" s="44">
        <f t="shared" ca="1" si="0"/>
        <v>0.14814814814814814</v>
      </c>
      <c r="L23" s="49">
        <f t="shared" si="1"/>
        <v>0.23540891336663824</v>
      </c>
      <c r="M23" s="50">
        <f ca="1">SUMPRODUCT($D$6:D23,$L$6:L23)</f>
        <v>4.5759485714993025</v>
      </c>
      <c r="N23" s="55">
        <f>SUMPRODUCT($D$30:D47,$L$6:L23)</f>
        <v>11.630277390906008</v>
      </c>
      <c r="O23" s="56">
        <f t="shared" ca="1" si="2"/>
        <v>0.39345136987681362</v>
      </c>
    </row>
    <row r="24" spans="2:15" x14ac:dyDescent="0.25">
      <c r="B24" s="21"/>
      <c r="C24" s="3">
        <v>19</v>
      </c>
      <c r="D24" s="3" cm="1">
        <f t="array" aca="1" ref="D24" ca="1">INDEX(GradeValues,E24,0)</f>
        <v>0</v>
      </c>
      <c r="E24" s="3" cm="1">
        <f t="array" aca="1" ref="E24" ca="1">RANK(INDEX(RNG,C24,0),RNG)</f>
        <v>42</v>
      </c>
      <c r="F24" s="3" t="str" cm="1">
        <f t="array" aca="1" ref="F24" ca="1">INDEX(RelValues,E24,0)&amp;""</f>
        <v/>
      </c>
      <c r="G24" s="2" t="str" cm="1">
        <f t="array" aca="1" ref="G24" ca="1">INDEX(Titles,E24,0)</f>
        <v>Crime and Punishment</v>
      </c>
      <c r="J24" s="43">
        <f t="shared" ca="1" si="3"/>
        <v>8</v>
      </c>
      <c r="K24" s="44">
        <f t="shared" ca="1" si="0"/>
        <v>0.14035087719298245</v>
      </c>
      <c r="L24" s="49">
        <f t="shared" si="1"/>
        <v>0.23137821315975915</v>
      </c>
      <c r="M24" s="50">
        <f ca="1">SUMPRODUCT($D$6:D24,$L$6:L24)</f>
        <v>4.5759485714993025</v>
      </c>
      <c r="N24" s="55">
        <f>SUMPRODUCT($D$30:D48,$L$6:L24)</f>
        <v>11.630277390906008</v>
      </c>
      <c r="O24" s="56">
        <f t="shared" ca="1" si="2"/>
        <v>0.39345136987681362</v>
      </c>
    </row>
    <row r="25" spans="2:15" ht="20" thickBot="1" x14ac:dyDescent="0.3">
      <c r="B25" s="21"/>
      <c r="C25" s="3">
        <v>20</v>
      </c>
      <c r="D25" s="3" cm="1">
        <f t="array" aca="1" ref="D25" ca="1">INDEX(GradeValues,E25,0)</f>
        <v>2</v>
      </c>
      <c r="E25" s="3" cm="1">
        <f t="array" aca="1" ref="E25" ca="1">RANK(INDEX(RNG,C25,0),RNG)</f>
        <v>7</v>
      </c>
      <c r="F25" s="3" t="str" cm="1">
        <f t="array" aca="1" ref="F25" ca="1">INDEX(RelValues,E25,0)&amp;""</f>
        <v>X</v>
      </c>
      <c r="G25" s="2" t="str" cm="1">
        <f t="array" aca="1" ref="G25" ca="1">INDEX(Titles,E25,0)</f>
        <v>Introduction to the Theory of Computation</v>
      </c>
      <c r="J25" s="45">
        <f t="shared" ca="1" si="3"/>
        <v>10</v>
      </c>
      <c r="K25" s="46">
        <f t="shared" ca="1" si="0"/>
        <v>0.16666666666666666</v>
      </c>
      <c r="L25" s="51">
        <f t="shared" si="1"/>
        <v>0.22767024869695299</v>
      </c>
      <c r="M25" s="52">
        <f ca="1">SUMPRODUCT($D$6:D25,$L$6:L25)</f>
        <v>5.0312890688932086</v>
      </c>
      <c r="N25" s="57">
        <f>SUMPRODUCT($D$30:D49,$L$6:L25)</f>
        <v>11.630277390906008</v>
      </c>
      <c r="O25" s="58">
        <f t="shared" ca="1" si="2"/>
        <v>0.43260267143991715</v>
      </c>
    </row>
    <row r="28" spans="2:15" ht="19" customHeight="1" x14ac:dyDescent="0.25"/>
    <row r="29" spans="2:15" ht="19" customHeight="1" thickBot="1" x14ac:dyDescent="0.3">
      <c r="C29" s="8" t="s">
        <v>117</v>
      </c>
      <c r="D29" s="8" t="s">
        <v>157</v>
      </c>
      <c r="E29" s="8" t="s">
        <v>113</v>
      </c>
      <c r="F29" s="8" t="s">
        <v>114</v>
      </c>
      <c r="G29" s="9" t="s">
        <v>115</v>
      </c>
    </row>
    <row r="30" spans="2:15" ht="20" thickTop="1" x14ac:dyDescent="0.25">
      <c r="B30" s="21" t="s">
        <v>158</v>
      </c>
      <c r="C30" s="3">
        <v>1</v>
      </c>
      <c r="D30" s="3" cm="1">
        <f t="array" ref="D30">INDEX(GradeValues,E30,0)</f>
        <v>3</v>
      </c>
      <c r="E30" s="3">
        <f>C30</f>
        <v>1</v>
      </c>
      <c r="F30" s="3" t="str" cm="1">
        <f t="array" ref="F30">INDEX(RelValues,E30,0)&amp;""</f>
        <v>X</v>
      </c>
      <c r="G30" s="2" t="str" cm="1">
        <f t="array" ref="G30">INDEX(Titles,E30,0)</f>
        <v>Database Systems: The Complete Book</v>
      </c>
    </row>
    <row r="31" spans="2:15" x14ac:dyDescent="0.25">
      <c r="B31" s="21"/>
      <c r="C31" s="3">
        <v>2</v>
      </c>
      <c r="D31" s="3" cm="1">
        <f t="array" ref="D31">INDEX(GradeValues,E31,0)</f>
        <v>3</v>
      </c>
      <c r="E31" s="3">
        <f>C31</f>
        <v>2</v>
      </c>
      <c r="F31" s="3" t="str" cm="1">
        <f t="array" ref="F31">INDEX(RelValues,E31,0)&amp;""</f>
        <v>X</v>
      </c>
      <c r="G31" s="2" t="str" cm="1">
        <f t="array" ref="G31">INDEX(Titles,E31,0)</f>
        <v>Pattern Recognition and Machine Learning</v>
      </c>
    </row>
    <row r="32" spans="2:15" ht="19" customHeight="1" x14ac:dyDescent="0.25">
      <c r="B32" s="21"/>
      <c r="C32" s="3">
        <v>3</v>
      </c>
      <c r="D32" s="3" cm="1">
        <f t="array" ref="D32">INDEX(GradeValues,E32,0)</f>
        <v>3</v>
      </c>
      <c r="E32" s="3">
        <f>C32</f>
        <v>3</v>
      </c>
      <c r="F32" s="3" t="str" cm="1">
        <f t="array" ref="F32">INDEX(RelValues,E32,0)&amp;""</f>
        <v>X</v>
      </c>
      <c r="G32" s="2" t="str" cm="1">
        <f t="array" ref="G32">INDEX(Titles,E32,0)</f>
        <v>Data Science from Scratch</v>
      </c>
    </row>
    <row r="33" spans="2:7" ht="19" customHeight="1" x14ac:dyDescent="0.25">
      <c r="B33" s="21"/>
      <c r="C33" s="3">
        <v>4</v>
      </c>
      <c r="D33" s="3" cm="1">
        <f t="array" ref="D33">INDEX(GradeValues,E33,0)</f>
        <v>2</v>
      </c>
      <c r="E33" s="3">
        <f>C33</f>
        <v>4</v>
      </c>
      <c r="F33" s="3" t="str" cm="1">
        <f t="array" ref="F33">INDEX(RelValues,E33,0)&amp;""</f>
        <v>X</v>
      </c>
      <c r="G33" s="2" t="str" cm="1">
        <f t="array" ref="G33">INDEX(Titles,E33,0)</f>
        <v>Operating System Concepts</v>
      </c>
    </row>
    <row r="34" spans="2:7" x14ac:dyDescent="0.25">
      <c r="B34" s="21"/>
      <c r="C34" s="3">
        <v>5</v>
      </c>
      <c r="D34" s="3" cm="1">
        <f t="array" ref="D34">INDEX(GradeValues,E34,0)</f>
        <v>2</v>
      </c>
      <c r="E34" s="3">
        <f>C34</f>
        <v>5</v>
      </c>
      <c r="F34" s="3" t="str" cm="1">
        <f t="array" ref="F34">INDEX(RelValues,E34,0)&amp;""</f>
        <v>X</v>
      </c>
      <c r="G34" s="2" t="str" cm="1">
        <f t="array" ref="G34">INDEX(Titles,E34,0)</f>
        <v>Artificial Intelligence: A Modern Approach</v>
      </c>
    </row>
    <row r="35" spans="2:7" x14ac:dyDescent="0.25">
      <c r="B35" s="21"/>
      <c r="C35" s="3">
        <v>6</v>
      </c>
      <c r="D35" s="3" cm="1">
        <f t="array" ref="D35">INDEX(GradeValues,E35,0)</f>
        <v>2</v>
      </c>
      <c r="E35" s="3">
        <f>C35</f>
        <v>6</v>
      </c>
      <c r="F35" s="3" t="str" cm="1">
        <f t="array" ref="F35">INDEX(RelValues,E35,0)&amp;""</f>
        <v>X</v>
      </c>
      <c r="G35" s="2" t="str" cm="1">
        <f t="array" ref="G35">INDEX(Titles,E35,0)</f>
        <v>Concepts of Programming Languages</v>
      </c>
    </row>
    <row r="36" spans="2:7" x14ac:dyDescent="0.25">
      <c r="B36" s="21"/>
      <c r="C36" s="3">
        <v>7</v>
      </c>
      <c r="D36" s="3" cm="1">
        <f t="array" ref="D36">INDEX(GradeValues,E36,0)</f>
        <v>2</v>
      </c>
      <c r="E36" s="3">
        <f>C36</f>
        <v>7</v>
      </c>
      <c r="F36" s="3" t="str" cm="1">
        <f t="array" ref="F36">INDEX(RelValues,E36,0)&amp;""</f>
        <v>X</v>
      </c>
      <c r="G36" s="2" t="str" cm="1">
        <f t="array" ref="G36">INDEX(Titles,E36,0)</f>
        <v>Introduction to the Theory of Computation</v>
      </c>
    </row>
    <row r="37" spans="2:7" x14ac:dyDescent="0.25">
      <c r="B37" s="21"/>
      <c r="C37" s="3">
        <v>8</v>
      </c>
      <c r="D37" s="3" cm="1">
        <f t="array" ref="D37">INDEX(GradeValues,E37,0)</f>
        <v>1</v>
      </c>
      <c r="E37" s="3">
        <f>C37</f>
        <v>8</v>
      </c>
      <c r="F37" s="3" t="str" cm="1">
        <f t="array" ref="F37">INDEX(RelValues,E37,0)&amp;""</f>
        <v>X</v>
      </c>
      <c r="G37" s="2" t="str" cm="1">
        <f t="array" ref="G37">INDEX(Titles,E37,0)</f>
        <v>The Design of Everyday Things</v>
      </c>
    </row>
    <row r="38" spans="2:7" x14ac:dyDescent="0.25">
      <c r="B38" s="21"/>
      <c r="C38" s="3">
        <v>9</v>
      </c>
      <c r="D38" s="3" cm="1">
        <f t="array" ref="D38">INDEX(GradeValues,E38,0)</f>
        <v>1</v>
      </c>
      <c r="E38" s="3">
        <f>C38</f>
        <v>9</v>
      </c>
      <c r="F38" s="3" t="str" cm="1">
        <f t="array" ref="F38">INDEX(RelValues,E38,0)&amp;""</f>
        <v>X</v>
      </c>
      <c r="G38" s="2" t="str" cm="1">
        <f t="array" ref="G38">INDEX(Titles,E38,0)</f>
        <v>Computer Organization and Design: The Hardware/Software Interface</v>
      </c>
    </row>
    <row r="39" spans="2:7" x14ac:dyDescent="0.25">
      <c r="B39" s="21"/>
      <c r="C39" s="3">
        <v>10</v>
      </c>
      <c r="D39" s="3" cm="1">
        <f t="array" ref="D39">INDEX(GradeValues,E39,0)</f>
        <v>1</v>
      </c>
      <c r="E39" s="3">
        <f>C39</f>
        <v>10</v>
      </c>
      <c r="F39" s="3" t="str" cm="1">
        <f t="array" ref="F39">INDEX(RelValues,E39,0)&amp;""</f>
        <v>X</v>
      </c>
      <c r="G39" s="2" t="str" cm="1">
        <f t="array" ref="G39">INDEX(Titles,E39,0)</f>
        <v>Computer Networks</v>
      </c>
    </row>
    <row r="40" spans="2:7" x14ac:dyDescent="0.25">
      <c r="B40" s="21"/>
      <c r="C40" s="3">
        <v>11</v>
      </c>
      <c r="D40" s="3" cm="1">
        <f t="array" ref="D40">INDEX(GradeValues,E40,0)</f>
        <v>1</v>
      </c>
      <c r="E40" s="3">
        <f>C40</f>
        <v>11</v>
      </c>
      <c r="F40" s="3" t="str" cm="1">
        <f t="array" ref="F40">INDEX(RelValues,E40,0)&amp;""</f>
        <v>X</v>
      </c>
      <c r="G40" s="2" t="str" cm="1">
        <f t="array" ref="G40">INDEX(Titles,E40,0)</f>
        <v>Cryptography and Network Security: Principles and Practice</v>
      </c>
    </row>
    <row r="41" spans="2:7" x14ac:dyDescent="0.25">
      <c r="B41" s="21"/>
      <c r="C41" s="3">
        <v>12</v>
      </c>
      <c r="D41" s="3" cm="1">
        <f t="array" ref="D41">INDEX(GradeValues,E41,0)</f>
        <v>1</v>
      </c>
      <c r="E41" s="3">
        <f>C41</f>
        <v>12</v>
      </c>
      <c r="F41" s="3" t="str" cm="1">
        <f t="array" ref="F41">INDEX(RelValues,E41,0)&amp;""</f>
        <v>X</v>
      </c>
      <c r="G41" s="2" t="str" cm="1">
        <f t="array" ref="G41">INDEX(Titles,E41,0)</f>
        <v>Structure and Interpretation of Computer Programs</v>
      </c>
    </row>
    <row r="42" spans="2:7" x14ac:dyDescent="0.25">
      <c r="B42" s="21"/>
      <c r="C42" s="3">
        <v>13</v>
      </c>
      <c r="D42" s="3" cm="1">
        <f t="array" ref="D42">INDEX(GradeValues,E42,0)</f>
        <v>1</v>
      </c>
      <c r="E42" s="3">
        <f>C42</f>
        <v>13</v>
      </c>
      <c r="F42" s="3" t="str" cm="1">
        <f t="array" ref="F42">INDEX(RelValues,E42,0)&amp;""</f>
        <v>X</v>
      </c>
      <c r="G42" s="2" t="str" cm="1">
        <f t="array" ref="G42">INDEX(Titles,E42,0)</f>
        <v>The Mythical Man-Month: Essays on Software Engineering</v>
      </c>
    </row>
    <row r="43" spans="2:7" x14ac:dyDescent="0.25">
      <c r="B43" s="21"/>
      <c r="C43" s="3">
        <v>14</v>
      </c>
      <c r="D43" s="3" cm="1">
        <f t="array" ref="D43">INDEX(GradeValues,E43,0)</f>
        <v>1</v>
      </c>
      <c r="E43" s="3">
        <f>C43</f>
        <v>14</v>
      </c>
      <c r="F43" s="3" t="str" cm="1">
        <f t="array" ref="F43">INDEX(RelValues,E43,0)&amp;""</f>
        <v>X</v>
      </c>
      <c r="G43" s="2" t="str" cm="1">
        <f t="array" ref="G43">INDEX(Titles,E43,0)</f>
        <v>Computer Systems: A Programmer's Perspective</v>
      </c>
    </row>
    <row r="44" spans="2:7" x14ac:dyDescent="0.25">
      <c r="B44" s="21"/>
      <c r="C44" s="3">
        <v>15</v>
      </c>
      <c r="D44" s="3" cm="1">
        <f t="array" ref="D44">INDEX(GradeValues,E44,0)</f>
        <v>1</v>
      </c>
      <c r="E44" s="3">
        <f>C44</f>
        <v>15</v>
      </c>
      <c r="F44" s="3" t="str" cm="1">
        <f t="array" ref="F44">INDEX(RelValues,E44,0)&amp;""</f>
        <v>X</v>
      </c>
      <c r="G44" s="2" t="str" cm="1">
        <f t="array" ref="G44">INDEX(Titles,E44,0)</f>
        <v>Introduction to Algorithms</v>
      </c>
    </row>
    <row r="45" spans="2:7" x14ac:dyDescent="0.25">
      <c r="B45" s="21"/>
      <c r="F45" s="2"/>
    </row>
    <row r="46" spans="2:7" x14ac:dyDescent="0.25">
      <c r="B46" s="21"/>
      <c r="F46" s="2"/>
    </row>
    <row r="47" spans="2:7" x14ac:dyDescent="0.25">
      <c r="B47" s="21"/>
      <c r="F47" s="2"/>
    </row>
    <row r="48" spans="2:7" x14ac:dyDescent="0.25">
      <c r="B48" s="21"/>
      <c r="F48" s="2"/>
    </row>
    <row r="49" spans="2:6" x14ac:dyDescent="0.25">
      <c r="B49" s="21"/>
      <c r="F49" s="2"/>
    </row>
    <row r="50" spans="2:6" x14ac:dyDescent="0.25">
      <c r="F50" s="2"/>
    </row>
    <row r="51" spans="2:6" x14ac:dyDescent="0.25">
      <c r="F51" s="2"/>
    </row>
    <row r="52" spans="2:6" x14ac:dyDescent="0.25">
      <c r="F52" s="2"/>
    </row>
  </sheetData>
  <mergeCells count="3">
    <mergeCell ref="B2:H3"/>
    <mergeCell ref="B6:B25"/>
    <mergeCell ref="B30:B49"/>
  </mergeCells>
  <conditionalFormatting sqref="C6:G25">
    <cfRule type="expression" dxfId="3" priority="3">
      <formula>IF($F6="X",0,1)</formula>
    </cfRule>
    <cfRule type="expression" dxfId="2" priority="4">
      <formula>IF($F6="X",1,0)</formula>
    </cfRule>
  </conditionalFormatting>
  <conditionalFormatting sqref="C30:G44">
    <cfRule type="expression" dxfId="1" priority="1">
      <formula>IF($F30="X",0,1)</formula>
    </cfRule>
    <cfRule type="expression" dxfId="0" priority="2">
      <formula>IF($F30="X",1,0)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Data</vt:lpstr>
      <vt:lpstr>Boolean</vt:lpstr>
      <vt:lpstr>MicroMacro</vt:lpstr>
      <vt:lpstr>Ranked</vt:lpstr>
      <vt:lpstr>Graded</vt:lpstr>
      <vt:lpstr>GradeValues</vt:lpstr>
      <vt:lpstr>NDocs</vt:lpstr>
      <vt:lpstr>NRelevant</vt:lpstr>
      <vt:lpstr>RelValues</vt:lpstr>
      <vt:lpstr>RNG</vt:lpstr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2024-09-13T12:56:58Z</dcterms:created>
  <dcterms:modified xsi:type="dcterms:W3CDTF">2024-09-25T13:31:48Z</dcterms:modified>
</cp:coreProperties>
</file>