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web/projects/mmir-unibasel-hs24/02-Evaluation/"/>
    </mc:Choice>
  </mc:AlternateContent>
  <xr:revisionPtr revIDLastSave="0" documentId="13_ncr:1_{6CC0A546-68B7-484C-9BAA-2FC903B7DAE5}" xr6:coauthVersionLast="47" xr6:coauthVersionMax="47" xr10:uidLastSave="{00000000-0000-0000-0000-000000000000}"/>
  <bookViews>
    <workbookView xWindow="0" yWindow="760" windowWidth="30240" windowHeight="18880" activeTab="6" xr2:uid="{6B3CAA9B-0797-594C-9422-DD89E8931424}"/>
  </bookViews>
  <sheets>
    <sheet name="Data" sheetId="3" r:id="rId1"/>
    <sheet name="Boolean" sheetId="2" r:id="rId2"/>
    <sheet name="MicroMacro" sheetId="4" r:id="rId3"/>
    <sheet name="Ranked" sheetId="5" r:id="rId4"/>
    <sheet name="Graded" sheetId="7" r:id="rId5"/>
    <sheet name="ConfusionMatrix" sheetId="8" r:id="rId6"/>
    <sheet name="RocCurve" sheetId="9" r:id="rId7"/>
  </sheets>
  <externalReferences>
    <externalReference r:id="rId8"/>
  </externalReferences>
  <definedNames>
    <definedName name="GradeValues">Table134[Grade]</definedName>
    <definedName name="NDocs">Data!$K$2</definedName>
    <definedName name="NRelevant">Data!$K$3</definedName>
    <definedName name="RelValues">Table134[Rel]</definedName>
    <definedName name="RNG">Table134[RNG]</definedName>
    <definedName name="Titles">Table134[Title]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9" l="1"/>
  <c r="H6" i="9"/>
  <c r="I6" i="9"/>
  <c r="J6" i="9"/>
  <c r="L6" i="9"/>
  <c r="N6" i="9"/>
  <c r="G7" i="9"/>
  <c r="M7" i="9" s="1"/>
  <c r="H7" i="9"/>
  <c r="I7" i="9"/>
  <c r="J7" i="9"/>
  <c r="L7" i="9"/>
  <c r="G8" i="9"/>
  <c r="K8" i="9" s="1"/>
  <c r="H8" i="9"/>
  <c r="L8" i="9" s="1"/>
  <c r="I8" i="9"/>
  <c r="J8" i="9"/>
  <c r="G9" i="9"/>
  <c r="M9" i="9" s="1"/>
  <c r="H9" i="9"/>
  <c r="L9" i="9" s="1"/>
  <c r="I9" i="9"/>
  <c r="J9" i="9"/>
  <c r="G10" i="9"/>
  <c r="H10" i="9"/>
  <c r="I10" i="9"/>
  <c r="J10" i="9"/>
  <c r="L10" i="9"/>
  <c r="G11" i="9"/>
  <c r="H11" i="9"/>
  <c r="I11" i="9"/>
  <c r="J11" i="9"/>
  <c r="L11" i="9"/>
  <c r="G12" i="9"/>
  <c r="M12" i="9" s="1"/>
  <c r="H12" i="9"/>
  <c r="I12" i="9"/>
  <c r="J12" i="9"/>
  <c r="L12" i="9"/>
  <c r="G13" i="9"/>
  <c r="K13" i="9" s="1"/>
  <c r="H13" i="9"/>
  <c r="L13" i="9" s="1"/>
  <c r="I13" i="9"/>
  <c r="J13" i="9"/>
  <c r="G14" i="9"/>
  <c r="M14" i="9" s="1"/>
  <c r="H14" i="9"/>
  <c r="L14" i="9" s="1"/>
  <c r="I14" i="9"/>
  <c r="J14" i="9"/>
  <c r="G15" i="9"/>
  <c r="H15" i="9"/>
  <c r="I15" i="9"/>
  <c r="J15" i="9"/>
  <c r="L15" i="9"/>
  <c r="G16" i="9"/>
  <c r="H16" i="9"/>
  <c r="I16" i="9"/>
  <c r="J16" i="9"/>
  <c r="L16" i="9"/>
  <c r="G17" i="9"/>
  <c r="K17" i="9" s="1"/>
  <c r="H17" i="9"/>
  <c r="I17" i="9"/>
  <c r="J17" i="9"/>
  <c r="L17" i="9"/>
  <c r="G18" i="9"/>
  <c r="K18" i="9" s="1"/>
  <c r="H18" i="9"/>
  <c r="L18" i="9" s="1"/>
  <c r="I18" i="9"/>
  <c r="J18" i="9"/>
  <c r="G19" i="9"/>
  <c r="M19" i="9" s="1"/>
  <c r="H19" i="9"/>
  <c r="L19" i="9" s="1"/>
  <c r="I19" i="9"/>
  <c r="J19" i="9"/>
  <c r="G20" i="9"/>
  <c r="H20" i="9"/>
  <c r="L20" i="9" s="1"/>
  <c r="I20" i="9"/>
  <c r="J20" i="9"/>
  <c r="G21" i="9"/>
  <c r="H21" i="9"/>
  <c r="I21" i="9"/>
  <c r="J21" i="9"/>
  <c r="L21" i="9"/>
  <c r="G22" i="9"/>
  <c r="M22" i="9" s="1"/>
  <c r="H22" i="9"/>
  <c r="I22" i="9"/>
  <c r="J22" i="9"/>
  <c r="L22" i="9"/>
  <c r="G23" i="9"/>
  <c r="K23" i="9" s="1"/>
  <c r="H23" i="9"/>
  <c r="L23" i="9" s="1"/>
  <c r="I23" i="9"/>
  <c r="J23" i="9"/>
  <c r="G24" i="9"/>
  <c r="M24" i="9" s="1"/>
  <c r="H24" i="9"/>
  <c r="L24" i="9" s="1"/>
  <c r="I24" i="9"/>
  <c r="J24" i="9"/>
  <c r="G25" i="9"/>
  <c r="H25" i="9"/>
  <c r="L25" i="9"/>
  <c r="E28" i="9"/>
  <c r="K15" i="9" s="1"/>
  <c r="E29" i="9"/>
  <c r="C7" i="8"/>
  <c r="E9" i="8"/>
  <c r="E13" i="8" s="1"/>
  <c r="D11" i="8"/>
  <c r="D15" i="8" s="1"/>
  <c r="D13" i="8"/>
  <c r="F13" i="8"/>
  <c r="E15" i="8"/>
  <c r="N18" i="9" l="1"/>
  <c r="N17" i="9"/>
  <c r="K9" i="9"/>
  <c r="N9" i="9" s="1"/>
  <c r="M21" i="9"/>
  <c r="M16" i="9"/>
  <c r="M17" i="9"/>
  <c r="K11" i="9"/>
  <c r="M6" i="9"/>
  <c r="K6" i="9"/>
  <c r="K24" i="9"/>
  <c r="N24" i="9" s="1"/>
  <c r="K19" i="9"/>
  <c r="N19" i="9" s="1"/>
  <c r="M15" i="9"/>
  <c r="K14" i="9"/>
  <c r="N14" i="9" s="1"/>
  <c r="M25" i="9"/>
  <c r="K21" i="9"/>
  <c r="N21" i="9" s="1"/>
  <c r="M23" i="9"/>
  <c r="K22" i="9"/>
  <c r="M18" i="9"/>
  <c r="M13" i="9"/>
  <c r="K12" i="9"/>
  <c r="N12" i="9" s="1"/>
  <c r="M8" i="9"/>
  <c r="K7" i="9"/>
  <c r="N7" i="9" s="1"/>
  <c r="K20" i="9"/>
  <c r="N20" i="9" s="1"/>
  <c r="M11" i="9"/>
  <c r="K10" i="9"/>
  <c r="N10" i="9" s="1"/>
  <c r="K25" i="9"/>
  <c r="K16" i="9"/>
  <c r="N16" i="9" s="1"/>
  <c r="M20" i="9"/>
  <c r="M10" i="9"/>
  <c r="C11" i="8"/>
  <c r="G15" i="8"/>
  <c r="C9" i="8"/>
  <c r="N15" i="9" l="1"/>
  <c r="N8" i="9"/>
  <c r="K28" i="9" s="1"/>
  <c r="N13" i="9"/>
  <c r="N22" i="9"/>
  <c r="N11" i="9"/>
  <c r="N25" i="9"/>
  <c r="N23" i="9"/>
  <c r="F9" i="8"/>
  <c r="G9" i="8"/>
  <c r="F11" i="8"/>
  <c r="G11" i="8"/>
  <c r="D33" i="7" l="1" a="1"/>
  <c r="D33" i="7" s="1"/>
  <c r="D31" i="7" a="1"/>
  <c r="D31" i="7" s="1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E44" i="7"/>
  <c r="D44" i="7" s="1" a="1"/>
  <c r="D44" i="7" s="1"/>
  <c r="E43" i="7"/>
  <c r="D43" i="7" s="1" a="1"/>
  <c r="D43" i="7" s="1"/>
  <c r="E42" i="7"/>
  <c r="D42" i="7" s="1" a="1"/>
  <c r="D42" i="7" s="1"/>
  <c r="E41" i="7"/>
  <c r="D41" i="7" s="1" a="1"/>
  <c r="D41" i="7" s="1"/>
  <c r="E40" i="7"/>
  <c r="D40" i="7" s="1" a="1"/>
  <c r="D40" i="7" s="1"/>
  <c r="E39" i="7"/>
  <c r="D39" i="7" s="1" a="1"/>
  <c r="D39" i="7" s="1"/>
  <c r="E38" i="7"/>
  <c r="D38" i="7" s="1" a="1"/>
  <c r="D38" i="7" s="1"/>
  <c r="E37" i="7"/>
  <c r="D37" i="7" s="1" a="1"/>
  <c r="D37" i="7" s="1"/>
  <c r="E36" i="7"/>
  <c r="D36" i="7" s="1" a="1"/>
  <c r="D36" i="7" s="1"/>
  <c r="E35" i="7"/>
  <c r="D35" i="7" s="1" a="1"/>
  <c r="D35" i="7" s="1"/>
  <c r="E34" i="7"/>
  <c r="D34" i="7" s="1" a="1"/>
  <c r="D34" i="7" s="1"/>
  <c r="E33" i="7"/>
  <c r="E32" i="7"/>
  <c r="D32" i="7" s="1" a="1"/>
  <c r="D32" i="7" s="1"/>
  <c r="E31" i="7"/>
  <c r="E30" i="7"/>
  <c r="D30" i="7" s="1" a="1"/>
  <c r="D30" i="7" s="1"/>
  <c r="I19" i="5"/>
  <c r="I25" i="5"/>
  <c r="I24" i="5"/>
  <c r="I23" i="5"/>
  <c r="I22" i="5"/>
  <c r="I21" i="5"/>
  <c r="I20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L4" i="4"/>
  <c r="K4" i="4"/>
  <c r="J4" i="4"/>
  <c r="I4" i="4"/>
  <c r="H4" i="4"/>
  <c r="G4" i="4"/>
  <c r="F4" i="4"/>
  <c r="E4" i="4"/>
  <c r="D4" i="4"/>
  <c r="C4" i="4"/>
  <c r="L5" i="4"/>
  <c r="K5" i="4"/>
  <c r="K3" i="4" s="1"/>
  <c r="K7" i="4" s="1"/>
  <c r="J5" i="4"/>
  <c r="I5" i="4"/>
  <c r="H5" i="4"/>
  <c r="G5" i="4"/>
  <c r="G3" i="4" s="1"/>
  <c r="G8" i="4" s="1"/>
  <c r="F5" i="4"/>
  <c r="E5" i="4"/>
  <c r="D5" i="4"/>
  <c r="C5" i="4"/>
  <c r="C3" i="4" s="1"/>
  <c r="C7" i="4" s="1"/>
  <c r="I21" i="2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K3" i="3" a="1"/>
  <c r="K3" i="3" s="1"/>
  <c r="J3" i="5" s="1"/>
  <c r="J19" i="5" s="1"/>
  <c r="K2" i="3"/>
  <c r="J2" i="2" s="1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2" i="3"/>
  <c r="D11" i="3"/>
  <c r="D8" i="3"/>
  <c r="D19" i="3"/>
  <c r="D18" i="3"/>
  <c r="D17" i="3"/>
  <c r="D16" i="3"/>
  <c r="D7" i="3"/>
  <c r="D10" i="3"/>
  <c r="D15" i="3"/>
  <c r="D14" i="3"/>
  <c r="D9" i="3"/>
  <c r="D6" i="3"/>
  <c r="D13" i="3"/>
  <c r="N7" i="7" l="1"/>
  <c r="N6" i="7"/>
  <c r="N25" i="7"/>
  <c r="N12" i="7"/>
  <c r="N11" i="7"/>
  <c r="N18" i="7"/>
  <c r="N16" i="7"/>
  <c r="N13" i="7"/>
  <c r="N19" i="7"/>
  <c r="N15" i="7"/>
  <c r="N20" i="7"/>
  <c r="N21" i="7"/>
  <c r="N22" i="7"/>
  <c r="N10" i="7"/>
  <c r="N23" i="7"/>
  <c r="N14" i="7"/>
  <c r="N24" i="7"/>
  <c r="N17" i="7"/>
  <c r="N9" i="7"/>
  <c r="N8" i="7"/>
  <c r="G39" i="7" a="1"/>
  <c r="G39" i="7" s="1"/>
  <c r="F33" i="7" a="1"/>
  <c r="F33" i="7" s="1"/>
  <c r="G34" i="7" a="1"/>
  <c r="G34" i="7" s="1"/>
  <c r="G44" i="7" a="1"/>
  <c r="G44" i="7" s="1"/>
  <c r="F44" i="7" a="1"/>
  <c r="F44" i="7" s="1"/>
  <c r="F43" i="7" a="1"/>
  <c r="F43" i="7" s="1"/>
  <c r="G43" i="7" a="1"/>
  <c r="G43" i="7" s="1"/>
  <c r="G35" i="7" a="1"/>
  <c r="G35" i="7" s="1"/>
  <c r="F35" i="7" a="1"/>
  <c r="F35" i="7" s="1"/>
  <c r="F38" i="7" a="1"/>
  <c r="F38" i="7" s="1"/>
  <c r="G38" i="7" a="1"/>
  <c r="G38" i="7" s="1"/>
  <c r="F34" i="7" a="1"/>
  <c r="F34" i="7" s="1"/>
  <c r="G37" i="7" a="1"/>
  <c r="G37" i="7" s="1"/>
  <c r="F37" i="7" a="1"/>
  <c r="F37" i="7" s="1"/>
  <c r="G40" i="7" a="1"/>
  <c r="G40" i="7" s="1"/>
  <c r="F40" i="7" a="1"/>
  <c r="F40" i="7" s="1"/>
  <c r="F32" i="7" a="1"/>
  <c r="F32" i="7" s="1"/>
  <c r="G32" i="7" a="1"/>
  <c r="G32" i="7" s="1"/>
  <c r="E17" i="7" a="1"/>
  <c r="E17" i="7" s="1"/>
  <c r="E16" i="7" a="1"/>
  <c r="E16" i="7" s="1"/>
  <c r="D16" i="7" s="1" a="1"/>
  <c r="D16" i="7" s="1"/>
  <c r="E10" i="7" a="1"/>
  <c r="E10" i="7" s="1"/>
  <c r="D10" i="7" s="1" a="1"/>
  <c r="D10" i="7" s="1"/>
  <c r="E21" i="7" a="1"/>
  <c r="E21" i="7" s="1"/>
  <c r="D21" i="7" s="1" a="1"/>
  <c r="D21" i="7" s="1"/>
  <c r="E7" i="7" a="1"/>
  <c r="E7" i="7" s="1"/>
  <c r="D7" i="7" s="1" a="1"/>
  <c r="D7" i="7" s="1"/>
  <c r="E20" i="7" a="1"/>
  <c r="E20" i="7" s="1"/>
  <c r="D20" i="7" s="1" a="1"/>
  <c r="D20" i="7" s="1"/>
  <c r="E24" i="7" a="1"/>
  <c r="E24" i="7" s="1"/>
  <c r="D24" i="7" s="1" a="1"/>
  <c r="D24" i="7" s="1"/>
  <c r="E25" i="7" a="1"/>
  <c r="E25" i="7" s="1"/>
  <c r="D25" i="7" s="1" a="1"/>
  <c r="D25" i="7" s="1"/>
  <c r="E15" i="7" a="1"/>
  <c r="E15" i="7" s="1"/>
  <c r="D15" i="7" s="1" a="1"/>
  <c r="D15" i="7" s="1"/>
  <c r="E19" i="7" a="1"/>
  <c r="E19" i="7" s="1"/>
  <c r="D19" i="7" s="1" a="1"/>
  <c r="D19" i="7" s="1"/>
  <c r="E22" i="7" a="1"/>
  <c r="E22" i="7" s="1"/>
  <c r="D22" i="7" s="1" a="1"/>
  <c r="D22" i="7" s="1"/>
  <c r="E8" i="7" a="1"/>
  <c r="E8" i="7" s="1"/>
  <c r="D8" i="7" s="1" a="1"/>
  <c r="D8" i="7" s="1"/>
  <c r="E18" i="7" a="1"/>
  <c r="E18" i="7" s="1"/>
  <c r="D18" i="7" s="1" a="1"/>
  <c r="D18" i="7" s="1"/>
  <c r="E23" i="7" a="1"/>
  <c r="E23" i="7" s="1"/>
  <c r="D23" i="7" s="1" a="1"/>
  <c r="D23" i="7" s="1"/>
  <c r="E12" i="7" a="1"/>
  <c r="E12" i="7" s="1"/>
  <c r="D12" i="7" s="1" a="1"/>
  <c r="D12" i="7" s="1"/>
  <c r="K3" i="7"/>
  <c r="E13" i="7" a="1"/>
  <c r="E13" i="7" s="1"/>
  <c r="D13" i="7" s="1" a="1"/>
  <c r="D13" i="7" s="1"/>
  <c r="E9" i="7" a="1"/>
  <c r="E9" i="7" s="1"/>
  <c r="D9" i="7" s="1" a="1"/>
  <c r="D9" i="7" s="1"/>
  <c r="E14" i="7" a="1"/>
  <c r="E14" i="7" s="1"/>
  <c r="D14" i="7" s="1" a="1"/>
  <c r="D14" i="7" s="1"/>
  <c r="K2" i="7"/>
  <c r="E6" i="7" a="1"/>
  <c r="E6" i="7" s="1"/>
  <c r="E11" i="7" a="1"/>
  <c r="E11" i="7" s="1"/>
  <c r="D11" i="7" s="1" a="1"/>
  <c r="D11" i="7" s="1"/>
  <c r="J12" i="5"/>
  <c r="J17" i="5"/>
  <c r="J23" i="5"/>
  <c r="J7" i="5"/>
  <c r="J6" i="5"/>
  <c r="J11" i="5"/>
  <c r="J16" i="5"/>
  <c r="J22" i="5"/>
  <c r="J8" i="5"/>
  <c r="J13" i="5"/>
  <c r="J18" i="5"/>
  <c r="J24" i="5"/>
  <c r="J9" i="5"/>
  <c r="J14" i="5"/>
  <c r="J20" i="5"/>
  <c r="J25" i="5"/>
  <c r="J10" i="5"/>
  <c r="J15" i="5"/>
  <c r="J21" i="5"/>
  <c r="D19" i="5" a="1"/>
  <c r="D19" i="5" s="1"/>
  <c r="E19" i="5" s="1" a="1"/>
  <c r="E19" i="5" s="1"/>
  <c r="D7" i="5" a="1"/>
  <c r="D7" i="5" s="1"/>
  <c r="E7" i="5" s="1" a="1"/>
  <c r="E7" i="5" s="1"/>
  <c r="D15" i="5" a="1"/>
  <c r="D15" i="5" s="1"/>
  <c r="E15" i="5" s="1" a="1"/>
  <c r="E15" i="5" s="1"/>
  <c r="D11" i="5" a="1"/>
  <c r="D11" i="5" s="1"/>
  <c r="E11" i="5" s="1" a="1"/>
  <c r="E11" i="5" s="1"/>
  <c r="D21" i="5" a="1"/>
  <c r="D21" i="5" s="1"/>
  <c r="F21" i="5" s="1" a="1"/>
  <c r="F21" i="5" s="1"/>
  <c r="D22" i="5" a="1"/>
  <c r="D22" i="5" s="1"/>
  <c r="E22" i="5" s="1" a="1"/>
  <c r="E22" i="5" s="1"/>
  <c r="D9" i="5" a="1"/>
  <c r="D9" i="5" s="1"/>
  <c r="E9" i="5" s="1" a="1"/>
  <c r="E9" i="5" s="1"/>
  <c r="D14" i="5" a="1"/>
  <c r="D14" i="5" s="1"/>
  <c r="F14" i="5" s="1" a="1"/>
  <c r="F14" i="5" s="1"/>
  <c r="D24" i="5" a="1"/>
  <c r="D24" i="5" s="1"/>
  <c r="F24" i="5" s="1" a="1"/>
  <c r="F24" i="5" s="1"/>
  <c r="D25" i="5" a="1"/>
  <c r="D25" i="5" s="1"/>
  <c r="F25" i="5" s="1" a="1"/>
  <c r="F25" i="5" s="1"/>
  <c r="D12" i="5" a="1"/>
  <c r="D12" i="5" s="1"/>
  <c r="E12" i="5" s="1" a="1"/>
  <c r="E12" i="5" s="1"/>
  <c r="D20" i="5" a="1"/>
  <c r="D20" i="5" s="1"/>
  <c r="E20" i="5" s="1" a="1"/>
  <c r="E20" i="5" s="1"/>
  <c r="D23" i="5" a="1"/>
  <c r="D23" i="5" s="1"/>
  <c r="F23" i="5" s="1" a="1"/>
  <c r="F23" i="5" s="1"/>
  <c r="D18" i="5" a="1"/>
  <c r="D18" i="5" s="1"/>
  <c r="E18" i="5" s="1" a="1"/>
  <c r="E18" i="5" s="1"/>
  <c r="D16" i="5" a="1"/>
  <c r="D16" i="5" s="1"/>
  <c r="E16" i="5" s="1" a="1"/>
  <c r="E16" i="5" s="1"/>
  <c r="D10" i="5" a="1"/>
  <c r="D10" i="5" s="1"/>
  <c r="D13" i="5" a="1"/>
  <c r="D13" i="5" s="1"/>
  <c r="D6" i="5" a="1"/>
  <c r="D6" i="5" s="1"/>
  <c r="D8" i="5" a="1"/>
  <c r="D8" i="5" s="1"/>
  <c r="D17" i="5" a="1"/>
  <c r="D17" i="5" s="1"/>
  <c r="J2" i="5"/>
  <c r="J3" i="2"/>
  <c r="K10" i="2" s="1"/>
  <c r="H3" i="4"/>
  <c r="H8" i="4" s="1"/>
  <c r="O4" i="4"/>
  <c r="D3" i="4"/>
  <c r="D7" i="4" s="1"/>
  <c r="E3" i="4"/>
  <c r="E8" i="4" s="1"/>
  <c r="J3" i="4"/>
  <c r="J7" i="4" s="1"/>
  <c r="F3" i="4"/>
  <c r="F8" i="4" s="1"/>
  <c r="I3" i="4"/>
  <c r="I7" i="4" s="1"/>
  <c r="L3" i="4"/>
  <c r="L8" i="4" s="1"/>
  <c r="O5" i="4"/>
  <c r="G7" i="4"/>
  <c r="K8" i="4"/>
  <c r="C8" i="4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21" i="2" a="1"/>
  <c r="D21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10" i="2" a="1"/>
  <c r="D10" i="2" s="1"/>
  <c r="D8" i="2" a="1"/>
  <c r="D8" i="2" s="1"/>
  <c r="D7" i="2" a="1"/>
  <c r="D7" i="2" s="1"/>
  <c r="D6" i="2" a="1"/>
  <c r="D6" i="2" s="1"/>
  <c r="D6" i="7" l="1" a="1"/>
  <c r="D6" i="7" s="1"/>
  <c r="F17" i="7" a="1"/>
  <c r="F17" i="7" s="1"/>
  <c r="D17" i="7" a="1"/>
  <c r="D17" i="7" s="1"/>
  <c r="G33" i="7" a="1"/>
  <c r="G33" i="7" s="1"/>
  <c r="F39" i="7" a="1"/>
  <c r="F39" i="7" s="1"/>
  <c r="G42" i="7" a="1"/>
  <c r="G42" i="7" s="1"/>
  <c r="F42" i="7" a="1"/>
  <c r="F42" i="7" s="1"/>
  <c r="G30" i="7" a="1"/>
  <c r="G30" i="7" s="1"/>
  <c r="F30" i="7" a="1"/>
  <c r="F30" i="7" s="1"/>
  <c r="G41" i="7" a="1"/>
  <c r="G41" i="7" s="1"/>
  <c r="F41" i="7" a="1"/>
  <c r="F41" i="7" s="1"/>
  <c r="G31" i="7" a="1"/>
  <c r="G31" i="7" s="1"/>
  <c r="F31" i="7" a="1"/>
  <c r="F31" i="7" s="1"/>
  <c r="G36" i="7" a="1"/>
  <c r="G36" i="7" s="1"/>
  <c r="F36" i="7" a="1"/>
  <c r="F36" i="7" s="1"/>
  <c r="F15" i="7" a="1"/>
  <c r="F15" i="7" s="1"/>
  <c r="F25" i="7" a="1"/>
  <c r="F25" i="7" s="1"/>
  <c r="F24" i="7" a="1"/>
  <c r="F24" i="7" s="1"/>
  <c r="F20" i="7" a="1"/>
  <c r="F20" i="7" s="1"/>
  <c r="F7" i="7" a="1"/>
  <c r="F7" i="7" s="1"/>
  <c r="F21" i="7" a="1"/>
  <c r="F21" i="7" s="1"/>
  <c r="F10" i="7" a="1"/>
  <c r="F10" i="7" s="1"/>
  <c r="G16" i="7" a="1"/>
  <c r="G16" i="7" s="1"/>
  <c r="G17" i="7" a="1"/>
  <c r="G17" i="7" s="1"/>
  <c r="G20" i="7" a="1"/>
  <c r="G20" i="7" s="1"/>
  <c r="G7" i="7" a="1"/>
  <c r="G7" i="7" s="1"/>
  <c r="G10" i="7" a="1"/>
  <c r="G10" i="7" s="1"/>
  <c r="F16" i="7" a="1"/>
  <c r="F16" i="7" s="1"/>
  <c r="G24" i="7" a="1"/>
  <c r="G24" i="7" s="1"/>
  <c r="G21" i="7" a="1"/>
  <c r="G21" i="7" s="1"/>
  <c r="G25" i="7" a="1"/>
  <c r="G25" i="7" s="1"/>
  <c r="G15" i="7" a="1"/>
  <c r="G15" i="7" s="1"/>
  <c r="G6" i="7" a="1"/>
  <c r="G6" i="7" s="1"/>
  <c r="F6" i="7" a="1"/>
  <c r="F6" i="7" s="1"/>
  <c r="G22" i="7" a="1"/>
  <c r="G22" i="7" s="1"/>
  <c r="F22" i="7" a="1"/>
  <c r="F22" i="7" s="1"/>
  <c r="G19" i="7" a="1"/>
  <c r="G19" i="7" s="1"/>
  <c r="F19" i="7" a="1"/>
  <c r="F19" i="7" s="1"/>
  <c r="G14" i="7" a="1"/>
  <c r="G14" i="7" s="1"/>
  <c r="F14" i="7" a="1"/>
  <c r="F14" i="7" s="1"/>
  <c r="G9" i="7" a="1"/>
  <c r="G9" i="7" s="1"/>
  <c r="F9" i="7" a="1"/>
  <c r="F9" i="7" s="1"/>
  <c r="G13" i="7" a="1"/>
  <c r="G13" i="7" s="1"/>
  <c r="F13" i="7" a="1"/>
  <c r="F13" i="7" s="1"/>
  <c r="G12" i="7" a="1"/>
  <c r="G12" i="7" s="1"/>
  <c r="F12" i="7" a="1"/>
  <c r="F12" i="7" s="1"/>
  <c r="G23" i="7" a="1"/>
  <c r="G23" i="7" s="1"/>
  <c r="F23" i="7" a="1"/>
  <c r="F23" i="7" s="1"/>
  <c r="G18" i="7" a="1"/>
  <c r="G18" i="7" s="1"/>
  <c r="F18" i="7" a="1"/>
  <c r="F18" i="7" s="1"/>
  <c r="G11" i="7" a="1"/>
  <c r="G11" i="7" s="1"/>
  <c r="F11" i="7" a="1"/>
  <c r="F11" i="7" s="1"/>
  <c r="G8" i="7" a="1"/>
  <c r="G8" i="7" s="1"/>
  <c r="F8" i="7" a="1"/>
  <c r="F8" i="7" s="1"/>
  <c r="F15" i="5" a="1"/>
  <c r="F15" i="5" s="1"/>
  <c r="F19" i="5" a="1"/>
  <c r="F19" i="5" s="1"/>
  <c r="F22" i="5" a="1"/>
  <c r="F22" i="5" s="1"/>
  <c r="F7" i="5" a="1"/>
  <c r="F7" i="5" s="1"/>
  <c r="F9" i="5" a="1"/>
  <c r="F9" i="5" s="1"/>
  <c r="F18" i="5" a="1"/>
  <c r="F18" i="5" s="1"/>
  <c r="E25" i="5" a="1"/>
  <c r="E25" i="5" s="1"/>
  <c r="E14" i="5" a="1"/>
  <c r="E14" i="5" s="1"/>
  <c r="E21" i="5" a="1"/>
  <c r="E21" i="5" s="1"/>
  <c r="F11" i="5" a="1"/>
  <c r="F11" i="5" s="1"/>
  <c r="F16" i="5" a="1"/>
  <c r="F16" i="5" s="1"/>
  <c r="F12" i="5" a="1"/>
  <c r="F12" i="5" s="1"/>
  <c r="E23" i="5" a="1"/>
  <c r="E23" i="5" s="1"/>
  <c r="F20" i="5" a="1"/>
  <c r="F20" i="5" s="1"/>
  <c r="E24" i="5" a="1"/>
  <c r="E24" i="5" s="1"/>
  <c r="E8" i="5" a="1"/>
  <c r="E8" i="5" s="1"/>
  <c r="F8" i="5" a="1"/>
  <c r="F8" i="5" s="1"/>
  <c r="E17" i="5" a="1"/>
  <c r="E17" i="5" s="1"/>
  <c r="F17" i="5" a="1"/>
  <c r="F17" i="5" s="1"/>
  <c r="F6" i="5" a="1"/>
  <c r="F6" i="5" s="1"/>
  <c r="E6" i="5" a="1"/>
  <c r="E6" i="5" s="1"/>
  <c r="E13" i="5" a="1"/>
  <c r="E13" i="5" s="1"/>
  <c r="F13" i="5" a="1"/>
  <c r="F13" i="5" s="1"/>
  <c r="F10" i="5" a="1"/>
  <c r="F10" i="5" s="1"/>
  <c r="E10" i="5" a="1"/>
  <c r="E10" i="5" s="1"/>
  <c r="F7" i="4"/>
  <c r="H7" i="4"/>
  <c r="J8" i="4"/>
  <c r="L7" i="4"/>
  <c r="O3" i="4"/>
  <c r="O8" i="4" s="1"/>
  <c r="D8" i="4"/>
  <c r="E7" i="4"/>
  <c r="I8" i="4"/>
  <c r="E16" i="2" a="1"/>
  <c r="E16" i="2" s="1"/>
  <c r="F16" i="2" a="1"/>
  <c r="F16" i="2" s="1"/>
  <c r="E7" i="2" a="1"/>
  <c r="E7" i="2" s="1"/>
  <c r="F7" i="2" a="1"/>
  <c r="F7" i="2" s="1"/>
  <c r="E17" i="2" a="1"/>
  <c r="E17" i="2" s="1"/>
  <c r="F17" i="2" a="1"/>
  <c r="F17" i="2" s="1"/>
  <c r="E18" i="2" a="1"/>
  <c r="E18" i="2" s="1"/>
  <c r="F18" i="2" a="1"/>
  <c r="F18" i="2" s="1"/>
  <c r="E10" i="2" a="1"/>
  <c r="E10" i="2" s="1"/>
  <c r="F10" i="2" a="1"/>
  <c r="F10" i="2" s="1"/>
  <c r="E19" i="2" a="1"/>
  <c r="E19" i="2" s="1"/>
  <c r="F19" i="2" a="1"/>
  <c r="F19" i="2" s="1"/>
  <c r="E8" i="2" a="1"/>
  <c r="E8" i="2" s="1"/>
  <c r="F8" i="2" a="1"/>
  <c r="F8" i="2" s="1"/>
  <c r="E9" i="2" a="1"/>
  <c r="E9" i="2" s="1"/>
  <c r="F9" i="2" a="1"/>
  <c r="F9" i="2" s="1"/>
  <c r="E21" i="2" a="1"/>
  <c r="E21" i="2" s="1"/>
  <c r="F21" i="2" a="1"/>
  <c r="F21" i="2" s="1"/>
  <c r="E11" i="2" a="1"/>
  <c r="E11" i="2" s="1"/>
  <c r="F11" i="2" a="1"/>
  <c r="F11" i="2" s="1"/>
  <c r="E20" i="2" a="1"/>
  <c r="E20" i="2" s="1"/>
  <c r="F20" i="2" a="1"/>
  <c r="F20" i="2" s="1"/>
  <c r="E12" i="2" a="1"/>
  <c r="E12" i="2" s="1"/>
  <c r="F12" i="2" a="1"/>
  <c r="F12" i="2" s="1"/>
  <c r="E22" i="2" a="1"/>
  <c r="E22" i="2" s="1"/>
  <c r="F22" i="2" a="1"/>
  <c r="F22" i="2" s="1"/>
  <c r="E13" i="2" a="1"/>
  <c r="E13" i="2" s="1"/>
  <c r="F13" i="2" a="1"/>
  <c r="F13" i="2" s="1"/>
  <c r="E23" i="2" a="1"/>
  <c r="E23" i="2" s="1"/>
  <c r="F23" i="2" a="1"/>
  <c r="F23" i="2" s="1"/>
  <c r="E14" i="2" a="1"/>
  <c r="E14" i="2" s="1"/>
  <c r="F14" i="2" a="1"/>
  <c r="F14" i="2" s="1"/>
  <c r="E24" i="2" a="1"/>
  <c r="E24" i="2" s="1"/>
  <c r="F24" i="2" a="1"/>
  <c r="F24" i="2" s="1"/>
  <c r="E15" i="2" a="1"/>
  <c r="E15" i="2" s="1"/>
  <c r="F15" i="2" a="1"/>
  <c r="F15" i="2" s="1"/>
  <c r="E25" i="2" a="1"/>
  <c r="E25" i="2" s="1"/>
  <c r="F25" i="2" a="1"/>
  <c r="F25" i="2" s="1"/>
  <c r="E6" i="2" a="1"/>
  <c r="E6" i="2" s="1"/>
  <c r="F6" i="2" a="1"/>
  <c r="F6" i="2" s="1"/>
  <c r="M6" i="7" l="1"/>
  <c r="O6" i="7" s="1"/>
  <c r="M25" i="7"/>
  <c r="O25" i="7" s="1"/>
  <c r="M15" i="7"/>
  <c r="O15" i="7" s="1"/>
  <c r="M24" i="7"/>
  <c r="O24" i="7" s="1"/>
  <c r="M14" i="7"/>
  <c r="O14" i="7" s="1"/>
  <c r="M23" i="7"/>
  <c r="O23" i="7" s="1"/>
  <c r="M13" i="7"/>
  <c r="O13" i="7" s="1"/>
  <c r="M22" i="7"/>
  <c r="O22" i="7" s="1"/>
  <c r="M21" i="7"/>
  <c r="O21" i="7" s="1"/>
  <c r="M11" i="7"/>
  <c r="O11" i="7" s="1"/>
  <c r="M20" i="7"/>
  <c r="O20" i="7" s="1"/>
  <c r="M10" i="7"/>
  <c r="O10" i="7" s="1"/>
  <c r="M19" i="7"/>
  <c r="O19" i="7" s="1"/>
  <c r="M9" i="7"/>
  <c r="O9" i="7" s="1"/>
  <c r="M18" i="7"/>
  <c r="O18" i="7" s="1"/>
  <c r="M8" i="7"/>
  <c r="O8" i="7" s="1"/>
  <c r="M12" i="7"/>
  <c r="O12" i="7" s="1"/>
  <c r="M17" i="7"/>
  <c r="O17" i="7" s="1"/>
  <c r="M7" i="7"/>
  <c r="O7" i="7" s="1"/>
  <c r="M16" i="7"/>
  <c r="O16" i="7" s="1"/>
  <c r="J6" i="7"/>
  <c r="K6" i="7" s="1"/>
  <c r="M2" i="7"/>
  <c r="H25" i="5"/>
  <c r="H24" i="5"/>
  <c r="H23" i="5"/>
  <c r="H22" i="5"/>
  <c r="H21" i="5"/>
  <c r="H20" i="5"/>
  <c r="H19" i="5"/>
  <c r="H18" i="5"/>
  <c r="H17" i="5"/>
  <c r="H15" i="5"/>
  <c r="H16" i="5"/>
  <c r="H14" i="5"/>
  <c r="H13" i="5"/>
  <c r="H12" i="5"/>
  <c r="H11" i="5"/>
  <c r="H10" i="5"/>
  <c r="H9" i="5"/>
  <c r="H8" i="5"/>
  <c r="H6" i="5"/>
  <c r="H7" i="5"/>
  <c r="N7" i="4"/>
  <c r="L2" i="5"/>
  <c r="N8" i="4"/>
  <c r="O7" i="4"/>
  <c r="L2" i="2"/>
  <c r="K9" i="2"/>
  <c r="J9" i="2" s="1"/>
  <c r="K16" i="2" s="1"/>
  <c r="K6" i="2"/>
  <c r="J7" i="7" l="1"/>
  <c r="J8" i="7" s="1"/>
  <c r="K8" i="5"/>
  <c r="L8" i="5"/>
  <c r="L20" i="5"/>
  <c r="K20" i="5"/>
  <c r="L21" i="5"/>
  <c r="K21" i="5"/>
  <c r="L17" i="5"/>
  <c r="K17" i="5"/>
  <c r="L7" i="5"/>
  <c r="K7" i="5"/>
  <c r="L15" i="5"/>
  <c r="K15" i="5"/>
  <c r="L18" i="5"/>
  <c r="K18" i="5"/>
  <c r="L9" i="5"/>
  <c r="K9" i="5"/>
  <c r="K19" i="5"/>
  <c r="L19" i="5"/>
  <c r="L13" i="5"/>
  <c r="K13" i="5"/>
  <c r="L23" i="5"/>
  <c r="K23" i="5"/>
  <c r="L10" i="5"/>
  <c r="K10" i="5"/>
  <c r="L11" i="5"/>
  <c r="K11" i="5"/>
  <c r="L12" i="5"/>
  <c r="K12" i="5"/>
  <c r="L22" i="5"/>
  <c r="K22" i="5"/>
  <c r="K14" i="5"/>
  <c r="L14" i="5"/>
  <c r="L24" i="5"/>
  <c r="K24" i="5"/>
  <c r="L16" i="5"/>
  <c r="K16" i="5"/>
  <c r="L25" i="5"/>
  <c r="K25" i="5"/>
  <c r="K6" i="5"/>
  <c r="L6" i="5"/>
  <c r="M6" i="5" s="1"/>
  <c r="K12" i="2"/>
  <c r="K13" i="2"/>
  <c r="K7" i="2"/>
  <c r="J6" i="2" s="1"/>
  <c r="K15" i="2" s="1"/>
  <c r="J38" i="2" s="1"/>
  <c r="K7" i="7" l="1"/>
  <c r="J9" i="7"/>
  <c r="K8" i="7"/>
  <c r="M25" i="5"/>
  <c r="M12" i="5"/>
  <c r="M16" i="5"/>
  <c r="M9" i="5"/>
  <c r="M24" i="5"/>
  <c r="M22" i="5"/>
  <c r="M19" i="5"/>
  <c r="M13" i="5"/>
  <c r="M21" i="5"/>
  <c r="M11" i="5"/>
  <c r="M17" i="5"/>
  <c r="M20" i="5"/>
  <c r="M18" i="5"/>
  <c r="M7" i="5"/>
  <c r="M10" i="5"/>
  <c r="M14" i="5"/>
  <c r="M8" i="5"/>
  <c r="M23" i="5"/>
  <c r="M15" i="5"/>
  <c r="J36" i="2"/>
  <c r="J37" i="2"/>
  <c r="J35" i="2"/>
  <c r="J34" i="2"/>
  <c r="J33" i="2"/>
  <c r="J23" i="2"/>
  <c r="J22" i="2"/>
  <c r="J21" i="2"/>
  <c r="J28" i="2"/>
  <c r="J27" i="2"/>
  <c r="J32" i="2"/>
  <c r="J31" i="2"/>
  <c r="J24" i="2"/>
  <c r="J30" i="2"/>
  <c r="J29" i="2"/>
  <c r="J26" i="2"/>
  <c r="J25" i="2"/>
  <c r="J15" i="2"/>
  <c r="J20" i="2"/>
  <c r="J12" i="2"/>
  <c r="J10" i="7" l="1"/>
  <c r="K9" i="7"/>
  <c r="K28" i="5"/>
  <c r="J11" i="7" l="1"/>
  <c r="K10" i="7"/>
  <c r="J12" i="7" l="1"/>
  <c r="K11" i="7"/>
  <c r="J13" i="7" l="1"/>
  <c r="K12" i="7"/>
  <c r="J14" i="7" l="1"/>
  <c r="K13" i="7"/>
  <c r="J15" i="7" l="1"/>
  <c r="K14" i="7"/>
  <c r="J16" i="7" l="1"/>
  <c r="K15" i="7"/>
  <c r="J17" i="7" l="1"/>
  <c r="K16" i="7"/>
  <c r="J18" i="7" l="1"/>
  <c r="K17" i="7"/>
  <c r="J19" i="7" l="1"/>
  <c r="K18" i="7"/>
  <c r="J20" i="7" l="1"/>
  <c r="K19" i="7"/>
  <c r="J21" i="7" l="1"/>
  <c r="K20" i="7"/>
  <c r="J22" i="7" l="1"/>
  <c r="K21" i="7"/>
  <c r="J23" i="7" l="1"/>
  <c r="K22" i="7"/>
  <c r="J24" i="7" l="1"/>
  <c r="K23" i="7"/>
  <c r="J25" i="7" l="1"/>
  <c r="K24" i="7"/>
  <c r="K2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<sst xmlns="http://schemas.openxmlformats.org/spreadsheetml/2006/main" count="313" uniqueCount="198">
  <si>
    <t>Genre</t>
  </si>
  <si>
    <t>Year</t>
  </si>
  <si>
    <t>Title</t>
  </si>
  <si>
    <t>Drama</t>
  </si>
  <si>
    <t>Poetry</t>
  </si>
  <si>
    <t>Author</t>
  </si>
  <si>
    <t>Fiction</t>
  </si>
  <si>
    <t>Frankenstein</t>
  </si>
  <si>
    <t>Mary Shelley</t>
  </si>
  <si>
    <t>Prometheus Unbound</t>
  </si>
  <si>
    <t>Percy Bysshe Shelley</t>
  </si>
  <si>
    <t>Macbeth</t>
  </si>
  <si>
    <t>William Shakespeare</t>
  </si>
  <si>
    <t>Non-Fiction</t>
  </si>
  <si>
    <t>Frederick Douglass</t>
  </si>
  <si>
    <t>Jane Eyre</t>
  </si>
  <si>
    <t>Charlotte Brontë</t>
  </si>
  <si>
    <t>Leaves of Grass</t>
  </si>
  <si>
    <t>Walt Whitman</t>
  </si>
  <si>
    <t>Madame Bovary</t>
  </si>
  <si>
    <t>Gustave Flaubert</t>
  </si>
  <si>
    <t>On the Origin of Species</t>
  </si>
  <si>
    <t>Charles Darwin</t>
  </si>
  <si>
    <t>Crime and Punishment</t>
  </si>
  <si>
    <t>Fyodor Dostoevsky</t>
  </si>
  <si>
    <t>Flowers of Evil</t>
  </si>
  <si>
    <t>Charles Baudelaire</t>
  </si>
  <si>
    <t>A Doll's House</t>
  </si>
  <si>
    <t>Henrik Ibsen</t>
  </si>
  <si>
    <t>Adventures of Huckleberry Finn</t>
  </si>
  <si>
    <t>Mark Twain</t>
  </si>
  <si>
    <t>The Interpretation of Dreams</t>
  </si>
  <si>
    <t>Sigmund Freud</t>
  </si>
  <si>
    <t>Dracula</t>
  </si>
  <si>
    <t>Bram Stoker</t>
  </si>
  <si>
    <t>Songs of Innocence and of Experience</t>
  </si>
  <si>
    <t>William Blake</t>
  </si>
  <si>
    <t>The Wind in the Willows</t>
  </si>
  <si>
    <t>Kenneth Grahame</t>
  </si>
  <si>
    <t>Demonology and Witchcraft</t>
  </si>
  <si>
    <t>Walter Scott</t>
  </si>
  <si>
    <t>Swann's Way</t>
  </si>
  <si>
    <t>Marcel Proust</t>
  </si>
  <si>
    <t>The Waste Land</t>
  </si>
  <si>
    <t>T.S. Eliot</t>
  </si>
  <si>
    <t>The Great Gatsby</t>
  </si>
  <si>
    <t>F. Scott Fitzgerald</t>
  </si>
  <si>
    <t>A Room of One's Own</t>
  </si>
  <si>
    <t>Virginia Woolf</t>
  </si>
  <si>
    <t>Brave New World</t>
  </si>
  <si>
    <t>Aldous Huxley</t>
  </si>
  <si>
    <t>On the Road</t>
  </si>
  <si>
    <t>Jack Kerouac</t>
  </si>
  <si>
    <t>Death of a Salesman</t>
  </si>
  <si>
    <t>Arthur Miller</t>
  </si>
  <si>
    <t>Catcher in the Rye</t>
  </si>
  <si>
    <t>J.D. Salinger</t>
  </si>
  <si>
    <t>Towards a New Architecture</t>
  </si>
  <si>
    <t>Le Corbusier</t>
  </si>
  <si>
    <t>To Kill a Mockingbird</t>
  </si>
  <si>
    <t>Harper Lee</t>
  </si>
  <si>
    <t>Ariel</t>
  </si>
  <si>
    <t>Sylvia Plath</t>
  </si>
  <si>
    <t>Buried Child</t>
  </si>
  <si>
    <t>Sam Shepard</t>
  </si>
  <si>
    <t>Ragtime</t>
  </si>
  <si>
    <t>E.L. Doctorow</t>
  </si>
  <si>
    <t>The Penguin History of the World</t>
  </si>
  <si>
    <t>J.M. Roberts</t>
  </si>
  <si>
    <t>The Handmaid's Tale</t>
  </si>
  <si>
    <t>Margaret Atwood</t>
  </si>
  <si>
    <t>Selected Poems</t>
  </si>
  <si>
    <t>Gwendolyn Brooks</t>
  </si>
  <si>
    <t>Angels in America</t>
  </si>
  <si>
    <t>Tony Kushner</t>
  </si>
  <si>
    <t>The Blind Assassin</t>
  </si>
  <si>
    <t>Introduction to Algorithms</t>
  </si>
  <si>
    <t>Thomas H. Cormen</t>
  </si>
  <si>
    <t>Artificial Intelligence: A Modern Approach</t>
  </si>
  <si>
    <t>Stuart Russell and Peter Norvig</t>
  </si>
  <si>
    <t>Computer Organization and Design: The Hardware/Software Interface</t>
  </si>
  <si>
    <t>David A. Patterson and John L. Hennessy</t>
  </si>
  <si>
    <t>Cryptography and Network Security: Principles and Practice</t>
  </si>
  <si>
    <t>William Stallings</t>
  </si>
  <si>
    <t>Data Science from Scratch</t>
  </si>
  <si>
    <t>Joel Grus</t>
  </si>
  <si>
    <t>Database Systems: The Complete Book</t>
  </si>
  <si>
    <t>The Design of Everyday Things</t>
  </si>
  <si>
    <t>Don Norman</t>
  </si>
  <si>
    <t>Pattern Recognition and Machine Learning</t>
  </si>
  <si>
    <t>Christopher Bishop</t>
  </si>
  <si>
    <t>Computer Networks</t>
  </si>
  <si>
    <t>Andrew Tanenbaum and David Wetherall</t>
  </si>
  <si>
    <t>Operating System Concepts</t>
  </si>
  <si>
    <t>Structure and Interpretation of Computer Programs</t>
  </si>
  <si>
    <t>Harold Abelson and Gerald Jay Sussman</t>
  </si>
  <si>
    <t>Concepts of Programming Languages</t>
  </si>
  <si>
    <t>Robert W. Sebesta</t>
  </si>
  <si>
    <t>The Mythical Man-Month: Essays on Software Engineering</t>
  </si>
  <si>
    <t>Frederick P. Brooks Jr.</t>
  </si>
  <si>
    <t>Computer Systems: A Programmer's Perspective</t>
  </si>
  <si>
    <t>Randal E. Bryant and David R. O'Hallaron</t>
  </si>
  <si>
    <t>Introduction to the Theory of Computation</t>
  </si>
  <si>
    <t>Michael Sipser</t>
  </si>
  <si>
    <t>The Narrative of the Life of Frederick Douglass,  an American Slave</t>
  </si>
  <si>
    <t>Hector Garcia-Molina, Jeffrey D. Ullman,  and Jennifer Widom</t>
  </si>
  <si>
    <t>Abraham Silberschatz,  Peter B. Galvin,  and Greg Gagne</t>
  </si>
  <si>
    <t>Computer Science</t>
  </si>
  <si>
    <t>X</t>
  </si>
  <si>
    <t>Example query: "looking for good computer science books"</t>
  </si>
  <si>
    <t>Count:</t>
  </si>
  <si>
    <t>Relevant:</t>
  </si>
  <si>
    <t>Search Result</t>
  </si>
  <si>
    <t>row</t>
  </si>
  <si>
    <t>rel</t>
  </si>
  <si>
    <t>title</t>
  </si>
  <si>
    <t>RNG</t>
  </si>
  <si>
    <t>rank</t>
  </si>
  <si>
    <t>Precision</t>
  </si>
  <si>
    <t>Recall</t>
  </si>
  <si>
    <t>Retrieved:</t>
  </si>
  <si>
    <t>number of retrieved and relevant</t>
  </si>
  <si>
    <t>number of relevant</t>
  </si>
  <si>
    <t>number of retrieved</t>
  </si>
  <si>
    <t>Fallout</t>
  </si>
  <si>
    <t>number of retrieved and not relevant</t>
  </si>
  <si>
    <t>number of not relevant</t>
  </si>
  <si>
    <t>F1-Score</t>
  </si>
  <si>
    <t>precision</t>
  </si>
  <si>
    <t>recall</t>
  </si>
  <si>
    <t>β</t>
  </si>
  <si>
    <t>Fβ-Score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</si>
  <si>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</si>
  <si>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</si>
  <si>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</si>
  <si>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</si>
  <si>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</si>
  <si>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</si>
  <si>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</si>
  <si>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</si>
  <si>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</si>
  <si>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</si>
  <si>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Micro</t>
  </si>
  <si>
    <t>Macro</t>
  </si>
  <si>
    <t>Macro Evaluation</t>
  </si>
  <si>
    <t>Micro Evaluation</t>
  </si>
  <si>
    <t>#retrieved</t>
  </si>
  <si>
    <t>p_i</t>
  </si>
  <si>
    <t>r_i</t>
  </si>
  <si>
    <r>
      <t xml:space="preserve">|F ∩ </t>
    </r>
    <r>
      <rPr>
        <b/>
        <sz val="14"/>
        <color rgb="FF000000"/>
        <rFont val="Cambria Math"/>
        <family val="1"/>
      </rPr>
      <t>R|</t>
    </r>
  </si>
  <si>
    <r>
      <t>|F</t>
    </r>
    <r>
      <rPr>
        <sz val="14"/>
        <color rgb="FF000000"/>
        <rFont val="Cambria Math"/>
        <family val="1"/>
      </rPr>
      <t>|</t>
    </r>
  </si>
  <si>
    <r>
      <t>|</t>
    </r>
    <r>
      <rPr>
        <b/>
        <sz val="14"/>
        <color rgb="FF000000"/>
        <rFont val="Cambria Math"/>
        <family val="1"/>
      </rPr>
      <t>R</t>
    </r>
    <r>
      <rPr>
        <sz val="14"/>
        <color rgb="FF000000"/>
        <rFont val="Cambria Math"/>
        <family val="1"/>
      </rPr>
      <t>|</t>
    </r>
  </si>
  <si>
    <t>Average Precision</t>
  </si>
  <si>
    <t>r_i - r_(i-1)</t>
  </si>
  <si>
    <t>area under the curve</t>
  </si>
  <si>
    <t>Grade</t>
  </si>
  <si>
    <t>Rel</t>
  </si>
  <si>
    <t>grade</t>
  </si>
  <si>
    <t>Perfect Result</t>
  </si>
  <si>
    <t>CG_k</t>
  </si>
  <si>
    <t>CG^_k</t>
  </si>
  <si>
    <t>discount</t>
  </si>
  <si>
    <t>DCG_k</t>
  </si>
  <si>
    <t>IDCG_k</t>
  </si>
  <si>
    <t>nDCG_k</t>
  </si>
  <si>
    <r>
      <t>Error Rate (</t>
    </r>
    <r>
      <rPr>
        <i/>
        <sz val="10.5"/>
        <color rgb="FF000000"/>
        <rFont val="Times New Roman"/>
        <family val="1"/>
      </rPr>
      <t>ERR</t>
    </r>
    <r>
      <rPr>
        <sz val="10.5"/>
        <color rgb="FF000000"/>
        <rFont val="Arial"/>
        <family val="2"/>
      </rPr>
      <t>), Misclassification Rate</t>
    </r>
  </si>
  <si>
    <r>
      <t>True Negative Rate (</t>
    </r>
    <r>
      <rPr>
        <i/>
        <sz val="10.5"/>
        <color rgb="FF000000"/>
        <rFont val="Times New Roman"/>
        <family val="1"/>
      </rPr>
      <t>TNR</t>
    </r>
    <r>
      <rPr>
        <sz val="10.5"/>
        <color rgb="FF000000"/>
        <rFont val="Arial"/>
        <family val="2"/>
      </rPr>
      <t>), Specificity</t>
    </r>
  </si>
  <si>
    <r>
      <t>False Negative Rate (</t>
    </r>
    <r>
      <rPr>
        <i/>
        <sz val="10.5"/>
        <color rgb="FF000000"/>
        <rFont val="Times New Roman"/>
        <family val="1"/>
      </rPr>
      <t>FNR</t>
    </r>
    <r>
      <rPr>
        <sz val="10.5"/>
        <color rgb="FF000000"/>
        <rFont val="Arial"/>
        <family val="2"/>
      </rPr>
      <t>), Miss Rate</t>
    </r>
  </si>
  <si>
    <r>
      <t>Accuracy (</t>
    </r>
    <r>
      <rPr>
        <i/>
        <sz val="10.5"/>
        <color rgb="FF000000"/>
        <rFont val="Times New Roman"/>
        <family val="1"/>
      </rPr>
      <t>ACC</t>
    </r>
    <r>
      <rPr>
        <sz val="10.5"/>
        <color rgb="FF000000"/>
        <rFont val="Arial"/>
        <family val="2"/>
      </rPr>
      <t>)</t>
    </r>
  </si>
  <si>
    <r>
      <t>False Positive Rate (</t>
    </r>
    <r>
      <rPr>
        <i/>
        <sz val="10.5"/>
        <color rgb="FF000000"/>
        <rFont val="Times New Roman"/>
        <family val="1"/>
      </rPr>
      <t>FPR</t>
    </r>
    <r>
      <rPr>
        <sz val="10.5"/>
        <color rgb="FF000000"/>
        <rFont val="Arial"/>
        <family val="2"/>
      </rPr>
      <t>), Fall-Out</t>
    </r>
  </si>
  <si>
    <r>
      <t>True Positive Rate (</t>
    </r>
    <r>
      <rPr>
        <i/>
        <sz val="10.5"/>
        <color rgb="FF000000"/>
        <rFont val="Times New Roman"/>
        <family val="1"/>
      </rPr>
      <t>TPR</t>
    </r>
    <r>
      <rPr>
        <sz val="10.5"/>
        <color rgb="FF000000"/>
        <rFont val="Arial"/>
        <family val="2"/>
      </rPr>
      <t>), Sensitivity, Recall, Hit Rate</t>
    </r>
  </si>
  <si>
    <r>
      <t>Negative Predictive Value (</t>
    </r>
    <r>
      <rPr>
        <i/>
        <sz val="10.5"/>
        <color rgb="FF000000"/>
        <rFont val="Times New Roman"/>
        <family val="1"/>
      </rPr>
      <t>NPV</t>
    </r>
    <r>
      <rPr>
        <sz val="10.5"/>
        <color rgb="FF000000"/>
        <rFont val="Arial"/>
        <family val="2"/>
      </rPr>
      <t>)</t>
    </r>
  </si>
  <si>
    <r>
      <t>False Omission
Rate (</t>
    </r>
    <r>
      <rPr>
        <i/>
        <sz val="10.5"/>
        <color rgb="FF000000"/>
        <rFont val="Times New Roman"/>
        <family val="1"/>
      </rPr>
      <t>FOR</t>
    </r>
    <r>
      <rPr>
        <sz val="10.5"/>
        <color rgb="FF000000"/>
        <rFont val="Arial"/>
        <family val="2"/>
      </rPr>
      <t>)</t>
    </r>
  </si>
  <si>
    <r>
      <t>True Negative</t>
    </r>
    <r>
      <rPr>
        <sz val="12"/>
        <color rgb="FF000000"/>
        <rFont val="Arial"/>
        <family val="2"/>
      </rPr>
      <t xml:space="preserve"> (</t>
    </r>
    <r>
      <rPr>
        <i/>
        <sz val="12"/>
        <color rgb="FF000000"/>
        <rFont val="Times New Roman"/>
        <family val="1"/>
      </rPr>
      <t>TN</t>
    </r>
    <r>
      <rPr>
        <sz val="12"/>
        <color rgb="FF000000"/>
        <rFont val="Arial"/>
        <family val="2"/>
      </rPr>
      <t>)</t>
    </r>
  </si>
  <si>
    <r>
      <t>False Negative</t>
    </r>
    <r>
      <rPr>
        <sz val="12"/>
        <color rgb="FF000000"/>
        <rFont val="Arial"/>
        <family val="2"/>
      </rPr>
      <t xml:space="preserve"> (</t>
    </r>
    <r>
      <rPr>
        <i/>
        <sz val="12"/>
        <color rgb="FF000000"/>
        <rFont val="Times New Roman"/>
        <family val="1"/>
      </rPr>
      <t>FN</t>
    </r>
    <r>
      <rPr>
        <sz val="12"/>
        <color rgb="FF000000"/>
        <rFont val="Arial"/>
        <family val="2"/>
      </rPr>
      <t>)</t>
    </r>
  </si>
  <si>
    <t>“No”</t>
  </si>
  <si>
    <r>
      <t>False Discovery 
Rate (</t>
    </r>
    <r>
      <rPr>
        <i/>
        <sz val="10.5"/>
        <color rgb="FF000000"/>
        <rFont val="Times New Roman"/>
        <family val="1"/>
      </rPr>
      <t>FDR</t>
    </r>
    <r>
      <rPr>
        <sz val="10.5"/>
        <color rgb="FF000000"/>
        <rFont val="Arial"/>
        <family val="2"/>
      </rPr>
      <t>)</t>
    </r>
  </si>
  <si>
    <r>
      <t>Positive Predictive Value (</t>
    </r>
    <r>
      <rPr>
        <i/>
        <sz val="10.5"/>
        <color rgb="FF000000"/>
        <rFont val="Times New Roman"/>
        <family val="1"/>
      </rPr>
      <t>PPV</t>
    </r>
    <r>
      <rPr>
        <sz val="10.5"/>
        <color rgb="FF000000"/>
        <rFont val="Arial"/>
        <family val="2"/>
      </rPr>
      <t>), Precision</t>
    </r>
  </si>
  <si>
    <r>
      <t>False Positive</t>
    </r>
    <r>
      <rPr>
        <sz val="12"/>
        <color rgb="FF000000"/>
        <rFont val="Arial"/>
        <family val="2"/>
      </rPr>
      <t xml:space="preserve"> (</t>
    </r>
    <r>
      <rPr>
        <i/>
        <sz val="12"/>
        <color rgb="FF000000"/>
        <rFont val="Times New Roman"/>
        <family val="1"/>
      </rPr>
      <t>FP</t>
    </r>
    <r>
      <rPr>
        <sz val="12"/>
        <color rgb="FF000000"/>
        <rFont val="Arial"/>
        <family val="2"/>
      </rPr>
      <t>)</t>
    </r>
  </si>
  <si>
    <r>
      <t>True Positive</t>
    </r>
    <r>
      <rPr>
        <sz val="12"/>
        <color rgb="FF000000"/>
        <rFont val="Arial"/>
        <family val="2"/>
      </rPr>
      <t xml:space="preserve"> (</t>
    </r>
    <r>
      <rPr>
        <i/>
        <sz val="12"/>
        <color rgb="FF000000"/>
        <rFont val="Times New Roman"/>
        <family val="1"/>
      </rPr>
      <t>TP</t>
    </r>
    <r>
      <rPr>
        <sz val="12"/>
        <color rgb="FF000000"/>
        <rFont val="Arial"/>
        <family val="2"/>
      </rPr>
      <t>)</t>
    </r>
  </si>
  <si>
    <t>“Yes”</t>
  </si>
  <si>
    <t>Predicated Condition</t>
  </si>
  <si>
    <r>
      <t>Negative (</t>
    </r>
    <r>
      <rPr>
        <i/>
        <sz val="12"/>
        <color rgb="FF000000"/>
        <rFont val="Times New Roman"/>
        <family val="1"/>
      </rPr>
      <t>N</t>
    </r>
    <r>
      <rPr>
        <sz val="12"/>
        <color rgb="FF000000"/>
        <rFont val="Arial"/>
        <family val="2"/>
      </rPr>
      <t>)</t>
    </r>
  </si>
  <si>
    <r>
      <t>Positive (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Arial"/>
        <family val="2"/>
      </rPr>
      <t>)</t>
    </r>
  </si>
  <si>
    <t>Population</t>
  </si>
  <si>
    <t>Actual Condition</t>
  </si>
  <si>
    <t>Confusion Matrix</t>
  </si>
  <si>
    <t>N</t>
  </si>
  <si>
    <t>P</t>
  </si>
  <si>
    <t>ACC</t>
  </si>
  <si>
    <t>FPR</t>
  </si>
  <si>
    <t>TPR</t>
  </si>
  <si>
    <t>TN</t>
  </si>
  <si>
    <t>FN</t>
  </si>
  <si>
    <t>FP</t>
  </si>
  <si>
    <t>TP</t>
  </si>
  <si>
    <t>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</si>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</sst>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mbria Math"/>
      <family val="1"/>
    </font>
    <font>
      <b/>
      <sz val="14"/>
      <color rgb="FF000000"/>
      <name val="Cambria Math"/>
      <family val="1"/>
    </font>
    <font>
      <sz val="10.5"/>
      <color rgb="FF000000"/>
      <name val="Arial"/>
      <family val="2"/>
    </font>
    <font>
      <sz val="18"/>
      <name val="Arial"/>
      <family val="2"/>
    </font>
    <font>
      <i/>
      <sz val="10.5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Times New Roman"/>
      <family val="1"/>
    </font>
    <font>
      <sz val="12"/>
      <color rgb="FFFFFFFF"/>
      <name val="Arial"/>
      <family val="2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BE5D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FAAD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  <xf numFmtId="0" fontId="13" fillId="7" borderId="0" applyNumberFormat="0" applyBorder="0" applyAlignment="0" applyProtection="0"/>
    <xf numFmtId="0" fontId="1" fillId="8" borderId="0" applyNumberFormat="0" applyBorder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</cellStyleXfs>
  <cellXfs count="104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2" borderId="0" xfId="3" applyAlignment="1">
      <alignment horizontal="center"/>
    </xf>
    <xf numFmtId="0" fontId="3" fillId="2" borderId="0" xfId="3"/>
    <xf numFmtId="0" fontId="4" fillId="3" borderId="0" xfId="4" applyAlignment="1">
      <alignment horizontal="center"/>
    </xf>
    <xf numFmtId="0" fontId="4" fillId="3" borderId="0" xfId="4"/>
    <xf numFmtId="0" fontId="2" fillId="0" borderId="1" xfId="2" applyAlignment="1">
      <alignment horizontal="center"/>
    </xf>
    <xf numFmtId="0" fontId="2" fillId="0" borderId="1" xfId="2"/>
    <xf numFmtId="0" fontId="5" fillId="5" borderId="3" xfId="6" applyFont="1"/>
    <xf numFmtId="0" fontId="10" fillId="5" borderId="3" xfId="6" applyFont="1" applyAlignment="1">
      <alignment horizontal="center"/>
    </xf>
    <xf numFmtId="0" fontId="7" fillId="0" borderId="0" xfId="0" applyFont="1" applyAlignment="1">
      <alignment horizontal="left" indent="1"/>
    </xf>
    <xf numFmtId="9" fontId="7" fillId="0" borderId="0" xfId="0" applyNumberFormat="1" applyFont="1" applyAlignment="1">
      <alignment horizontal="left" indent="1"/>
    </xf>
    <xf numFmtId="9" fontId="7" fillId="0" borderId="0" xfId="1" applyFont="1" applyAlignment="1">
      <alignment horizontal="center"/>
    </xf>
    <xf numFmtId="0" fontId="13" fillId="7" borderId="0" xfId="7" applyAlignment="1">
      <alignment horizontal="center"/>
    </xf>
    <xf numFmtId="9" fontId="1" fillId="8" borderId="0" xfId="8" applyNumberFormat="1" applyAlignment="1">
      <alignment horizontal="center"/>
    </xf>
    <xf numFmtId="164" fontId="1" fillId="8" borderId="0" xfId="8" applyNumberFormat="1" applyAlignment="1">
      <alignment horizontal="center"/>
    </xf>
    <xf numFmtId="164" fontId="1" fillId="8" borderId="10" xfId="8" applyNumberFormat="1" applyBorder="1" applyAlignment="1">
      <alignment horizontal="center"/>
    </xf>
    <xf numFmtId="9" fontId="1" fillId="8" borderId="11" xfId="8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7" borderId="0" xfId="7" applyAlignment="1">
      <alignment horizontal="center" vertical="center"/>
    </xf>
    <xf numFmtId="0" fontId="1" fillId="8" borderId="0" xfId="8" applyAlignment="1">
      <alignment horizontal="center" vertical="center"/>
    </xf>
    <xf numFmtId="9" fontId="1" fillId="8" borderId="0" xfId="8" applyNumberFormat="1" applyAlignment="1">
      <alignment horizontal="center" vertical="center"/>
    </xf>
    <xf numFmtId="0" fontId="13" fillId="9" borderId="0" xfId="9" applyAlignment="1">
      <alignment horizontal="center"/>
    </xf>
    <xf numFmtId="0" fontId="1" fillId="10" borderId="0" xfId="10" applyAlignment="1">
      <alignment horizontal="center"/>
    </xf>
    <xf numFmtId="0" fontId="5" fillId="5" borderId="3" xfId="6" applyFont="1" applyAlignment="1">
      <alignment horizontal="right"/>
    </xf>
    <xf numFmtId="0" fontId="2" fillId="12" borderId="12" xfId="2" applyFill="1" applyBorder="1" applyAlignment="1">
      <alignment horizontal="center"/>
    </xf>
    <xf numFmtId="0" fontId="2" fillId="12" borderId="13" xfId="2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2" fontId="7" fillId="12" borderId="15" xfId="0" applyNumberFormat="1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2" fontId="7" fillId="12" borderId="9" xfId="0" applyNumberFormat="1" applyFont="1" applyFill="1" applyBorder="1" applyAlignment="1">
      <alignment horizontal="center"/>
    </xf>
    <xf numFmtId="0" fontId="2" fillId="13" borderId="12" xfId="2" applyFill="1" applyBorder="1" applyAlignment="1">
      <alignment horizontal="center"/>
    </xf>
    <xf numFmtId="0" fontId="2" fillId="13" borderId="13" xfId="2" applyFill="1" applyBorder="1" applyAlignment="1">
      <alignment horizontal="center"/>
    </xf>
    <xf numFmtId="2" fontId="7" fillId="13" borderId="14" xfId="0" applyNumberFormat="1" applyFont="1" applyFill="1" applyBorder="1" applyAlignment="1">
      <alignment horizontal="center"/>
    </xf>
    <xf numFmtId="2" fontId="7" fillId="13" borderId="15" xfId="0" applyNumberFormat="1" applyFont="1" applyFill="1" applyBorder="1" applyAlignment="1">
      <alignment horizontal="center"/>
    </xf>
    <xf numFmtId="2" fontId="7" fillId="13" borderId="7" xfId="0" applyNumberFormat="1" applyFont="1" applyFill="1" applyBorder="1" applyAlignment="1">
      <alignment horizontal="center"/>
    </xf>
    <xf numFmtId="2" fontId="7" fillId="13" borderId="9" xfId="0" applyNumberFormat="1" applyFont="1" applyFill="1" applyBorder="1" applyAlignment="1">
      <alignment horizontal="center"/>
    </xf>
    <xf numFmtId="0" fontId="2" fillId="14" borderId="12" xfId="2" applyFill="1" applyBorder="1" applyAlignment="1">
      <alignment horizontal="center"/>
    </xf>
    <xf numFmtId="0" fontId="2" fillId="14" borderId="13" xfId="2" applyFill="1" applyBorder="1" applyAlignment="1">
      <alignment horizontal="center"/>
    </xf>
    <xf numFmtId="2" fontId="7" fillId="14" borderId="14" xfId="0" applyNumberFormat="1" applyFont="1" applyFill="1" applyBorder="1" applyAlignment="1">
      <alignment horizontal="center"/>
    </xf>
    <xf numFmtId="9" fontId="7" fillId="14" borderId="15" xfId="1" applyFont="1" applyFill="1" applyBorder="1" applyAlignment="1">
      <alignment horizontal="center"/>
    </xf>
    <xf numFmtId="2" fontId="7" fillId="14" borderId="7" xfId="0" applyNumberFormat="1" applyFont="1" applyFill="1" applyBorder="1" applyAlignment="1">
      <alignment horizontal="center"/>
    </xf>
    <xf numFmtId="9" fontId="7" fillId="14" borderId="9" xfId="1" applyFont="1" applyFill="1" applyBorder="1" applyAlignment="1">
      <alignment horizontal="center"/>
    </xf>
    <xf numFmtId="9" fontId="17" fillId="17" borderId="16" xfId="1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wrapText="1"/>
    </xf>
    <xf numFmtId="9" fontId="17" fillId="18" borderId="16" xfId="1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textRotation="90" wrapText="1"/>
    </xf>
    <xf numFmtId="0" fontId="17" fillId="17" borderId="16" xfId="0" applyFont="1" applyFill="1" applyBorder="1" applyAlignment="1">
      <alignment horizontal="center" vertical="center" wrapText="1" readingOrder="1"/>
    </xf>
    <xf numFmtId="0" fontId="18" fillId="0" borderId="16" xfId="0" applyFont="1" applyBorder="1" applyAlignment="1">
      <alignment horizontal="center" vertical="center" wrapText="1"/>
    </xf>
    <xf numFmtId="0" fontId="17" fillId="18" borderId="16" xfId="0" applyFont="1" applyFill="1" applyBorder="1" applyAlignment="1">
      <alignment horizontal="center" vertical="center" wrapText="1" readingOrder="1"/>
    </xf>
    <xf numFmtId="0" fontId="18" fillId="0" borderId="16" xfId="0" applyFont="1" applyBorder="1" applyAlignment="1">
      <alignment vertical="center" wrapText="1"/>
    </xf>
    <xf numFmtId="0" fontId="18" fillId="0" borderId="16" xfId="0" applyFont="1" applyBorder="1" applyAlignment="1">
      <alignment horizontal="center" vertical="center" textRotation="90" wrapText="1"/>
    </xf>
    <xf numFmtId="9" fontId="17" fillId="18" borderId="17" xfId="1" applyFont="1" applyFill="1" applyBorder="1" applyAlignment="1">
      <alignment horizontal="center" vertical="center" wrapText="1" readingOrder="1"/>
    </xf>
    <xf numFmtId="9" fontId="17" fillId="17" borderId="17" xfId="1" applyFont="1" applyFill="1" applyBorder="1" applyAlignment="1">
      <alignment horizontal="center" vertical="center" wrapText="1" readingOrder="1"/>
    </xf>
    <xf numFmtId="0" fontId="20" fillId="19" borderId="17" xfId="0" applyFont="1" applyFill="1" applyBorder="1" applyAlignment="1">
      <alignment horizontal="center" vertical="center" wrapText="1" readingOrder="1"/>
    </xf>
    <xf numFmtId="0" fontId="20" fillId="20" borderId="17" xfId="0" applyFont="1" applyFill="1" applyBorder="1" applyAlignment="1">
      <alignment horizontal="center" vertical="center" wrapText="1" readingOrder="1"/>
    </xf>
    <xf numFmtId="0" fontId="21" fillId="21" borderId="17" xfId="0" applyFont="1" applyFill="1" applyBorder="1" applyAlignment="1">
      <alignment horizontal="center" vertical="center" wrapText="1" readingOrder="1"/>
    </xf>
    <xf numFmtId="0" fontId="17" fillId="18" borderId="17" xfId="0" applyFont="1" applyFill="1" applyBorder="1" applyAlignment="1">
      <alignment horizontal="center" vertical="center" wrapText="1" readingOrder="1"/>
    </xf>
    <xf numFmtId="0" fontId="17" fillId="17" borderId="17" xfId="0" applyFont="1" applyFill="1" applyBorder="1" applyAlignment="1">
      <alignment horizontal="center" vertical="center" wrapText="1" readingOrder="1"/>
    </xf>
    <xf numFmtId="0" fontId="18" fillId="0" borderId="17" xfId="0" applyFont="1" applyBorder="1" applyAlignment="1">
      <alignment horizontal="center" vertical="top" wrapText="1"/>
    </xf>
    <xf numFmtId="0" fontId="21" fillId="23" borderId="17" xfId="0" applyFont="1" applyFill="1" applyBorder="1" applyAlignment="1">
      <alignment horizontal="center" vertical="center" wrapText="1" readingOrder="1"/>
    </xf>
    <xf numFmtId="0" fontId="23" fillId="24" borderId="17" xfId="0" applyFont="1" applyFill="1" applyBorder="1" applyAlignment="1">
      <alignment horizontal="center" vertical="center" wrapText="1" readingOrder="1"/>
    </xf>
    <xf numFmtId="0" fontId="18" fillId="0" borderId="17" xfId="0" applyFont="1" applyBorder="1" applyAlignment="1">
      <alignment vertical="top" wrapText="1"/>
    </xf>
    <xf numFmtId="0" fontId="18" fillId="0" borderId="16" xfId="0" applyFont="1" applyBorder="1" applyAlignment="1">
      <alignment horizontal="center" vertical="top" wrapText="1"/>
    </xf>
    <xf numFmtId="0" fontId="21" fillId="23" borderId="16" xfId="0" applyFont="1" applyFill="1" applyBorder="1" applyAlignment="1">
      <alignment horizontal="center" vertical="center" wrapText="1" readingOrder="1"/>
    </xf>
    <xf numFmtId="0" fontId="23" fillId="24" borderId="16" xfId="0" applyFont="1" applyFill="1" applyBorder="1" applyAlignment="1">
      <alignment horizontal="left" vertical="center" wrapText="1" readingOrder="1"/>
    </xf>
    <xf numFmtId="0" fontId="18" fillId="0" borderId="16" xfId="0" applyFont="1" applyBorder="1" applyAlignment="1">
      <alignment vertical="top" wrapText="1"/>
    </xf>
    <xf numFmtId="0" fontId="0" fillId="0" borderId="0" xfId="0" applyAlignment="1">
      <alignment horizontal="center"/>
    </xf>
    <xf numFmtId="2" fontId="13" fillId="0" borderId="0" xfId="0" applyNumberFormat="1" applyFont="1"/>
    <xf numFmtId="9" fontId="24" fillId="15" borderId="0" xfId="12" applyNumberFormat="1" applyAlignment="1">
      <alignment horizontal="center"/>
    </xf>
    <xf numFmtId="0" fontId="1" fillId="8" borderId="0" xfId="8" applyAlignment="1">
      <alignment horizontal="center"/>
    </xf>
    <xf numFmtId="2" fontId="4" fillId="3" borderId="0" xfId="4" applyNumberFormat="1" applyAlignment="1">
      <alignment horizontal="center"/>
    </xf>
    <xf numFmtId="2" fontId="3" fillId="2" borderId="0" xfId="3" applyNumberFormat="1" applyAlignment="1">
      <alignment horizontal="center"/>
    </xf>
    <xf numFmtId="9" fontId="24" fillId="16" borderId="11" xfId="13" applyNumberFormat="1" applyBorder="1" applyAlignment="1">
      <alignment horizontal="center"/>
    </xf>
    <xf numFmtId="9" fontId="24" fillId="15" borderId="22" xfId="12" applyNumberFormat="1" applyBorder="1" applyAlignment="1">
      <alignment horizontal="center"/>
    </xf>
    <xf numFmtId="0" fontId="1" fillId="8" borderId="22" xfId="8" applyBorder="1" applyAlignment="1">
      <alignment horizontal="center"/>
    </xf>
    <xf numFmtId="0" fontId="0" fillId="0" borderId="22" xfId="0" applyBorder="1"/>
    <xf numFmtId="2" fontId="3" fillId="2" borderId="22" xfId="3" applyNumberFormat="1" applyBorder="1" applyAlignment="1">
      <alignment horizontal="center"/>
    </xf>
    <xf numFmtId="0" fontId="3" fillId="2" borderId="22" xfId="3" applyBorder="1" applyAlignment="1">
      <alignment horizontal="center"/>
    </xf>
    <xf numFmtId="0" fontId="3" fillId="2" borderId="10" xfId="3" applyBorder="1" applyAlignment="1">
      <alignment horizontal="center"/>
    </xf>
    <xf numFmtId="0" fontId="11" fillId="4" borderId="4" xfId="5" applyFont="1" applyBorder="1" applyAlignment="1">
      <alignment horizontal="center" vertical="center"/>
    </xf>
    <xf numFmtId="0" fontId="11" fillId="4" borderId="5" xfId="5" applyFont="1" applyBorder="1" applyAlignment="1">
      <alignment horizontal="center" vertical="center"/>
    </xf>
    <xf numFmtId="0" fontId="11" fillId="4" borderId="6" xfId="5" applyFont="1" applyBorder="1" applyAlignment="1">
      <alignment horizontal="center" vertical="center"/>
    </xf>
    <xf numFmtId="0" fontId="11" fillId="4" borderId="7" xfId="5" applyFont="1" applyBorder="1" applyAlignment="1">
      <alignment horizontal="center" vertical="center"/>
    </xf>
    <xf numFmtId="0" fontId="11" fillId="4" borderId="8" xfId="5" applyFont="1" applyBorder="1" applyAlignment="1">
      <alignment horizontal="center" vertical="center"/>
    </xf>
    <xf numFmtId="0" fontId="11" fillId="4" borderId="9" xfId="5" applyFont="1" applyBorder="1" applyAlignment="1">
      <alignment horizontal="center" vertical="center"/>
    </xf>
    <xf numFmtId="0" fontId="11" fillId="4" borderId="2" xfId="5" applyFont="1" applyAlignment="1">
      <alignment horizontal="center" vertical="center"/>
    </xf>
    <xf numFmtId="9" fontId="12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9" fillId="11" borderId="0" xfId="11" applyFont="1" applyAlignment="1">
      <alignment horizontal="center" vertical="center"/>
    </xf>
    <xf numFmtId="2" fontId="12" fillId="6" borderId="0" xfId="1" applyNumberFormat="1" applyFont="1" applyFill="1" applyAlignment="1">
      <alignment horizontal="center" vertical="center"/>
    </xf>
    <xf numFmtId="0" fontId="23" fillId="25" borderId="21" xfId="0" applyFont="1" applyFill="1" applyBorder="1" applyAlignment="1">
      <alignment horizontal="center" vertical="center" wrapText="1" readingOrder="1"/>
    </xf>
    <xf numFmtId="0" fontId="23" fillId="25" borderId="20" xfId="0" applyFont="1" applyFill="1" applyBorder="1" applyAlignment="1">
      <alignment horizontal="center" vertical="center" wrapText="1" readingOrder="1"/>
    </xf>
    <xf numFmtId="0" fontId="21" fillId="22" borderId="17" xfId="0" applyFont="1" applyFill="1" applyBorder="1" applyAlignment="1">
      <alignment horizontal="center" vertical="center" textRotation="90" wrapText="1" readingOrder="1"/>
    </xf>
    <xf numFmtId="0" fontId="21" fillId="22" borderId="19" xfId="0" applyFont="1" applyFill="1" applyBorder="1" applyAlignment="1">
      <alignment horizontal="center" vertical="center" textRotation="90" wrapText="1" readingOrder="1"/>
    </xf>
    <xf numFmtId="0" fontId="21" fillId="22" borderId="18" xfId="0" applyFont="1" applyFill="1" applyBorder="1" applyAlignment="1">
      <alignment horizontal="center" vertical="center" textRotation="90" wrapText="1" readingOrder="1"/>
    </xf>
    <xf numFmtId="0" fontId="11" fillId="4" borderId="14" xfId="5" applyFont="1" applyBorder="1" applyAlignment="1">
      <alignment horizontal="center" vertical="center"/>
    </xf>
    <xf numFmtId="0" fontId="11" fillId="4" borderId="0" xfId="5" applyFont="1" applyBorder="1" applyAlignment="1">
      <alignment horizontal="center" vertical="center"/>
    </xf>
  </cellXfs>
  <cellStyles count="14">
    <cellStyle name="20% - Accent1" xfId="8" builtinId="30"/>
    <cellStyle name="20% - Accent3" xfId="10" builtinId="38"/>
    <cellStyle name="20% - Accent6" xfId="11" builtinId="50"/>
    <cellStyle name="40% - Accent1 2" xfId="12" xr:uid="{0A1489E7-F50E-4640-B46B-9CA4CD143A05}"/>
    <cellStyle name="60% - Accent1 2" xfId="13" xr:uid="{4A7582EF-D33D-9E42-BD8D-97B49A90DE4C}"/>
    <cellStyle name="Accent1" xfId="7" builtinId="29"/>
    <cellStyle name="Accent3" xfId="9" builtinId="37"/>
    <cellStyle name="Bad" xfId="4" builtinId="27"/>
    <cellStyle name="Good" xfId="3" builtinId="26"/>
    <cellStyle name="Heading 1" xfId="2" builtinId="16"/>
    <cellStyle name="Input" xfId="5" builtinId="20"/>
    <cellStyle name="Normal" xfId="0" builtinId="0"/>
    <cellStyle name="Note" xfId="6" builtinId="1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/ Recall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Ranked!$L$6:$L$25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0.13333333333333333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0.26666666666666666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0.4</c:v>
                </c:pt>
                <c:pt idx="11">
                  <c:v>0.46666666666666667</c:v>
                </c:pt>
                <c:pt idx="12">
                  <c:v>0.53333333333333333</c:v>
                </c:pt>
                <c:pt idx="13">
                  <c:v>0.53333333333333333</c:v>
                </c:pt>
                <c:pt idx="14">
                  <c:v>0.53333333333333333</c:v>
                </c:pt>
                <c:pt idx="15">
                  <c:v>0.6</c:v>
                </c:pt>
                <c:pt idx="16">
                  <c:v>0.6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0.66666666666666663</c:v>
                </c:pt>
              </c:numCache>
            </c:numRef>
          </c:xVal>
          <c:yVal>
            <c:numRef>
              <c:f>Ranked!$K$6:$K$25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0.55555555555555558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0.61538461538461542</c:v>
                </c:pt>
                <c:pt idx="13">
                  <c:v>0.5714285714285714</c:v>
                </c:pt>
                <c:pt idx="14">
                  <c:v>0.53333333333333333</c:v>
                </c:pt>
                <c:pt idx="15">
                  <c:v>0.5625</c:v>
                </c:pt>
                <c:pt idx="16">
                  <c:v>0.52941176470588236</c:v>
                </c:pt>
                <c:pt idx="17">
                  <c:v>0.55555555555555558</c:v>
                </c:pt>
                <c:pt idx="18">
                  <c:v>0.52631578947368418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6-1942-BD82-C3C977DBB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29344"/>
        <c:axId val="157031056"/>
      </c:scatterChart>
      <c:valAx>
        <c:axId val="1570293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031056"/>
        <c:crosses val="autoZero"/>
        <c:crossBetween val="midCat"/>
        <c:majorUnit val="0.2"/>
      </c:valAx>
      <c:valAx>
        <c:axId val="15703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02934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8643919510061"/>
          <c:y val="5.2783311183412104E-2"/>
          <c:w val="0.80899278215223092"/>
          <c:h val="0.85723666775215934"/>
        </c:manualLayout>
      </c:layout>
      <c:scatterChart>
        <c:scatterStyle val="lineMarker"/>
        <c:varyColors val="0"/>
        <c:ser>
          <c:idx val="0"/>
          <c:order val="0"/>
          <c:tx>
            <c:v>ROC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4F2FD9D-8AE8-3A48-89E9-2F71CB0EB5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454-AF42-A5DA-F55A0E60E006}"/>
                </c:ext>
              </c:extLst>
            </c:dLbl>
            <c:dLbl>
              <c:idx val="1"/>
              <c:layout>
                <c:manualLayout>
                  <c:x val="-2.0533880903490947E-3"/>
                  <c:y val="-3.994732083166886E-2"/>
                </c:manualLayout>
              </c:layout>
              <c:tx>
                <c:rich>
                  <a:bodyPr/>
                  <a:lstStyle/>
                  <a:p>
                    <a:fld id="{CE41FEE1-23F0-1044-8FD9-26B2DBCF42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454-AF42-A5DA-F55A0E60E0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6A64310-5554-7741-AB60-0D362406D0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454-AF42-A5DA-F55A0E60E00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37CE1D-BD10-7E43-982E-B46031D92C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454-AF42-A5DA-F55A0E60E00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0395A5-ACC2-2E4E-AC48-FB2084D384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454-AF42-A5DA-F55A0E60E006}"/>
                </c:ext>
              </c:extLst>
            </c:dLbl>
            <c:dLbl>
              <c:idx val="5"/>
              <c:layout>
                <c:manualLayout>
                  <c:x val="-3.0800821355236138E-2"/>
                  <c:y val="-3.66972477064220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9D36DB9-7258-9F47-9C78-FB859DCBD65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solidFill>
                    <a:schemeClr val="accent1">
                      <a:shade val="1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454-AF42-A5DA-F55A0E60E006}"/>
                </c:ext>
              </c:extLst>
            </c:dLbl>
            <c:dLbl>
              <c:idx val="6"/>
              <c:layout>
                <c:manualLayout>
                  <c:x val="-3.6960985626283367E-2"/>
                  <c:y val="-3.3639143730886903E-2"/>
                </c:manualLayout>
              </c:layout>
              <c:tx>
                <c:rich>
                  <a:bodyPr/>
                  <a:lstStyle/>
                  <a:p>
                    <a:fld id="{0658E7F8-6637-B74C-A52C-80F2786A2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454-AF42-A5DA-F55A0E60E00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AFBBA13-B5B9-8645-939C-23D97B28E9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454-AF42-A5DA-F55A0E60E006}"/>
                </c:ext>
              </c:extLst>
            </c:dLbl>
            <c:dLbl>
              <c:idx val="8"/>
              <c:layout>
                <c:manualLayout>
                  <c:x val="-3.2854209445585217E-2"/>
                  <c:y val="-4.3020191664874217E-2"/>
                </c:manualLayout>
              </c:layout>
              <c:tx>
                <c:rich>
                  <a:bodyPr/>
                  <a:lstStyle/>
                  <a:p>
                    <a:fld id="{E9B7CE48-AEA1-4C4D-B0D8-18BF4957C1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454-AF42-A5DA-F55A0E60E00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ED65369-4E19-DC4E-B60A-A9EE369A83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454-AF42-A5DA-F55A0E60E006}"/>
                </c:ext>
              </c:extLst>
            </c:dLbl>
            <c:dLbl>
              <c:idx val="10"/>
              <c:layout>
                <c:manualLayout>
                  <c:x val="-3.2854209445585217E-2"/>
                  <c:y val="-3.994732083166886E-2"/>
                </c:manualLayout>
              </c:layout>
              <c:tx>
                <c:rich>
                  <a:bodyPr/>
                  <a:lstStyle/>
                  <a:p>
                    <a:fld id="{855F1635-164F-F341-A886-504E4FC03B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454-AF42-A5DA-F55A0E60E00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9E1D859-4684-544F-8053-1038A58163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454-AF42-A5DA-F55A0E60E006}"/>
                </c:ext>
              </c:extLst>
            </c:dLbl>
            <c:dLbl>
              <c:idx val="12"/>
              <c:layout>
                <c:manualLayout>
                  <c:x val="-3.2854209445585217E-2"/>
                  <c:y val="-3.6874449998463565E-2"/>
                </c:manualLayout>
              </c:layout>
              <c:tx>
                <c:rich>
                  <a:bodyPr/>
                  <a:lstStyle/>
                  <a:p>
                    <a:fld id="{321CC96C-7169-D94F-9B4E-70EAA7C406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454-AF42-A5DA-F55A0E60E006}"/>
                </c:ext>
              </c:extLst>
            </c:dLbl>
            <c:dLbl>
              <c:idx val="13"/>
              <c:layout>
                <c:manualLayout>
                  <c:x val="-3.0800821355236215E-2"/>
                  <c:y val="-3.3801579165258271E-2"/>
                </c:manualLayout>
              </c:layout>
              <c:tx>
                <c:rich>
                  <a:bodyPr/>
                  <a:lstStyle/>
                  <a:p>
                    <a:fld id="{7CBAA297-C13F-1E4A-A110-B2D6C71EA5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454-AF42-A5DA-F55A0E60E006}"/>
                </c:ext>
              </c:extLst>
            </c:dLbl>
            <c:dLbl>
              <c:idx val="14"/>
              <c:layout>
                <c:manualLayout>
                  <c:x val="-3.2854209445585217E-2"/>
                  <c:y val="-3.0728708332052969E-2"/>
                </c:manualLayout>
              </c:layout>
              <c:tx>
                <c:rich>
                  <a:bodyPr/>
                  <a:lstStyle/>
                  <a:p>
                    <a:fld id="{AB13DEC2-65F2-4641-A21E-C34943300C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454-AF42-A5DA-F55A0E60E00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C3E30F2-8BBF-3A43-A49D-1D5E3A5992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454-AF42-A5DA-F55A0E60E006}"/>
                </c:ext>
              </c:extLst>
            </c:dLbl>
            <c:dLbl>
              <c:idx val="16"/>
              <c:layout>
                <c:manualLayout>
                  <c:x val="-3.0800821355236138E-2"/>
                  <c:y val="-3.0728708332052969E-2"/>
                </c:manualLayout>
              </c:layout>
              <c:tx>
                <c:rich>
                  <a:bodyPr/>
                  <a:lstStyle/>
                  <a:p>
                    <a:fld id="{0C3C9AEB-20AA-0D4C-9491-958C989D29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454-AF42-A5DA-F55A0E60E00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8726BAF-50DA-2643-B97F-77602093C8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454-AF42-A5DA-F55A0E60E006}"/>
                </c:ext>
              </c:extLst>
            </c:dLbl>
            <c:dLbl>
              <c:idx val="18"/>
              <c:layout>
                <c:manualLayout>
                  <c:x val="-3.4907597535934289E-2"/>
                  <c:y val="-2.4582966665642376E-2"/>
                </c:manualLayout>
              </c:layout>
              <c:tx>
                <c:rich>
                  <a:bodyPr/>
                  <a:lstStyle/>
                  <a:p>
                    <a:fld id="{D22059E3-766D-8047-ABE4-1D770E248C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454-AF42-A5DA-F55A0E60E0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D0E02B3-A1CD-0A41-AEDA-1C21B6173A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454-AF42-A5DA-F55A0E60E0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RocCurve!$L$6:$L$25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0.4</c:v>
                </c:pt>
                <c:pt idx="10">
                  <c:v>0.4</c:v>
                </c:pt>
                <c:pt idx="11">
                  <c:v>0.5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0.9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RocCurve!$K$6:$K$25</c:f>
              <c:numCache>
                <c:formatCode>0%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0.6</c:v>
                </c:pt>
                <c:pt idx="10">
                  <c:v>0.7</c:v>
                </c:pt>
                <c:pt idx="11">
                  <c:v>0.7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0.9</c:v>
                </c:pt>
                <c:pt idx="17">
                  <c:v>0.9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RocCurve!$E$6:$E$25</c15:f>
                <c15:dlblRangeCache>
                  <c:ptCount val="20"/>
                  <c:pt idx="0">
                    <c:v>0.90</c:v>
                  </c:pt>
                  <c:pt idx="1">
                    <c:v>0.80</c:v>
                  </c:pt>
                  <c:pt idx="2">
                    <c:v>0.70</c:v>
                  </c:pt>
                  <c:pt idx="3">
                    <c:v>0.60</c:v>
                  </c:pt>
                  <c:pt idx="4">
                    <c:v>0.55</c:v>
                  </c:pt>
                  <c:pt idx="5">
                    <c:v>0.54</c:v>
                  </c:pt>
                  <c:pt idx="6">
                    <c:v>0.53</c:v>
                  </c:pt>
                  <c:pt idx="7">
                    <c:v>0.52</c:v>
                  </c:pt>
                  <c:pt idx="8">
                    <c:v>0.51</c:v>
                  </c:pt>
                  <c:pt idx="9">
                    <c:v>0.50</c:v>
                  </c:pt>
                  <c:pt idx="10">
                    <c:v>0.40</c:v>
                  </c:pt>
                  <c:pt idx="11">
                    <c:v>0.39</c:v>
                  </c:pt>
                  <c:pt idx="12">
                    <c:v>0.38</c:v>
                  </c:pt>
                  <c:pt idx="13">
                    <c:v>0.37</c:v>
                  </c:pt>
                  <c:pt idx="14">
                    <c:v>0.36</c:v>
                  </c:pt>
                  <c:pt idx="15">
                    <c:v>0.35</c:v>
                  </c:pt>
                  <c:pt idx="16">
                    <c:v>0.34</c:v>
                  </c:pt>
                  <c:pt idx="17">
                    <c:v>0.33</c:v>
                  </c:pt>
                  <c:pt idx="18">
                    <c:v>0.30</c:v>
                  </c:pt>
                  <c:pt idx="19">
                    <c:v>0.10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D454-AF42-A5DA-F55A0E60E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861440"/>
        <c:axId val="479267216"/>
      </c:scatterChart>
      <c:valAx>
        <c:axId val="36986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 (fall-out)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479267216"/>
        <c:crosses val="autoZero"/>
        <c:crossBetween val="midCat"/>
      </c:valAx>
      <c:valAx>
        <c:axId val="479267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 (recall)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36986144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74222703681548"/>
          <c:y val="0.48620554311445008"/>
          <c:w val="0.20375786188944042"/>
          <c:h val="6.549884770501247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208017</xdr:colOff>
      <xdr:row>17</xdr:row>
      <xdr:rowOff>229914</xdr:rowOff>
    </xdr:from>
    <xdr:to>
      <xdr:col>15</xdr:col>
      <xdr:colOff>141013</xdr:colOff>
      <xdr:row>22</xdr:row>
      <xdr:rowOff>28903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CE3B2-8417-0E26-8D91-3528399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3276" y="5452242"/>
          <a:ext cx="4038600" cy="1003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11</xdr:col>
      <xdr:colOff>342900</xdr:colOff>
      <xdr:row>15</xdr:row>
      <xdr:rowOff>1384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100E33-80B1-9911-35A2-534D9A1D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6700" y="3035300"/>
          <a:ext cx="7772400" cy="8121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11</xdr:col>
      <xdr:colOff>342900</xdr:colOff>
      <xdr:row>20</xdr:row>
      <xdr:rowOff>194742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62C6FB-FBD4-1CED-2F67-F94C871F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6700" y="4254500"/>
          <a:ext cx="7772400" cy="80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801413</xdr:colOff>
      <xdr:row>3</xdr:row>
      <xdr:rowOff>155684</xdr:rowOff>
    </xdr:from>
    <xdr:to>
      <xdr:col>21</xdr:col>
      <xdr:colOff>295602</xdr:colOff>
      <xdr:row>25</xdr:row>
      <xdr:rowOff>43793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FC2AD7-1670-CE8F-4BFA-311EF16E5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35</xdr:row>
      <xdr:rowOff>208018</xdr:rowOff>
    </xdr:from>
    <xdr:to>
      <xdr:col>17</xdr:col>
      <xdr:colOff>425669</xdr:colOff>
      <xdr:row>38</xdr:row>
      <xdr:rowOff>183931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BE62A-4990-B6B1-4F75-6CE18DC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7327" y="8594397"/>
          <a:ext cx="6896100" cy="698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32845</xdr:colOff>
      <xdr:row>31</xdr:row>
      <xdr:rowOff>142327</xdr:rowOff>
    </xdr:from>
    <xdr:to>
      <xdr:col>19</xdr:col>
      <xdr:colOff>359979</xdr:colOff>
      <xdr:row>34</xdr:row>
      <xdr:rowOff>118241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E80688-63FB-5EFF-818C-CB8B42A8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3879" y="7565258"/>
          <a:ext cx="6896100" cy="6985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32845</xdr:rowOff>
    </xdr:from>
    <xdr:to>
      <xdr:col>21</xdr:col>
      <xdr:colOff>314435</xdr:colOff>
      <xdr:row>30</xdr:row>
      <xdr:rowOff>60873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27D07-B6DF-3AA5-8202-05063F860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23276" y="6722242"/>
          <a:ext cx="6883400" cy="520700"/>
        </a:xfrm>
        <a:prstGeom prst="rect">
          <a:avLst/>
        </a:prstGeom>
      </xdr:spPr>
    </xdr:pic>
    <xdr:clientData/>
  </xdr:twoCellAnchor>
  <xdr:twoCellAnchor>
    <xdr:from>
      <xdr:col>13</xdr:col>
      <xdr:colOff>426983</xdr:colOff>
      <xdr:row>25</xdr:row>
      <xdr:rowOff>54742</xdr:rowOff>
    </xdr:from>
    <xdr:to>
      <xdr:col>13</xdr:col>
      <xdr:colOff>426983</xdr:colOff>
      <xdr:row>27</xdr:row>
      <xdr:rowOff>218966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D0C6228-3964-9248-26B7-9782C4BE9FA1}"/>
            </a:ext>
          </a:extLst>
        </xdr:cNvPr>
        <xdr:cNvCxnSpPr/>
      </xdr:nvCxnSpPr>
      <xdr:spPr>
        <a:xfrm>
          <a:off x="14550259" y="6021552"/>
          <a:ext cx="0" cy="6459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415159</xdr:colOff>
      <xdr:row>25</xdr:row>
      <xdr:rowOff>64815</xdr:rowOff>
    </xdr:from>
    <xdr:to>
      <xdr:col>11</xdr:col>
      <xdr:colOff>415159</xdr:colOff>
      <xdr:row>31</xdr:row>
      <xdr:rowOff>98535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D558BE1-F04A-354E-8BB6-EB2FEE658907}"/>
            </a:ext>
          </a:extLst>
        </xdr:cNvPr>
        <xdr:cNvCxnSpPr/>
      </xdr:nvCxnSpPr>
      <xdr:spPr>
        <a:xfrm>
          <a:off x="12896193" y="6031625"/>
          <a:ext cx="0" cy="14898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414282</xdr:colOff>
      <xdr:row>25</xdr:row>
      <xdr:rowOff>74887</xdr:rowOff>
    </xdr:from>
    <xdr:to>
      <xdr:col>9</xdr:col>
      <xdr:colOff>414282</xdr:colOff>
      <xdr:row>35</xdr:row>
      <xdr:rowOff>164224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484EB7-E6ED-D649-BDA3-11869387CA55}"/>
            </a:ext>
          </a:extLst>
        </xdr:cNvPr>
        <xdr:cNvCxnSpPr/>
      </xdr:nvCxnSpPr>
      <xdr:spPr>
        <a:xfrm>
          <a:off x="11253075" y="6041697"/>
          <a:ext cx="0" cy="2508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3</xdr:row>
      <xdr:rowOff>190500</xdr:rowOff>
    </xdr:from>
    <xdr:to>
      <xdr:col>24</xdr:col>
      <xdr:colOff>266700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6A778-D4A6-534B-B0A3-CA7F72C90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163286</xdr:colOff>
      <xdr:row>5</xdr:row>
      <xdr:rowOff>14514</xdr:rowOff>
    </xdr:from>
    <xdr:to>
      <xdr:col>23</xdr:col>
      <xdr:colOff>540658</xdr:colOff>
      <xdr:row>23</xdr:row>
      <xdr:rowOff>29029</xdr:rowOff>
    </xdr:to>
    <xdr:sp macro="" textlink="">
      <xdr:nvSpPr>
        <xdr:cNvPr id="3" name="Freeform: Shape 3">
          <a:extLst>
            <a:ext uri="{FF2B5EF4-FFF2-40B4-BE49-F238E27FC236}">
              <a16:creationId xmlns:a16="http://schemas.microsoft.com/office/drawing/2014/main" id="{0355ABC3-3F00-1740-946F-2AB6B851D160}"/>
            </a:ext>
          </a:extLst>
        </xdr:cNvPr>
        <xdr:cNvSpPr/>
      </xdr:nvSpPr>
      <xdr:spPr>
        <a:xfrm>
          <a:off x="10932886" y="1030514"/>
          <a:ext cx="5089072" cy="3672115"/>
        </a:xfrm>
        <a:custGeom>
          <a:avLst/>
          <a:gdLst>
            <a:gd name="connsiteX0" fmla="*/ 0 w 5000172"/>
            <a:gd name="connsiteY0" fmla="*/ 3541486 h 3541486"/>
            <a:gd name="connsiteX1" fmla="*/ 0 w 5000172"/>
            <a:gd name="connsiteY1" fmla="*/ 2830286 h 3541486"/>
            <a:gd name="connsiteX2" fmla="*/ 493486 w 5000172"/>
            <a:gd name="connsiteY2" fmla="*/ 2833914 h 3541486"/>
            <a:gd name="connsiteX3" fmla="*/ 497114 w 5000172"/>
            <a:gd name="connsiteY3" fmla="*/ 1763486 h 3541486"/>
            <a:gd name="connsiteX4" fmla="*/ 1498600 w 5000172"/>
            <a:gd name="connsiteY4" fmla="*/ 1767114 h 3541486"/>
            <a:gd name="connsiteX5" fmla="*/ 1494972 w 5000172"/>
            <a:gd name="connsiteY5" fmla="*/ 1415143 h 3541486"/>
            <a:gd name="connsiteX6" fmla="*/ 2002972 w 5000172"/>
            <a:gd name="connsiteY6" fmla="*/ 1411514 h 3541486"/>
            <a:gd name="connsiteX7" fmla="*/ 1995714 w 5000172"/>
            <a:gd name="connsiteY7" fmla="*/ 1063171 h 3541486"/>
            <a:gd name="connsiteX8" fmla="*/ 2503714 w 5000172"/>
            <a:gd name="connsiteY8" fmla="*/ 1059543 h 3541486"/>
            <a:gd name="connsiteX9" fmla="*/ 2503714 w 5000172"/>
            <a:gd name="connsiteY9" fmla="*/ 700314 h 3541486"/>
            <a:gd name="connsiteX10" fmla="*/ 3995057 w 5000172"/>
            <a:gd name="connsiteY10" fmla="*/ 707571 h 3541486"/>
            <a:gd name="connsiteX11" fmla="*/ 4005943 w 5000172"/>
            <a:gd name="connsiteY11" fmla="*/ 351971 h 3541486"/>
            <a:gd name="connsiteX12" fmla="*/ 4506686 w 5000172"/>
            <a:gd name="connsiteY12" fmla="*/ 351971 h 3541486"/>
            <a:gd name="connsiteX13" fmla="*/ 4499429 w 5000172"/>
            <a:gd name="connsiteY13" fmla="*/ 0 h 3541486"/>
            <a:gd name="connsiteX14" fmla="*/ 5000172 w 5000172"/>
            <a:gd name="connsiteY14" fmla="*/ 3629 h 3541486"/>
            <a:gd name="connsiteX15" fmla="*/ 5000172 w 5000172"/>
            <a:gd name="connsiteY15" fmla="*/ 3541486 h 3541486"/>
            <a:gd name="connsiteX16" fmla="*/ 0 w 5000172"/>
            <a:gd name="connsiteY16" fmla="*/ 3541486 h 3541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5000172" h="3541486">
              <a:moveTo>
                <a:pt x="0" y="3541486"/>
              </a:moveTo>
              <a:lnTo>
                <a:pt x="0" y="2830286"/>
              </a:lnTo>
              <a:lnTo>
                <a:pt x="493486" y="2833914"/>
              </a:lnTo>
              <a:cubicBezTo>
                <a:pt x="494695" y="2477105"/>
                <a:pt x="495905" y="2120295"/>
                <a:pt x="497114" y="1763486"/>
              </a:cubicBezTo>
              <a:lnTo>
                <a:pt x="1498600" y="1767114"/>
              </a:lnTo>
              <a:cubicBezTo>
                <a:pt x="1497391" y="1649790"/>
                <a:pt x="1496181" y="1532467"/>
                <a:pt x="1494972" y="1415143"/>
              </a:cubicBezTo>
              <a:lnTo>
                <a:pt x="2002972" y="1411514"/>
              </a:lnTo>
              <a:lnTo>
                <a:pt x="1995714" y="1063171"/>
              </a:lnTo>
              <a:lnTo>
                <a:pt x="2503714" y="1059543"/>
              </a:lnTo>
              <a:lnTo>
                <a:pt x="2503714" y="700314"/>
              </a:lnTo>
              <a:lnTo>
                <a:pt x="3995057" y="707571"/>
              </a:lnTo>
              <a:lnTo>
                <a:pt x="4005943" y="351971"/>
              </a:lnTo>
              <a:lnTo>
                <a:pt x="4506686" y="351971"/>
              </a:lnTo>
              <a:lnTo>
                <a:pt x="4499429" y="0"/>
              </a:lnTo>
              <a:lnTo>
                <a:pt x="5000172" y="3629"/>
              </a:lnTo>
              <a:lnTo>
                <a:pt x="5000172" y="3541486"/>
              </a:lnTo>
              <a:lnTo>
                <a:pt x="0" y="3541486"/>
              </a:lnTo>
              <a:close/>
            </a:path>
          </a:pathLst>
        </a:custGeom>
        <a:solidFill>
          <a:schemeClr val="accent1">
            <a:alpha val="23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121a675575373c5/Vorlesung/HS23/Helper.xlsx" TargetMode="External"/><Relationship Id="rId1" Type="http://schemas.openxmlformats.org/officeDocument/2006/relationships/externalLinkPath" Target="https://d.docs.live.net/5121a675575373c5/Vorlesung/HS23/Hel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5.x Decision Tree"/>
      <sheetName val="1.x Discrimination"/>
      <sheetName val="Ex 1"/>
      <sheetName val="3.x PageRank"/>
      <sheetName val="3.x HITS"/>
      <sheetName val="4.x Similarity"/>
      <sheetName val="0 Petabyte"/>
      <sheetName val="5.x Laplace Smoothing"/>
      <sheetName val="5.x EM Gaussian"/>
      <sheetName val="5.2 Confusion Matrix"/>
      <sheetName val="5.2 Performance"/>
      <sheetName val="5.2 ROC Curve"/>
      <sheetName val="Chart1"/>
      <sheetName val="5.x Naive Bayes"/>
      <sheetName val="5.x Names"/>
      <sheetName val="5.x CombFea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0">
          <cell r="W30">
            <v>0.9</v>
          </cell>
        </row>
        <row r="31">
          <cell r="W31">
            <v>0.8</v>
          </cell>
        </row>
        <row r="32">
          <cell r="W32">
            <v>0.7</v>
          </cell>
        </row>
        <row r="33">
          <cell r="W33">
            <v>0.6</v>
          </cell>
        </row>
        <row r="34">
          <cell r="W34">
            <v>0.55000000000000004</v>
          </cell>
        </row>
        <row r="35">
          <cell r="W35">
            <v>0.54</v>
          </cell>
        </row>
        <row r="36">
          <cell r="W36">
            <v>0.53</v>
          </cell>
        </row>
        <row r="37">
          <cell r="W37">
            <v>0.52</v>
          </cell>
        </row>
        <row r="38">
          <cell r="W38">
            <v>0.51</v>
          </cell>
        </row>
        <row r="39">
          <cell r="W39">
            <v>0.5</v>
          </cell>
        </row>
        <row r="40">
          <cell r="W40">
            <v>0.4</v>
          </cell>
        </row>
        <row r="41">
          <cell r="W41">
            <v>0.39</v>
          </cell>
        </row>
        <row r="42">
          <cell r="W42">
            <v>0.38</v>
          </cell>
        </row>
        <row r="43">
          <cell r="W43">
            <v>0.37</v>
          </cell>
        </row>
        <row r="44">
          <cell r="W44">
            <v>0.36</v>
          </cell>
        </row>
        <row r="45">
          <cell r="W45">
            <v>0.35</v>
          </cell>
        </row>
        <row r="46">
          <cell r="W46">
            <v>0.34</v>
          </cell>
        </row>
        <row r="47">
          <cell r="W47">
            <v>0.33</v>
          </cell>
        </row>
        <row r="48">
          <cell r="W48">
            <v>0.3</v>
          </cell>
        </row>
        <row r="49">
          <cell r="W49">
            <v>0.1</v>
          </cell>
        </row>
      </sheetData>
      <sheetData sheetId="12" refreshError="1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E094B-BE72-2A49-AA5D-BE6C0C922CC4}" name="Table134" displayName="Table134" ref="B5:H55" totalsRowShown="0" headerRowDxfId="16" dataDxfId="15">
  <autoFilter ref="B5:H55" xr:uid="{9153420A-2B8C-3540-B567-A3EF6F1694C0}"/>
  <sortState xmlns:xlrd2="http://schemas.microsoft.com/office/spreadsheetml/2017/richdata2" ref="B6:H55">
    <sortCondition descending="1" ref="C5:C55"/>
  </sortState>
  <tableColumns count="7">
    <tableColumn id="1" xr3:uid="{E39BC030-914A-7A4F-B701-516F557DD825}" name="Rel" dataDxfId="14"/>
    <tableColumn id="7" xr3:uid="{0C72B1FD-7E41-494A-8CCB-6BA3AF269287}" name="Grade" dataDxfId="13" dataCellStyle="Bad"/>
    <tableColumn id="6" xr3:uid="{5BEBAD83-1818-4E47-A194-AF8E3C0B72C6}" name="RNG" dataDxfId="12" dataCellStyle="Bad">
      <calculatedColumnFormula>RAND()</calculatedColumnFormula>
    </tableColumn>
    <tableColumn id="2" xr3:uid="{3073695E-9376-8F46-8E8B-0616858BD431}" name="Genre" dataDxfId="11"/>
    <tableColumn id="3" xr3:uid="{12317848-74B7-2A44-BC11-FCBC942043E6}" name="Year" dataDxfId="10"/>
    <tableColumn id="4" xr3:uid="{13B8B96C-5068-E544-BE80-1D1218F97390}" name="Title" dataDxfId="9"/>
    <tableColumn id="5" xr3:uid="{19930CEE-900B-8B45-B275-72F4930B76BF}" name="Author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04C-FAE7-D74B-9323-EE1656442901}">
  <dimension ref="B1:K55"/>
  <sheetViews>
    <sheetView showGridLines="0" zoomScale="116" workbookViewId="0">
      <selection activeCell="H10" sqref="H10"/>
    </sheetView>
  </sheetViews>
  <sheetFormatPr baseColWidth="10" defaultRowHeight="19" x14ac:dyDescent="0.25"/>
  <cols>
    <col min="1" max="1" width="2" style="2" customWidth="1"/>
    <col min="2" max="2" width="8.5" style="3" customWidth="1"/>
    <col min="3" max="3" width="9.1640625" style="3" customWidth="1"/>
    <col min="4" max="4" width="11.5" style="3" hidden="1" customWidth="1"/>
    <col min="5" max="5" width="20.33203125" style="2" customWidth="1"/>
    <col min="6" max="6" width="12.6640625" style="3" customWidth="1"/>
    <col min="7" max="7" width="67.83203125" style="2" customWidth="1"/>
    <col min="8" max="8" width="57.1640625" style="2" customWidth="1"/>
    <col min="9" max="9" width="4.5" style="2" customWidth="1"/>
    <col min="10" max="16384" width="10.83203125" style="2"/>
  </cols>
  <sheetData>
    <row r="1" spans="2:11" ht="13" customHeight="1" thickBot="1" x14ac:dyDescent="0.3"/>
    <row r="2" spans="2:11" ht="19" customHeight="1" x14ac:dyDescent="0.25">
      <c r="B2" s="86" t="s">
        <v>109</v>
      </c>
      <c r="C2" s="87"/>
      <c r="D2" s="87"/>
      <c r="E2" s="87"/>
      <c r="F2" s="87"/>
      <c r="G2" s="87"/>
      <c r="H2" s="88"/>
      <c r="J2" s="10" t="s">
        <v>110</v>
      </c>
      <c r="K2" s="11">
        <f>COUNTA(Titles)</f>
        <v>50</v>
      </c>
    </row>
    <row r="3" spans="2:11" ht="19" customHeight="1" thickBot="1" x14ac:dyDescent="0.3">
      <c r="B3" s="89"/>
      <c r="C3" s="90"/>
      <c r="D3" s="90"/>
      <c r="E3" s="90"/>
      <c r="F3" s="90"/>
      <c r="G3" s="90"/>
      <c r="H3" s="91"/>
      <c r="J3" s="10" t="s">
        <v>111</v>
      </c>
      <c r="K3" s="11" cm="1">
        <f t="array" ref="K3">COUNTIFS(RelValues,"X")</f>
        <v>15</v>
      </c>
    </row>
    <row r="5" spans="2:11" x14ac:dyDescent="0.25">
      <c r="B5" s="3" t="s">
        <v>156</v>
      </c>
      <c r="C5" s="3" t="s">
        <v>155</v>
      </c>
      <c r="D5" s="3" t="s">
        <v>116</v>
      </c>
      <c r="E5" s="1" t="s">
        <v>0</v>
      </c>
      <c r="F5" s="3" t="s">
        <v>1</v>
      </c>
      <c r="G5" s="2" t="s">
        <v>2</v>
      </c>
      <c r="H5" s="2" t="s">
        <v>5</v>
      </c>
    </row>
    <row r="6" spans="2:11" x14ac:dyDescent="0.25">
      <c r="B6" s="4" t="s">
        <v>108</v>
      </c>
      <c r="C6" s="4">
        <v>3</v>
      </c>
      <c r="D6" s="4">
        <f t="shared" ref="D6:D37" ca="1" si="0">RAND()</f>
        <v>0.14080725381401038</v>
      </c>
      <c r="E6" s="5" t="s">
        <v>107</v>
      </c>
      <c r="F6" s="4">
        <v>2018</v>
      </c>
      <c r="G6" s="5" t="s">
        <v>86</v>
      </c>
      <c r="H6" s="5" t="s">
        <v>105</v>
      </c>
    </row>
    <row r="7" spans="2:11" x14ac:dyDescent="0.25">
      <c r="B7" s="4" t="s">
        <v>108</v>
      </c>
      <c r="C7" s="4">
        <v>3</v>
      </c>
      <c r="D7" s="4">
        <f t="shared" ca="1" si="0"/>
        <v>0.34773340525975194</v>
      </c>
      <c r="E7" s="5" t="s">
        <v>107</v>
      </c>
      <c r="F7" s="4">
        <v>2016</v>
      </c>
      <c r="G7" s="5" t="s">
        <v>89</v>
      </c>
      <c r="H7" s="5" t="s">
        <v>90</v>
      </c>
    </row>
    <row r="8" spans="2:11" x14ac:dyDescent="0.25">
      <c r="B8" s="4" t="s">
        <v>108</v>
      </c>
      <c r="C8" s="4">
        <v>3</v>
      </c>
      <c r="D8" s="4">
        <f t="shared" ca="1" si="0"/>
        <v>0.93845910171252178</v>
      </c>
      <c r="E8" s="5" t="s">
        <v>107</v>
      </c>
      <c r="F8" s="4">
        <v>2013</v>
      </c>
      <c r="G8" s="5" t="s">
        <v>84</v>
      </c>
      <c r="H8" s="5" t="s">
        <v>85</v>
      </c>
    </row>
    <row r="9" spans="2:11" x14ac:dyDescent="0.25">
      <c r="B9" s="4" t="s">
        <v>108</v>
      </c>
      <c r="C9" s="4">
        <v>2</v>
      </c>
      <c r="D9" s="4">
        <f t="shared" ca="1" si="0"/>
        <v>0.91763944006154741</v>
      </c>
      <c r="E9" s="5" t="s">
        <v>107</v>
      </c>
      <c r="F9" s="4">
        <v>2018</v>
      </c>
      <c r="G9" s="5" t="s">
        <v>93</v>
      </c>
      <c r="H9" s="5" t="s">
        <v>106</v>
      </c>
    </row>
    <row r="10" spans="2:11" x14ac:dyDescent="0.25">
      <c r="B10" s="4" t="s">
        <v>108</v>
      </c>
      <c r="C10" s="4">
        <v>2</v>
      </c>
      <c r="D10" s="4">
        <f t="shared" ca="1" si="0"/>
        <v>0.77238927409862801</v>
      </c>
      <c r="E10" s="5" t="s">
        <v>107</v>
      </c>
      <c r="F10" s="4">
        <v>2016</v>
      </c>
      <c r="G10" s="5" t="s">
        <v>78</v>
      </c>
      <c r="H10" s="5" t="s">
        <v>79</v>
      </c>
    </row>
    <row r="11" spans="2:11" x14ac:dyDescent="0.25">
      <c r="B11" s="4" t="s">
        <v>108</v>
      </c>
      <c r="C11" s="4">
        <v>2</v>
      </c>
      <c r="D11" s="4">
        <f t="shared" ca="1" si="0"/>
        <v>0.60904171499048387</v>
      </c>
      <c r="E11" s="5" t="s">
        <v>107</v>
      </c>
      <c r="F11" s="4">
        <v>2013</v>
      </c>
      <c r="G11" s="5" t="s">
        <v>96</v>
      </c>
      <c r="H11" s="5" t="s">
        <v>97</v>
      </c>
    </row>
    <row r="12" spans="2:11" x14ac:dyDescent="0.25">
      <c r="B12" s="4" t="s">
        <v>108</v>
      </c>
      <c r="C12" s="4">
        <v>2</v>
      </c>
      <c r="D12" s="4">
        <f t="shared" ca="1" si="0"/>
        <v>0.65410404105574393</v>
      </c>
      <c r="E12" s="5" t="s">
        <v>107</v>
      </c>
      <c r="F12" s="4">
        <v>2012</v>
      </c>
      <c r="G12" s="5" t="s">
        <v>102</v>
      </c>
      <c r="H12" s="5" t="s">
        <v>103</v>
      </c>
    </row>
    <row r="13" spans="2:11" x14ac:dyDescent="0.25">
      <c r="B13" s="4" t="s">
        <v>108</v>
      </c>
      <c r="C13" s="4">
        <v>1</v>
      </c>
      <c r="D13" s="4">
        <f t="shared" ca="1" si="0"/>
        <v>0.9150616443832319</v>
      </c>
      <c r="E13" s="5" t="s">
        <v>107</v>
      </c>
      <c r="F13" s="4">
        <v>2019</v>
      </c>
      <c r="G13" s="5" t="s">
        <v>87</v>
      </c>
      <c r="H13" s="5" t="s">
        <v>88</v>
      </c>
    </row>
    <row r="14" spans="2:11" x14ac:dyDescent="0.25">
      <c r="B14" s="4" t="s">
        <v>108</v>
      </c>
      <c r="C14" s="4">
        <v>1</v>
      </c>
      <c r="D14" s="4">
        <f t="shared" ca="1" si="0"/>
        <v>0.83616262448793588</v>
      </c>
      <c r="E14" s="5" t="s">
        <v>107</v>
      </c>
      <c r="F14" s="4">
        <v>2017</v>
      </c>
      <c r="G14" s="5" t="s">
        <v>80</v>
      </c>
      <c r="H14" s="5" t="s">
        <v>81</v>
      </c>
    </row>
    <row r="15" spans="2:11" x14ac:dyDescent="0.25">
      <c r="B15" s="4" t="s">
        <v>108</v>
      </c>
      <c r="C15" s="4">
        <v>1</v>
      </c>
      <c r="D15" s="4">
        <f t="shared" ca="1" si="0"/>
        <v>0.81744844595970512</v>
      </c>
      <c r="E15" s="5" t="s">
        <v>107</v>
      </c>
      <c r="F15" s="4">
        <v>2017</v>
      </c>
      <c r="G15" s="5" t="s">
        <v>91</v>
      </c>
      <c r="H15" s="5" t="s">
        <v>92</v>
      </c>
    </row>
    <row r="16" spans="2:11" x14ac:dyDescent="0.25">
      <c r="B16" s="4" t="s">
        <v>108</v>
      </c>
      <c r="C16" s="4">
        <v>1</v>
      </c>
      <c r="D16" s="4">
        <f t="shared" ca="1" si="0"/>
        <v>0.19641349431160493</v>
      </c>
      <c r="E16" s="5" t="s">
        <v>107</v>
      </c>
      <c r="F16" s="4">
        <v>2015</v>
      </c>
      <c r="G16" s="5" t="s">
        <v>82</v>
      </c>
      <c r="H16" s="5" t="s">
        <v>83</v>
      </c>
    </row>
    <row r="17" spans="2:8" x14ac:dyDescent="0.25">
      <c r="B17" s="4" t="s">
        <v>108</v>
      </c>
      <c r="C17" s="4">
        <v>1</v>
      </c>
      <c r="D17" s="4">
        <f t="shared" ca="1" si="0"/>
        <v>0.81915434909779838</v>
      </c>
      <c r="E17" s="5" t="s">
        <v>107</v>
      </c>
      <c r="F17" s="4">
        <v>2015</v>
      </c>
      <c r="G17" s="5" t="s">
        <v>94</v>
      </c>
      <c r="H17" s="5" t="s">
        <v>95</v>
      </c>
    </row>
    <row r="18" spans="2:8" x14ac:dyDescent="0.25">
      <c r="B18" s="4" t="s">
        <v>108</v>
      </c>
      <c r="C18" s="4">
        <v>1</v>
      </c>
      <c r="D18" s="4">
        <f t="shared" ca="1" si="0"/>
        <v>0.84240801802754084</v>
      </c>
      <c r="E18" s="5" t="s">
        <v>107</v>
      </c>
      <c r="F18" s="4">
        <v>2015</v>
      </c>
      <c r="G18" s="5" t="s">
        <v>98</v>
      </c>
      <c r="H18" s="5" t="s">
        <v>99</v>
      </c>
    </row>
    <row r="19" spans="2:8" x14ac:dyDescent="0.25">
      <c r="B19" s="4" t="s">
        <v>108</v>
      </c>
      <c r="C19" s="4">
        <v>1</v>
      </c>
      <c r="D19" s="4">
        <f t="shared" ca="1" si="0"/>
        <v>0.29384436563636951</v>
      </c>
      <c r="E19" s="5" t="s">
        <v>107</v>
      </c>
      <c r="F19" s="4">
        <v>2014</v>
      </c>
      <c r="G19" s="5" t="s">
        <v>100</v>
      </c>
      <c r="H19" s="5" t="s">
        <v>101</v>
      </c>
    </row>
    <row r="20" spans="2:8" x14ac:dyDescent="0.25">
      <c r="B20" s="4" t="s">
        <v>108</v>
      </c>
      <c r="C20" s="4">
        <v>1</v>
      </c>
      <c r="D20" s="4">
        <f t="shared" ca="1" si="0"/>
        <v>0.15422457581621496</v>
      </c>
      <c r="E20" s="5" t="s">
        <v>107</v>
      </c>
      <c r="F20" s="4">
        <v>2011</v>
      </c>
      <c r="G20" s="5" t="s">
        <v>76</v>
      </c>
      <c r="H20" s="5" t="s">
        <v>77</v>
      </c>
    </row>
    <row r="21" spans="2:8" x14ac:dyDescent="0.25">
      <c r="B21" s="6"/>
      <c r="C21" s="6"/>
      <c r="D21" s="6">
        <f t="shared" ca="1" si="0"/>
        <v>0.8889917137709803</v>
      </c>
      <c r="E21" s="7" t="s">
        <v>6</v>
      </c>
      <c r="F21" s="6">
        <v>2000</v>
      </c>
      <c r="G21" s="7" t="s">
        <v>75</v>
      </c>
      <c r="H21" s="7" t="s">
        <v>70</v>
      </c>
    </row>
    <row r="22" spans="2:8" x14ac:dyDescent="0.25">
      <c r="B22" s="6"/>
      <c r="C22" s="6"/>
      <c r="D22" s="6">
        <f t="shared" ca="1" si="0"/>
        <v>0.48253573264149308</v>
      </c>
      <c r="E22" s="7" t="s">
        <v>3</v>
      </c>
      <c r="F22" s="6">
        <v>1995</v>
      </c>
      <c r="G22" s="7" t="s">
        <v>73</v>
      </c>
      <c r="H22" s="7" t="s">
        <v>74</v>
      </c>
    </row>
    <row r="23" spans="2:8" x14ac:dyDescent="0.25">
      <c r="B23" s="6"/>
      <c r="C23" s="6"/>
      <c r="D23" s="6">
        <f t="shared" ca="1" si="0"/>
        <v>0.96441138336569598</v>
      </c>
      <c r="E23" s="7" t="s">
        <v>4</v>
      </c>
      <c r="F23" s="6">
        <v>1990</v>
      </c>
      <c r="G23" s="7" t="s">
        <v>71</v>
      </c>
      <c r="H23" s="7" t="s">
        <v>72</v>
      </c>
    </row>
    <row r="24" spans="2:8" x14ac:dyDescent="0.25">
      <c r="B24" s="6"/>
      <c r="C24" s="6"/>
      <c r="D24" s="6">
        <f t="shared" ca="1" si="0"/>
        <v>0.24325453120487206</v>
      </c>
      <c r="E24" s="7" t="s">
        <v>6</v>
      </c>
      <c r="F24" s="6">
        <v>1985</v>
      </c>
      <c r="G24" s="7" t="s">
        <v>69</v>
      </c>
      <c r="H24" s="7" t="s">
        <v>70</v>
      </c>
    </row>
    <row r="25" spans="2:8" x14ac:dyDescent="0.25">
      <c r="B25" s="6"/>
      <c r="C25" s="6"/>
      <c r="D25" s="6">
        <f t="shared" ca="1" si="0"/>
        <v>0.30511849491523224</v>
      </c>
      <c r="E25" s="7" t="s">
        <v>13</v>
      </c>
      <c r="F25" s="6">
        <v>1980</v>
      </c>
      <c r="G25" s="7" t="s">
        <v>67</v>
      </c>
      <c r="H25" s="7" t="s">
        <v>68</v>
      </c>
    </row>
    <row r="26" spans="2:8" x14ac:dyDescent="0.25">
      <c r="B26" s="6"/>
      <c r="C26" s="6"/>
      <c r="D26" s="6">
        <f t="shared" ca="1" si="0"/>
        <v>0.33395401307659545</v>
      </c>
      <c r="E26" s="7" t="s">
        <v>6</v>
      </c>
      <c r="F26" s="6">
        <v>1975</v>
      </c>
      <c r="G26" s="7" t="s">
        <v>65</v>
      </c>
      <c r="H26" s="7" t="s">
        <v>66</v>
      </c>
    </row>
    <row r="27" spans="2:8" x14ac:dyDescent="0.25">
      <c r="B27" s="6"/>
      <c r="C27" s="6"/>
      <c r="D27" s="6">
        <f t="shared" ca="1" si="0"/>
        <v>0.22569972428953533</v>
      </c>
      <c r="E27" s="7" t="s">
        <v>3</v>
      </c>
      <c r="F27" s="6">
        <v>1971</v>
      </c>
      <c r="G27" s="7" t="s">
        <v>63</v>
      </c>
      <c r="H27" s="7" t="s">
        <v>64</v>
      </c>
    </row>
    <row r="28" spans="2:8" x14ac:dyDescent="0.25">
      <c r="B28" s="6"/>
      <c r="C28" s="6"/>
      <c r="D28" s="6">
        <f t="shared" ca="1" si="0"/>
        <v>0.34760966103498081</v>
      </c>
      <c r="E28" s="7" t="s">
        <v>4</v>
      </c>
      <c r="F28" s="6">
        <v>1965</v>
      </c>
      <c r="G28" s="7" t="s">
        <v>61</v>
      </c>
      <c r="H28" s="7" t="s">
        <v>62</v>
      </c>
    </row>
    <row r="29" spans="2:8" x14ac:dyDescent="0.25">
      <c r="B29" s="6"/>
      <c r="C29" s="6"/>
      <c r="D29" s="6">
        <f t="shared" ca="1" si="0"/>
        <v>0.68226339418822213</v>
      </c>
      <c r="E29" s="7" t="s">
        <v>6</v>
      </c>
      <c r="F29" s="6">
        <v>1960</v>
      </c>
      <c r="G29" s="7" t="s">
        <v>59</v>
      </c>
      <c r="H29" s="7" t="s">
        <v>60</v>
      </c>
    </row>
    <row r="30" spans="2:8" x14ac:dyDescent="0.25">
      <c r="B30" s="6"/>
      <c r="C30" s="6"/>
      <c r="D30" s="6">
        <f t="shared" ca="1" si="0"/>
        <v>0.4222365884128918</v>
      </c>
      <c r="E30" s="7" t="s">
        <v>13</v>
      </c>
      <c r="F30" s="6">
        <v>1957</v>
      </c>
      <c r="G30" s="7" t="s">
        <v>57</v>
      </c>
      <c r="H30" s="7" t="s">
        <v>58</v>
      </c>
    </row>
    <row r="31" spans="2:8" x14ac:dyDescent="0.25">
      <c r="B31" s="6"/>
      <c r="C31" s="6"/>
      <c r="D31" s="6">
        <f t="shared" ca="1" si="0"/>
        <v>0.39436411698876428</v>
      </c>
      <c r="E31" s="7" t="s">
        <v>6</v>
      </c>
      <c r="F31" s="6">
        <v>1951</v>
      </c>
      <c r="G31" s="7" t="s">
        <v>55</v>
      </c>
      <c r="H31" s="7" t="s">
        <v>56</v>
      </c>
    </row>
    <row r="32" spans="2:8" x14ac:dyDescent="0.25">
      <c r="B32" s="6"/>
      <c r="C32" s="6"/>
      <c r="D32" s="6">
        <f t="shared" ca="1" si="0"/>
        <v>0.73597614670586031</v>
      </c>
      <c r="E32" s="7" t="s">
        <v>3</v>
      </c>
      <c r="F32" s="6">
        <v>1947</v>
      </c>
      <c r="G32" s="7" t="s">
        <v>53</v>
      </c>
      <c r="H32" s="7" t="s">
        <v>54</v>
      </c>
    </row>
    <row r="33" spans="2:8" x14ac:dyDescent="0.25">
      <c r="B33" s="6"/>
      <c r="C33" s="6"/>
      <c r="D33" s="6">
        <f t="shared" ca="1" si="0"/>
        <v>0.60065612286529524</v>
      </c>
      <c r="E33" s="7" t="s">
        <v>4</v>
      </c>
      <c r="F33" s="6">
        <v>1937</v>
      </c>
      <c r="G33" s="7" t="s">
        <v>51</v>
      </c>
      <c r="H33" s="7" t="s">
        <v>52</v>
      </c>
    </row>
    <row r="34" spans="2:8" x14ac:dyDescent="0.25">
      <c r="B34" s="6"/>
      <c r="C34" s="6"/>
      <c r="D34" s="6">
        <f t="shared" ca="1" si="0"/>
        <v>0.73554958668192094</v>
      </c>
      <c r="E34" s="7" t="s">
        <v>6</v>
      </c>
      <c r="F34" s="6">
        <v>1934</v>
      </c>
      <c r="G34" s="7" t="s">
        <v>49</v>
      </c>
      <c r="H34" s="7" t="s">
        <v>50</v>
      </c>
    </row>
    <row r="35" spans="2:8" ht="19" customHeight="1" x14ac:dyDescent="0.25">
      <c r="B35" s="6"/>
      <c r="C35" s="6"/>
      <c r="D35" s="6">
        <f t="shared" ca="1" si="0"/>
        <v>0.60653204850617393</v>
      </c>
      <c r="E35" s="7" t="s">
        <v>13</v>
      </c>
      <c r="F35" s="6">
        <v>1929</v>
      </c>
      <c r="G35" s="7" t="s">
        <v>47</v>
      </c>
      <c r="H35" s="7" t="s">
        <v>48</v>
      </c>
    </row>
    <row r="36" spans="2:8" ht="19" customHeight="1" x14ac:dyDescent="0.25">
      <c r="B36" s="6"/>
      <c r="C36" s="6"/>
      <c r="D36" s="6">
        <f t="shared" ca="1" si="0"/>
        <v>0.2026307554176584</v>
      </c>
      <c r="E36" s="7" t="s">
        <v>6</v>
      </c>
      <c r="F36" s="6">
        <v>1925</v>
      </c>
      <c r="G36" s="7" t="s">
        <v>45</v>
      </c>
      <c r="H36" s="7" t="s">
        <v>46</v>
      </c>
    </row>
    <row r="37" spans="2:8" x14ac:dyDescent="0.25">
      <c r="B37" s="6"/>
      <c r="C37" s="6"/>
      <c r="D37" s="6">
        <f t="shared" ca="1" si="0"/>
        <v>0.38473283214321463</v>
      </c>
      <c r="E37" s="7" t="s">
        <v>4</v>
      </c>
      <c r="F37" s="6">
        <v>1920</v>
      </c>
      <c r="G37" s="7" t="s">
        <v>43</v>
      </c>
      <c r="H37" s="7" t="s">
        <v>44</v>
      </c>
    </row>
    <row r="38" spans="2:8" x14ac:dyDescent="0.25">
      <c r="B38" s="6"/>
      <c r="C38" s="6"/>
      <c r="D38" s="6">
        <f t="shared" ref="D38:D55" ca="1" si="1">RAND()</f>
        <v>0.80856124233502036</v>
      </c>
      <c r="E38" s="7" t="s">
        <v>6</v>
      </c>
      <c r="F38" s="6">
        <v>1913</v>
      </c>
      <c r="G38" s="7" t="s">
        <v>41</v>
      </c>
      <c r="H38" s="7" t="s">
        <v>42</v>
      </c>
    </row>
    <row r="39" spans="2:8" x14ac:dyDescent="0.25">
      <c r="B39" s="6"/>
      <c r="C39" s="6"/>
      <c r="D39" s="6">
        <f t="shared" ca="1" si="1"/>
        <v>0.60136613199041911</v>
      </c>
      <c r="E39" s="7" t="s">
        <v>13</v>
      </c>
      <c r="F39" s="6">
        <v>1911</v>
      </c>
      <c r="G39" s="7" t="s">
        <v>39</v>
      </c>
      <c r="H39" s="7" t="s">
        <v>40</v>
      </c>
    </row>
    <row r="40" spans="2:8" x14ac:dyDescent="0.25">
      <c r="B40" s="6"/>
      <c r="C40" s="6"/>
      <c r="D40" s="6">
        <f t="shared" ca="1" si="1"/>
        <v>0.83390203006411823</v>
      </c>
      <c r="E40" s="7" t="s">
        <v>6</v>
      </c>
      <c r="F40" s="6">
        <v>1908</v>
      </c>
      <c r="G40" s="7" t="s">
        <v>37</v>
      </c>
      <c r="H40" s="7" t="s">
        <v>38</v>
      </c>
    </row>
    <row r="41" spans="2:8" x14ac:dyDescent="0.25">
      <c r="B41" s="6"/>
      <c r="C41" s="6"/>
      <c r="D41" s="6">
        <f t="shared" ca="1" si="1"/>
        <v>0.70514799104512005</v>
      </c>
      <c r="E41" s="7" t="s">
        <v>4</v>
      </c>
      <c r="F41" s="6">
        <v>1901</v>
      </c>
      <c r="G41" s="7" t="s">
        <v>35</v>
      </c>
      <c r="H41" s="7" t="s">
        <v>36</v>
      </c>
    </row>
    <row r="42" spans="2:8" x14ac:dyDescent="0.25">
      <c r="B42" s="6"/>
      <c r="C42" s="6"/>
      <c r="D42" s="6">
        <f t="shared" ca="1" si="1"/>
        <v>0.49057543183129593</v>
      </c>
      <c r="E42" s="7" t="s">
        <v>6</v>
      </c>
      <c r="F42" s="6">
        <v>1897</v>
      </c>
      <c r="G42" s="7" t="s">
        <v>33</v>
      </c>
      <c r="H42" s="7" t="s">
        <v>34</v>
      </c>
    </row>
    <row r="43" spans="2:8" x14ac:dyDescent="0.25">
      <c r="B43" s="6"/>
      <c r="C43" s="6"/>
      <c r="D43" s="6">
        <f t="shared" ca="1" si="1"/>
        <v>0.11382281426310037</v>
      </c>
      <c r="E43" s="7" t="s">
        <v>13</v>
      </c>
      <c r="F43" s="6">
        <v>1890</v>
      </c>
      <c r="G43" s="7" t="s">
        <v>31</v>
      </c>
      <c r="H43" s="7" t="s">
        <v>32</v>
      </c>
    </row>
    <row r="44" spans="2:8" x14ac:dyDescent="0.25">
      <c r="B44" s="6"/>
      <c r="C44" s="6"/>
      <c r="D44" s="6">
        <f t="shared" ca="1" si="1"/>
        <v>0.7877911964604738</v>
      </c>
      <c r="E44" s="7" t="s">
        <v>6</v>
      </c>
      <c r="F44" s="6">
        <v>1884</v>
      </c>
      <c r="G44" s="7" t="s">
        <v>29</v>
      </c>
      <c r="H44" s="7" t="s">
        <v>30</v>
      </c>
    </row>
    <row r="45" spans="2:8" x14ac:dyDescent="0.25">
      <c r="B45" s="6"/>
      <c r="C45" s="6"/>
      <c r="D45" s="6">
        <f t="shared" ca="1" si="1"/>
        <v>0.1104730483970453</v>
      </c>
      <c r="E45" s="7" t="s">
        <v>3</v>
      </c>
      <c r="F45" s="6">
        <v>1879</v>
      </c>
      <c r="G45" s="7" t="s">
        <v>27</v>
      </c>
      <c r="H45" s="7" t="s">
        <v>28</v>
      </c>
    </row>
    <row r="46" spans="2:8" x14ac:dyDescent="0.25">
      <c r="B46" s="6"/>
      <c r="C46" s="6"/>
      <c r="D46" s="6">
        <f t="shared" ca="1" si="1"/>
        <v>0.25491077278642271</v>
      </c>
      <c r="E46" s="7" t="s">
        <v>4</v>
      </c>
      <c r="F46" s="6">
        <v>1871</v>
      </c>
      <c r="G46" s="7" t="s">
        <v>25</v>
      </c>
      <c r="H46" s="7" t="s">
        <v>26</v>
      </c>
    </row>
    <row r="47" spans="2:8" x14ac:dyDescent="0.25">
      <c r="B47" s="6"/>
      <c r="C47" s="6"/>
      <c r="D47" s="6">
        <f t="shared" ca="1" si="1"/>
        <v>5.6774965626945506E-2</v>
      </c>
      <c r="E47" s="7" t="s">
        <v>6</v>
      </c>
      <c r="F47" s="6">
        <v>1866</v>
      </c>
      <c r="G47" s="7" t="s">
        <v>23</v>
      </c>
      <c r="H47" s="7" t="s">
        <v>24</v>
      </c>
    </row>
    <row r="48" spans="2:8" x14ac:dyDescent="0.25">
      <c r="B48" s="6"/>
      <c r="C48" s="6"/>
      <c r="D48" s="6">
        <f t="shared" ca="1" si="1"/>
        <v>0.43552949552414566</v>
      </c>
      <c r="E48" s="7" t="s">
        <v>13</v>
      </c>
      <c r="F48" s="6">
        <v>1859</v>
      </c>
      <c r="G48" s="7" t="s">
        <v>21</v>
      </c>
      <c r="H48" s="7" t="s">
        <v>22</v>
      </c>
    </row>
    <row r="49" spans="2:8" x14ac:dyDescent="0.25">
      <c r="B49" s="6"/>
      <c r="C49" s="6"/>
      <c r="D49" s="6">
        <f t="shared" ca="1" si="1"/>
        <v>0.17499390987641583</v>
      </c>
      <c r="E49" s="7" t="s">
        <v>6</v>
      </c>
      <c r="F49" s="6">
        <v>1857</v>
      </c>
      <c r="G49" s="7" t="s">
        <v>19</v>
      </c>
      <c r="H49" s="7" t="s">
        <v>20</v>
      </c>
    </row>
    <row r="50" spans="2:8" x14ac:dyDescent="0.25">
      <c r="B50" s="6"/>
      <c r="C50" s="6"/>
      <c r="D50" s="6">
        <f t="shared" ca="1" si="1"/>
        <v>0.51585796644790549</v>
      </c>
      <c r="E50" s="7" t="s">
        <v>4</v>
      </c>
      <c r="F50" s="6">
        <v>1855</v>
      </c>
      <c r="G50" s="7" t="s">
        <v>17</v>
      </c>
      <c r="H50" s="7" t="s">
        <v>18</v>
      </c>
    </row>
    <row r="51" spans="2:8" x14ac:dyDescent="0.25">
      <c r="B51" s="6"/>
      <c r="C51" s="6"/>
      <c r="D51" s="6">
        <f t="shared" ca="1" si="1"/>
        <v>0.8948546218600496</v>
      </c>
      <c r="E51" s="7" t="s">
        <v>6</v>
      </c>
      <c r="F51" s="6">
        <v>1847</v>
      </c>
      <c r="G51" s="7" t="s">
        <v>15</v>
      </c>
      <c r="H51" s="7" t="s">
        <v>16</v>
      </c>
    </row>
    <row r="52" spans="2:8" x14ac:dyDescent="0.25">
      <c r="B52" s="6"/>
      <c r="C52" s="6"/>
      <c r="D52" s="6">
        <f t="shared" ca="1" si="1"/>
        <v>0.34460250271112913</v>
      </c>
      <c r="E52" s="7" t="s">
        <v>13</v>
      </c>
      <c r="F52" s="6">
        <v>1836</v>
      </c>
      <c r="G52" s="7" t="s">
        <v>104</v>
      </c>
      <c r="H52" s="7" t="s">
        <v>14</v>
      </c>
    </row>
    <row r="53" spans="2:8" x14ac:dyDescent="0.25">
      <c r="B53" s="6"/>
      <c r="C53" s="6"/>
      <c r="D53" s="6">
        <f t="shared" ca="1" si="1"/>
        <v>7.8056376396846039E-2</v>
      </c>
      <c r="E53" s="7" t="s">
        <v>3</v>
      </c>
      <c r="F53" s="6">
        <v>1821</v>
      </c>
      <c r="G53" s="7" t="s">
        <v>11</v>
      </c>
      <c r="H53" s="7" t="s">
        <v>12</v>
      </c>
    </row>
    <row r="54" spans="2:8" x14ac:dyDescent="0.25">
      <c r="B54" s="6"/>
      <c r="C54" s="6"/>
      <c r="D54" s="6">
        <f t="shared" ca="1" si="1"/>
        <v>0.49770210044301322</v>
      </c>
      <c r="E54" s="7" t="s">
        <v>4</v>
      </c>
      <c r="F54" s="6">
        <v>1819</v>
      </c>
      <c r="G54" s="7" t="s">
        <v>9</v>
      </c>
      <c r="H54" s="7" t="s">
        <v>10</v>
      </c>
    </row>
    <row r="55" spans="2:8" x14ac:dyDescent="0.25">
      <c r="B55" s="6"/>
      <c r="C55" s="6"/>
      <c r="D55" s="6">
        <f t="shared" ca="1" si="1"/>
        <v>0.28121571582413318</v>
      </c>
      <c r="E55" s="7" t="s">
        <v>6</v>
      </c>
      <c r="F55" s="6">
        <v>1818</v>
      </c>
      <c r="G55" s="7" t="s">
        <v>7</v>
      </c>
      <c r="H55" s="7" t="s">
        <v>8</v>
      </c>
    </row>
  </sheetData>
  <mergeCells count="1">
    <mergeCell ref="B2:H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7A2-60E0-3D4B-BA73-E9D00940F4F0}">
  <dimension ref="B1:L38"/>
  <sheetViews>
    <sheetView showGridLines="0" zoomScale="116" workbookViewId="0">
      <selection activeCell="H29" sqref="H29"/>
    </sheetView>
  </sheetViews>
  <sheetFormatPr baseColWidth="10" defaultRowHeight="19" x14ac:dyDescent="0.25"/>
  <cols>
    <col min="1" max="1" width="2.33203125" style="2" customWidth="1"/>
    <col min="2" max="2" width="20.83203125" style="2" customWidth="1"/>
    <col min="3" max="3" width="8.6640625" style="2" hidden="1" customWidth="1"/>
    <col min="4" max="4" width="9.1640625" style="2" customWidth="1"/>
    <col min="5" max="5" width="8.6640625" style="3" customWidth="1"/>
    <col min="6" max="6" width="70.5" style="2" customWidth="1"/>
    <col min="7" max="7" width="13.5" style="2" customWidth="1"/>
    <col min="8" max="16384" width="10.83203125" style="2"/>
  </cols>
  <sheetData>
    <row r="1" spans="2:12" ht="10" customHeight="1" x14ac:dyDescent="0.25"/>
    <row r="2" spans="2:12" x14ac:dyDescent="0.25">
      <c r="B2" s="92" t="s">
        <v>109</v>
      </c>
      <c r="C2" s="92"/>
      <c r="D2" s="92"/>
      <c r="E2" s="92"/>
      <c r="F2" s="92"/>
      <c r="G2" s="92"/>
      <c r="I2" s="29" t="s">
        <v>110</v>
      </c>
      <c r="J2" s="11">
        <f>NDocs</f>
        <v>50</v>
      </c>
      <c r="K2" s="29" t="s">
        <v>120</v>
      </c>
      <c r="L2" s="11">
        <f ca="1">COUNTA(F6:F25)</f>
        <v>20</v>
      </c>
    </row>
    <row r="3" spans="2:12" x14ac:dyDescent="0.25">
      <c r="B3" s="92"/>
      <c r="C3" s="92"/>
      <c r="D3" s="92"/>
      <c r="E3" s="92"/>
      <c r="F3" s="92"/>
      <c r="G3" s="92"/>
      <c r="I3" s="29" t="s">
        <v>111</v>
      </c>
      <c r="J3" s="11">
        <f>NRelevant</f>
        <v>15</v>
      </c>
    </row>
    <row r="5" spans="2:12" ht="21" thickBot="1" x14ac:dyDescent="0.3">
      <c r="C5" s="8" t="s">
        <v>117</v>
      </c>
      <c r="D5" s="8" t="s">
        <v>113</v>
      </c>
      <c r="E5" s="8" t="s">
        <v>114</v>
      </c>
      <c r="F5" s="9" t="s">
        <v>115</v>
      </c>
    </row>
    <row r="6" spans="2:12" ht="20" thickTop="1" x14ac:dyDescent="0.25">
      <c r="B6" s="94" t="s">
        <v>112</v>
      </c>
      <c r="C6" s="3">
        <v>1</v>
      </c>
      <c r="D6" s="3" cm="1">
        <f t="array" aca="1" ref="D6" ca="1">RANK(INDEX(RNG,C6,0),RNG)</f>
        <v>46</v>
      </c>
      <c r="E6" s="3" t="str" cm="1">
        <f t="array" aca="1" ref="E6" ca="1">INDEX(RelValues,D6,0)&amp;""</f>
        <v/>
      </c>
      <c r="F6" s="2" t="str" cm="1">
        <f t="array" aca="1" ref="F6" ca="1">INDEX(Titles,D6,0)</f>
        <v>Jane Eyre</v>
      </c>
      <c r="H6" s="95" t="s">
        <v>118</v>
      </c>
      <c r="I6" s="95"/>
      <c r="J6" s="93">
        <f ca="1">K6/K7</f>
        <v>0.5</v>
      </c>
      <c r="K6" s="12">
        <f ca="1">COUNTIFS($E$6:$E$25,"X")</f>
        <v>10</v>
      </c>
      <c r="L6" s="2" t="s">
        <v>121</v>
      </c>
    </row>
    <row r="7" spans="2:12" x14ac:dyDescent="0.25">
      <c r="B7" s="94"/>
      <c r="C7" s="3">
        <v>2</v>
      </c>
      <c r="D7" s="3" cm="1">
        <f t="array" aca="1" ref="D7" ca="1">RANK(INDEX(RNG,C7,0),RNG)</f>
        <v>32</v>
      </c>
      <c r="E7" s="3" t="str" cm="1">
        <f t="array" aca="1" ref="E7" ca="1">INDEX(RelValues,D7,0)&amp;""</f>
        <v/>
      </c>
      <c r="F7" s="2" t="str" cm="1">
        <f t="array" aca="1" ref="F7" ca="1">INDEX(Titles,D7,0)</f>
        <v>The Waste Land</v>
      </c>
      <c r="H7" s="95"/>
      <c r="I7" s="95"/>
      <c r="J7" s="93"/>
      <c r="K7" s="12">
        <f ca="1">$L$2</f>
        <v>20</v>
      </c>
      <c r="L7" s="2" t="s">
        <v>123</v>
      </c>
    </row>
    <row r="8" spans="2:12" x14ac:dyDescent="0.25">
      <c r="B8" s="94"/>
      <c r="C8" s="3">
        <v>3</v>
      </c>
      <c r="D8" s="3" cm="1">
        <f t="array" aca="1" ref="D8" ca="1">RANK(INDEX(RNG,C8,0),RNG)</f>
        <v>2</v>
      </c>
      <c r="E8" s="3" t="str" cm="1">
        <f t="array" aca="1" ref="E8" ca="1">INDEX(RelValues,D8,0)&amp;""</f>
        <v>X</v>
      </c>
      <c r="F8" s="2" t="str" cm="1">
        <f t="array" aca="1" ref="F8" ca="1">INDEX(Titles,D8,0)</f>
        <v>Pattern Recognition and Machine Learning</v>
      </c>
      <c r="J8" s="3"/>
    </row>
    <row r="9" spans="2:12" x14ac:dyDescent="0.25">
      <c r="B9" s="94"/>
      <c r="C9" s="3">
        <v>4</v>
      </c>
      <c r="D9" s="3" cm="1">
        <f t="array" aca="1" ref="D9" ca="1">RANK(INDEX(RNG,C9,0),RNG)</f>
        <v>3</v>
      </c>
      <c r="E9" s="3" t="str" cm="1">
        <f t="array" aca="1" ref="E9" ca="1">INDEX(RelValues,D9,0)&amp;""</f>
        <v>X</v>
      </c>
      <c r="F9" s="2" t="str" cm="1">
        <f t="array" aca="1" ref="F9" ca="1">INDEX(Titles,D9,0)</f>
        <v>Data Science from Scratch</v>
      </c>
      <c r="H9" s="95" t="s">
        <v>119</v>
      </c>
      <c r="I9" s="95"/>
      <c r="J9" s="93">
        <f ca="1">K9/K10</f>
        <v>0.66666666666666663</v>
      </c>
      <c r="K9" s="12">
        <f ca="1">COUNTIFS($E$6:$E$25,"X")</f>
        <v>10</v>
      </c>
      <c r="L9" s="2" t="s">
        <v>121</v>
      </c>
    </row>
    <row r="10" spans="2:12" x14ac:dyDescent="0.25">
      <c r="B10" s="94"/>
      <c r="C10" s="3">
        <v>5</v>
      </c>
      <c r="D10" s="3" cm="1">
        <f t="array" aca="1" ref="D10" ca="1">RANK(INDEX(RNG,C10,0),RNG)</f>
        <v>14</v>
      </c>
      <c r="E10" s="3" t="str" cm="1">
        <f t="array" aca="1" ref="E10" ca="1">INDEX(RelValues,D10,0)&amp;""</f>
        <v>X</v>
      </c>
      <c r="F10" s="2" t="str" cm="1">
        <f t="array" aca="1" ref="F10" ca="1">INDEX(Titles,D10,0)</f>
        <v>Computer Systems: A Programmer's Perspective</v>
      </c>
      <c r="H10" s="95"/>
      <c r="I10" s="95"/>
      <c r="J10" s="93"/>
      <c r="K10" s="12">
        <f>$J$3</f>
        <v>15</v>
      </c>
      <c r="L10" s="2" t="s">
        <v>122</v>
      </c>
    </row>
    <row r="11" spans="2:12" ht="19" customHeight="1" x14ac:dyDescent="0.25">
      <c r="B11" s="94"/>
      <c r="C11" s="3">
        <v>6</v>
      </c>
      <c r="D11" s="3" cm="1">
        <f t="array" aca="1" ref="D11" ca="1">RANK(INDEX(RNG,C11,0),RNG)</f>
        <v>20</v>
      </c>
      <c r="E11" s="3" t="str" cm="1">
        <f t="array" aca="1" ref="E11" ca="1">INDEX(RelValues,D11,0)&amp;""</f>
        <v/>
      </c>
      <c r="F11" s="2" t="str" cm="1">
        <f t="array" aca="1" ref="F11" ca="1">INDEX(Titles,D11,0)</f>
        <v>The Penguin History of the World</v>
      </c>
    </row>
    <row r="12" spans="2:12" ht="19" customHeight="1" x14ac:dyDescent="0.25">
      <c r="B12" s="94"/>
      <c r="C12" s="3">
        <v>7</v>
      </c>
      <c r="D12" s="3" cm="1">
        <f t="array" aca="1" ref="D12" ca="1">RANK(INDEX(RNG,C12,0),RNG)</f>
        <v>19</v>
      </c>
      <c r="E12" s="3" t="str" cm="1">
        <f t="array" aca="1" ref="E12" ca="1">INDEX(RelValues,D12,0)&amp;""</f>
        <v/>
      </c>
      <c r="F12" s="2" t="str" cm="1">
        <f t="array" aca="1" ref="F12" ca="1">INDEX(Titles,D12,0)</f>
        <v>The Handmaid's Tale</v>
      </c>
      <c r="H12" s="95" t="s">
        <v>124</v>
      </c>
      <c r="I12" s="95"/>
      <c r="J12" s="93">
        <f ca="1">K12/K13</f>
        <v>0.33333333333333331</v>
      </c>
      <c r="K12" s="12">
        <f ca="1">$L$2-COUNTIFS($E$6:$E$25,"X")</f>
        <v>10</v>
      </c>
      <c r="L12" s="2" t="s">
        <v>125</v>
      </c>
    </row>
    <row r="13" spans="2:12" x14ac:dyDescent="0.25">
      <c r="B13" s="94"/>
      <c r="C13" s="3">
        <v>8</v>
      </c>
      <c r="D13" s="3" cm="1">
        <f t="array" aca="1" ref="D13" ca="1">RANK(INDEX(RNG,C13,0),RNG)</f>
        <v>4</v>
      </c>
      <c r="E13" s="3" t="str" cm="1">
        <f t="array" aca="1" ref="E13" ca="1">INDEX(RelValues,D13,0)&amp;""</f>
        <v>X</v>
      </c>
      <c r="F13" s="2" t="str" cm="1">
        <f t="array" aca="1" ref="F13" ca="1">INDEX(Titles,D13,0)</f>
        <v>Operating System Concepts</v>
      </c>
      <c r="H13" s="95"/>
      <c r="I13" s="95"/>
      <c r="J13" s="93"/>
      <c r="K13" s="12">
        <f ca="1">$J$2-$L$2</f>
        <v>30</v>
      </c>
      <c r="L13" s="2" t="s">
        <v>126</v>
      </c>
    </row>
    <row r="14" spans="2:12" ht="19" customHeight="1" x14ac:dyDescent="0.25">
      <c r="B14" s="94"/>
      <c r="C14" s="3">
        <v>9</v>
      </c>
      <c r="D14" s="3" cm="1">
        <f t="array" aca="1" ref="D14" ca="1">RANK(INDEX(RNG,C14,0),RNG)</f>
        <v>8</v>
      </c>
      <c r="E14" s="3" t="str" cm="1">
        <f t="array" aca="1" ref="E14" ca="1">INDEX(RelValues,D14,0)&amp;""</f>
        <v>X</v>
      </c>
      <c r="F14" s="2" t="str" cm="1">
        <f t="array" aca="1" ref="F14" ca="1">INDEX(Titles,D14,0)</f>
        <v>The Design of Everyday Things</v>
      </c>
    </row>
    <row r="15" spans="2:12" ht="19" customHeight="1" x14ac:dyDescent="0.25">
      <c r="B15" s="94"/>
      <c r="C15" s="3">
        <v>10</v>
      </c>
      <c r="D15" s="3" cm="1">
        <f t="array" aca="1" ref="D15" ca="1">RANK(INDEX(RNG,C15,0),RNG)</f>
        <v>11</v>
      </c>
      <c r="E15" s="3" t="str" cm="1">
        <f t="array" aca="1" ref="E15" ca="1">INDEX(RelValues,D15,0)&amp;""</f>
        <v>X</v>
      </c>
      <c r="F15" s="2" t="str" cm="1">
        <f t="array" aca="1" ref="F15" ca="1">INDEX(Titles,D15,0)</f>
        <v>Cryptography and Network Security: Principles and Practice</v>
      </c>
      <c r="H15" s="95" t="s">
        <v>127</v>
      </c>
      <c r="I15" s="95"/>
      <c r="J15" s="93">
        <f ca="1">2*K15*K16/(K15+K16)</f>
        <v>0.57142857142857151</v>
      </c>
      <c r="K15" s="13">
        <f ca="1">$J$6</f>
        <v>0.5</v>
      </c>
      <c r="L15" s="2" t="s">
        <v>128</v>
      </c>
    </row>
    <row r="16" spans="2:12" x14ac:dyDescent="0.25">
      <c r="B16" s="94"/>
      <c r="C16" s="3">
        <v>11</v>
      </c>
      <c r="D16" s="3" cm="1">
        <f t="array" aca="1" ref="D16" ca="1">RANK(INDEX(RNG,C16,0),RNG)</f>
        <v>43</v>
      </c>
      <c r="E16" s="3" t="str" cm="1">
        <f t="array" aca="1" ref="E16" ca="1">INDEX(RelValues,D16,0)&amp;""</f>
        <v/>
      </c>
      <c r="F16" s="2" t="str" cm="1">
        <f t="array" aca="1" ref="F16" ca="1">INDEX(Titles,D16,0)</f>
        <v>On the Origin of Species</v>
      </c>
      <c r="H16" s="95"/>
      <c r="I16" s="95"/>
      <c r="J16" s="93"/>
      <c r="K16" s="13">
        <f ca="1">$J$9</f>
        <v>0.66666666666666663</v>
      </c>
      <c r="L16" s="2" t="s">
        <v>129</v>
      </c>
    </row>
    <row r="17" spans="2:10" ht="19" customHeight="1" x14ac:dyDescent="0.25">
      <c r="B17" s="94"/>
      <c r="C17" s="3">
        <v>12</v>
      </c>
      <c r="D17" s="3" cm="1">
        <f t="array" aca="1" ref="D17" ca="1">RANK(INDEX(RNG,C17,0),RNG)</f>
        <v>10</v>
      </c>
      <c r="E17" s="3" t="str" cm="1">
        <f t="array" aca="1" ref="E17" ca="1">INDEX(RelValues,D17,0)&amp;""</f>
        <v>X</v>
      </c>
      <c r="F17" s="2" t="str" cm="1">
        <f t="array" aca="1" ref="F17" ca="1">INDEX(Titles,D17,0)</f>
        <v>Computer Networks</v>
      </c>
    </row>
    <row r="18" spans="2:10" ht="19" customHeight="1" x14ac:dyDescent="0.25">
      <c r="B18" s="94"/>
      <c r="C18" s="3">
        <v>13</v>
      </c>
      <c r="D18" s="3" cm="1">
        <f t="array" aca="1" ref="D18" ca="1">RANK(INDEX(RNG,C18,0),RNG)</f>
        <v>7</v>
      </c>
      <c r="E18" s="3" t="str" cm="1">
        <f t="array" aca="1" ref="E18" ca="1">INDEX(RelValues,D18,0)&amp;""</f>
        <v>X</v>
      </c>
      <c r="F18" s="2" t="str" cm="1">
        <f t="array" aca="1" ref="F18" ca="1">INDEX(Titles,D18,0)</f>
        <v>Introduction to the Theory of Computation</v>
      </c>
    </row>
    <row r="19" spans="2:10" x14ac:dyDescent="0.25">
      <c r="B19" s="94"/>
      <c r="C19" s="3">
        <v>14</v>
      </c>
      <c r="D19" s="3" cm="1">
        <f t="array" aca="1" ref="D19" ca="1">RANK(INDEX(RNG,C19,0),RNG)</f>
        <v>37</v>
      </c>
      <c r="E19" s="3" t="str" cm="1">
        <f t="array" aca="1" ref="E19" ca="1">INDEX(RelValues,D19,0)&amp;""</f>
        <v/>
      </c>
      <c r="F19" s="2" t="str" cm="1">
        <f t="array" aca="1" ref="F19" ca="1">INDEX(Titles,D19,0)</f>
        <v>Dracula</v>
      </c>
      <c r="I19" s="15" t="s">
        <v>130</v>
      </c>
      <c r="J19" s="15" t="s">
        <v>131</v>
      </c>
    </row>
    <row r="20" spans="2:10" ht="19" customHeight="1" x14ac:dyDescent="0.25">
      <c r="B20" s="94"/>
      <c r="C20" s="3">
        <v>15</v>
      </c>
      <c r="D20" s="3" cm="1">
        <f t="array" aca="1" ref="D20" ca="1">RANK(INDEX(RNG,C20,0),RNG)</f>
        <v>45</v>
      </c>
      <c r="E20" s="3" t="str" cm="1">
        <f t="array" aca="1" ref="E20" ca="1">INDEX(RelValues,D20,0)&amp;""</f>
        <v/>
      </c>
      <c r="F20" s="2" t="str" cm="1">
        <f t="array" aca="1" ref="F20" ca="1">INDEX(Titles,D20,0)</f>
        <v>Leaves of Grass</v>
      </c>
      <c r="I20" s="17">
        <v>0</v>
      </c>
      <c r="J20" s="16">
        <f ca="1">(I20*I20+1)*$K$15*$K$16/(I20*I20*$K$15+$K$16)</f>
        <v>0.5</v>
      </c>
    </row>
    <row r="21" spans="2:10" ht="19" customHeight="1" x14ac:dyDescent="0.25">
      <c r="B21" s="94"/>
      <c r="C21" s="3">
        <v>16</v>
      </c>
      <c r="D21" s="3" cm="1">
        <f t="array" aca="1" ref="D21" ca="1">RANK(INDEX(RNG,C21,0),RNG)</f>
        <v>6</v>
      </c>
      <c r="E21" s="3" t="str" cm="1">
        <f t="array" aca="1" ref="E21" ca="1">INDEX(RelValues,D21,0)&amp;""</f>
        <v>X</v>
      </c>
      <c r="F21" s="2" t="str" cm="1">
        <f t="array" aca="1" ref="F21" ca="1">INDEX(Titles,D21,0)</f>
        <v>Concepts of Programming Languages</v>
      </c>
      <c r="I21" s="17">
        <f t="shared" ref="I21:I30" si="0">I20+0.2</f>
        <v>0.2</v>
      </c>
      <c r="J21" s="16">
        <f t="shared" ref="J21:J38" ca="1" si="1">(I21*I21+1)*$K$15*$K$16/(I21*I21*$K$15+$K$16)</f>
        <v>0.50485436893203883</v>
      </c>
    </row>
    <row r="22" spans="2:10" x14ac:dyDescent="0.25">
      <c r="B22" s="94"/>
      <c r="C22" s="3">
        <v>17</v>
      </c>
      <c r="D22" s="3" cm="1">
        <f t="array" aca="1" ref="D22" ca="1">RANK(INDEX(RNG,C22,0),RNG)</f>
        <v>27</v>
      </c>
      <c r="E22" s="3" t="str" cm="1">
        <f t="array" aca="1" ref="E22" ca="1">INDEX(RelValues,D22,0)&amp;""</f>
        <v/>
      </c>
      <c r="F22" s="2" t="str" cm="1">
        <f t="array" aca="1" ref="F22" ca="1">INDEX(Titles,D22,0)</f>
        <v>Death of a Salesman</v>
      </c>
      <c r="I22" s="17">
        <f t="shared" si="0"/>
        <v>0.4</v>
      </c>
      <c r="J22" s="16">
        <f t="shared" ca="1" si="1"/>
        <v>0.51785714285714302</v>
      </c>
    </row>
    <row r="23" spans="2:10" x14ac:dyDescent="0.25">
      <c r="B23" s="94"/>
      <c r="C23" s="3">
        <v>18</v>
      </c>
      <c r="D23" s="3" cm="1">
        <f t="array" aca="1" ref="D23" ca="1">RANK(INDEX(RNG,C23,0),RNG)</f>
        <v>1</v>
      </c>
      <c r="E23" s="3" t="str" cm="1">
        <f t="array" aca="1" ref="E23" ca="1">INDEX(RelValues,D23,0)&amp;""</f>
        <v>X</v>
      </c>
      <c r="F23" s="2" t="str" cm="1">
        <f t="array" aca="1" ref="F23" ca="1">INDEX(Titles,D23,0)</f>
        <v>Database Systems: The Complete Book</v>
      </c>
      <c r="I23" s="17">
        <f t="shared" si="0"/>
        <v>0.60000000000000009</v>
      </c>
      <c r="J23" s="16">
        <f t="shared" ca="1" si="1"/>
        <v>0.53543307086614178</v>
      </c>
    </row>
    <row r="24" spans="2:10" ht="20" thickBot="1" x14ac:dyDescent="0.3">
      <c r="B24" s="94"/>
      <c r="C24" s="3">
        <v>19</v>
      </c>
      <c r="D24" s="3" cm="1">
        <f t="array" aca="1" ref="D24" ca="1">RANK(INDEX(RNG,C24,0),RNG)</f>
        <v>40</v>
      </c>
      <c r="E24" s="3" t="str" cm="1">
        <f t="array" aca="1" ref="E24" ca="1">INDEX(RelValues,D24,0)&amp;""</f>
        <v/>
      </c>
      <c r="F24" s="2" t="str" cm="1">
        <f t="array" aca="1" ref="F24" ca="1">INDEX(Titles,D24,0)</f>
        <v>A Doll's House</v>
      </c>
      <c r="I24" s="17">
        <f t="shared" si="0"/>
        <v>0.8</v>
      </c>
      <c r="J24" s="16">
        <f t="shared" ca="1" si="1"/>
        <v>0.55405405405405406</v>
      </c>
    </row>
    <row r="25" spans="2:10" ht="20" thickBot="1" x14ac:dyDescent="0.3">
      <c r="B25" s="94"/>
      <c r="C25" s="3">
        <v>20</v>
      </c>
      <c r="D25" s="3" cm="1">
        <f t="array" aca="1" ref="D25" ca="1">RANK(INDEX(RNG,C25,0),RNG)</f>
        <v>36</v>
      </c>
      <c r="E25" s="3" t="str" cm="1">
        <f t="array" aca="1" ref="E25" ca="1">INDEX(RelValues,D25,0)&amp;""</f>
        <v/>
      </c>
      <c r="F25" s="2" t="str" cm="1">
        <f t="array" aca="1" ref="F25" ca="1">INDEX(Titles,D25,0)</f>
        <v>Songs of Innocence and of Experience</v>
      </c>
      <c r="I25" s="18">
        <f t="shared" si="0"/>
        <v>1</v>
      </c>
      <c r="J25" s="19">
        <f t="shared" ca="1" si="1"/>
        <v>0.57142857142857151</v>
      </c>
    </row>
    <row r="26" spans="2:10" x14ac:dyDescent="0.25">
      <c r="I26" s="17">
        <f t="shared" si="0"/>
        <v>1.2</v>
      </c>
      <c r="J26" s="16">
        <f t="shared" ca="1" si="1"/>
        <v>0.58653846153846145</v>
      </c>
    </row>
    <row r="27" spans="2:10" x14ac:dyDescent="0.25">
      <c r="I27" s="17">
        <f t="shared" si="0"/>
        <v>1.4</v>
      </c>
      <c r="J27" s="16">
        <f t="shared" ca="1" si="1"/>
        <v>0.59919028340080971</v>
      </c>
    </row>
    <row r="28" spans="2:10" x14ac:dyDescent="0.25">
      <c r="I28" s="17">
        <f t="shared" si="0"/>
        <v>1.5999999999999999</v>
      </c>
      <c r="J28" s="16">
        <f t="shared" ca="1" si="1"/>
        <v>0.6095890410958904</v>
      </c>
    </row>
    <row r="29" spans="2:10" x14ac:dyDescent="0.25">
      <c r="E29" s="2"/>
      <c r="I29" s="17">
        <f t="shared" si="0"/>
        <v>1.7999999999999998</v>
      </c>
      <c r="J29" s="16">
        <f t="shared" ca="1" si="1"/>
        <v>0.61807580174927113</v>
      </c>
    </row>
    <row r="30" spans="2:10" x14ac:dyDescent="0.25">
      <c r="E30" s="2"/>
      <c r="I30" s="17">
        <f t="shared" si="0"/>
        <v>1.9999999999999998</v>
      </c>
      <c r="J30" s="16">
        <f t="shared" ca="1" si="1"/>
        <v>0.625</v>
      </c>
    </row>
    <row r="31" spans="2:10" x14ac:dyDescent="0.25">
      <c r="E31" s="2"/>
      <c r="I31" s="17">
        <f t="shared" ref="I31:I38" si="2">I30+1</f>
        <v>3</v>
      </c>
      <c r="J31" s="16">
        <f t="shared" ca="1" si="1"/>
        <v>0.64516129032258052</v>
      </c>
    </row>
    <row r="32" spans="2:10" ht="19" customHeight="1" x14ac:dyDescent="0.25">
      <c r="E32" s="2"/>
      <c r="I32" s="17">
        <f t="shared" si="2"/>
        <v>4</v>
      </c>
      <c r="J32" s="16">
        <f t="shared" ca="1" si="1"/>
        <v>0.65384615384615385</v>
      </c>
    </row>
    <row r="33" spans="5:10" ht="19" customHeight="1" x14ac:dyDescent="0.25">
      <c r="E33" s="2"/>
      <c r="I33" s="17">
        <f t="shared" si="2"/>
        <v>5</v>
      </c>
      <c r="J33" s="16">
        <f t="shared" ca="1" si="1"/>
        <v>0.65822784810126578</v>
      </c>
    </row>
    <row r="34" spans="5:10" x14ac:dyDescent="0.25">
      <c r="I34" s="17">
        <f t="shared" si="2"/>
        <v>6</v>
      </c>
      <c r="J34" s="16">
        <f t="shared" ca="1" si="1"/>
        <v>0.66071428571428559</v>
      </c>
    </row>
    <row r="35" spans="5:10" x14ac:dyDescent="0.25">
      <c r="I35" s="17">
        <f t="shared" si="2"/>
        <v>7</v>
      </c>
      <c r="J35" s="16">
        <f t="shared" ca="1" si="1"/>
        <v>0.6622516556291389</v>
      </c>
    </row>
    <row r="36" spans="5:10" x14ac:dyDescent="0.25">
      <c r="I36" s="17">
        <f t="shared" si="2"/>
        <v>8</v>
      </c>
      <c r="J36" s="16">
        <f t="shared" ca="1" si="1"/>
        <v>0.66326530612244894</v>
      </c>
    </row>
    <row r="37" spans="5:10" x14ac:dyDescent="0.25">
      <c r="I37" s="17">
        <f t="shared" si="2"/>
        <v>9</v>
      </c>
      <c r="J37" s="16">
        <f t="shared" ca="1" si="1"/>
        <v>0.66396761133603244</v>
      </c>
    </row>
    <row r="38" spans="5:10" x14ac:dyDescent="0.25">
      <c r="I38" s="17">
        <f t="shared" si="2"/>
        <v>10</v>
      </c>
      <c r="J38" s="16">
        <f t="shared" ca="1" si="1"/>
        <v>0.66447368421052633</v>
      </c>
    </row>
  </sheetData>
  <mergeCells count="10">
    <mergeCell ref="B2:G3"/>
    <mergeCell ref="J6:J7"/>
    <mergeCell ref="J9:J10"/>
    <mergeCell ref="B6:B25"/>
    <mergeCell ref="H6:I7"/>
    <mergeCell ref="H9:I10"/>
    <mergeCell ref="H12:I13"/>
    <mergeCell ref="J12:J13"/>
    <mergeCell ref="H15:I16"/>
    <mergeCell ref="J15:J16"/>
  </mergeCells>
  <conditionalFormatting sqref="C6:F25">
    <cfRule type="expression" dxfId="7" priority="1">
      <formula>IF($E6="X",0,1)</formula>
    </cfRule>
    <cfRule type="expression" dxfId="6" priority="2">
      <formula>IF($E6="X",1,0)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9FFF-985D-BB4A-BCD9-2F2E6AA5B955}">
  <dimension ref="B2:S21"/>
  <sheetViews>
    <sheetView showGridLines="0" workbookViewId="0">
      <selection activeCell="S4" sqref="S4"/>
    </sheetView>
  </sheetViews>
  <sheetFormatPr baseColWidth="10" defaultRowHeight="16" x14ac:dyDescent="0.2"/>
  <cols>
    <col min="1" max="1" width="2.6640625" customWidth="1"/>
    <col min="2" max="2" width="34.1640625" customWidth="1"/>
  </cols>
  <sheetData>
    <row r="2" spans="2:19" x14ac:dyDescent="0.2">
      <c r="C2" s="24" t="s">
        <v>132</v>
      </c>
      <c r="D2" s="24" t="s">
        <v>133</v>
      </c>
      <c r="E2" s="24" t="s">
        <v>134</v>
      </c>
      <c r="F2" s="24" t="s">
        <v>135</v>
      </c>
      <c r="G2" s="24" t="s">
        <v>136</v>
      </c>
      <c r="H2" s="24" t="s">
        <v>137</v>
      </c>
      <c r="I2" s="24" t="s">
        <v>138</v>
      </c>
      <c r="J2" s="24" t="s">
        <v>139</v>
      </c>
      <c r="K2" s="24" t="s">
        <v>140</v>
      </c>
      <c r="L2" s="24" t="s">
        <v>141</v>
      </c>
      <c r="M2" s="23"/>
      <c r="N2" s="24" t="s">
        <v>143</v>
      </c>
      <c r="O2" s="24" t="s">
        <v>142</v>
      </c>
    </row>
    <row r="3" spans="2:19" ht="19" x14ac:dyDescent="0.25">
      <c r="B3" s="20" t="s">
        <v>121</v>
      </c>
      <c r="C3" s="25">
        <f ca="1">MIN(_xlfn.CEILING.MATH(RAND()*C4),C5)</f>
        <v>1</v>
      </c>
      <c r="D3" s="25">
        <f t="shared" ref="D3:L3" ca="1" si="0">MIN(_xlfn.CEILING.MATH(RAND()*D4),D5)</f>
        <v>10</v>
      </c>
      <c r="E3" s="25">
        <f t="shared" ca="1" si="0"/>
        <v>5</v>
      </c>
      <c r="F3" s="25">
        <f t="shared" ca="1" si="0"/>
        <v>1</v>
      </c>
      <c r="G3" s="25">
        <f t="shared" ca="1" si="0"/>
        <v>3</v>
      </c>
      <c r="H3" s="25">
        <f t="shared" ca="1" si="0"/>
        <v>9</v>
      </c>
      <c r="I3" s="25">
        <f t="shared" ca="1" si="0"/>
        <v>4</v>
      </c>
      <c r="J3" s="25">
        <f t="shared" ca="1" si="0"/>
        <v>3</v>
      </c>
      <c r="K3" s="25">
        <f t="shared" ca="1" si="0"/>
        <v>7</v>
      </c>
      <c r="L3" s="25">
        <f t="shared" ca="1" si="0"/>
        <v>4</v>
      </c>
      <c r="M3" s="23"/>
      <c r="N3" s="23"/>
      <c r="O3" s="25">
        <f ca="1">SUM(C3:L3)</f>
        <v>47</v>
      </c>
      <c r="Q3" s="27" t="s">
        <v>146</v>
      </c>
      <c r="R3" s="28">
        <v>10</v>
      </c>
      <c r="S3" s="28">
        <v>10</v>
      </c>
    </row>
    <row r="4" spans="2:19" ht="19" x14ac:dyDescent="0.25">
      <c r="B4" s="20" t="s">
        <v>123</v>
      </c>
      <c r="C4" s="25">
        <f>$R$3</f>
        <v>10</v>
      </c>
      <c r="D4" s="25">
        <f t="shared" ref="D4:G4" si="1">$R$3</f>
        <v>10</v>
      </c>
      <c r="E4" s="25">
        <f t="shared" si="1"/>
        <v>10</v>
      </c>
      <c r="F4" s="25">
        <f t="shared" si="1"/>
        <v>10</v>
      </c>
      <c r="G4" s="25">
        <f t="shared" si="1"/>
        <v>10</v>
      </c>
      <c r="H4" s="25">
        <f>$S$3</f>
        <v>10</v>
      </c>
      <c r="I4" s="25">
        <f t="shared" ref="I4:L4" si="2">$S$3</f>
        <v>10</v>
      </c>
      <c r="J4" s="25">
        <f t="shared" si="2"/>
        <v>10</v>
      </c>
      <c r="K4" s="25">
        <f t="shared" si="2"/>
        <v>10</v>
      </c>
      <c r="L4" s="25">
        <f t="shared" si="2"/>
        <v>10</v>
      </c>
      <c r="M4" s="23"/>
      <c r="N4" s="23"/>
      <c r="O4" s="25">
        <f>SUM(C4:L4)</f>
        <v>100</v>
      </c>
    </row>
    <row r="5" spans="2:19" ht="19" x14ac:dyDescent="0.25">
      <c r="B5" s="20" t="s">
        <v>122</v>
      </c>
      <c r="C5" s="25">
        <f ca="1">_xlfn.CEILING.MATH(RAND()*50)</f>
        <v>9</v>
      </c>
      <c r="D5" s="25">
        <f t="shared" ref="D5:L5" ca="1" si="3">_xlfn.CEILING.MATH(RAND()*50)</f>
        <v>38</v>
      </c>
      <c r="E5" s="25">
        <f t="shared" ca="1" si="3"/>
        <v>17</v>
      </c>
      <c r="F5" s="25">
        <f t="shared" ca="1" si="3"/>
        <v>44</v>
      </c>
      <c r="G5" s="25">
        <f t="shared" ca="1" si="3"/>
        <v>23</v>
      </c>
      <c r="H5" s="25">
        <f t="shared" ca="1" si="3"/>
        <v>39</v>
      </c>
      <c r="I5" s="25">
        <f t="shared" ca="1" si="3"/>
        <v>18</v>
      </c>
      <c r="J5" s="25">
        <f t="shared" ca="1" si="3"/>
        <v>46</v>
      </c>
      <c r="K5" s="25">
        <f t="shared" ca="1" si="3"/>
        <v>20</v>
      </c>
      <c r="L5" s="25">
        <f t="shared" ca="1" si="3"/>
        <v>24</v>
      </c>
      <c r="M5" s="23"/>
      <c r="N5" s="23"/>
      <c r="O5" s="25">
        <f ca="1">SUM(C5:L5)</f>
        <v>278</v>
      </c>
    </row>
    <row r="6" spans="2:19" x14ac:dyDescent="0.2">
      <c r="B6" s="21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9" ht="19" x14ac:dyDescent="0.25">
      <c r="B7" s="20" t="s">
        <v>128</v>
      </c>
      <c r="C7" s="26">
        <f ca="1">C3/C4</f>
        <v>0.1</v>
      </c>
      <c r="D7" s="26">
        <f t="shared" ref="D7:L7" ca="1" si="4">D3/D4</f>
        <v>1</v>
      </c>
      <c r="E7" s="26">
        <f t="shared" ca="1" si="4"/>
        <v>0.5</v>
      </c>
      <c r="F7" s="26">
        <f t="shared" ca="1" si="4"/>
        <v>0.1</v>
      </c>
      <c r="G7" s="26">
        <f t="shared" ca="1" si="4"/>
        <v>0.3</v>
      </c>
      <c r="H7" s="26">
        <f t="shared" ca="1" si="4"/>
        <v>0.9</v>
      </c>
      <c r="I7" s="26">
        <f t="shared" ca="1" si="4"/>
        <v>0.4</v>
      </c>
      <c r="J7" s="26">
        <f t="shared" ca="1" si="4"/>
        <v>0.3</v>
      </c>
      <c r="K7" s="26">
        <f t="shared" ca="1" si="4"/>
        <v>0.7</v>
      </c>
      <c r="L7" s="26">
        <f t="shared" ca="1" si="4"/>
        <v>0.4</v>
      </c>
      <c r="M7" s="23"/>
      <c r="N7" s="26">
        <f ca="1">AVERAGE(C7:L7)</f>
        <v>0.47000000000000003</v>
      </c>
      <c r="O7" s="26">
        <f t="shared" ref="O7" ca="1" si="5">O3/O4</f>
        <v>0.47</v>
      </c>
    </row>
    <row r="8" spans="2:19" ht="19" x14ac:dyDescent="0.25">
      <c r="B8" s="20" t="s">
        <v>129</v>
      </c>
      <c r="C8" s="26">
        <f ca="1">C3/C5</f>
        <v>0.1111111111111111</v>
      </c>
      <c r="D8" s="26">
        <f t="shared" ref="D8:L8" ca="1" si="6">D3/D5</f>
        <v>0.26315789473684209</v>
      </c>
      <c r="E8" s="26">
        <f t="shared" ca="1" si="6"/>
        <v>0.29411764705882354</v>
      </c>
      <c r="F8" s="26">
        <f t="shared" ca="1" si="6"/>
        <v>2.2727272727272728E-2</v>
      </c>
      <c r="G8" s="26">
        <f t="shared" ca="1" si="6"/>
        <v>0.13043478260869565</v>
      </c>
      <c r="H8" s="26">
        <f t="shared" ca="1" si="6"/>
        <v>0.23076923076923078</v>
      </c>
      <c r="I8" s="26">
        <f t="shared" ca="1" si="6"/>
        <v>0.22222222222222221</v>
      </c>
      <c r="J8" s="26">
        <f t="shared" ca="1" si="6"/>
        <v>6.5217391304347824E-2</v>
      </c>
      <c r="K8" s="26">
        <f t="shared" ca="1" si="6"/>
        <v>0.35</v>
      </c>
      <c r="L8" s="26">
        <f t="shared" ca="1" si="6"/>
        <v>0.16666666666666666</v>
      </c>
      <c r="M8" s="23"/>
      <c r="N8" s="26">
        <f ca="1">AVERAGE(C8:L8)</f>
        <v>0.18564242192052124</v>
      </c>
      <c r="O8" s="26">
        <f t="shared" ref="O8" ca="1" si="7">O3/O5</f>
        <v>0.16906474820143885</v>
      </c>
    </row>
    <row r="12" spans="2:19" ht="16" customHeight="1" x14ac:dyDescent="0.2">
      <c r="B12" s="95" t="s">
        <v>144</v>
      </c>
      <c r="C12" s="22"/>
    </row>
    <row r="13" spans="2:19" ht="16" customHeight="1" x14ac:dyDescent="0.2">
      <c r="B13" s="95"/>
      <c r="C13" s="22"/>
    </row>
    <row r="14" spans="2:19" ht="16" customHeight="1" x14ac:dyDescent="0.2">
      <c r="B14" s="95"/>
    </row>
    <row r="15" spans="2:19" ht="16" customHeight="1" x14ac:dyDescent="0.2">
      <c r="B15" s="95"/>
    </row>
    <row r="18" spans="2:2" x14ac:dyDescent="0.2">
      <c r="B18" s="95" t="s">
        <v>145</v>
      </c>
    </row>
    <row r="19" spans="2:2" x14ac:dyDescent="0.2">
      <c r="B19" s="95"/>
    </row>
    <row r="20" spans="2:2" x14ac:dyDescent="0.2">
      <c r="B20" s="95"/>
    </row>
    <row r="21" spans="2:2" x14ac:dyDescent="0.2">
      <c r="B21" s="95"/>
    </row>
  </sheetData>
  <mergeCells count="2">
    <mergeCell ref="B12:B15"/>
    <mergeCell ref="B18:B21"/>
  </mergeCells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AAAD-539B-A64C-90CE-681A178F55E0}">
  <dimension ref="B1:M33"/>
  <sheetViews>
    <sheetView showGridLines="0" zoomScale="116" workbookViewId="0">
      <selection activeCell="A30" sqref="A30"/>
    </sheetView>
  </sheetViews>
  <sheetFormatPr baseColWidth="10" defaultRowHeight="19" x14ac:dyDescent="0.25"/>
  <cols>
    <col min="1" max="1" width="2.33203125" style="2" customWidth="1"/>
    <col min="2" max="2" width="20.83203125" style="2" customWidth="1"/>
    <col min="3" max="3" width="8.6640625" style="2" customWidth="1"/>
    <col min="4" max="4" width="9.1640625" style="2" customWidth="1"/>
    <col min="5" max="5" width="8.6640625" style="3" customWidth="1"/>
    <col min="6" max="6" width="70.5" style="2" customWidth="1"/>
    <col min="7" max="7" width="13.5" style="2" customWidth="1"/>
    <col min="8" max="12" width="10.83203125" style="2"/>
    <col min="13" max="13" width="0" style="2" hidden="1" customWidth="1"/>
    <col min="14" max="16384" width="10.83203125" style="2"/>
  </cols>
  <sheetData>
    <row r="1" spans="2:13" ht="10" customHeight="1" x14ac:dyDescent="0.25"/>
    <row r="2" spans="2:13" x14ac:dyDescent="0.25">
      <c r="B2" s="92" t="s">
        <v>109</v>
      </c>
      <c r="C2" s="92"/>
      <c r="D2" s="92"/>
      <c r="E2" s="92"/>
      <c r="F2" s="92"/>
      <c r="G2" s="92"/>
      <c r="I2" s="29" t="s">
        <v>110</v>
      </c>
      <c r="J2" s="11">
        <f>NDocs</f>
        <v>50</v>
      </c>
      <c r="K2" s="29" t="s">
        <v>120</v>
      </c>
      <c r="L2" s="11">
        <f ca="1">COUNTA(F6:F25)</f>
        <v>20</v>
      </c>
    </row>
    <row r="3" spans="2:13" x14ac:dyDescent="0.25">
      <c r="B3" s="92"/>
      <c r="C3" s="92"/>
      <c r="D3" s="92"/>
      <c r="E3" s="92"/>
      <c r="F3" s="92"/>
      <c r="G3" s="92"/>
      <c r="I3" s="29" t="s">
        <v>111</v>
      </c>
      <c r="J3" s="11">
        <f>NRelevant</f>
        <v>15</v>
      </c>
    </row>
    <row r="5" spans="2:13" ht="21" thickBot="1" x14ac:dyDescent="0.3">
      <c r="C5" s="8" t="s">
        <v>117</v>
      </c>
      <c r="D5" s="8" t="s">
        <v>113</v>
      </c>
      <c r="E5" s="8" t="s">
        <v>114</v>
      </c>
      <c r="F5" s="9" t="s">
        <v>115</v>
      </c>
      <c r="H5" s="8" t="s">
        <v>149</v>
      </c>
      <c r="I5" s="8" t="s">
        <v>150</v>
      </c>
      <c r="J5" s="8" t="s">
        <v>151</v>
      </c>
      <c r="K5" s="8" t="s">
        <v>147</v>
      </c>
      <c r="L5" s="8" t="s">
        <v>148</v>
      </c>
      <c r="M5" s="8" t="s">
        <v>153</v>
      </c>
    </row>
    <row r="6" spans="2:13" ht="20" thickTop="1" x14ac:dyDescent="0.25">
      <c r="B6" s="94" t="s">
        <v>112</v>
      </c>
      <c r="C6" s="3">
        <v>1</v>
      </c>
      <c r="D6" s="3" cm="1">
        <f t="array" aca="1" ref="D6" ca="1">RANK(INDEX(RNG,C6,0),RNG)</f>
        <v>46</v>
      </c>
      <c r="E6" s="3" t="str" cm="1">
        <f t="array" aca="1" ref="E6" ca="1">INDEX(RelValues,D6,0)&amp;""</f>
        <v/>
      </c>
      <c r="F6" s="2" t="str" cm="1">
        <f t="array" aca="1" ref="F6" ca="1">INDEX(Titles,D6,0)</f>
        <v>Jane Eyre</v>
      </c>
      <c r="H6" s="3">
        <f ca="1">COUNTIFS($E$6:E6,"X")</f>
        <v>0</v>
      </c>
      <c r="I6" s="3">
        <f>C6</f>
        <v>1</v>
      </c>
      <c r="J6" s="3">
        <f>$J$3</f>
        <v>15</v>
      </c>
      <c r="K6" s="14">
        <f ca="1">H6/I6</f>
        <v>0</v>
      </c>
      <c r="L6" s="14">
        <f ca="1">H6/J6</f>
        <v>0</v>
      </c>
      <c r="M6" s="14">
        <f ca="1">L6</f>
        <v>0</v>
      </c>
    </row>
    <row r="7" spans="2:13" x14ac:dyDescent="0.25">
      <c r="B7" s="94"/>
      <c r="C7" s="3">
        <v>2</v>
      </c>
      <c r="D7" s="3" cm="1">
        <f t="array" aca="1" ref="D7" ca="1">RANK(INDEX(RNG,C7,0),RNG)</f>
        <v>32</v>
      </c>
      <c r="E7" s="3" t="str" cm="1">
        <f t="array" aca="1" ref="E7" ca="1">INDEX(RelValues,D7,0)&amp;""</f>
        <v/>
      </c>
      <c r="F7" s="2" t="str" cm="1">
        <f t="array" aca="1" ref="F7" ca="1">INDEX(Titles,D7,0)</f>
        <v>The Waste Land</v>
      </c>
      <c r="H7" s="3">
        <f ca="1">COUNTIFS($E$6:E7,"X")</f>
        <v>0</v>
      </c>
      <c r="I7" s="3">
        <f t="shared" ref="I7:I25" si="0">C7</f>
        <v>2</v>
      </c>
      <c r="J7" s="3">
        <f t="shared" ref="J7:J25" si="1">$J$3</f>
        <v>15</v>
      </c>
      <c r="K7" s="14">
        <f t="shared" ref="K7:K25" ca="1" si="2">H7/I7</f>
        <v>0</v>
      </c>
      <c r="L7" s="14">
        <f t="shared" ref="L7:L25" ca="1" si="3">H7/J7</f>
        <v>0</v>
      </c>
      <c r="M7" s="14">
        <f ca="1">L7-L6</f>
        <v>0</v>
      </c>
    </row>
    <row r="8" spans="2:13" x14ac:dyDescent="0.25">
      <c r="B8" s="94"/>
      <c r="C8" s="3">
        <v>3</v>
      </c>
      <c r="D8" s="3" cm="1">
        <f t="array" aca="1" ref="D8" ca="1">RANK(INDEX(RNG,C8,0),RNG)</f>
        <v>2</v>
      </c>
      <c r="E8" s="3" t="str" cm="1">
        <f t="array" aca="1" ref="E8" ca="1">INDEX(RelValues,D8,0)&amp;""</f>
        <v>X</v>
      </c>
      <c r="F8" s="2" t="str" cm="1">
        <f t="array" aca="1" ref="F8" ca="1">INDEX(Titles,D8,0)</f>
        <v>Pattern Recognition and Machine Learning</v>
      </c>
      <c r="H8" s="3">
        <f ca="1">COUNTIFS($E$6:E8,"X")</f>
        <v>1</v>
      </c>
      <c r="I8" s="3">
        <f t="shared" si="0"/>
        <v>3</v>
      </c>
      <c r="J8" s="3">
        <f t="shared" si="1"/>
        <v>15</v>
      </c>
      <c r="K8" s="14">
        <f t="shared" ca="1" si="2"/>
        <v>0.33333333333333331</v>
      </c>
      <c r="L8" s="14">
        <f t="shared" ca="1" si="3"/>
        <v>6.6666666666666666E-2</v>
      </c>
      <c r="M8" s="14">
        <f t="shared" ref="M8:M25" ca="1" si="4">L8-L7</f>
        <v>6.6666666666666666E-2</v>
      </c>
    </row>
    <row r="9" spans="2:13" x14ac:dyDescent="0.25">
      <c r="B9" s="94"/>
      <c r="C9" s="3">
        <v>4</v>
      </c>
      <c r="D9" s="3" cm="1">
        <f t="array" aca="1" ref="D9" ca="1">RANK(INDEX(RNG,C9,0),RNG)</f>
        <v>3</v>
      </c>
      <c r="E9" s="3" t="str" cm="1">
        <f t="array" aca="1" ref="E9" ca="1">INDEX(RelValues,D9,0)&amp;""</f>
        <v>X</v>
      </c>
      <c r="F9" s="2" t="str" cm="1">
        <f t="array" aca="1" ref="F9" ca="1">INDEX(Titles,D9,0)</f>
        <v>Data Science from Scratch</v>
      </c>
      <c r="H9" s="3">
        <f ca="1">COUNTIFS($E$6:E9,"X")</f>
        <v>2</v>
      </c>
      <c r="I9" s="3">
        <f t="shared" si="0"/>
        <v>4</v>
      </c>
      <c r="J9" s="3">
        <f t="shared" si="1"/>
        <v>15</v>
      </c>
      <c r="K9" s="14">
        <f t="shared" ca="1" si="2"/>
        <v>0.5</v>
      </c>
      <c r="L9" s="14">
        <f t="shared" ca="1" si="3"/>
        <v>0.13333333333333333</v>
      </c>
      <c r="M9" s="14">
        <f t="shared" ca="1" si="4"/>
        <v>6.6666666666666666E-2</v>
      </c>
    </row>
    <row r="10" spans="2:13" x14ac:dyDescent="0.25">
      <c r="B10" s="94"/>
      <c r="C10" s="3">
        <v>5</v>
      </c>
      <c r="D10" s="3" cm="1">
        <f t="array" aca="1" ref="D10" ca="1">RANK(INDEX(RNG,C10,0),RNG)</f>
        <v>14</v>
      </c>
      <c r="E10" s="3" t="str" cm="1">
        <f t="array" aca="1" ref="E10" ca="1">INDEX(RelValues,D10,0)&amp;""</f>
        <v>X</v>
      </c>
      <c r="F10" s="2" t="str" cm="1">
        <f t="array" aca="1" ref="F10" ca="1">INDEX(Titles,D10,0)</f>
        <v>Computer Systems: A Programmer's Perspective</v>
      </c>
      <c r="H10" s="3">
        <f ca="1">COUNTIFS($E$6:E10,"X")</f>
        <v>3</v>
      </c>
      <c r="I10" s="3">
        <f t="shared" si="0"/>
        <v>5</v>
      </c>
      <c r="J10" s="3">
        <f t="shared" si="1"/>
        <v>15</v>
      </c>
      <c r="K10" s="14">
        <f t="shared" ca="1" si="2"/>
        <v>0.6</v>
      </c>
      <c r="L10" s="14">
        <f t="shared" ca="1" si="3"/>
        <v>0.2</v>
      </c>
      <c r="M10" s="14">
        <f t="shared" ca="1" si="4"/>
        <v>6.666666666666668E-2</v>
      </c>
    </row>
    <row r="11" spans="2:13" ht="19" customHeight="1" x14ac:dyDescent="0.25">
      <c r="B11" s="94"/>
      <c r="C11" s="3">
        <v>6</v>
      </c>
      <c r="D11" s="3" cm="1">
        <f t="array" aca="1" ref="D11" ca="1">RANK(INDEX(RNG,C11,0),RNG)</f>
        <v>20</v>
      </c>
      <c r="E11" s="3" t="str" cm="1">
        <f t="array" aca="1" ref="E11" ca="1">INDEX(RelValues,D11,0)&amp;""</f>
        <v/>
      </c>
      <c r="F11" s="2" t="str" cm="1">
        <f t="array" aca="1" ref="F11" ca="1">INDEX(Titles,D11,0)</f>
        <v>The Penguin History of the World</v>
      </c>
      <c r="H11" s="3">
        <f ca="1">COUNTIFS($E$6:E11,"X")</f>
        <v>3</v>
      </c>
      <c r="I11" s="3">
        <f t="shared" si="0"/>
        <v>6</v>
      </c>
      <c r="J11" s="3">
        <f t="shared" si="1"/>
        <v>15</v>
      </c>
      <c r="K11" s="14">
        <f t="shared" ca="1" si="2"/>
        <v>0.5</v>
      </c>
      <c r="L11" s="14">
        <f t="shared" ca="1" si="3"/>
        <v>0.2</v>
      </c>
      <c r="M11" s="14">
        <f t="shared" ca="1" si="4"/>
        <v>0</v>
      </c>
    </row>
    <row r="12" spans="2:13" ht="19" customHeight="1" x14ac:dyDescent="0.25">
      <c r="B12" s="94"/>
      <c r="C12" s="3">
        <v>7</v>
      </c>
      <c r="D12" s="3" cm="1">
        <f t="array" aca="1" ref="D12" ca="1">RANK(INDEX(RNG,C12,0),RNG)</f>
        <v>19</v>
      </c>
      <c r="E12" s="3" t="str" cm="1">
        <f t="array" aca="1" ref="E12" ca="1">INDEX(RelValues,D12,0)&amp;""</f>
        <v/>
      </c>
      <c r="F12" s="2" t="str" cm="1">
        <f t="array" aca="1" ref="F12" ca="1">INDEX(Titles,D12,0)</f>
        <v>The Handmaid's Tale</v>
      </c>
      <c r="H12" s="3">
        <f ca="1">COUNTIFS($E$6:E12,"X")</f>
        <v>3</v>
      </c>
      <c r="I12" s="3">
        <f t="shared" si="0"/>
        <v>7</v>
      </c>
      <c r="J12" s="3">
        <f t="shared" si="1"/>
        <v>15</v>
      </c>
      <c r="K12" s="14">
        <f t="shared" ca="1" si="2"/>
        <v>0.42857142857142855</v>
      </c>
      <c r="L12" s="14">
        <f t="shared" ca="1" si="3"/>
        <v>0.2</v>
      </c>
      <c r="M12" s="14">
        <f t="shared" ca="1" si="4"/>
        <v>0</v>
      </c>
    </row>
    <row r="13" spans="2:13" x14ac:dyDescent="0.25">
      <c r="B13" s="94"/>
      <c r="C13" s="3">
        <v>8</v>
      </c>
      <c r="D13" s="3" cm="1">
        <f t="array" aca="1" ref="D13" ca="1">RANK(INDEX(RNG,C13,0),RNG)</f>
        <v>4</v>
      </c>
      <c r="E13" s="3" t="str" cm="1">
        <f t="array" aca="1" ref="E13" ca="1">INDEX(RelValues,D13,0)&amp;""</f>
        <v>X</v>
      </c>
      <c r="F13" s="2" t="str" cm="1">
        <f t="array" aca="1" ref="F13" ca="1">INDEX(Titles,D13,0)</f>
        <v>Operating System Concepts</v>
      </c>
      <c r="H13" s="3">
        <f ca="1">COUNTIFS($E$6:E13,"X")</f>
        <v>4</v>
      </c>
      <c r="I13" s="3">
        <f t="shared" si="0"/>
        <v>8</v>
      </c>
      <c r="J13" s="3">
        <f t="shared" si="1"/>
        <v>15</v>
      </c>
      <c r="K13" s="14">
        <f t="shared" ca="1" si="2"/>
        <v>0.5</v>
      </c>
      <c r="L13" s="14">
        <f t="shared" ca="1" si="3"/>
        <v>0.26666666666666666</v>
      </c>
      <c r="M13" s="14">
        <f t="shared" ca="1" si="4"/>
        <v>6.6666666666666652E-2</v>
      </c>
    </row>
    <row r="14" spans="2:13" ht="19" customHeight="1" x14ac:dyDescent="0.25">
      <c r="B14" s="94"/>
      <c r="C14" s="3">
        <v>9</v>
      </c>
      <c r="D14" s="3" cm="1">
        <f t="array" aca="1" ref="D14" ca="1">RANK(INDEX(RNG,C14,0),RNG)</f>
        <v>8</v>
      </c>
      <c r="E14" s="3" t="str" cm="1">
        <f t="array" aca="1" ref="E14" ca="1">INDEX(RelValues,D14,0)&amp;""</f>
        <v>X</v>
      </c>
      <c r="F14" s="2" t="str" cm="1">
        <f t="array" aca="1" ref="F14" ca="1">INDEX(Titles,D14,0)</f>
        <v>The Design of Everyday Things</v>
      </c>
      <c r="H14" s="3">
        <f ca="1">COUNTIFS($E$6:E14,"X")</f>
        <v>5</v>
      </c>
      <c r="I14" s="3">
        <f t="shared" si="0"/>
        <v>9</v>
      </c>
      <c r="J14" s="3">
        <f t="shared" si="1"/>
        <v>15</v>
      </c>
      <c r="K14" s="14">
        <f t="shared" ca="1" si="2"/>
        <v>0.55555555555555558</v>
      </c>
      <c r="L14" s="14">
        <f t="shared" ca="1" si="3"/>
        <v>0.33333333333333331</v>
      </c>
      <c r="M14" s="14">
        <f t="shared" ca="1" si="4"/>
        <v>6.6666666666666652E-2</v>
      </c>
    </row>
    <row r="15" spans="2:13" ht="19" customHeight="1" x14ac:dyDescent="0.25">
      <c r="B15" s="94"/>
      <c r="C15" s="3">
        <v>10</v>
      </c>
      <c r="D15" s="3" cm="1">
        <f t="array" aca="1" ref="D15" ca="1">RANK(INDEX(RNG,C15,0),RNG)</f>
        <v>11</v>
      </c>
      <c r="E15" s="3" t="str" cm="1">
        <f t="array" aca="1" ref="E15" ca="1">INDEX(RelValues,D15,0)&amp;""</f>
        <v>X</v>
      </c>
      <c r="F15" s="2" t="str" cm="1">
        <f t="array" aca="1" ref="F15" ca="1">INDEX(Titles,D15,0)</f>
        <v>Cryptography and Network Security: Principles and Practice</v>
      </c>
      <c r="H15" s="3">
        <f ca="1">COUNTIFS($E$6:E15,"X")</f>
        <v>6</v>
      </c>
      <c r="I15" s="3">
        <f t="shared" si="0"/>
        <v>10</v>
      </c>
      <c r="J15" s="3">
        <f t="shared" si="1"/>
        <v>15</v>
      </c>
      <c r="K15" s="14">
        <f t="shared" ca="1" si="2"/>
        <v>0.6</v>
      </c>
      <c r="L15" s="14">
        <f t="shared" ca="1" si="3"/>
        <v>0.4</v>
      </c>
      <c r="M15" s="14">
        <f t="shared" ca="1" si="4"/>
        <v>6.6666666666666707E-2</v>
      </c>
    </row>
    <row r="16" spans="2:13" x14ac:dyDescent="0.25">
      <c r="B16" s="94"/>
      <c r="C16" s="3">
        <v>11</v>
      </c>
      <c r="D16" s="3" cm="1">
        <f t="array" aca="1" ref="D16" ca="1">RANK(INDEX(RNG,C16,0),RNG)</f>
        <v>43</v>
      </c>
      <c r="E16" s="3" t="str" cm="1">
        <f t="array" aca="1" ref="E16" ca="1">INDEX(RelValues,D16,0)&amp;""</f>
        <v/>
      </c>
      <c r="F16" s="2" t="str" cm="1">
        <f t="array" aca="1" ref="F16" ca="1">INDEX(Titles,D16,0)</f>
        <v>On the Origin of Species</v>
      </c>
      <c r="H16" s="3">
        <f ca="1">COUNTIFS($E$6:E16,"X")</f>
        <v>6</v>
      </c>
      <c r="I16" s="3">
        <f t="shared" si="0"/>
        <v>11</v>
      </c>
      <c r="J16" s="3">
        <f t="shared" si="1"/>
        <v>15</v>
      </c>
      <c r="K16" s="14">
        <f t="shared" ca="1" si="2"/>
        <v>0.54545454545454541</v>
      </c>
      <c r="L16" s="14">
        <f t="shared" ca="1" si="3"/>
        <v>0.4</v>
      </c>
      <c r="M16" s="14">
        <f t="shared" ca="1" si="4"/>
        <v>0</v>
      </c>
    </row>
    <row r="17" spans="2:13" ht="19" customHeight="1" x14ac:dyDescent="0.25">
      <c r="B17" s="94"/>
      <c r="C17" s="3">
        <v>12</v>
      </c>
      <c r="D17" s="3" cm="1">
        <f t="array" aca="1" ref="D17" ca="1">RANK(INDEX(RNG,C17,0),RNG)</f>
        <v>10</v>
      </c>
      <c r="E17" s="3" t="str" cm="1">
        <f t="array" aca="1" ref="E17" ca="1">INDEX(RelValues,D17,0)&amp;""</f>
        <v>X</v>
      </c>
      <c r="F17" s="2" t="str" cm="1">
        <f t="array" aca="1" ref="F17" ca="1">INDEX(Titles,D17,0)</f>
        <v>Computer Networks</v>
      </c>
      <c r="H17" s="3">
        <f ca="1">COUNTIFS($E$6:E17,"X")</f>
        <v>7</v>
      </c>
      <c r="I17" s="3">
        <f t="shared" si="0"/>
        <v>12</v>
      </c>
      <c r="J17" s="3">
        <f t="shared" si="1"/>
        <v>15</v>
      </c>
      <c r="K17" s="14">
        <f t="shared" ca="1" si="2"/>
        <v>0.58333333333333337</v>
      </c>
      <c r="L17" s="14">
        <f t="shared" ca="1" si="3"/>
        <v>0.46666666666666667</v>
      </c>
      <c r="M17" s="14">
        <f t="shared" ca="1" si="4"/>
        <v>6.6666666666666652E-2</v>
      </c>
    </row>
    <row r="18" spans="2:13" ht="19" customHeight="1" x14ac:dyDescent="0.25">
      <c r="B18" s="94"/>
      <c r="C18" s="3">
        <v>13</v>
      </c>
      <c r="D18" s="3" cm="1">
        <f t="array" aca="1" ref="D18" ca="1">RANK(INDEX(RNG,C18,0),RNG)</f>
        <v>7</v>
      </c>
      <c r="E18" s="3" t="str" cm="1">
        <f t="array" aca="1" ref="E18" ca="1">INDEX(RelValues,D18,0)&amp;""</f>
        <v>X</v>
      </c>
      <c r="F18" s="2" t="str" cm="1">
        <f t="array" aca="1" ref="F18" ca="1">INDEX(Titles,D18,0)</f>
        <v>Introduction to the Theory of Computation</v>
      </c>
      <c r="H18" s="3">
        <f ca="1">COUNTIFS($E$6:E18,"X")</f>
        <v>8</v>
      </c>
      <c r="I18" s="3">
        <f t="shared" si="0"/>
        <v>13</v>
      </c>
      <c r="J18" s="3">
        <f t="shared" si="1"/>
        <v>15</v>
      </c>
      <c r="K18" s="14">
        <f t="shared" ca="1" si="2"/>
        <v>0.61538461538461542</v>
      </c>
      <c r="L18" s="14">
        <f t="shared" ca="1" si="3"/>
        <v>0.53333333333333333</v>
      </c>
      <c r="M18" s="14">
        <f t="shared" ca="1" si="4"/>
        <v>6.6666666666666652E-2</v>
      </c>
    </row>
    <row r="19" spans="2:13" x14ac:dyDescent="0.25">
      <c r="B19" s="94"/>
      <c r="C19" s="3">
        <v>14</v>
      </c>
      <c r="D19" s="3" cm="1">
        <f t="array" aca="1" ref="D19" ca="1">RANK(INDEX(RNG,C19,0),RNG)</f>
        <v>37</v>
      </c>
      <c r="E19" s="3" t="str" cm="1">
        <f t="array" aca="1" ref="E19" ca="1">INDEX(RelValues,D19,0)&amp;""</f>
        <v/>
      </c>
      <c r="F19" s="2" t="str" cm="1">
        <f t="array" aca="1" ref="F19" ca="1">INDEX(Titles,D19,0)</f>
        <v>Dracula</v>
      </c>
      <c r="H19" s="3">
        <f ca="1">COUNTIFS($E$6:E19,"X")</f>
        <v>8</v>
      </c>
      <c r="I19" s="3">
        <f t="shared" si="0"/>
        <v>14</v>
      </c>
      <c r="J19" s="3">
        <f t="shared" si="1"/>
        <v>15</v>
      </c>
      <c r="K19" s="14">
        <f t="shared" ca="1" si="2"/>
        <v>0.5714285714285714</v>
      </c>
      <c r="L19" s="14">
        <f t="shared" ca="1" si="3"/>
        <v>0.53333333333333333</v>
      </c>
      <c r="M19" s="14">
        <f t="shared" ca="1" si="4"/>
        <v>0</v>
      </c>
    </row>
    <row r="20" spans="2:13" ht="19" customHeight="1" x14ac:dyDescent="0.25">
      <c r="B20" s="94"/>
      <c r="C20" s="3">
        <v>15</v>
      </c>
      <c r="D20" s="3" cm="1">
        <f t="array" aca="1" ref="D20" ca="1">RANK(INDEX(RNG,C20,0),RNG)</f>
        <v>45</v>
      </c>
      <c r="E20" s="3" t="str" cm="1">
        <f t="array" aca="1" ref="E20" ca="1">INDEX(RelValues,D20,0)&amp;""</f>
        <v/>
      </c>
      <c r="F20" s="2" t="str" cm="1">
        <f t="array" aca="1" ref="F20" ca="1">INDEX(Titles,D20,0)</f>
        <v>Leaves of Grass</v>
      </c>
      <c r="H20" s="3">
        <f ca="1">COUNTIFS($E$6:E20,"X")</f>
        <v>8</v>
      </c>
      <c r="I20" s="3">
        <f t="shared" si="0"/>
        <v>15</v>
      </c>
      <c r="J20" s="3">
        <f t="shared" si="1"/>
        <v>15</v>
      </c>
      <c r="K20" s="14">
        <f t="shared" ca="1" si="2"/>
        <v>0.53333333333333333</v>
      </c>
      <c r="L20" s="14">
        <f t="shared" ca="1" si="3"/>
        <v>0.53333333333333333</v>
      </c>
      <c r="M20" s="14">
        <f t="shared" ca="1" si="4"/>
        <v>0</v>
      </c>
    </row>
    <row r="21" spans="2:13" ht="19" customHeight="1" x14ac:dyDescent="0.25">
      <c r="B21" s="94"/>
      <c r="C21" s="3">
        <v>16</v>
      </c>
      <c r="D21" s="3" cm="1">
        <f t="array" aca="1" ref="D21" ca="1">RANK(INDEX(RNG,C21,0),RNG)</f>
        <v>6</v>
      </c>
      <c r="E21" s="3" t="str" cm="1">
        <f t="array" aca="1" ref="E21" ca="1">INDEX(RelValues,D21,0)&amp;""</f>
        <v>X</v>
      </c>
      <c r="F21" s="2" t="str" cm="1">
        <f t="array" aca="1" ref="F21" ca="1">INDEX(Titles,D21,0)</f>
        <v>Concepts of Programming Languages</v>
      </c>
      <c r="H21" s="3">
        <f ca="1">COUNTIFS($E$6:E21,"X")</f>
        <v>9</v>
      </c>
      <c r="I21" s="3">
        <f t="shared" si="0"/>
        <v>16</v>
      </c>
      <c r="J21" s="3">
        <f t="shared" si="1"/>
        <v>15</v>
      </c>
      <c r="K21" s="14">
        <f t="shared" ca="1" si="2"/>
        <v>0.5625</v>
      </c>
      <c r="L21" s="14">
        <f t="shared" ca="1" si="3"/>
        <v>0.6</v>
      </c>
      <c r="M21" s="14">
        <f t="shared" ca="1" si="4"/>
        <v>6.6666666666666652E-2</v>
      </c>
    </row>
    <row r="22" spans="2:13" x14ac:dyDescent="0.25">
      <c r="B22" s="94"/>
      <c r="C22" s="3">
        <v>17</v>
      </c>
      <c r="D22" s="3" cm="1">
        <f t="array" aca="1" ref="D22" ca="1">RANK(INDEX(RNG,C22,0),RNG)</f>
        <v>27</v>
      </c>
      <c r="E22" s="3" t="str" cm="1">
        <f t="array" aca="1" ref="E22" ca="1">INDEX(RelValues,D22,0)&amp;""</f>
        <v/>
      </c>
      <c r="F22" s="2" t="str" cm="1">
        <f t="array" aca="1" ref="F22" ca="1">INDEX(Titles,D22,0)</f>
        <v>Death of a Salesman</v>
      </c>
      <c r="H22" s="3">
        <f ca="1">COUNTIFS($E$6:E22,"X")</f>
        <v>9</v>
      </c>
      <c r="I22" s="3">
        <f t="shared" si="0"/>
        <v>17</v>
      </c>
      <c r="J22" s="3">
        <f t="shared" si="1"/>
        <v>15</v>
      </c>
      <c r="K22" s="14">
        <f t="shared" ca="1" si="2"/>
        <v>0.52941176470588236</v>
      </c>
      <c r="L22" s="14">
        <f t="shared" ca="1" si="3"/>
        <v>0.6</v>
      </c>
      <c r="M22" s="14">
        <f t="shared" ca="1" si="4"/>
        <v>0</v>
      </c>
    </row>
    <row r="23" spans="2:13" x14ac:dyDescent="0.25">
      <c r="B23" s="94"/>
      <c r="C23" s="3">
        <v>18</v>
      </c>
      <c r="D23" s="3" cm="1">
        <f t="array" aca="1" ref="D23" ca="1">RANK(INDEX(RNG,C23,0),RNG)</f>
        <v>1</v>
      </c>
      <c r="E23" s="3" t="str" cm="1">
        <f t="array" aca="1" ref="E23" ca="1">INDEX(RelValues,D23,0)&amp;""</f>
        <v>X</v>
      </c>
      <c r="F23" s="2" t="str" cm="1">
        <f t="array" aca="1" ref="F23" ca="1">INDEX(Titles,D23,0)</f>
        <v>Database Systems: The Complete Book</v>
      </c>
      <c r="H23" s="3">
        <f ca="1">COUNTIFS($E$6:E23,"X")</f>
        <v>10</v>
      </c>
      <c r="I23" s="3">
        <f t="shared" si="0"/>
        <v>18</v>
      </c>
      <c r="J23" s="3">
        <f t="shared" si="1"/>
        <v>15</v>
      </c>
      <c r="K23" s="14">
        <f t="shared" ca="1" si="2"/>
        <v>0.55555555555555558</v>
      </c>
      <c r="L23" s="14">
        <f t="shared" ca="1" si="3"/>
        <v>0.66666666666666663</v>
      </c>
      <c r="M23" s="14">
        <f t="shared" ca="1" si="4"/>
        <v>6.6666666666666652E-2</v>
      </c>
    </row>
    <row r="24" spans="2:13" x14ac:dyDescent="0.25">
      <c r="B24" s="94"/>
      <c r="C24" s="3">
        <v>19</v>
      </c>
      <c r="D24" s="3" cm="1">
        <f t="array" aca="1" ref="D24" ca="1">RANK(INDEX(RNG,C24,0),RNG)</f>
        <v>40</v>
      </c>
      <c r="E24" s="3" t="str" cm="1">
        <f t="array" aca="1" ref="E24" ca="1">INDEX(RelValues,D24,0)&amp;""</f>
        <v/>
      </c>
      <c r="F24" s="2" t="str" cm="1">
        <f t="array" aca="1" ref="F24" ca="1">INDEX(Titles,D24,0)</f>
        <v>A Doll's House</v>
      </c>
      <c r="H24" s="3">
        <f ca="1">COUNTIFS($E$6:E24,"X")</f>
        <v>10</v>
      </c>
      <c r="I24" s="3">
        <f t="shared" si="0"/>
        <v>19</v>
      </c>
      <c r="J24" s="3">
        <f t="shared" si="1"/>
        <v>15</v>
      </c>
      <c r="K24" s="14">
        <f t="shared" ca="1" si="2"/>
        <v>0.52631578947368418</v>
      </c>
      <c r="L24" s="14">
        <f t="shared" ca="1" si="3"/>
        <v>0.66666666666666663</v>
      </c>
      <c r="M24" s="14">
        <f t="shared" ca="1" si="4"/>
        <v>0</v>
      </c>
    </row>
    <row r="25" spans="2:13" x14ac:dyDescent="0.25">
      <c r="B25" s="94"/>
      <c r="C25" s="3">
        <v>20</v>
      </c>
      <c r="D25" s="3" cm="1">
        <f t="array" aca="1" ref="D25" ca="1">RANK(INDEX(RNG,C25,0),RNG)</f>
        <v>36</v>
      </c>
      <c r="E25" s="3" t="str" cm="1">
        <f t="array" aca="1" ref="E25" ca="1">INDEX(RelValues,D25,0)&amp;""</f>
        <v/>
      </c>
      <c r="F25" s="2" t="str" cm="1">
        <f t="array" aca="1" ref="F25" ca="1">INDEX(Titles,D25,0)</f>
        <v>Songs of Innocence and of Experience</v>
      </c>
      <c r="H25" s="3">
        <f ca="1">COUNTIFS($E$6:E25,"X")</f>
        <v>10</v>
      </c>
      <c r="I25" s="3">
        <f t="shared" si="0"/>
        <v>20</v>
      </c>
      <c r="J25" s="3">
        <f t="shared" si="1"/>
        <v>15</v>
      </c>
      <c r="K25" s="14">
        <f t="shared" ca="1" si="2"/>
        <v>0.5</v>
      </c>
      <c r="L25" s="14">
        <f t="shared" ca="1" si="3"/>
        <v>0.66666666666666663</v>
      </c>
      <c r="M25" s="14">
        <f t="shared" ca="1" si="4"/>
        <v>0</v>
      </c>
    </row>
    <row r="28" spans="2:13" ht="19" customHeight="1" x14ac:dyDescent="0.25">
      <c r="H28" s="95" t="s">
        <v>152</v>
      </c>
      <c r="I28" s="95"/>
      <c r="J28" s="95"/>
      <c r="K28" s="96">
        <f ca="1">SUMPRODUCT(K6:K25,M6:M25)</f>
        <v>0.36037749287749288</v>
      </c>
      <c r="L28" s="12" t="s">
        <v>154</v>
      </c>
    </row>
    <row r="29" spans="2:13" ht="19" customHeight="1" x14ac:dyDescent="0.25">
      <c r="E29" s="2"/>
      <c r="H29" s="95"/>
      <c r="I29" s="95"/>
      <c r="J29" s="95"/>
      <c r="K29" s="96"/>
    </row>
    <row r="30" spans="2:13" x14ac:dyDescent="0.25">
      <c r="E30" s="2"/>
    </row>
    <row r="31" spans="2:13" x14ac:dyDescent="0.25">
      <c r="E31" s="2"/>
    </row>
    <row r="32" spans="2:13" ht="19" customHeight="1" x14ac:dyDescent="0.25">
      <c r="E32" s="2"/>
    </row>
    <row r="33" spans="5:5" ht="19" customHeight="1" x14ac:dyDescent="0.25">
      <c r="E33" s="2"/>
    </row>
  </sheetData>
  <mergeCells count="4">
    <mergeCell ref="K28:K29"/>
    <mergeCell ref="H28:J29"/>
    <mergeCell ref="B2:G3"/>
    <mergeCell ref="B6:B25"/>
  </mergeCells>
  <conditionalFormatting sqref="C6:F25">
    <cfRule type="expression" dxfId="5" priority="1">
      <formula>IF($E6="X",0,1)</formula>
    </cfRule>
    <cfRule type="expression" dxfId="4" priority="2">
      <formula>IF($E6="X",1,0)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F31F-7326-B94F-98B4-79B566C36701}">
  <dimension ref="B1:O52"/>
  <sheetViews>
    <sheetView showGridLines="0" topLeftCell="G1" zoomScale="116" workbookViewId="0">
      <selection activeCell="R8" sqref="R8"/>
    </sheetView>
  </sheetViews>
  <sheetFormatPr baseColWidth="10" defaultRowHeight="19" x14ac:dyDescent="0.25"/>
  <cols>
    <col min="1" max="1" width="2.33203125" style="2" customWidth="1"/>
    <col min="2" max="2" width="20.83203125" style="2" customWidth="1"/>
    <col min="3" max="4" width="8.6640625" style="2" customWidth="1"/>
    <col min="5" max="5" width="9.1640625" style="2" customWidth="1"/>
    <col min="6" max="6" width="8.6640625" style="3" customWidth="1"/>
    <col min="7" max="7" width="70.5" style="2" customWidth="1"/>
    <col min="8" max="8" width="13.5" style="2" customWidth="1"/>
    <col min="9" max="9" width="6.1640625" style="2" customWidth="1"/>
    <col min="10" max="14" width="10.83203125" style="2"/>
    <col min="15" max="15" width="10.83203125" style="2" customWidth="1"/>
    <col min="16" max="16384" width="10.83203125" style="2"/>
  </cols>
  <sheetData>
    <row r="1" spans="2:15" ht="10" customHeight="1" x14ac:dyDescent="0.25"/>
    <row r="2" spans="2:15" x14ac:dyDescent="0.25">
      <c r="B2" s="92" t="s">
        <v>109</v>
      </c>
      <c r="C2" s="92"/>
      <c r="D2" s="92"/>
      <c r="E2" s="92"/>
      <c r="F2" s="92"/>
      <c r="G2" s="92"/>
      <c r="H2" s="92"/>
      <c r="J2" s="29" t="s">
        <v>110</v>
      </c>
      <c r="K2" s="11">
        <f>NDocs</f>
        <v>50</v>
      </c>
      <c r="L2" s="29" t="s">
        <v>120</v>
      </c>
      <c r="M2" s="11">
        <f ca="1">COUNTA(G6:G25)</f>
        <v>20</v>
      </c>
    </row>
    <row r="3" spans="2:15" x14ac:dyDescent="0.25">
      <c r="B3" s="92"/>
      <c r="C3" s="92"/>
      <c r="D3" s="92"/>
      <c r="E3" s="92"/>
      <c r="F3" s="92"/>
      <c r="G3" s="92"/>
      <c r="H3" s="92"/>
      <c r="J3" s="29" t="s">
        <v>111</v>
      </c>
      <c r="K3" s="11">
        <f>NRelevant</f>
        <v>15</v>
      </c>
    </row>
    <row r="4" spans="2:15" ht="20" thickBot="1" x14ac:dyDescent="0.3"/>
    <row r="5" spans="2:15" ht="21" thickBot="1" x14ac:dyDescent="0.3">
      <c r="C5" s="8" t="s">
        <v>117</v>
      </c>
      <c r="D5" s="8" t="s">
        <v>157</v>
      </c>
      <c r="E5" s="8" t="s">
        <v>113</v>
      </c>
      <c r="F5" s="8" t="s">
        <v>114</v>
      </c>
      <c r="G5" s="9" t="s">
        <v>115</v>
      </c>
      <c r="J5" s="30" t="s">
        <v>159</v>
      </c>
      <c r="K5" s="31" t="s">
        <v>160</v>
      </c>
      <c r="L5" s="36" t="s">
        <v>161</v>
      </c>
      <c r="M5" s="37" t="s">
        <v>162</v>
      </c>
      <c r="N5" s="42" t="s">
        <v>163</v>
      </c>
      <c r="O5" s="43" t="s">
        <v>164</v>
      </c>
    </row>
    <row r="6" spans="2:15" ht="20" thickTop="1" x14ac:dyDescent="0.25">
      <c r="B6" s="94" t="s">
        <v>112</v>
      </c>
      <c r="C6" s="3">
        <v>1</v>
      </c>
      <c r="D6" s="3" cm="1">
        <f t="array" aca="1" ref="D6" ca="1">INDEX(GradeValues,E6,0)</f>
        <v>0</v>
      </c>
      <c r="E6" s="3" cm="1">
        <f t="array" aca="1" ref="E6" ca="1">RANK(INDEX(RNG,C6,0),RNG)</f>
        <v>46</v>
      </c>
      <c r="F6" s="3" t="str" cm="1">
        <f t="array" aca="1" ref="F6" ca="1">INDEX(RelValues,E6,0)&amp;""</f>
        <v/>
      </c>
      <c r="G6" s="2" t="str" cm="1">
        <f t="array" aca="1" ref="G6" ca="1">INDEX(Titles,E6,0)</f>
        <v>Jane Eyre</v>
      </c>
      <c r="J6" s="32">
        <f ca="1">D6</f>
        <v>0</v>
      </c>
      <c r="K6" s="33">
        <f ca="1">J6/C6/3</f>
        <v>0</v>
      </c>
      <c r="L6" s="38">
        <f>1/LOG(C6+1,2)</f>
        <v>1</v>
      </c>
      <c r="M6" s="39">
        <f ca="1">SUMPRODUCT($D$6:D6,$L$6:L6)</f>
        <v>0</v>
      </c>
      <c r="N6" s="44">
        <f>SUMPRODUCT($D$30:D30,$L$6:L6)</f>
        <v>3</v>
      </c>
      <c r="O6" s="45">
        <f ca="1">M6/N6</f>
        <v>0</v>
      </c>
    </row>
    <row r="7" spans="2:15" x14ac:dyDescent="0.25">
      <c r="B7" s="94"/>
      <c r="C7" s="3">
        <v>2</v>
      </c>
      <c r="D7" s="3" cm="1">
        <f t="array" aca="1" ref="D7" ca="1">INDEX(GradeValues,E7,0)</f>
        <v>0</v>
      </c>
      <c r="E7" s="3" cm="1">
        <f t="array" aca="1" ref="E7" ca="1">RANK(INDEX(RNG,C7,0),RNG)</f>
        <v>32</v>
      </c>
      <c r="F7" s="3" t="str" cm="1">
        <f t="array" aca="1" ref="F7" ca="1">INDEX(RelValues,E7,0)&amp;""</f>
        <v/>
      </c>
      <c r="G7" s="2" t="str" cm="1">
        <f t="array" aca="1" ref="G7" ca="1">INDEX(Titles,E7,0)</f>
        <v>The Waste Land</v>
      </c>
      <c r="J7" s="32">
        <f ca="1">J6+D7</f>
        <v>0</v>
      </c>
      <c r="K7" s="33">
        <f t="shared" ref="K7:K25" ca="1" si="0">J7/C7/3</f>
        <v>0</v>
      </c>
      <c r="L7" s="38">
        <f t="shared" ref="L7:L25" si="1">1/LOG(C7+1,2)</f>
        <v>0.63092975357145742</v>
      </c>
      <c r="M7" s="39">
        <f ca="1">SUMPRODUCT($D$6:D7,$L$6:L7)</f>
        <v>0</v>
      </c>
      <c r="N7" s="44">
        <f>SUMPRODUCT($D$30:D31,$L$6:L7)</f>
        <v>4.8927892607143724</v>
      </c>
      <c r="O7" s="45">
        <f t="shared" ref="O7:O25" ca="1" si="2">M7/N7</f>
        <v>0</v>
      </c>
    </row>
    <row r="8" spans="2:15" x14ac:dyDescent="0.25">
      <c r="B8" s="94"/>
      <c r="C8" s="3">
        <v>3</v>
      </c>
      <c r="D8" s="3" cm="1">
        <f t="array" aca="1" ref="D8" ca="1">INDEX(GradeValues,E8,0)</f>
        <v>3</v>
      </c>
      <c r="E8" s="3" cm="1">
        <f t="array" aca="1" ref="E8" ca="1">RANK(INDEX(RNG,C8,0),RNG)</f>
        <v>2</v>
      </c>
      <c r="F8" s="3" t="str" cm="1">
        <f t="array" aca="1" ref="F8" ca="1">INDEX(RelValues,E8,0)&amp;""</f>
        <v>X</v>
      </c>
      <c r="G8" s="2" t="str" cm="1">
        <f t="array" aca="1" ref="G8" ca="1">INDEX(Titles,E8,0)</f>
        <v>Pattern Recognition and Machine Learning</v>
      </c>
      <c r="J8" s="32">
        <f t="shared" ref="J8:J25" ca="1" si="3">J7+D8</f>
        <v>3</v>
      </c>
      <c r="K8" s="33">
        <f t="shared" ca="1" si="0"/>
        <v>0.33333333333333331</v>
      </c>
      <c r="L8" s="38">
        <f t="shared" si="1"/>
        <v>0.5</v>
      </c>
      <c r="M8" s="39">
        <f ca="1">SUMPRODUCT($D$6:D8,$L$6:L8)</f>
        <v>1.5</v>
      </c>
      <c r="N8" s="44">
        <f>SUMPRODUCT($D$30:D32,$L$6:L8)</f>
        <v>6.3927892607143724</v>
      </c>
      <c r="O8" s="45">
        <f t="shared" ca="1" si="2"/>
        <v>0.23463936301137825</v>
      </c>
    </row>
    <row r="9" spans="2:15" x14ac:dyDescent="0.25">
      <c r="B9" s="94"/>
      <c r="C9" s="3">
        <v>4</v>
      </c>
      <c r="D9" s="3" cm="1">
        <f t="array" aca="1" ref="D9" ca="1">INDEX(GradeValues,E9,0)</f>
        <v>3</v>
      </c>
      <c r="E9" s="3" cm="1">
        <f t="array" aca="1" ref="E9" ca="1">RANK(INDEX(RNG,C9,0),RNG)</f>
        <v>3</v>
      </c>
      <c r="F9" s="3" t="str" cm="1">
        <f t="array" aca="1" ref="F9" ca="1">INDEX(RelValues,E9,0)&amp;""</f>
        <v>X</v>
      </c>
      <c r="G9" s="2" t="str" cm="1">
        <f t="array" aca="1" ref="G9" ca="1">INDEX(Titles,E9,0)</f>
        <v>Data Science from Scratch</v>
      </c>
      <c r="J9" s="32">
        <f t="shared" ca="1" si="3"/>
        <v>6</v>
      </c>
      <c r="K9" s="33">
        <f t="shared" ca="1" si="0"/>
        <v>0.5</v>
      </c>
      <c r="L9" s="38">
        <f t="shared" si="1"/>
        <v>0.43067655807339306</v>
      </c>
      <c r="M9" s="39">
        <f ca="1">SUMPRODUCT($D$6:D9,$L$6:L9)</f>
        <v>2.7920296742201791</v>
      </c>
      <c r="N9" s="44">
        <f>SUMPRODUCT($D$30:D33,$L$6:L9)</f>
        <v>7.2541423768611581</v>
      </c>
      <c r="O9" s="45">
        <f t="shared" ca="1" si="2"/>
        <v>0.38488763097978795</v>
      </c>
    </row>
    <row r="10" spans="2:15" x14ac:dyDescent="0.25">
      <c r="B10" s="94"/>
      <c r="C10" s="3">
        <v>5</v>
      </c>
      <c r="D10" s="3" cm="1">
        <f t="array" aca="1" ref="D10" ca="1">INDEX(GradeValues,E10,0)</f>
        <v>1</v>
      </c>
      <c r="E10" s="3" cm="1">
        <f t="array" aca="1" ref="E10" ca="1">RANK(INDEX(RNG,C10,0),RNG)</f>
        <v>14</v>
      </c>
      <c r="F10" s="3" t="str" cm="1">
        <f t="array" aca="1" ref="F10" ca="1">INDEX(RelValues,E10,0)&amp;""</f>
        <v>X</v>
      </c>
      <c r="G10" s="2" t="str" cm="1">
        <f t="array" aca="1" ref="G10" ca="1">INDEX(Titles,E10,0)</f>
        <v>Computer Systems: A Programmer's Perspective</v>
      </c>
      <c r="J10" s="32">
        <f t="shared" ca="1" si="3"/>
        <v>7</v>
      </c>
      <c r="K10" s="33">
        <f t="shared" ca="1" si="0"/>
        <v>0.46666666666666662</v>
      </c>
      <c r="L10" s="38">
        <f t="shared" si="1"/>
        <v>0.38685280723454163</v>
      </c>
      <c r="M10" s="39">
        <f ca="1">SUMPRODUCT($D$6:D10,$L$6:L10)</f>
        <v>3.1788824814547207</v>
      </c>
      <c r="N10" s="44">
        <f>SUMPRODUCT($D$30:D34,$L$6:L10)</f>
        <v>8.0278479913302405</v>
      </c>
      <c r="O10" s="45">
        <f t="shared" ca="1" si="2"/>
        <v>0.39598189762533975</v>
      </c>
    </row>
    <row r="11" spans="2:15" ht="19" customHeight="1" x14ac:dyDescent="0.25">
      <c r="B11" s="94"/>
      <c r="C11" s="3">
        <v>6</v>
      </c>
      <c r="D11" s="3" cm="1">
        <f t="array" aca="1" ref="D11" ca="1">INDEX(GradeValues,E11,0)</f>
        <v>0</v>
      </c>
      <c r="E11" s="3" cm="1">
        <f t="array" aca="1" ref="E11" ca="1">RANK(INDEX(RNG,C11,0),RNG)</f>
        <v>20</v>
      </c>
      <c r="F11" s="3" t="str" cm="1">
        <f t="array" aca="1" ref="F11" ca="1">INDEX(RelValues,E11,0)&amp;""</f>
        <v/>
      </c>
      <c r="G11" s="2" t="str" cm="1">
        <f t="array" aca="1" ref="G11" ca="1">INDEX(Titles,E11,0)</f>
        <v>The Penguin History of the World</v>
      </c>
      <c r="J11" s="32">
        <f t="shared" ca="1" si="3"/>
        <v>7</v>
      </c>
      <c r="K11" s="33">
        <f t="shared" ca="1" si="0"/>
        <v>0.3888888888888889</v>
      </c>
      <c r="L11" s="38">
        <f t="shared" si="1"/>
        <v>0.35620718710802218</v>
      </c>
      <c r="M11" s="39">
        <f ca="1">SUMPRODUCT($D$6:D11,$L$6:L11)</f>
        <v>3.1788824814547207</v>
      </c>
      <c r="N11" s="44">
        <f>SUMPRODUCT($D$30:D35,$L$6:L11)</f>
        <v>8.7402623655462843</v>
      </c>
      <c r="O11" s="45">
        <f t="shared" ca="1" si="2"/>
        <v>0.36370561300147358</v>
      </c>
    </row>
    <row r="12" spans="2:15" ht="19" customHeight="1" x14ac:dyDescent="0.25">
      <c r="B12" s="94"/>
      <c r="C12" s="3">
        <v>7</v>
      </c>
      <c r="D12" s="3" cm="1">
        <f t="array" aca="1" ref="D12" ca="1">INDEX(GradeValues,E12,0)</f>
        <v>0</v>
      </c>
      <c r="E12" s="3" cm="1">
        <f t="array" aca="1" ref="E12" ca="1">RANK(INDEX(RNG,C12,0),RNG)</f>
        <v>19</v>
      </c>
      <c r="F12" s="3" t="str" cm="1">
        <f t="array" aca="1" ref="F12" ca="1">INDEX(RelValues,E12,0)&amp;""</f>
        <v/>
      </c>
      <c r="G12" s="2" t="str" cm="1">
        <f t="array" aca="1" ref="G12" ca="1">INDEX(Titles,E12,0)</f>
        <v>The Handmaid's Tale</v>
      </c>
      <c r="J12" s="32">
        <f t="shared" ca="1" si="3"/>
        <v>7</v>
      </c>
      <c r="K12" s="33">
        <f t="shared" ca="1" si="0"/>
        <v>0.33333333333333331</v>
      </c>
      <c r="L12" s="38">
        <f t="shared" si="1"/>
        <v>0.33333333333333331</v>
      </c>
      <c r="M12" s="39">
        <f ca="1">SUMPRODUCT($D$6:D12,$L$6:L12)</f>
        <v>3.1788824814547207</v>
      </c>
      <c r="N12" s="44">
        <f>SUMPRODUCT($D$30:D36,$L$6:L12)</f>
        <v>9.4069290322129504</v>
      </c>
      <c r="O12" s="45">
        <f t="shared" ca="1" si="2"/>
        <v>0.33792988876274094</v>
      </c>
    </row>
    <row r="13" spans="2:15" x14ac:dyDescent="0.25">
      <c r="B13" s="94"/>
      <c r="C13" s="3">
        <v>8</v>
      </c>
      <c r="D13" s="3" cm="1">
        <f t="array" aca="1" ref="D13" ca="1">INDEX(GradeValues,E13,0)</f>
        <v>2</v>
      </c>
      <c r="E13" s="3" cm="1">
        <f t="array" aca="1" ref="E13" ca="1">RANK(INDEX(RNG,C13,0),RNG)</f>
        <v>4</v>
      </c>
      <c r="F13" s="3" t="str" cm="1">
        <f t="array" aca="1" ref="F13" ca="1">INDEX(RelValues,E13,0)&amp;""</f>
        <v>X</v>
      </c>
      <c r="G13" s="2" t="str" cm="1">
        <f t="array" aca="1" ref="G13" ca="1">INDEX(Titles,E13,0)</f>
        <v>Operating System Concepts</v>
      </c>
      <c r="J13" s="32">
        <f t="shared" ca="1" si="3"/>
        <v>9</v>
      </c>
      <c r="K13" s="33">
        <f t="shared" ca="1" si="0"/>
        <v>0.375</v>
      </c>
      <c r="L13" s="38">
        <f t="shared" si="1"/>
        <v>0.31546487678572871</v>
      </c>
      <c r="M13" s="39">
        <f ca="1">SUMPRODUCT($D$6:D13,$L$6:L13)</f>
        <v>3.8098122350261781</v>
      </c>
      <c r="N13" s="44">
        <f>SUMPRODUCT($D$30:D37,$L$6:L13)</f>
        <v>9.7223939089986793</v>
      </c>
      <c r="O13" s="45">
        <f t="shared" ca="1" si="2"/>
        <v>0.39185948138759941</v>
      </c>
    </row>
    <row r="14" spans="2:15" ht="19" customHeight="1" x14ac:dyDescent="0.25">
      <c r="B14" s="94"/>
      <c r="C14" s="3">
        <v>9</v>
      </c>
      <c r="D14" s="3" cm="1">
        <f t="array" aca="1" ref="D14" ca="1">INDEX(GradeValues,E14,0)</f>
        <v>1</v>
      </c>
      <c r="E14" s="3" cm="1">
        <f t="array" aca="1" ref="E14" ca="1">RANK(INDEX(RNG,C14,0),RNG)</f>
        <v>8</v>
      </c>
      <c r="F14" s="3" t="str" cm="1">
        <f t="array" aca="1" ref="F14" ca="1">INDEX(RelValues,E14,0)&amp;""</f>
        <v>X</v>
      </c>
      <c r="G14" s="2" t="str" cm="1">
        <f t="array" aca="1" ref="G14" ca="1">INDEX(Titles,E14,0)</f>
        <v>The Design of Everyday Things</v>
      </c>
      <c r="J14" s="32">
        <f t="shared" ca="1" si="3"/>
        <v>10</v>
      </c>
      <c r="K14" s="33">
        <f t="shared" ca="1" si="0"/>
        <v>0.37037037037037041</v>
      </c>
      <c r="L14" s="38">
        <f t="shared" si="1"/>
        <v>0.30102999566398114</v>
      </c>
      <c r="M14" s="39">
        <f ca="1">SUMPRODUCT($D$6:D14,$L$6:L14)</f>
        <v>4.1108422306901593</v>
      </c>
      <c r="N14" s="44">
        <f>SUMPRODUCT($D$30:D38,$L$6:L14)</f>
        <v>10.023423904662661</v>
      </c>
      <c r="O14" s="45">
        <f t="shared" ca="1" si="2"/>
        <v>0.41012355356714908</v>
      </c>
    </row>
    <row r="15" spans="2:15" ht="19" customHeight="1" x14ac:dyDescent="0.25">
      <c r="B15" s="94"/>
      <c r="C15" s="3">
        <v>10</v>
      </c>
      <c r="D15" s="3" cm="1">
        <f t="array" aca="1" ref="D15" ca="1">INDEX(GradeValues,E15,0)</f>
        <v>1</v>
      </c>
      <c r="E15" s="3" cm="1">
        <f t="array" aca="1" ref="E15" ca="1">RANK(INDEX(RNG,C15,0),RNG)</f>
        <v>11</v>
      </c>
      <c r="F15" s="3" t="str" cm="1">
        <f t="array" aca="1" ref="F15" ca="1">INDEX(RelValues,E15,0)&amp;""</f>
        <v>X</v>
      </c>
      <c r="G15" s="2" t="str" cm="1">
        <f t="array" aca="1" ref="G15" ca="1">INDEX(Titles,E15,0)</f>
        <v>Cryptography and Network Security: Principles and Practice</v>
      </c>
      <c r="J15" s="32">
        <f t="shared" ca="1" si="3"/>
        <v>11</v>
      </c>
      <c r="K15" s="33">
        <f t="shared" ca="1" si="0"/>
        <v>0.3666666666666667</v>
      </c>
      <c r="L15" s="38">
        <f t="shared" si="1"/>
        <v>0.28906482631788782</v>
      </c>
      <c r="M15" s="39">
        <f ca="1">SUMPRODUCT($D$6:D15,$L$6:L15)</f>
        <v>4.399907057008047</v>
      </c>
      <c r="N15" s="44">
        <f>SUMPRODUCT($D$30:D39,$L$6:L15)</f>
        <v>10.312488730980549</v>
      </c>
      <c r="O15" s="45">
        <f t="shared" ca="1" si="2"/>
        <v>0.42665812024501359</v>
      </c>
    </row>
    <row r="16" spans="2:15" x14ac:dyDescent="0.25">
      <c r="B16" s="94"/>
      <c r="C16" s="3">
        <v>11</v>
      </c>
      <c r="D16" s="3" cm="1">
        <f t="array" aca="1" ref="D16" ca="1">INDEX(GradeValues,E16,0)</f>
        <v>0</v>
      </c>
      <c r="E16" s="3" cm="1">
        <f t="array" aca="1" ref="E16" ca="1">RANK(INDEX(RNG,C16,0),RNG)</f>
        <v>43</v>
      </c>
      <c r="F16" s="3" t="str" cm="1">
        <f t="array" aca="1" ref="F16" ca="1">INDEX(RelValues,E16,0)&amp;""</f>
        <v/>
      </c>
      <c r="G16" s="2" t="str" cm="1">
        <f t="array" aca="1" ref="G16" ca="1">INDEX(Titles,E16,0)</f>
        <v>On the Origin of Species</v>
      </c>
      <c r="J16" s="32">
        <f t="shared" ca="1" si="3"/>
        <v>11</v>
      </c>
      <c r="K16" s="33">
        <f t="shared" ca="1" si="0"/>
        <v>0.33333333333333331</v>
      </c>
      <c r="L16" s="38">
        <f t="shared" si="1"/>
        <v>0.27894294565112981</v>
      </c>
      <c r="M16" s="39">
        <f ca="1">SUMPRODUCT($D$6:D16,$L$6:L16)</f>
        <v>4.399907057008047</v>
      </c>
      <c r="N16" s="44">
        <f>SUMPRODUCT($D$30:D40,$L$6:L16)</f>
        <v>10.591431676631679</v>
      </c>
      <c r="O16" s="45">
        <f t="shared" ca="1" si="2"/>
        <v>0.41542136996604029</v>
      </c>
    </row>
    <row r="17" spans="2:15" ht="19" customHeight="1" x14ac:dyDescent="0.25">
      <c r="B17" s="94"/>
      <c r="C17" s="3">
        <v>12</v>
      </c>
      <c r="D17" s="3" cm="1">
        <f t="array" aca="1" ref="D17" ca="1">INDEX(GradeValues,E17,0)</f>
        <v>1</v>
      </c>
      <c r="E17" s="3" cm="1">
        <f t="array" aca="1" ref="E17" ca="1">RANK(INDEX(RNG,C17,0),RNG)</f>
        <v>10</v>
      </c>
      <c r="F17" s="3" t="str" cm="1">
        <f t="array" aca="1" ref="F17" ca="1">INDEX(RelValues,E17,0)&amp;""</f>
        <v>X</v>
      </c>
      <c r="G17" s="2" t="str" cm="1">
        <f t="array" aca="1" ref="G17" ca="1">INDEX(Titles,E17,0)</f>
        <v>Computer Networks</v>
      </c>
      <c r="J17" s="32">
        <f t="shared" ca="1" si="3"/>
        <v>12</v>
      </c>
      <c r="K17" s="33">
        <f t="shared" ca="1" si="0"/>
        <v>0.33333333333333331</v>
      </c>
      <c r="L17" s="38">
        <f t="shared" si="1"/>
        <v>0.27023815442731974</v>
      </c>
      <c r="M17" s="39">
        <f ca="1">SUMPRODUCT($D$6:D17,$L$6:L17)</f>
        <v>4.6701452114353668</v>
      </c>
      <c r="N17" s="44">
        <f>SUMPRODUCT($D$30:D41,$L$6:L17)</f>
        <v>10.861669831058999</v>
      </c>
      <c r="O17" s="45">
        <f t="shared" ca="1" si="2"/>
        <v>0.42996567600324798</v>
      </c>
    </row>
    <row r="18" spans="2:15" ht="19" customHeight="1" x14ac:dyDescent="0.25">
      <c r="B18" s="94"/>
      <c r="C18" s="3">
        <v>13</v>
      </c>
      <c r="D18" s="3" cm="1">
        <f t="array" aca="1" ref="D18" ca="1">INDEX(GradeValues,E18,0)</f>
        <v>2</v>
      </c>
      <c r="E18" s="3" cm="1">
        <f t="array" aca="1" ref="E18" ca="1">RANK(INDEX(RNG,C18,0),RNG)</f>
        <v>7</v>
      </c>
      <c r="F18" s="3" t="str" cm="1">
        <f t="array" aca="1" ref="F18" ca="1">INDEX(RelValues,E18,0)&amp;""</f>
        <v>X</v>
      </c>
      <c r="G18" s="2" t="str" cm="1">
        <f t="array" aca="1" ref="G18" ca="1">INDEX(Titles,E18,0)</f>
        <v>Introduction to the Theory of Computation</v>
      </c>
      <c r="J18" s="32">
        <f t="shared" ca="1" si="3"/>
        <v>14</v>
      </c>
      <c r="K18" s="33">
        <f t="shared" ca="1" si="0"/>
        <v>0.35897435897435898</v>
      </c>
      <c r="L18" s="38">
        <f t="shared" si="1"/>
        <v>0.26264953503719357</v>
      </c>
      <c r="M18" s="39">
        <f ca="1">SUMPRODUCT($D$6:D18,$L$6:L18)</f>
        <v>5.1954442815097543</v>
      </c>
      <c r="N18" s="44">
        <f>SUMPRODUCT($D$30:D42,$L$6:L18)</f>
        <v>11.124319366096191</v>
      </c>
      <c r="O18" s="45">
        <f t="shared" ca="1" si="2"/>
        <v>0.46703480100940042</v>
      </c>
    </row>
    <row r="19" spans="2:15" x14ac:dyDescent="0.25">
      <c r="B19" s="94"/>
      <c r="C19" s="3">
        <v>14</v>
      </c>
      <c r="D19" s="3" cm="1">
        <f t="array" aca="1" ref="D19" ca="1">INDEX(GradeValues,E19,0)</f>
        <v>0</v>
      </c>
      <c r="E19" s="3" cm="1">
        <f t="array" aca="1" ref="E19" ca="1">RANK(INDEX(RNG,C19,0),RNG)</f>
        <v>37</v>
      </c>
      <c r="F19" s="3" t="str" cm="1">
        <f t="array" aca="1" ref="F19" ca="1">INDEX(RelValues,E19,0)&amp;""</f>
        <v/>
      </c>
      <c r="G19" s="2" t="str" cm="1">
        <f t="array" aca="1" ref="G19" ca="1">INDEX(Titles,E19,0)</f>
        <v>Dracula</v>
      </c>
      <c r="J19" s="32">
        <f t="shared" ca="1" si="3"/>
        <v>14</v>
      </c>
      <c r="K19" s="33">
        <f t="shared" ca="1" si="0"/>
        <v>0.33333333333333331</v>
      </c>
      <c r="L19" s="38">
        <f t="shared" si="1"/>
        <v>0.2559580248098155</v>
      </c>
      <c r="M19" s="39">
        <f ca="1">SUMPRODUCT($D$6:D19,$L$6:L19)</f>
        <v>5.1954442815097543</v>
      </c>
      <c r="N19" s="44">
        <f>SUMPRODUCT($D$30:D43,$L$6:L19)</f>
        <v>11.380277390906008</v>
      </c>
      <c r="O19" s="45">
        <f t="shared" ca="1" si="2"/>
        <v>0.45653054868956355</v>
      </c>
    </row>
    <row r="20" spans="2:15" ht="19" customHeight="1" x14ac:dyDescent="0.25">
      <c r="B20" s="94"/>
      <c r="C20" s="3">
        <v>15</v>
      </c>
      <c r="D20" s="3" cm="1">
        <f t="array" aca="1" ref="D20" ca="1">INDEX(GradeValues,E20,0)</f>
        <v>0</v>
      </c>
      <c r="E20" s="3" cm="1">
        <f t="array" aca="1" ref="E20" ca="1">RANK(INDEX(RNG,C20,0),RNG)</f>
        <v>45</v>
      </c>
      <c r="F20" s="3" t="str" cm="1">
        <f t="array" aca="1" ref="F20" ca="1">INDEX(RelValues,E20,0)&amp;""</f>
        <v/>
      </c>
      <c r="G20" s="2" t="str" cm="1">
        <f t="array" aca="1" ref="G20" ca="1">INDEX(Titles,E20,0)</f>
        <v>Leaves of Grass</v>
      </c>
      <c r="J20" s="32">
        <f t="shared" ca="1" si="3"/>
        <v>14</v>
      </c>
      <c r="K20" s="33">
        <f t="shared" ca="1" si="0"/>
        <v>0.31111111111111112</v>
      </c>
      <c r="L20" s="38">
        <f t="shared" si="1"/>
        <v>0.25</v>
      </c>
      <c r="M20" s="39">
        <f ca="1">SUMPRODUCT($D$6:D20,$L$6:L20)</f>
        <v>5.1954442815097543</v>
      </c>
      <c r="N20" s="44">
        <f>SUMPRODUCT($D$30:D44,$L$6:L20)</f>
        <v>11.630277390906008</v>
      </c>
      <c r="O20" s="45">
        <f t="shared" ca="1" si="2"/>
        <v>0.44671714241073879</v>
      </c>
    </row>
    <row r="21" spans="2:15" ht="19" customHeight="1" x14ac:dyDescent="0.25">
      <c r="B21" s="94"/>
      <c r="C21" s="3">
        <v>16</v>
      </c>
      <c r="D21" s="3" cm="1">
        <f t="array" aca="1" ref="D21" ca="1">INDEX(GradeValues,E21,0)</f>
        <v>2</v>
      </c>
      <c r="E21" s="3" cm="1">
        <f t="array" aca="1" ref="E21" ca="1">RANK(INDEX(RNG,C21,0),RNG)</f>
        <v>6</v>
      </c>
      <c r="F21" s="3" t="str" cm="1">
        <f t="array" aca="1" ref="F21" ca="1">INDEX(RelValues,E21,0)&amp;""</f>
        <v>X</v>
      </c>
      <c r="G21" s="2" t="str" cm="1">
        <f t="array" aca="1" ref="G21" ca="1">INDEX(Titles,E21,0)</f>
        <v>Concepts of Programming Languages</v>
      </c>
      <c r="J21" s="32">
        <f t="shared" ca="1" si="3"/>
        <v>16</v>
      </c>
      <c r="K21" s="33">
        <f t="shared" ca="1" si="0"/>
        <v>0.33333333333333331</v>
      </c>
      <c r="L21" s="38">
        <f t="shared" si="1"/>
        <v>0.24465054211822598</v>
      </c>
      <c r="M21" s="39">
        <f ca="1">SUMPRODUCT($D$6:D21,$L$6:L21)</f>
        <v>5.6847453657462061</v>
      </c>
      <c r="N21" s="44">
        <f>SUMPRODUCT($D$30:D45,$L$6:L21)</f>
        <v>11.630277390906008</v>
      </c>
      <c r="O21" s="45">
        <f t="shared" ca="1" si="2"/>
        <v>0.48878845918079689</v>
      </c>
    </row>
    <row r="22" spans="2:15" x14ac:dyDescent="0.25">
      <c r="B22" s="94"/>
      <c r="C22" s="3">
        <v>17</v>
      </c>
      <c r="D22" s="3" cm="1">
        <f t="array" aca="1" ref="D22" ca="1">INDEX(GradeValues,E22,0)</f>
        <v>0</v>
      </c>
      <c r="E22" s="3" cm="1">
        <f t="array" aca="1" ref="E22" ca="1">RANK(INDEX(RNG,C22,0),RNG)</f>
        <v>27</v>
      </c>
      <c r="F22" s="3" t="str" cm="1">
        <f t="array" aca="1" ref="F22" ca="1">INDEX(RelValues,E22,0)&amp;""</f>
        <v/>
      </c>
      <c r="G22" s="2" t="str" cm="1">
        <f t="array" aca="1" ref="G22" ca="1">INDEX(Titles,E22,0)</f>
        <v>Death of a Salesman</v>
      </c>
      <c r="J22" s="32">
        <f t="shared" ca="1" si="3"/>
        <v>16</v>
      </c>
      <c r="K22" s="33">
        <f t="shared" ca="1" si="0"/>
        <v>0.31372549019607843</v>
      </c>
      <c r="L22" s="38">
        <f t="shared" si="1"/>
        <v>0.23981246656813146</v>
      </c>
      <c r="M22" s="39">
        <f ca="1">SUMPRODUCT($D$6:D22,$L$6:L22)</f>
        <v>5.6847453657462061</v>
      </c>
      <c r="N22" s="44">
        <f>SUMPRODUCT($D$30:D46,$L$6:L22)</f>
        <v>11.630277390906008</v>
      </c>
      <c r="O22" s="45">
        <f t="shared" ca="1" si="2"/>
        <v>0.48878845918079689</v>
      </c>
    </row>
    <row r="23" spans="2:15" x14ac:dyDescent="0.25">
      <c r="B23" s="94"/>
      <c r="C23" s="3">
        <v>18</v>
      </c>
      <c r="D23" s="3" cm="1">
        <f t="array" aca="1" ref="D23" ca="1">INDEX(GradeValues,E23,0)</f>
        <v>3</v>
      </c>
      <c r="E23" s="3" cm="1">
        <f t="array" aca="1" ref="E23" ca="1">RANK(INDEX(RNG,C23,0),RNG)</f>
        <v>1</v>
      </c>
      <c r="F23" s="3" t="str" cm="1">
        <f t="array" aca="1" ref="F23" ca="1">INDEX(RelValues,E23,0)&amp;""</f>
        <v>X</v>
      </c>
      <c r="G23" s="2" t="str" cm="1">
        <f t="array" aca="1" ref="G23" ca="1">INDEX(Titles,E23,0)</f>
        <v>Database Systems: The Complete Book</v>
      </c>
      <c r="J23" s="32">
        <f t="shared" ca="1" si="3"/>
        <v>19</v>
      </c>
      <c r="K23" s="33">
        <f t="shared" ca="1" si="0"/>
        <v>0.35185185185185186</v>
      </c>
      <c r="L23" s="38">
        <f t="shared" si="1"/>
        <v>0.23540891336663824</v>
      </c>
      <c r="M23" s="39">
        <f ca="1">SUMPRODUCT($D$6:D23,$L$6:L23)</f>
        <v>6.3909721058461209</v>
      </c>
      <c r="N23" s="44">
        <f>SUMPRODUCT($D$30:D47,$L$6:L23)</f>
        <v>11.630277390906008</v>
      </c>
      <c r="O23" s="45">
        <f t="shared" ca="1" si="2"/>
        <v>0.54951158008005685</v>
      </c>
    </row>
    <row r="24" spans="2:15" x14ac:dyDescent="0.25">
      <c r="B24" s="94"/>
      <c r="C24" s="3">
        <v>19</v>
      </c>
      <c r="D24" s="3" cm="1">
        <f t="array" aca="1" ref="D24" ca="1">INDEX(GradeValues,E24,0)</f>
        <v>0</v>
      </c>
      <c r="E24" s="3" cm="1">
        <f t="array" aca="1" ref="E24" ca="1">RANK(INDEX(RNG,C24,0),RNG)</f>
        <v>40</v>
      </c>
      <c r="F24" s="3" t="str" cm="1">
        <f t="array" aca="1" ref="F24" ca="1">INDEX(RelValues,E24,0)&amp;""</f>
        <v/>
      </c>
      <c r="G24" s="2" t="str" cm="1">
        <f t="array" aca="1" ref="G24" ca="1">INDEX(Titles,E24,0)</f>
        <v>A Doll's House</v>
      </c>
      <c r="J24" s="32">
        <f t="shared" ca="1" si="3"/>
        <v>19</v>
      </c>
      <c r="K24" s="33">
        <f t="shared" ca="1" si="0"/>
        <v>0.33333333333333331</v>
      </c>
      <c r="L24" s="38">
        <f t="shared" si="1"/>
        <v>0.23137821315975915</v>
      </c>
      <c r="M24" s="39">
        <f ca="1">SUMPRODUCT($D$6:D24,$L$6:L24)</f>
        <v>6.3909721058461209</v>
      </c>
      <c r="N24" s="44">
        <f>SUMPRODUCT($D$30:D48,$L$6:L24)</f>
        <v>11.630277390906008</v>
      </c>
      <c r="O24" s="45">
        <f t="shared" ca="1" si="2"/>
        <v>0.54951158008005685</v>
      </c>
    </row>
    <row r="25" spans="2:15" ht="20" thickBot="1" x14ac:dyDescent="0.3">
      <c r="B25" s="94"/>
      <c r="C25" s="3">
        <v>20</v>
      </c>
      <c r="D25" s="3" cm="1">
        <f t="array" aca="1" ref="D25" ca="1">INDEX(GradeValues,E25,0)</f>
        <v>0</v>
      </c>
      <c r="E25" s="3" cm="1">
        <f t="array" aca="1" ref="E25" ca="1">RANK(INDEX(RNG,C25,0),RNG)</f>
        <v>36</v>
      </c>
      <c r="F25" s="3" t="str" cm="1">
        <f t="array" aca="1" ref="F25" ca="1">INDEX(RelValues,E25,0)&amp;""</f>
        <v/>
      </c>
      <c r="G25" s="2" t="str" cm="1">
        <f t="array" aca="1" ref="G25" ca="1">INDEX(Titles,E25,0)</f>
        <v>Songs of Innocence and of Experience</v>
      </c>
      <c r="J25" s="34">
        <f t="shared" ca="1" si="3"/>
        <v>19</v>
      </c>
      <c r="K25" s="35">
        <f t="shared" ca="1" si="0"/>
        <v>0.31666666666666665</v>
      </c>
      <c r="L25" s="40">
        <f t="shared" si="1"/>
        <v>0.22767024869695299</v>
      </c>
      <c r="M25" s="41">
        <f ca="1">SUMPRODUCT($D$6:D25,$L$6:L25)</f>
        <v>6.3909721058461209</v>
      </c>
      <c r="N25" s="46">
        <f>SUMPRODUCT($D$30:D49,$L$6:L25)</f>
        <v>11.630277390906008</v>
      </c>
      <c r="O25" s="47">
        <f t="shared" ca="1" si="2"/>
        <v>0.54951158008005685</v>
      </c>
    </row>
    <row r="28" spans="2:15" ht="19" customHeight="1" x14ac:dyDescent="0.25"/>
    <row r="29" spans="2:15" ht="19" customHeight="1" thickBot="1" x14ac:dyDescent="0.3">
      <c r="C29" s="8" t="s">
        <v>117</v>
      </c>
      <c r="D29" s="8" t="s">
        <v>157</v>
      </c>
      <c r="E29" s="8" t="s">
        <v>113</v>
      </c>
      <c r="F29" s="8" t="s">
        <v>114</v>
      </c>
      <c r="G29" s="9" t="s">
        <v>115</v>
      </c>
    </row>
    <row r="30" spans="2:15" ht="20" thickTop="1" x14ac:dyDescent="0.25">
      <c r="B30" s="94" t="s">
        <v>158</v>
      </c>
      <c r="C30" s="3">
        <v>1</v>
      </c>
      <c r="D30" s="3" cm="1">
        <f t="array" ref="D30">INDEX(GradeValues,E30,0)</f>
        <v>3</v>
      </c>
      <c r="E30" s="3">
        <f t="shared" ref="E30:E44" si="4">C30</f>
        <v>1</v>
      </c>
      <c r="F30" s="3" t="str" cm="1">
        <f t="array" ref="F30">INDEX(RelValues,E30,0)&amp;""</f>
        <v>X</v>
      </c>
      <c r="G30" s="2" t="str" cm="1">
        <f t="array" ref="G30">INDEX(Titles,E30,0)</f>
        <v>Database Systems: The Complete Book</v>
      </c>
    </row>
    <row r="31" spans="2:15" x14ac:dyDescent="0.25">
      <c r="B31" s="94"/>
      <c r="C31" s="3">
        <v>2</v>
      </c>
      <c r="D31" s="3" cm="1">
        <f t="array" ref="D31">INDEX(GradeValues,E31,0)</f>
        <v>3</v>
      </c>
      <c r="E31" s="3">
        <f t="shared" si="4"/>
        <v>2</v>
      </c>
      <c r="F31" s="3" t="str" cm="1">
        <f t="array" ref="F31">INDEX(RelValues,E31,0)&amp;""</f>
        <v>X</v>
      </c>
      <c r="G31" s="2" t="str" cm="1">
        <f t="array" ref="G31">INDEX(Titles,E31,0)</f>
        <v>Pattern Recognition and Machine Learning</v>
      </c>
    </row>
    <row r="32" spans="2:15" ht="19" customHeight="1" x14ac:dyDescent="0.25">
      <c r="B32" s="94"/>
      <c r="C32" s="3">
        <v>3</v>
      </c>
      <c r="D32" s="3" cm="1">
        <f t="array" ref="D32">INDEX(GradeValues,E32,0)</f>
        <v>3</v>
      </c>
      <c r="E32" s="3">
        <f t="shared" si="4"/>
        <v>3</v>
      </c>
      <c r="F32" s="3" t="str" cm="1">
        <f t="array" ref="F32">INDEX(RelValues,E32,0)&amp;""</f>
        <v>X</v>
      </c>
      <c r="G32" s="2" t="str" cm="1">
        <f t="array" ref="G32">INDEX(Titles,E32,0)</f>
        <v>Data Science from Scratch</v>
      </c>
    </row>
    <row r="33" spans="2:7" ht="19" customHeight="1" x14ac:dyDescent="0.25">
      <c r="B33" s="94"/>
      <c r="C33" s="3">
        <v>4</v>
      </c>
      <c r="D33" s="3" cm="1">
        <f t="array" ref="D33">INDEX(GradeValues,E33,0)</f>
        <v>2</v>
      </c>
      <c r="E33" s="3">
        <f t="shared" si="4"/>
        <v>4</v>
      </c>
      <c r="F33" s="3" t="str" cm="1">
        <f t="array" ref="F33">INDEX(RelValues,E33,0)&amp;""</f>
        <v>X</v>
      </c>
      <c r="G33" s="2" t="str" cm="1">
        <f t="array" ref="G33">INDEX(Titles,E33,0)</f>
        <v>Operating System Concepts</v>
      </c>
    </row>
    <row r="34" spans="2:7" x14ac:dyDescent="0.25">
      <c r="B34" s="94"/>
      <c r="C34" s="3">
        <v>5</v>
      </c>
      <c r="D34" s="3" cm="1">
        <f t="array" ref="D34">INDEX(GradeValues,E34,0)</f>
        <v>2</v>
      </c>
      <c r="E34" s="3">
        <f t="shared" si="4"/>
        <v>5</v>
      </c>
      <c r="F34" s="3" t="str" cm="1">
        <f t="array" ref="F34">INDEX(RelValues,E34,0)&amp;""</f>
        <v>X</v>
      </c>
      <c r="G34" s="2" t="str" cm="1">
        <f t="array" ref="G34">INDEX(Titles,E34,0)</f>
        <v>Artificial Intelligence: A Modern Approach</v>
      </c>
    </row>
    <row r="35" spans="2:7" x14ac:dyDescent="0.25">
      <c r="B35" s="94"/>
      <c r="C35" s="3">
        <v>6</v>
      </c>
      <c r="D35" s="3" cm="1">
        <f t="array" ref="D35">INDEX(GradeValues,E35,0)</f>
        <v>2</v>
      </c>
      <c r="E35" s="3">
        <f t="shared" si="4"/>
        <v>6</v>
      </c>
      <c r="F35" s="3" t="str" cm="1">
        <f t="array" ref="F35">INDEX(RelValues,E35,0)&amp;""</f>
        <v>X</v>
      </c>
      <c r="G35" s="2" t="str" cm="1">
        <f t="array" ref="G35">INDEX(Titles,E35,0)</f>
        <v>Concepts of Programming Languages</v>
      </c>
    </row>
    <row r="36" spans="2:7" x14ac:dyDescent="0.25">
      <c r="B36" s="94"/>
      <c r="C36" s="3">
        <v>7</v>
      </c>
      <c r="D36" s="3" cm="1">
        <f t="array" ref="D36">INDEX(GradeValues,E36,0)</f>
        <v>2</v>
      </c>
      <c r="E36" s="3">
        <f t="shared" si="4"/>
        <v>7</v>
      </c>
      <c r="F36" s="3" t="str" cm="1">
        <f t="array" ref="F36">INDEX(RelValues,E36,0)&amp;""</f>
        <v>X</v>
      </c>
      <c r="G36" s="2" t="str" cm="1">
        <f t="array" ref="G36">INDEX(Titles,E36,0)</f>
        <v>Introduction to the Theory of Computation</v>
      </c>
    </row>
    <row r="37" spans="2:7" x14ac:dyDescent="0.25">
      <c r="B37" s="94"/>
      <c r="C37" s="3">
        <v>8</v>
      </c>
      <c r="D37" s="3" cm="1">
        <f t="array" ref="D37">INDEX(GradeValues,E37,0)</f>
        <v>1</v>
      </c>
      <c r="E37" s="3">
        <f t="shared" si="4"/>
        <v>8</v>
      </c>
      <c r="F37" s="3" t="str" cm="1">
        <f t="array" ref="F37">INDEX(RelValues,E37,0)&amp;""</f>
        <v>X</v>
      </c>
      <c r="G37" s="2" t="str" cm="1">
        <f t="array" ref="G37">INDEX(Titles,E37,0)</f>
        <v>The Design of Everyday Things</v>
      </c>
    </row>
    <row r="38" spans="2:7" x14ac:dyDescent="0.25">
      <c r="B38" s="94"/>
      <c r="C38" s="3">
        <v>9</v>
      </c>
      <c r="D38" s="3" cm="1">
        <f t="array" ref="D38">INDEX(GradeValues,E38,0)</f>
        <v>1</v>
      </c>
      <c r="E38" s="3">
        <f t="shared" si="4"/>
        <v>9</v>
      </c>
      <c r="F38" s="3" t="str" cm="1">
        <f t="array" ref="F38">INDEX(RelValues,E38,0)&amp;""</f>
        <v>X</v>
      </c>
      <c r="G38" s="2" t="str" cm="1">
        <f t="array" ref="G38">INDEX(Titles,E38,0)</f>
        <v>Computer Organization and Design: The Hardware/Software Interface</v>
      </c>
    </row>
    <row r="39" spans="2:7" x14ac:dyDescent="0.25">
      <c r="B39" s="94"/>
      <c r="C39" s="3">
        <v>10</v>
      </c>
      <c r="D39" s="3" cm="1">
        <f t="array" ref="D39">INDEX(GradeValues,E39,0)</f>
        <v>1</v>
      </c>
      <c r="E39" s="3">
        <f t="shared" si="4"/>
        <v>10</v>
      </c>
      <c r="F39" s="3" t="str" cm="1">
        <f t="array" ref="F39">INDEX(RelValues,E39,0)&amp;""</f>
        <v>X</v>
      </c>
      <c r="G39" s="2" t="str" cm="1">
        <f t="array" ref="G39">INDEX(Titles,E39,0)</f>
        <v>Computer Networks</v>
      </c>
    </row>
    <row r="40" spans="2:7" x14ac:dyDescent="0.25">
      <c r="B40" s="94"/>
      <c r="C40" s="3">
        <v>11</v>
      </c>
      <c r="D40" s="3" cm="1">
        <f t="array" ref="D40">INDEX(GradeValues,E40,0)</f>
        <v>1</v>
      </c>
      <c r="E40" s="3">
        <f t="shared" si="4"/>
        <v>11</v>
      </c>
      <c r="F40" s="3" t="str" cm="1">
        <f t="array" ref="F40">INDEX(RelValues,E40,0)&amp;""</f>
        <v>X</v>
      </c>
      <c r="G40" s="2" t="str" cm="1">
        <f t="array" ref="G40">INDEX(Titles,E40,0)</f>
        <v>Cryptography and Network Security: Principles and Practice</v>
      </c>
    </row>
    <row r="41" spans="2:7" x14ac:dyDescent="0.25">
      <c r="B41" s="94"/>
      <c r="C41" s="3">
        <v>12</v>
      </c>
      <c r="D41" s="3" cm="1">
        <f t="array" ref="D41">INDEX(GradeValues,E41,0)</f>
        <v>1</v>
      </c>
      <c r="E41" s="3">
        <f t="shared" si="4"/>
        <v>12</v>
      </c>
      <c r="F41" s="3" t="str" cm="1">
        <f t="array" ref="F41">INDEX(RelValues,E41,0)&amp;""</f>
        <v>X</v>
      </c>
      <c r="G41" s="2" t="str" cm="1">
        <f t="array" ref="G41">INDEX(Titles,E41,0)</f>
        <v>Structure and Interpretation of Computer Programs</v>
      </c>
    </row>
    <row r="42" spans="2:7" x14ac:dyDescent="0.25">
      <c r="B42" s="94"/>
      <c r="C42" s="3">
        <v>13</v>
      </c>
      <c r="D42" s="3" cm="1">
        <f t="array" ref="D42">INDEX(GradeValues,E42,0)</f>
        <v>1</v>
      </c>
      <c r="E42" s="3">
        <f t="shared" si="4"/>
        <v>13</v>
      </c>
      <c r="F42" s="3" t="str" cm="1">
        <f t="array" ref="F42">INDEX(RelValues,E42,0)&amp;""</f>
        <v>X</v>
      </c>
      <c r="G42" s="2" t="str" cm="1">
        <f t="array" ref="G42">INDEX(Titles,E42,0)</f>
        <v>The Mythical Man-Month: Essays on Software Engineering</v>
      </c>
    </row>
    <row r="43" spans="2:7" x14ac:dyDescent="0.25">
      <c r="B43" s="94"/>
      <c r="C43" s="3">
        <v>14</v>
      </c>
      <c r="D43" s="3" cm="1">
        <f t="array" ref="D43">INDEX(GradeValues,E43,0)</f>
        <v>1</v>
      </c>
      <c r="E43" s="3">
        <f t="shared" si="4"/>
        <v>14</v>
      </c>
      <c r="F43" s="3" t="str" cm="1">
        <f t="array" ref="F43">INDEX(RelValues,E43,0)&amp;""</f>
        <v>X</v>
      </c>
      <c r="G43" s="2" t="str" cm="1">
        <f t="array" ref="G43">INDEX(Titles,E43,0)</f>
        <v>Computer Systems: A Programmer's Perspective</v>
      </c>
    </row>
    <row r="44" spans="2:7" x14ac:dyDescent="0.25">
      <c r="B44" s="94"/>
      <c r="C44" s="3">
        <v>15</v>
      </c>
      <c r="D44" s="3" cm="1">
        <f t="array" ref="D44">INDEX(GradeValues,E44,0)</f>
        <v>1</v>
      </c>
      <c r="E44" s="3">
        <f t="shared" si="4"/>
        <v>15</v>
      </c>
      <c r="F44" s="3" t="str" cm="1">
        <f t="array" ref="F44">INDEX(RelValues,E44,0)&amp;""</f>
        <v>X</v>
      </c>
      <c r="G44" s="2" t="str" cm="1">
        <f t="array" ref="G44">INDEX(Titles,E44,0)</f>
        <v>Introduction to Algorithms</v>
      </c>
    </row>
    <row r="45" spans="2:7" x14ac:dyDescent="0.25">
      <c r="B45" s="94"/>
      <c r="F45" s="2"/>
    </row>
    <row r="46" spans="2:7" x14ac:dyDescent="0.25">
      <c r="B46" s="94"/>
      <c r="F46" s="2"/>
    </row>
    <row r="47" spans="2:7" x14ac:dyDescent="0.25">
      <c r="B47" s="94"/>
      <c r="F47" s="2"/>
    </row>
    <row r="48" spans="2:7" x14ac:dyDescent="0.25">
      <c r="B48" s="94"/>
      <c r="F48" s="2"/>
    </row>
    <row r="49" spans="2:6" x14ac:dyDescent="0.25">
      <c r="B49" s="94"/>
      <c r="F49" s="2"/>
    </row>
    <row r="50" spans="2:6" x14ac:dyDescent="0.25">
      <c r="F50" s="2"/>
    </row>
    <row r="51" spans="2:6" x14ac:dyDescent="0.25">
      <c r="F51" s="2"/>
    </row>
    <row r="52" spans="2:6" x14ac:dyDescent="0.25">
      <c r="F52" s="2"/>
    </row>
  </sheetData>
  <mergeCells count="3">
    <mergeCell ref="B2:H3"/>
    <mergeCell ref="B6:B25"/>
    <mergeCell ref="B30:B49"/>
  </mergeCells>
  <conditionalFormatting sqref="C6:G25">
    <cfRule type="expression" dxfId="3" priority="3">
      <formula>IF($F6="X",0,1)</formula>
    </cfRule>
    <cfRule type="expression" dxfId="2" priority="4">
      <formula>IF($F6="X",1,0)</formula>
    </cfRule>
  </conditionalFormatting>
  <conditionalFormatting sqref="C30:G44">
    <cfRule type="expression" dxfId="1" priority="1">
      <formula>IF($F30="X",0,1)</formula>
    </cfRule>
    <cfRule type="expression" dxfId="0" priority="2">
      <formula>IF($F30="X",1,0)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76F0-AACB-144E-B743-794335D20EE8}">
  <dimension ref="B1:H16"/>
  <sheetViews>
    <sheetView showGridLines="0" workbookViewId="0">
      <selection activeCell="E10" sqref="E10"/>
    </sheetView>
  </sheetViews>
  <sheetFormatPr baseColWidth="10" defaultColWidth="8.83203125" defaultRowHeight="16" x14ac:dyDescent="0.2"/>
  <cols>
    <col min="1" max="1" width="2" customWidth="1"/>
    <col min="2" max="2" width="10.6640625" customWidth="1"/>
    <col min="3" max="7" width="23.6640625" customWidth="1"/>
  </cols>
  <sheetData>
    <row r="1" spans="2:8" ht="12" customHeight="1" thickBot="1" x14ac:dyDescent="0.25"/>
    <row r="2" spans="2:8" x14ac:dyDescent="0.2">
      <c r="B2" s="86" t="s">
        <v>186</v>
      </c>
      <c r="C2" s="87"/>
      <c r="D2" s="87"/>
      <c r="E2" s="87"/>
      <c r="F2" s="87"/>
      <c r="G2" s="87"/>
      <c r="H2" s="88"/>
    </row>
    <row r="3" spans="2:8" ht="17" thickBot="1" x14ac:dyDescent="0.25">
      <c r="B3" s="89"/>
      <c r="C3" s="90"/>
      <c r="D3" s="90"/>
      <c r="E3" s="90"/>
      <c r="F3" s="90"/>
      <c r="G3" s="90"/>
      <c r="H3" s="91"/>
    </row>
    <row r="4" spans="2:8" ht="17" thickBot="1" x14ac:dyDescent="0.25"/>
    <row r="5" spans="2:8" ht="25" thickTop="1" thickBot="1" x14ac:dyDescent="0.25">
      <c r="B5" s="72"/>
      <c r="C5" s="72"/>
      <c r="D5" s="97" t="s">
        <v>185</v>
      </c>
      <c r="E5" s="98"/>
      <c r="F5" s="69"/>
      <c r="G5" s="69"/>
    </row>
    <row r="6" spans="2:8" ht="25" thickTop="1" thickBot="1" x14ac:dyDescent="0.25">
      <c r="B6" s="72"/>
      <c r="C6" s="71" t="s">
        <v>184</v>
      </c>
      <c r="D6" s="70" t="s">
        <v>183</v>
      </c>
      <c r="E6" s="70" t="s">
        <v>182</v>
      </c>
      <c r="F6" s="69"/>
      <c r="G6" s="69"/>
    </row>
    <row r="7" spans="2:8" ht="25" thickTop="1" thickBot="1" x14ac:dyDescent="0.25">
      <c r="B7" s="68"/>
      <c r="C7" s="67">
        <f>D7+E7</f>
        <v>2030</v>
      </c>
      <c r="D7" s="66">
        <v>30</v>
      </c>
      <c r="E7" s="66">
        <v>2000</v>
      </c>
      <c r="F7" s="65"/>
      <c r="G7" s="65"/>
    </row>
    <row r="8" spans="2:8" ht="66.5" customHeight="1" thickTop="1" thickBot="1" x14ac:dyDescent="0.25">
      <c r="B8" s="99" t="s">
        <v>181</v>
      </c>
      <c r="C8" s="62" t="s">
        <v>180</v>
      </c>
      <c r="D8" s="60" t="s">
        <v>179</v>
      </c>
      <c r="E8" s="61" t="s">
        <v>178</v>
      </c>
      <c r="F8" s="63" t="s">
        <v>177</v>
      </c>
      <c r="G8" s="64" t="s">
        <v>176</v>
      </c>
    </row>
    <row r="9" spans="2:8" ht="18" thickTop="1" thickBot="1" x14ac:dyDescent="0.25">
      <c r="B9" s="100"/>
      <c r="C9" s="62">
        <f>D9+E9</f>
        <v>200</v>
      </c>
      <c r="D9" s="60">
        <v>20</v>
      </c>
      <c r="E9" s="61">
        <f>E7-E11</f>
        <v>180</v>
      </c>
      <c r="F9" s="58">
        <f>D9/C9</f>
        <v>0.1</v>
      </c>
      <c r="G9" s="59">
        <f>E9/C9</f>
        <v>0.9</v>
      </c>
    </row>
    <row r="10" spans="2:8" ht="82.5" customHeight="1" thickTop="1" thickBot="1" x14ac:dyDescent="0.25">
      <c r="B10" s="100"/>
      <c r="C10" s="62" t="s">
        <v>175</v>
      </c>
      <c r="D10" s="61" t="s">
        <v>174</v>
      </c>
      <c r="E10" s="60" t="s">
        <v>173</v>
      </c>
      <c r="F10" s="64" t="s">
        <v>172</v>
      </c>
      <c r="G10" s="63" t="s">
        <v>171</v>
      </c>
    </row>
    <row r="11" spans="2:8" ht="18" thickTop="1" thickBot="1" x14ac:dyDescent="0.25">
      <c r="B11" s="101"/>
      <c r="C11" s="62">
        <f>D11+E11</f>
        <v>1830</v>
      </c>
      <c r="D11" s="61">
        <f>D7-D9</f>
        <v>10</v>
      </c>
      <c r="E11" s="60">
        <v>1820</v>
      </c>
      <c r="F11" s="59">
        <f>D11/C11</f>
        <v>5.4644808743169399E-3</v>
      </c>
      <c r="G11" s="58">
        <f>E11/C11</f>
        <v>0.99453551912568305</v>
      </c>
    </row>
    <row r="12" spans="2:8" ht="79" customHeight="1" thickTop="1" thickBot="1" x14ac:dyDescent="0.25">
      <c r="B12" s="57"/>
      <c r="C12" s="56"/>
      <c r="D12" s="55" t="s">
        <v>170</v>
      </c>
      <c r="E12" s="53" t="s">
        <v>169</v>
      </c>
      <c r="F12" s="55" t="s">
        <v>168</v>
      </c>
      <c r="G12" s="54"/>
    </row>
    <row r="13" spans="2:8" ht="25" thickTop="1" thickBot="1" x14ac:dyDescent="0.25">
      <c r="B13" s="57"/>
      <c r="C13" s="56"/>
      <c r="D13" s="50">
        <f>D9/D7</f>
        <v>0.66666666666666663</v>
      </c>
      <c r="E13" s="48">
        <f>E9/E7</f>
        <v>0.09</v>
      </c>
      <c r="F13" s="50">
        <f>(E11+D9)/C7</f>
        <v>0.90640394088669951</v>
      </c>
      <c r="G13" s="54"/>
    </row>
    <row r="14" spans="2:8" ht="32" thickTop="1" thickBot="1" x14ac:dyDescent="0.25">
      <c r="B14" s="57"/>
      <c r="C14" s="56"/>
      <c r="D14" s="53" t="s">
        <v>167</v>
      </c>
      <c r="E14" s="55" t="s">
        <v>166</v>
      </c>
      <c r="F14" s="54"/>
      <c r="G14" s="53" t="s">
        <v>165</v>
      </c>
    </row>
    <row r="15" spans="2:8" ht="25" thickTop="1" thickBot="1" x14ac:dyDescent="0.25">
      <c r="B15" s="52"/>
      <c r="C15" s="51"/>
      <c r="D15" s="48">
        <f>D11/D7</f>
        <v>0.33333333333333331</v>
      </c>
      <c r="E15" s="50">
        <f>E11/E7</f>
        <v>0.91</v>
      </c>
      <c r="F15" s="49"/>
      <c r="G15" s="48">
        <f>(D11+E9)/C7</f>
        <v>9.3596059113300489E-2</v>
      </c>
    </row>
    <row r="16" spans="2:8" ht="17" thickTop="1" x14ac:dyDescent="0.2"/>
  </sheetData>
  <mergeCells count="3">
    <mergeCell ref="B2:H3"/>
    <mergeCell ref="D5:E5"/>
    <mergeCell ref="B8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4916-156B-8D4B-A2FB-99E7855F63E1}">
  <dimension ref="B1:N29"/>
  <sheetViews>
    <sheetView showGridLines="0" tabSelected="1" zoomScaleNormal="100" workbookViewId="0">
      <selection activeCell="S31" sqref="S31"/>
    </sheetView>
  </sheetViews>
  <sheetFormatPr baseColWidth="10" defaultColWidth="8.83203125" defaultRowHeight="16" x14ac:dyDescent="0.2"/>
  <cols>
    <col min="1" max="1" width="2.1640625" customWidth="1"/>
    <col min="4" max="4" width="5.6640625" customWidth="1"/>
    <col min="5" max="5" width="6.33203125" customWidth="1"/>
  </cols>
  <sheetData>
    <row r="1" spans="2:14" ht="12.5" customHeight="1" x14ac:dyDescent="0.2"/>
    <row r="2" spans="2:14" ht="15.5" customHeight="1" x14ac:dyDescent="0.2">
      <c r="B2" s="102" t="s">
        <v>186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ht="16" customHeight="1" x14ac:dyDescent="0.2">
      <c r="B3" s="10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5" spans="2:14" x14ac:dyDescent="0.2">
      <c r="C5" s="15"/>
      <c r="D5" s="15" t="s">
        <v>197</v>
      </c>
      <c r="E5" s="15" t="s">
        <v>196</v>
      </c>
      <c r="G5" s="15" t="s">
        <v>195</v>
      </c>
      <c r="H5" s="15" t="s">
        <v>194</v>
      </c>
      <c r="I5" s="15" t="s">
        <v>193</v>
      </c>
      <c r="J5" s="15" t="s">
        <v>192</v>
      </c>
      <c r="K5" s="15" t="s">
        <v>191</v>
      </c>
      <c r="L5" s="15" t="s">
        <v>190</v>
      </c>
      <c r="M5" s="15" t="s">
        <v>189</v>
      </c>
    </row>
    <row r="6" spans="2:14" x14ac:dyDescent="0.2">
      <c r="C6" s="4">
        <v>1</v>
      </c>
      <c r="D6" s="4" t="s">
        <v>188</v>
      </c>
      <c r="E6" s="78">
        <v>0.9</v>
      </c>
      <c r="G6" s="76">
        <f>COUNTIF($D$6:$D6,"=P")</f>
        <v>1</v>
      </c>
      <c r="H6" s="76">
        <f>COUNTIF($D$6:$D6,"=N")</f>
        <v>0</v>
      </c>
      <c r="I6" s="76">
        <f>COUNTIF($D7:$D$25,"=P")</f>
        <v>9</v>
      </c>
      <c r="J6" s="76">
        <f>COUNTIF($D7:$D$25,"=N")</f>
        <v>10</v>
      </c>
      <c r="K6" s="75">
        <f t="shared" ref="K6:K25" si="0">G6/$E$28</f>
        <v>0.1</v>
      </c>
      <c r="L6" s="75">
        <f t="shared" ref="L6:L25" si="1">H6/$E$29</f>
        <v>0</v>
      </c>
      <c r="M6" s="75">
        <f t="shared" ref="M6:M25" si="2">(G6+J6)/($E$28+$E$29)</f>
        <v>0.55000000000000004</v>
      </c>
      <c r="N6" s="74">
        <f>0</f>
        <v>0</v>
      </c>
    </row>
    <row r="7" spans="2:14" x14ac:dyDescent="0.2">
      <c r="C7" s="4">
        <v>2</v>
      </c>
      <c r="D7" s="4" t="s">
        <v>188</v>
      </c>
      <c r="E7" s="78">
        <v>0.8</v>
      </c>
      <c r="G7" s="76">
        <f>COUNTIF($D$6:$D7,"=P")</f>
        <v>2</v>
      </c>
      <c r="H7" s="76">
        <f>COUNTIF($D$6:$D7,"=N")</f>
        <v>0</v>
      </c>
      <c r="I7" s="76">
        <f>COUNTIF($D8:$D$25,"=P")</f>
        <v>8</v>
      </c>
      <c r="J7" s="76">
        <f>COUNTIF($D8:$D$25,"=N")</f>
        <v>10</v>
      </c>
      <c r="K7" s="75">
        <f t="shared" si="0"/>
        <v>0.2</v>
      </c>
      <c r="L7" s="75">
        <f t="shared" si="1"/>
        <v>0</v>
      </c>
      <c r="M7" s="75">
        <f t="shared" si="2"/>
        <v>0.6</v>
      </c>
      <c r="N7" s="74">
        <f t="shared" ref="N7:N25" si="3">(K7+K6)*(L7-L6)/2</f>
        <v>0</v>
      </c>
    </row>
    <row r="8" spans="2:14" x14ac:dyDescent="0.2">
      <c r="C8" s="6">
        <v>3</v>
      </c>
      <c r="D8" s="6" t="s">
        <v>187</v>
      </c>
      <c r="E8" s="77">
        <v>0.7</v>
      </c>
      <c r="G8" s="76">
        <f>COUNTIF($D$6:$D8,"=P")</f>
        <v>2</v>
      </c>
      <c r="H8" s="76">
        <f>COUNTIF($D$6:$D8,"=N")</f>
        <v>1</v>
      </c>
      <c r="I8" s="76">
        <f>COUNTIF($D9:$D$25,"=P")</f>
        <v>8</v>
      </c>
      <c r="J8" s="76">
        <f>COUNTIF($D9:$D$25,"=N")</f>
        <v>9</v>
      </c>
      <c r="K8" s="75">
        <f t="shared" si="0"/>
        <v>0.2</v>
      </c>
      <c r="L8" s="75">
        <f t="shared" si="1"/>
        <v>0.1</v>
      </c>
      <c r="M8" s="75">
        <f t="shared" si="2"/>
        <v>0.55000000000000004</v>
      </c>
      <c r="N8" s="74">
        <f t="shared" si="3"/>
        <v>2.0000000000000004E-2</v>
      </c>
    </row>
    <row r="9" spans="2:14" x14ac:dyDescent="0.2">
      <c r="C9" s="4">
        <v>4</v>
      </c>
      <c r="D9" s="4" t="s">
        <v>188</v>
      </c>
      <c r="E9" s="78">
        <v>0.6</v>
      </c>
      <c r="G9" s="76">
        <f>COUNTIF($D$6:$D9,"=P")</f>
        <v>3</v>
      </c>
      <c r="H9" s="76">
        <f>COUNTIF($D$6:$D9,"=N")</f>
        <v>1</v>
      </c>
      <c r="I9" s="76">
        <f>COUNTIF($D10:$D$25,"=P")</f>
        <v>7</v>
      </c>
      <c r="J9" s="76">
        <f>COUNTIF($D10:$D$25,"=N")</f>
        <v>9</v>
      </c>
      <c r="K9" s="75">
        <f t="shared" si="0"/>
        <v>0.3</v>
      </c>
      <c r="L9" s="75">
        <f t="shared" si="1"/>
        <v>0.1</v>
      </c>
      <c r="M9" s="75">
        <f t="shared" si="2"/>
        <v>0.6</v>
      </c>
      <c r="N9" s="74">
        <f t="shared" si="3"/>
        <v>0</v>
      </c>
    </row>
    <row r="10" spans="2:14" ht="17" thickBot="1" x14ac:dyDescent="0.25">
      <c r="C10" s="4">
        <v>5</v>
      </c>
      <c r="D10" s="4" t="s">
        <v>188</v>
      </c>
      <c r="E10" s="78">
        <v>0.55000000000000004</v>
      </c>
      <c r="G10" s="76">
        <f>COUNTIF($D$6:$D10,"=P")</f>
        <v>4</v>
      </c>
      <c r="H10" s="76">
        <f>COUNTIF($D$6:$D10,"=N")</f>
        <v>1</v>
      </c>
      <c r="I10" s="76">
        <f>COUNTIF($D11:$D$25,"=P")</f>
        <v>6</v>
      </c>
      <c r="J10" s="76">
        <f>COUNTIF($D11:$D$25,"=N")</f>
        <v>9</v>
      </c>
      <c r="K10" s="75">
        <f t="shared" si="0"/>
        <v>0.4</v>
      </c>
      <c r="L10" s="75">
        <f t="shared" si="1"/>
        <v>0.1</v>
      </c>
      <c r="M10" s="75">
        <f t="shared" si="2"/>
        <v>0.65</v>
      </c>
      <c r="N10" s="74">
        <f t="shared" si="3"/>
        <v>0</v>
      </c>
    </row>
    <row r="11" spans="2:14" ht="17" thickBot="1" x14ac:dyDescent="0.25">
      <c r="C11" s="85">
        <v>6</v>
      </c>
      <c r="D11" s="84" t="s">
        <v>188</v>
      </c>
      <c r="E11" s="83">
        <v>0.54</v>
      </c>
      <c r="F11" s="82"/>
      <c r="G11" s="81">
        <f>COUNTIF($D$6:$D11,"=P")</f>
        <v>5</v>
      </c>
      <c r="H11" s="81">
        <f>COUNTIF($D$6:$D11,"=N")</f>
        <v>1</v>
      </c>
      <c r="I11" s="81">
        <f>COUNTIF($D12:$D$25,"=P")</f>
        <v>5</v>
      </c>
      <c r="J11" s="81">
        <f>COUNTIF($D12:$D$25,"=N")</f>
        <v>9</v>
      </c>
      <c r="K11" s="80">
        <f t="shared" si="0"/>
        <v>0.5</v>
      </c>
      <c r="L11" s="80">
        <f t="shared" si="1"/>
        <v>0.1</v>
      </c>
      <c r="M11" s="79">
        <f t="shared" si="2"/>
        <v>0.7</v>
      </c>
      <c r="N11" s="74">
        <f t="shared" si="3"/>
        <v>0</v>
      </c>
    </row>
    <row r="12" spans="2:14" x14ac:dyDescent="0.2">
      <c r="C12" s="6">
        <v>7</v>
      </c>
      <c r="D12" s="6" t="s">
        <v>187</v>
      </c>
      <c r="E12" s="77">
        <v>0.53</v>
      </c>
      <c r="G12" s="76">
        <f>COUNTIF($D$6:$D12,"=P")</f>
        <v>5</v>
      </c>
      <c r="H12" s="76">
        <f>COUNTIF($D$6:$D12,"=N")</f>
        <v>2</v>
      </c>
      <c r="I12" s="76">
        <f>COUNTIF($D13:$D$25,"=P")</f>
        <v>5</v>
      </c>
      <c r="J12" s="76">
        <f>COUNTIF($D13:$D$25,"=N")</f>
        <v>8</v>
      </c>
      <c r="K12" s="75">
        <f t="shared" si="0"/>
        <v>0.5</v>
      </c>
      <c r="L12" s="75">
        <f t="shared" si="1"/>
        <v>0.2</v>
      </c>
      <c r="M12" s="75">
        <f t="shared" si="2"/>
        <v>0.65</v>
      </c>
      <c r="N12" s="74">
        <f t="shared" si="3"/>
        <v>0.05</v>
      </c>
    </row>
    <row r="13" spans="2:14" x14ac:dyDescent="0.2">
      <c r="C13" s="6">
        <v>8</v>
      </c>
      <c r="D13" s="6" t="s">
        <v>187</v>
      </c>
      <c r="E13" s="77">
        <v>0.52</v>
      </c>
      <c r="G13" s="76">
        <f>COUNTIF($D$6:$D13,"=P")</f>
        <v>5</v>
      </c>
      <c r="H13" s="76">
        <f>COUNTIF($D$6:$D13,"=N")</f>
        <v>3</v>
      </c>
      <c r="I13" s="76">
        <f>COUNTIF($D14:$D$25,"=P")</f>
        <v>5</v>
      </c>
      <c r="J13" s="76">
        <f>COUNTIF($D14:$D$25,"=N")</f>
        <v>7</v>
      </c>
      <c r="K13" s="75">
        <f t="shared" si="0"/>
        <v>0.5</v>
      </c>
      <c r="L13" s="75">
        <f t="shared" si="1"/>
        <v>0.3</v>
      </c>
      <c r="M13" s="75">
        <f t="shared" si="2"/>
        <v>0.6</v>
      </c>
      <c r="N13" s="74">
        <f t="shared" si="3"/>
        <v>4.9999999999999989E-2</v>
      </c>
    </row>
    <row r="14" spans="2:14" x14ac:dyDescent="0.2">
      <c r="C14" s="4">
        <v>9</v>
      </c>
      <c r="D14" s="4" t="s">
        <v>188</v>
      </c>
      <c r="E14" s="78">
        <v>0.51</v>
      </c>
      <c r="G14" s="76">
        <f>COUNTIF($D$6:$D14,"=P")</f>
        <v>6</v>
      </c>
      <c r="H14" s="76">
        <f>COUNTIF($D$6:$D14,"=N")</f>
        <v>3</v>
      </c>
      <c r="I14" s="76">
        <f>COUNTIF($D15:$D$25,"=P")</f>
        <v>4</v>
      </c>
      <c r="J14" s="76">
        <f>COUNTIF($D15:$D$25,"=N")</f>
        <v>7</v>
      </c>
      <c r="K14" s="75">
        <f t="shared" si="0"/>
        <v>0.6</v>
      </c>
      <c r="L14" s="75">
        <f t="shared" si="1"/>
        <v>0.3</v>
      </c>
      <c r="M14" s="75">
        <f t="shared" si="2"/>
        <v>0.65</v>
      </c>
      <c r="N14" s="74">
        <f t="shared" si="3"/>
        <v>0</v>
      </c>
    </row>
    <row r="15" spans="2:14" x14ac:dyDescent="0.2">
      <c r="C15" s="6">
        <v>10</v>
      </c>
      <c r="D15" s="6" t="s">
        <v>187</v>
      </c>
      <c r="E15" s="77">
        <v>0.5</v>
      </c>
      <c r="G15" s="76">
        <f>COUNTIF($D$6:$D15,"=P")</f>
        <v>6</v>
      </c>
      <c r="H15" s="76">
        <f>COUNTIF($D$6:$D15,"=N")</f>
        <v>4</v>
      </c>
      <c r="I15" s="76">
        <f>COUNTIF($D16:$D$25,"=P")</f>
        <v>4</v>
      </c>
      <c r="J15" s="76">
        <f>COUNTIF($D16:$D$25,"=N")</f>
        <v>6</v>
      </c>
      <c r="K15" s="75">
        <f t="shared" si="0"/>
        <v>0.6</v>
      </c>
      <c r="L15" s="75">
        <f t="shared" si="1"/>
        <v>0.4</v>
      </c>
      <c r="M15" s="75">
        <f t="shared" si="2"/>
        <v>0.6</v>
      </c>
      <c r="N15" s="74">
        <f t="shared" si="3"/>
        <v>6.0000000000000019E-2</v>
      </c>
    </row>
    <row r="16" spans="2:14" x14ac:dyDescent="0.2">
      <c r="C16" s="4">
        <v>11</v>
      </c>
      <c r="D16" s="4" t="s">
        <v>188</v>
      </c>
      <c r="E16" s="78">
        <v>0.4</v>
      </c>
      <c r="G16" s="76">
        <f>COUNTIF($D$6:$D16,"=P")</f>
        <v>7</v>
      </c>
      <c r="H16" s="76">
        <f>COUNTIF($D$6:$D16,"=N")</f>
        <v>4</v>
      </c>
      <c r="I16" s="76">
        <f>COUNTIF($D17:$D$25,"=P")</f>
        <v>3</v>
      </c>
      <c r="J16" s="76">
        <f>COUNTIF($D17:$D$25,"=N")</f>
        <v>6</v>
      </c>
      <c r="K16" s="75">
        <f t="shared" si="0"/>
        <v>0.7</v>
      </c>
      <c r="L16" s="75">
        <f t="shared" si="1"/>
        <v>0.4</v>
      </c>
      <c r="M16" s="75">
        <f t="shared" si="2"/>
        <v>0.65</v>
      </c>
      <c r="N16" s="74">
        <f t="shared" si="3"/>
        <v>0</v>
      </c>
    </row>
    <row r="17" spans="3:14" x14ac:dyDescent="0.2">
      <c r="C17" s="6">
        <v>12</v>
      </c>
      <c r="D17" s="6" t="s">
        <v>187</v>
      </c>
      <c r="E17" s="77">
        <v>0.39</v>
      </c>
      <c r="G17" s="76">
        <f>COUNTIF($D$6:$D17,"=P")</f>
        <v>7</v>
      </c>
      <c r="H17" s="76">
        <f>COUNTIF($D$6:$D17,"=N")</f>
        <v>5</v>
      </c>
      <c r="I17" s="76">
        <f>COUNTIF($D18:$D$25,"=P")</f>
        <v>3</v>
      </c>
      <c r="J17" s="76">
        <f>COUNTIF($D18:$D$25,"=N")</f>
        <v>5</v>
      </c>
      <c r="K17" s="75">
        <f t="shared" si="0"/>
        <v>0.7</v>
      </c>
      <c r="L17" s="75">
        <f t="shared" si="1"/>
        <v>0.5</v>
      </c>
      <c r="M17" s="75">
        <f t="shared" si="2"/>
        <v>0.6</v>
      </c>
      <c r="N17" s="74">
        <f t="shared" si="3"/>
        <v>6.9999999999999979E-2</v>
      </c>
    </row>
    <row r="18" spans="3:14" x14ac:dyDescent="0.2">
      <c r="C18" s="4">
        <v>13</v>
      </c>
      <c r="D18" s="4" t="s">
        <v>188</v>
      </c>
      <c r="E18" s="78">
        <v>0.38</v>
      </c>
      <c r="G18" s="76">
        <f>COUNTIF($D$6:$D18,"=P")</f>
        <v>8</v>
      </c>
      <c r="H18" s="76">
        <f>COUNTIF($D$6:$D18,"=N")</f>
        <v>5</v>
      </c>
      <c r="I18" s="76">
        <f>COUNTIF($D19:$D$25,"=P")</f>
        <v>2</v>
      </c>
      <c r="J18" s="76">
        <f>COUNTIF($D19:$D$25,"=N")</f>
        <v>5</v>
      </c>
      <c r="K18" s="75">
        <f t="shared" si="0"/>
        <v>0.8</v>
      </c>
      <c r="L18" s="75">
        <f t="shared" si="1"/>
        <v>0.5</v>
      </c>
      <c r="M18" s="75">
        <f t="shared" si="2"/>
        <v>0.65</v>
      </c>
      <c r="N18" s="74">
        <f t="shared" si="3"/>
        <v>0</v>
      </c>
    </row>
    <row r="19" spans="3:14" x14ac:dyDescent="0.2">
      <c r="C19" s="6">
        <v>14</v>
      </c>
      <c r="D19" s="6" t="s">
        <v>187</v>
      </c>
      <c r="E19" s="77">
        <v>0.37</v>
      </c>
      <c r="G19" s="76">
        <f>COUNTIF($D$6:$D19,"=P")</f>
        <v>8</v>
      </c>
      <c r="H19" s="76">
        <f>COUNTIF($D$6:$D19,"=N")</f>
        <v>6</v>
      </c>
      <c r="I19" s="76">
        <f>COUNTIF($D20:$D$25,"=P")</f>
        <v>2</v>
      </c>
      <c r="J19" s="76">
        <f>COUNTIF($D20:$D$25,"=N")</f>
        <v>4</v>
      </c>
      <c r="K19" s="75">
        <f t="shared" si="0"/>
        <v>0.8</v>
      </c>
      <c r="L19" s="75">
        <f t="shared" si="1"/>
        <v>0.6</v>
      </c>
      <c r="M19" s="75">
        <f t="shared" si="2"/>
        <v>0.6</v>
      </c>
      <c r="N19" s="74">
        <f t="shared" si="3"/>
        <v>7.9999999999999988E-2</v>
      </c>
    </row>
    <row r="20" spans="3:14" x14ac:dyDescent="0.2">
      <c r="C20" s="6">
        <v>15</v>
      </c>
      <c r="D20" s="6" t="s">
        <v>187</v>
      </c>
      <c r="E20" s="77">
        <v>0.36</v>
      </c>
      <c r="G20" s="76">
        <f>COUNTIF($D$6:$D20,"=P")</f>
        <v>8</v>
      </c>
      <c r="H20" s="76">
        <f>COUNTIF($D$6:$D20,"=N")</f>
        <v>7</v>
      </c>
      <c r="I20" s="76">
        <f>COUNTIF($D21:$D$25,"=P")</f>
        <v>2</v>
      </c>
      <c r="J20" s="76">
        <f>COUNTIF($D21:$D$25,"=N")</f>
        <v>3</v>
      </c>
      <c r="K20" s="75">
        <f t="shared" si="0"/>
        <v>0.8</v>
      </c>
      <c r="L20" s="75">
        <f t="shared" si="1"/>
        <v>0.7</v>
      </c>
      <c r="M20" s="75">
        <f t="shared" si="2"/>
        <v>0.55000000000000004</v>
      </c>
      <c r="N20" s="74">
        <f t="shared" si="3"/>
        <v>7.9999999999999988E-2</v>
      </c>
    </row>
    <row r="21" spans="3:14" x14ac:dyDescent="0.2">
      <c r="C21" s="6">
        <v>16</v>
      </c>
      <c r="D21" s="6" t="s">
        <v>187</v>
      </c>
      <c r="E21" s="77">
        <v>0.35</v>
      </c>
      <c r="G21" s="76">
        <f>COUNTIF($D$6:$D21,"=P")</f>
        <v>8</v>
      </c>
      <c r="H21" s="76">
        <f>COUNTIF($D$6:$D21,"=N")</f>
        <v>8</v>
      </c>
      <c r="I21" s="76">
        <f>COUNTIF($D22:$D$25,"=P")</f>
        <v>2</v>
      </c>
      <c r="J21" s="76">
        <f>COUNTIF($D22:$D$25,"=N")</f>
        <v>2</v>
      </c>
      <c r="K21" s="75">
        <f t="shared" si="0"/>
        <v>0.8</v>
      </c>
      <c r="L21" s="75">
        <f t="shared" si="1"/>
        <v>0.8</v>
      </c>
      <c r="M21" s="75">
        <f t="shared" si="2"/>
        <v>0.5</v>
      </c>
      <c r="N21" s="74">
        <f t="shared" si="3"/>
        <v>8.0000000000000071E-2</v>
      </c>
    </row>
    <row r="22" spans="3:14" x14ac:dyDescent="0.2">
      <c r="C22" s="4">
        <v>17</v>
      </c>
      <c r="D22" s="4" t="s">
        <v>188</v>
      </c>
      <c r="E22" s="78">
        <v>0.34</v>
      </c>
      <c r="G22" s="76">
        <f>COUNTIF($D$6:$D22,"=P")</f>
        <v>9</v>
      </c>
      <c r="H22" s="76">
        <f>COUNTIF($D$6:$D22,"=N")</f>
        <v>8</v>
      </c>
      <c r="I22" s="76">
        <f>COUNTIF($D23:$D$25,"=P")</f>
        <v>1</v>
      </c>
      <c r="J22" s="76">
        <f>COUNTIF($D23:$D$25,"=N")</f>
        <v>2</v>
      </c>
      <c r="K22" s="75">
        <f t="shared" si="0"/>
        <v>0.9</v>
      </c>
      <c r="L22" s="75">
        <f t="shared" si="1"/>
        <v>0.8</v>
      </c>
      <c r="M22" s="75">
        <f t="shared" si="2"/>
        <v>0.55000000000000004</v>
      </c>
      <c r="N22" s="74">
        <f t="shared" si="3"/>
        <v>0</v>
      </c>
    </row>
    <row r="23" spans="3:14" x14ac:dyDescent="0.2">
      <c r="C23" s="6">
        <v>18</v>
      </c>
      <c r="D23" s="6" t="s">
        <v>187</v>
      </c>
      <c r="E23" s="77">
        <v>0.33</v>
      </c>
      <c r="G23" s="76">
        <f>COUNTIF($D$6:$D23,"=P")</f>
        <v>9</v>
      </c>
      <c r="H23" s="76">
        <f>COUNTIF($D$6:$D23,"=N")</f>
        <v>9</v>
      </c>
      <c r="I23" s="76">
        <f>COUNTIF($D24:$D$25,"=P")</f>
        <v>1</v>
      </c>
      <c r="J23" s="76">
        <f>COUNTIF($D24:$D$25,"=N")</f>
        <v>1</v>
      </c>
      <c r="K23" s="75">
        <f t="shared" si="0"/>
        <v>0.9</v>
      </c>
      <c r="L23" s="75">
        <f t="shared" si="1"/>
        <v>0.9</v>
      </c>
      <c r="M23" s="75">
        <f t="shared" si="2"/>
        <v>0.5</v>
      </c>
      <c r="N23" s="74">
        <f t="shared" si="3"/>
        <v>8.9999999999999983E-2</v>
      </c>
    </row>
    <row r="24" spans="3:14" x14ac:dyDescent="0.2">
      <c r="C24" s="4">
        <v>19</v>
      </c>
      <c r="D24" s="4" t="s">
        <v>188</v>
      </c>
      <c r="E24" s="78">
        <v>0.3</v>
      </c>
      <c r="G24" s="76">
        <f>COUNTIF($D$6:$D24,"=P")</f>
        <v>10</v>
      </c>
      <c r="H24" s="76">
        <f>COUNTIF($D$6:$D24,"=N")</f>
        <v>9</v>
      </c>
      <c r="I24" s="76">
        <f>COUNTIF($D25:$D$25,"=P")</f>
        <v>0</v>
      </c>
      <c r="J24" s="76">
        <f>COUNTIF($D25:$D$25,"=N")</f>
        <v>1</v>
      </c>
      <c r="K24" s="75">
        <f t="shared" si="0"/>
        <v>1</v>
      </c>
      <c r="L24" s="75">
        <f t="shared" si="1"/>
        <v>0.9</v>
      </c>
      <c r="M24" s="75">
        <f t="shared" si="2"/>
        <v>0.55000000000000004</v>
      </c>
      <c r="N24" s="74">
        <f t="shared" si="3"/>
        <v>0</v>
      </c>
    </row>
    <row r="25" spans="3:14" x14ac:dyDescent="0.2">
      <c r="C25" s="6">
        <v>20</v>
      </c>
      <c r="D25" s="6" t="s">
        <v>187</v>
      </c>
      <c r="E25" s="77">
        <v>0.1</v>
      </c>
      <c r="G25" s="76">
        <f>COUNTIF($D$6:$D25,"=P")</f>
        <v>10</v>
      </c>
      <c r="H25" s="76">
        <f>COUNTIF($D$6:$D25,"=N")</f>
        <v>10</v>
      </c>
      <c r="I25" s="76">
        <v>0</v>
      </c>
      <c r="J25" s="76">
        <v>0</v>
      </c>
      <c r="K25" s="75">
        <f t="shared" si="0"/>
        <v>1</v>
      </c>
      <c r="L25" s="75">
        <f t="shared" si="1"/>
        <v>1</v>
      </c>
      <c r="M25" s="75">
        <f t="shared" si="2"/>
        <v>0.5</v>
      </c>
      <c r="N25" s="74">
        <f t="shared" si="3"/>
        <v>9.9999999999999978E-2</v>
      </c>
    </row>
    <row r="26" spans="3:14" x14ac:dyDescent="0.2">
      <c r="C26" s="73"/>
      <c r="D26" s="73"/>
      <c r="E26" s="73"/>
      <c r="G26" s="73"/>
      <c r="H26" s="73"/>
      <c r="I26" s="73"/>
      <c r="J26" s="73"/>
      <c r="K26" s="73"/>
      <c r="L26" s="73"/>
      <c r="M26" s="73"/>
    </row>
    <row r="27" spans="3:14" x14ac:dyDescent="0.2">
      <c r="C27" s="73"/>
      <c r="D27" s="73"/>
      <c r="E27" s="73"/>
      <c r="G27" s="73"/>
      <c r="H27" s="73"/>
      <c r="I27" s="73"/>
      <c r="J27" s="73"/>
      <c r="K27" s="73"/>
      <c r="L27" s="73"/>
      <c r="M27" s="73"/>
    </row>
    <row r="28" spans="3:14" ht="19" x14ac:dyDescent="0.25">
      <c r="C28" s="73"/>
      <c r="D28" s="4" t="s">
        <v>188</v>
      </c>
      <c r="E28" s="4">
        <f>COUNTIF($D$6:$D$25,"=P")</f>
        <v>10</v>
      </c>
      <c r="G28" s="73"/>
      <c r="H28" s="95" t="s">
        <v>152</v>
      </c>
      <c r="I28" s="95"/>
      <c r="J28" s="95"/>
      <c r="K28" s="96">
        <f>SUM(N6:N25)</f>
        <v>0.67999999999999994</v>
      </c>
      <c r="L28" s="12" t="s">
        <v>154</v>
      </c>
      <c r="M28" s="73"/>
    </row>
    <row r="29" spans="3:14" ht="19" x14ac:dyDescent="0.25">
      <c r="C29" s="73"/>
      <c r="D29" s="6" t="s">
        <v>187</v>
      </c>
      <c r="E29" s="6">
        <f>COUNTIF($D$6:$D$25,"=N")</f>
        <v>10</v>
      </c>
      <c r="G29" s="73"/>
      <c r="H29" s="95"/>
      <c r="I29" s="95"/>
      <c r="J29" s="95"/>
      <c r="K29" s="96"/>
      <c r="L29" s="2"/>
      <c r="M29" s="73"/>
    </row>
  </sheetData>
  <mergeCells count="3">
    <mergeCell ref="B2:N3"/>
    <mergeCell ref="H28:J29"/>
    <mergeCell ref="K28:K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Data</vt:lpstr>
      <vt:lpstr>Boolean</vt:lpstr>
      <vt:lpstr>MicroMacro</vt:lpstr>
      <vt:lpstr>Ranked</vt:lpstr>
      <vt:lpstr>Graded</vt:lpstr>
      <vt:lpstr>ConfusionMatrix</vt:lpstr>
      <vt:lpstr>RocCurve</vt:lpstr>
      <vt:lpstr>GradeValues</vt:lpstr>
      <vt:lpstr>NDocs</vt:lpstr>
      <vt:lpstr>NRelevant</vt:lpstr>
      <vt:lpstr>RelValues</vt:lpstr>
      <vt:lpstr>RNG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2024-09-13T12:56:58Z</dcterms:created>
  <dcterms:modified xsi:type="dcterms:W3CDTF">2024-10-08T09:56:11Z</dcterms:modified>
</cp:coreProperties>
</file>