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D:\Rogério\Bootcamp - Excel com IA - DIO\"/>
    </mc:Choice>
  </mc:AlternateContent>
  <xr:revisionPtr revIDLastSave="0" documentId="13_ncr:1_{275E0942-4BC2-468A-B326-4852F60D301B}" xr6:coauthVersionLast="47" xr6:coauthVersionMax="47" xr10:uidLastSave="{00000000-0000-0000-0000-000000000000}"/>
  <bookViews>
    <workbookView xWindow="-120" yWindow="-120" windowWidth="20730" windowHeight="11160" tabRatio="240" xr2:uid="{5730E5E1-EDB7-46DC-A23B-4A88F6A8C9E4}"/>
  </bookViews>
  <sheets>
    <sheet name="Invest.me" sheetId="1" r:id="rId1"/>
    <sheet name="Apoio" sheetId="2" r:id="rId2"/>
  </sheets>
  <definedNames>
    <definedName name="aporte">Invest.me!$D$13</definedName>
    <definedName name="dividendos">Invest.me!$D$17</definedName>
    <definedName name="investimento_mensal">Invest.me!$D$13</definedName>
    <definedName name="patrimonio">Invest.me!$D$16</definedName>
    <definedName name="patrimonio_10_anos">Invest.me!$C$22</definedName>
    <definedName name="patrimonio_2_anos">Invest.me!$C$20</definedName>
    <definedName name="patrimonio_20_anos">Invest.me!$C$23</definedName>
    <definedName name="patrimonio_30_anos">Invest.me!$C$24</definedName>
    <definedName name="patrimonio_5_anos">Invest.me!$C$21</definedName>
    <definedName name="periodo">Invest.me!$D$14</definedName>
    <definedName name="qtd_anos">Invest.me!$D$14</definedName>
    <definedName name="rendimento_mensal">Invest.me!$D$9</definedName>
    <definedName name="salario">Invest.me!$D$8</definedName>
    <definedName name="sugestao_investinento">Invest.me!$D$10</definedName>
    <definedName name="taxa_mensal">Invest.me!$D$15</definedName>
    <definedName name="taxa_rendimento">Invest.me!$D$15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9" i="1"/>
  <c r="A19" i="2"/>
  <c r="D16" i="1"/>
  <c r="C31" i="1"/>
  <c r="C30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2" i="2"/>
  <c r="C27" i="1"/>
  <c r="C21" i="1"/>
  <c r="D21" i="1" s="1"/>
  <c r="C22" i="1"/>
  <c r="D22" i="1" s="1"/>
  <c r="C23" i="1"/>
  <c r="D23" i="1" s="1"/>
  <c r="C24" i="1"/>
  <c r="D24" i="1" s="1" a="1"/>
  <c r="D24" i="1" s="1"/>
  <c r="C20" i="1"/>
  <c r="D20" i="1" s="1"/>
  <c r="D10" i="1"/>
  <c r="C35" i="1" l="1"/>
  <c r="D35" i="1" s="1"/>
  <c r="C34" i="1"/>
  <c r="D34" i="1" s="1"/>
  <c r="D31" i="1"/>
  <c r="C33" i="1"/>
  <c r="D33" i="1" s="1"/>
  <c r="C32" i="1"/>
  <c r="D32" i="1" s="1"/>
  <c r="D30" i="1"/>
  <c r="D3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<sst xmlns="http://schemas.openxmlformats.org/spreadsheetml/2006/main" count="71" uniqueCount="36">
  <si>
    <t>Quanto investir por mês?</t>
  </si>
  <si>
    <t>Por quantos anos?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</si>
  <si>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</si>
  <si>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</si>
  <si>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</si>
  <si>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</si>
  <si>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</si>
  <si>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</si>
  <si>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</si>
  <si>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</t>
  </si>
  <si>
    <t>Quanto em 30 anos?</t>
  </si>
  <si>
    <t>CENÁRIOS</t>
  </si>
  <si>
    <t>DIVIDENDOS</t>
  </si>
  <si>
    <t>CONFIGURAÇÕES</t>
  </si>
  <si>
    <t>Rendimento Carteira</t>
  </si>
  <si>
    <t>Salário</t>
  </si>
  <si>
    <t>Sugestão de investimento</t>
  </si>
  <si>
    <t>Perfil</t>
  </si>
  <si>
    <t>Agressivo</t>
  </si>
  <si>
    <t>Valor a ser investido por mês</t>
  </si>
  <si>
    <t xml:space="preserve"> </t>
  </si>
  <si>
    <t>Tipo de FII</t>
  </si>
  <si>
    <t>Percentual Sugerido</t>
  </si>
  <si>
    <t>Valor</t>
  </si>
  <si>
    <t>Papel</t>
  </si>
  <si>
    <t>Tijolo</t>
  </si>
  <si>
    <t>Híbridos</t>
  </si>
  <si>
    <t>FOFs</t>
  </si>
  <si>
    <t>Desenvolvimento</t>
  </si>
  <si>
    <t>Hotelarias</t>
  </si>
  <si>
    <t>Tipo</t>
  </si>
  <si>
    <t>Conservador</t>
  </si>
  <si>
    <t>Moderado</t>
  </si>
  <si>
    <t>Chave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</si>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</sst>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Segoe UI Light"/>
      <family val="2"/>
    </font>
    <font>
      <sz val="10"/>
      <color theme="1"/>
      <name val="Aptos Narrow"/>
      <family val="2"/>
      <scheme val="minor"/>
    </font>
    <font>
      <b/>
      <sz val="10"/>
      <color theme="1"/>
      <name val="Segoe UI Light"/>
      <family val="2"/>
    </font>
    <font>
      <sz val="12"/>
      <color theme="0"/>
      <name val="Segoe UI Semibold"/>
      <family val="2"/>
    </font>
    <font>
      <sz val="10"/>
      <name val="Segoe UI Light"/>
      <family val="2"/>
    </font>
    <font>
      <b/>
      <sz val="10"/>
      <color theme="0"/>
      <name val="Segoe UI Semibold"/>
      <family val="2"/>
    </font>
    <font>
      <b/>
      <sz val="10"/>
      <color theme="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D4B0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/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0" fillId="0" borderId="0" xfId="0" applyFont="1" applyAlignment="1">
      <alignment horizontal="left" vertical="center" indent="2"/>
    </xf>
    <xf numFmtId="0" fontId="1" fillId="0" borderId="0" xfId="0" applyFont="1"/>
    <xf numFmtId="0" fontId="0" fillId="0" borderId="0" xfId="0" applyAlignment="1">
      <alignment horizontal="center"/>
    </xf>
    <xf numFmtId="8" fontId="2" fillId="0" borderId="8" xfId="0" applyNumberFormat="1" applyFont="1" applyBorder="1" applyAlignment="1">
      <alignment horizontal="center" vertical="center"/>
    </xf>
    <xf numFmtId="8" fontId="2" fillId="0" borderId="10" xfId="0" applyNumberFormat="1" applyFont="1" applyBorder="1" applyAlignment="1">
      <alignment horizontal="center" vertical="center"/>
    </xf>
    <xf numFmtId="8" fontId="2" fillId="0" borderId="6" xfId="0" applyNumberFormat="1" applyFont="1" applyBorder="1" applyAlignment="1" applyProtection="1">
      <alignment horizontal="center" vertical="center"/>
      <protection locked="0"/>
    </xf>
    <xf numFmtId="3" fontId="2" fillId="0" borderId="8" xfId="0" applyNumberFormat="1" applyFont="1" applyBorder="1" applyAlignment="1" applyProtection="1">
      <alignment horizontal="center" vertical="center"/>
      <protection locked="0"/>
    </xf>
    <xf numFmtId="10" fontId="2" fillId="0" borderId="8" xfId="0" applyNumberFormat="1" applyFont="1" applyBorder="1" applyAlignment="1" applyProtection="1">
      <alignment horizontal="center" vertical="center"/>
      <protection locked="0"/>
    </xf>
    <xf numFmtId="8" fontId="4" fillId="4" borderId="8" xfId="0" applyNumberFormat="1" applyFont="1" applyFill="1" applyBorder="1" applyAlignment="1">
      <alignment horizontal="center" vertical="center"/>
    </xf>
    <xf numFmtId="8" fontId="4" fillId="4" borderId="10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 indent="2"/>
    </xf>
    <xf numFmtId="8" fontId="2" fillId="4" borderId="14" xfId="0" applyNumberFormat="1" applyFont="1" applyFill="1" applyBorder="1" applyAlignment="1">
      <alignment horizontal="center" vertical="center"/>
    </xf>
    <xf numFmtId="8" fontId="2" fillId="4" borderId="15" xfId="0" applyNumberFormat="1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 indent="2"/>
    </xf>
    <xf numFmtId="8" fontId="2" fillId="4" borderId="17" xfId="0" applyNumberFormat="1" applyFont="1" applyFill="1" applyBorder="1" applyAlignment="1">
      <alignment horizontal="center" vertical="center"/>
    </xf>
    <xf numFmtId="8" fontId="2" fillId="4" borderId="18" xfId="0" applyNumberFormat="1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left" vertical="center" indent="2"/>
    </xf>
    <xf numFmtId="8" fontId="2" fillId="4" borderId="20" xfId="0" applyNumberFormat="1" applyFont="1" applyFill="1" applyBorder="1" applyAlignment="1">
      <alignment horizontal="center" vertical="center"/>
    </xf>
    <xf numFmtId="8" fontId="2" fillId="4" borderId="2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Continuous" vertical="center"/>
    </xf>
    <xf numFmtId="0" fontId="2" fillId="4" borderId="3" xfId="0" applyFont="1" applyFill="1" applyBorder="1" applyAlignment="1">
      <alignment horizontal="left" vertical="center" indent="2"/>
    </xf>
    <xf numFmtId="9" fontId="0" fillId="0" borderId="0" xfId="0" applyNumberFormat="1" applyAlignment="1">
      <alignment horizontal="center"/>
    </xf>
    <xf numFmtId="0" fontId="0" fillId="0" borderId="7" xfId="0" applyBorder="1"/>
    <xf numFmtId="0" fontId="0" fillId="0" borderId="5" xfId="0" applyBorder="1"/>
    <xf numFmtId="9" fontId="0" fillId="0" borderId="22" xfId="0" applyNumberFormat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9" fontId="0" fillId="0" borderId="23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8" fontId="7" fillId="3" borderId="10" xfId="0" applyNumberFormat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left" vertical="center" indent="2"/>
    </xf>
    <xf numFmtId="10" fontId="2" fillId="0" borderId="8" xfId="0" applyNumberFormat="1" applyFont="1" applyBorder="1" applyAlignment="1">
      <alignment horizontal="center" vertical="center"/>
    </xf>
    <xf numFmtId="0" fontId="6" fillId="5" borderId="11" xfId="1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/>
    </xf>
    <xf numFmtId="8" fontId="2" fillId="0" borderId="12" xfId="0" applyNumberFormat="1" applyFont="1" applyBorder="1" applyAlignment="1">
      <alignment horizontal="center"/>
    </xf>
    <xf numFmtId="8" fontId="2" fillId="0" borderId="4" xfId="0" applyNumberFormat="1" applyFont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 indent="2"/>
    </xf>
    <xf numFmtId="0" fontId="2" fillId="4" borderId="23" xfId="0" applyFont="1" applyFill="1" applyBorder="1" applyAlignment="1">
      <alignment horizontal="left" vertical="center" indent="2"/>
    </xf>
    <xf numFmtId="0" fontId="2" fillId="4" borderId="9" xfId="0" applyFont="1" applyFill="1" applyBorder="1" applyAlignment="1">
      <alignment horizontal="left" vertical="center" indent="2"/>
    </xf>
    <xf numFmtId="0" fontId="2" fillId="4" borderId="24" xfId="0" applyFont="1" applyFill="1" applyBorder="1" applyAlignment="1">
      <alignment horizontal="left" vertical="center" indent="2"/>
    </xf>
    <xf numFmtId="0" fontId="2" fillId="0" borderId="5" xfId="0" applyFont="1" applyBorder="1" applyAlignment="1">
      <alignment horizontal="left" vertical="center" indent="2"/>
    </xf>
    <xf numFmtId="0" fontId="2" fillId="0" borderId="22" xfId="0" applyFont="1" applyBorder="1" applyAlignment="1">
      <alignment horizontal="left" vertical="center" indent="2"/>
    </xf>
    <xf numFmtId="0" fontId="5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indent="2"/>
    </xf>
    <xf numFmtId="0" fontId="2" fillId="0" borderId="23" xfId="0" applyFont="1" applyBorder="1" applyAlignment="1">
      <alignment horizontal="left" vertical="center" indent="2"/>
    </xf>
    <xf numFmtId="0" fontId="4" fillId="4" borderId="7" xfId="0" applyFont="1" applyFill="1" applyBorder="1" applyAlignment="1">
      <alignment horizontal="left" vertical="center" indent="2"/>
    </xf>
    <xf numFmtId="0" fontId="4" fillId="4" borderId="23" xfId="0" applyFont="1" applyFill="1" applyBorder="1" applyAlignment="1">
      <alignment horizontal="left" vertical="center" indent="2"/>
    </xf>
    <xf numFmtId="0" fontId="4" fillId="4" borderId="9" xfId="0" applyFont="1" applyFill="1" applyBorder="1" applyAlignment="1">
      <alignment horizontal="left" vertical="center" indent="2"/>
    </xf>
    <xf numFmtId="0" fontId="4" fillId="4" borderId="24" xfId="0" applyFont="1" applyFill="1" applyBorder="1" applyAlignment="1">
      <alignment horizontal="left" vertical="center" indent="2"/>
    </xf>
  </cellXfs>
  <cellStyles count="2">
    <cellStyle name="Ênfase2" xfId="1" builtinId="33"/>
    <cellStyle name="Normal" xfId="0" builtinId="0"/>
  </cellStyles>
  <dxfs count="0"/>
  <tableStyles count="0" defaultTableStyle="TableStyleMedium2" defaultPivotStyle="PivotStyleLight16"/>
  <colors>
    <mruColors>
      <color rgb="FFCD4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7143</xdr:colOff>
      <xdr:row>0</xdr:row>
      <xdr:rowOff>177801</xdr:rowOff>
    </xdr:from>
    <xdr:to>
      <xdr:col>3</xdr:col>
      <xdr:colOff>1866900</xdr:colOff>
      <xdr:row>5</xdr:row>
      <xdr:rowOff>71800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981A3E6F-D2C6-5B2E-5B63-7CD77571B39A}"/>
            </a:ext>
          </a:extLst>
        </xdr:cNvPr>
        <xdr:cNvGrpSpPr/>
      </xdr:nvGrpSpPr>
      <xdr:grpSpPr>
        <a:xfrm>
          <a:off x="298496" y="177801"/>
          <a:ext cx="5266345" cy="846499"/>
          <a:chOff x="628649" y="209550"/>
          <a:chExt cx="6106837" cy="942975"/>
        </a:xfrm>
      </xdr:grpSpPr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9F5934C3-0D1A-BB45-CA56-EED470FCD7E2}"/>
              </a:ext>
            </a:extLst>
          </xdr:cNvPr>
          <xdr:cNvSpPr/>
        </xdr:nvSpPr>
        <xdr:spPr>
          <a:xfrm>
            <a:off x="628649" y="209550"/>
            <a:ext cx="6106837" cy="942975"/>
          </a:xfrm>
          <a:prstGeom prst="roundRect">
            <a:avLst/>
          </a:prstGeom>
          <a:gradFill flip="none" rotWithShape="1">
            <a:gsLst>
              <a:gs pos="0">
                <a:schemeClr val="accent2">
                  <a:lumMod val="75000"/>
                  <a:shade val="30000"/>
                  <a:satMod val="115000"/>
                </a:schemeClr>
              </a:gs>
              <a:gs pos="50000">
                <a:schemeClr val="accent2">
                  <a:lumMod val="75000"/>
                  <a:shade val="67500"/>
                  <a:satMod val="115000"/>
                </a:schemeClr>
              </a:gs>
              <a:gs pos="100000">
                <a:schemeClr val="accent2">
                  <a:lumMod val="75000"/>
                  <a:shade val="100000"/>
                  <a:satMod val="115000"/>
                </a:schemeClr>
              </a:gs>
            </a:gsLst>
            <a:path path="circle">
              <a:fillToRect t="100000" r="100000"/>
            </a:path>
            <a:tileRect l="-100000" b="-10000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Gráfico 3" descr="Carteira estrutura de tópicos">
            <a:extLst>
              <a:ext uri="{FF2B5EF4-FFF2-40B4-BE49-F238E27FC236}">
                <a16:creationId xmlns:a16="http://schemas.microsoft.com/office/drawing/2014/main" id="{D8D46111-06F8-3041-74C2-0072B1138C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2100832" y="309562"/>
            <a:ext cx="742950" cy="742950"/>
          </a:xfrm>
          <a:prstGeom prst="rect">
            <a:avLst/>
          </a:prstGeom>
        </xdr:spPr>
      </xdr:pic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7F4DB37E-E3DD-3191-86A9-6FA4E13DD987}"/>
              </a:ext>
            </a:extLst>
          </xdr:cNvPr>
          <xdr:cNvSpPr txBox="1"/>
        </xdr:nvSpPr>
        <xdr:spPr>
          <a:xfrm>
            <a:off x="2517245" y="314324"/>
            <a:ext cx="2845127" cy="73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2400">
                <a:solidFill>
                  <a:schemeClr val="bg1"/>
                </a:solidFill>
                <a:latin typeface="Segoe UI Black" panose="020B0A02040204020203" pitchFamily="34" charset="0"/>
                <a:ea typeface="Segoe UI Black" panose="020B0A02040204020203" pitchFamily="34" charset="0"/>
              </a:rPr>
              <a:t>INVEST.ME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7B0B-DC55-463C-801E-FFB85F454161}">
  <sheetPr codeName="Planilha1"/>
  <dimension ref="A6:XFC36"/>
  <sheetViews>
    <sheetView showGridLines="0" showRowColHeaders="0" tabSelected="1" zoomScale="85" zoomScaleNormal="85" workbookViewId="0">
      <selection activeCell="D18" sqref="D18"/>
    </sheetView>
  </sheetViews>
  <sheetFormatPr defaultColWidth="0" defaultRowHeight="15" x14ac:dyDescent="0.25"/>
  <cols>
    <col min="1" max="1" width="4.42578125" customWidth="1"/>
    <col min="2" max="2" width="27.7109375" customWidth="1"/>
    <col min="3" max="3" width="23.42578125" customWidth="1"/>
    <col min="4" max="4" width="28.140625" customWidth="1"/>
    <col min="5" max="5" width="4.28515625" customWidth="1"/>
    <col min="6" max="6" width="26.42578125" hidden="1"/>
    <col min="7" max="7" width="13.85546875" hidden="1"/>
    <col min="8" max="16383" width="9.140625" hidden="1"/>
    <col min="16384" max="16384" width="2.140625" hidden="1" customWidth="1"/>
  </cols>
  <sheetData>
    <row r="6" spans="2:4" ht="15.75" thickBot="1" x14ac:dyDescent="0.3"/>
    <row r="7" spans="2:4" ht="15.95" customHeight="1" x14ac:dyDescent="0.25">
      <c r="B7" s="44" t="s">
        <v>13</v>
      </c>
      <c r="C7" s="45"/>
      <c r="D7" s="46"/>
    </row>
    <row r="8" spans="2:4" ht="15.95" customHeight="1" x14ac:dyDescent="0.25">
      <c r="B8" s="47" t="s">
        <v>15</v>
      </c>
      <c r="C8" s="48"/>
      <c r="D8" s="5">
        <v>7000</v>
      </c>
    </row>
    <row r="9" spans="2:4" ht="15.95" customHeight="1" x14ac:dyDescent="0.25">
      <c r="B9" s="47" t="s">
        <v>14</v>
      </c>
      <c r="C9" s="48"/>
      <c r="D9" s="35">
        <f>0.09/12</f>
        <v>7.4999999999999997E-3</v>
      </c>
    </row>
    <row r="10" spans="2:4" ht="15.95" customHeight="1" thickBot="1" x14ac:dyDescent="0.3">
      <c r="B10" s="49" t="s">
        <v>16</v>
      </c>
      <c r="C10" s="50"/>
      <c r="D10" s="6">
        <f>D8*0.3</f>
        <v>2100</v>
      </c>
    </row>
    <row r="11" spans="2:4" ht="15.95" customHeight="1" thickBot="1" x14ac:dyDescent="0.3">
      <c r="B11" s="1"/>
      <c r="C11" s="1"/>
      <c r="D11" s="1"/>
    </row>
    <row r="12" spans="2:4" ht="15.95" customHeight="1" x14ac:dyDescent="0.25">
      <c r="B12" s="42" t="s">
        <v>5</v>
      </c>
      <c r="C12" s="43"/>
      <c r="D12" s="53"/>
    </row>
    <row r="13" spans="2:4" s="2" customFormat="1" ht="15.95" customHeight="1" x14ac:dyDescent="0.25">
      <c r="B13" s="51" t="s">
        <v>0</v>
      </c>
      <c r="C13" s="52"/>
      <c r="D13" s="7">
        <v>2100</v>
      </c>
    </row>
    <row r="14" spans="2:4" s="2" customFormat="1" ht="15.95" customHeight="1" x14ac:dyDescent="0.25">
      <c r="B14" s="54" t="s">
        <v>1</v>
      </c>
      <c r="C14" s="55"/>
      <c r="D14" s="8">
        <v>10</v>
      </c>
    </row>
    <row r="15" spans="2:4" s="2" customFormat="1" ht="15.95" customHeight="1" x14ac:dyDescent="0.25">
      <c r="B15" s="54" t="s">
        <v>2</v>
      </c>
      <c r="C15" s="55"/>
      <c r="D15" s="9">
        <v>1.0789999999999999E-2</v>
      </c>
    </row>
    <row r="16" spans="2:4" s="2" customFormat="1" ht="15.95" customHeight="1" x14ac:dyDescent="0.25">
      <c r="B16" s="56" t="s">
        <v>3</v>
      </c>
      <c r="C16" s="57"/>
      <c r="D16" s="10">
        <f>FV(taxa_rendimento,qtd_anos*12,-aporte)</f>
        <v>510896.8463133616</v>
      </c>
    </row>
    <row r="17" spans="1:4" s="2" customFormat="1" ht="15.95" customHeight="1" thickBot="1" x14ac:dyDescent="0.3">
      <c r="B17" s="58" t="s">
        <v>4</v>
      </c>
      <c r="C17" s="59"/>
      <c r="D17" s="11">
        <f>D16*rendimento_mensal</f>
        <v>3831.7263473502117</v>
      </c>
    </row>
    <row r="18" spans="1:4" ht="15.95" customHeight="1" thickBot="1" x14ac:dyDescent="0.3">
      <c r="B18" s="1"/>
      <c r="C18" s="1"/>
      <c r="D18" s="1"/>
    </row>
    <row r="19" spans="1:4" ht="15.95" customHeight="1" x14ac:dyDescent="0.25">
      <c r="B19" s="42" t="s">
        <v>11</v>
      </c>
      <c r="C19" s="43"/>
      <c r="D19" s="21" t="s">
        <v>12</v>
      </c>
    </row>
    <row r="20" spans="1:4" ht="15.95" customHeight="1" thickBot="1" x14ac:dyDescent="0.3">
      <c r="A20" s="3">
        <v>2</v>
      </c>
      <c r="B20" s="12" t="s">
        <v>6</v>
      </c>
      <c r="C20" s="13">
        <f>FV(taxa_mensal,A20*12,-aporte)</f>
        <v>57178.017325054956</v>
      </c>
      <c r="D20" s="14">
        <f>patrimonio_2_anos*rendimento_mensal</f>
        <v>428.83512993791214</v>
      </c>
    </row>
    <row r="21" spans="1:4" ht="15.95" customHeight="1" thickBot="1" x14ac:dyDescent="0.3">
      <c r="A21" s="3">
        <v>5</v>
      </c>
      <c r="B21" s="15" t="s">
        <v>7</v>
      </c>
      <c r="C21" s="16">
        <f>FV(taxa_mensal,A21*12,-aporte)</f>
        <v>175931.51939682406</v>
      </c>
      <c r="D21" s="17">
        <f>patrimonio_5_anos*rendimento_mensal</f>
        <v>1319.4863954761804</v>
      </c>
    </row>
    <row r="22" spans="1:4" ht="15.95" customHeight="1" thickBot="1" x14ac:dyDescent="0.3">
      <c r="A22" s="3">
        <v>10</v>
      </c>
      <c r="B22" s="15" t="s">
        <v>8</v>
      </c>
      <c r="C22" s="16">
        <f>FV(taxa_mensal,A22*12,-aporte)</f>
        <v>510896.8463133616</v>
      </c>
      <c r="D22" s="17">
        <f>patrimonio_10_anos*rendimento_mensal</f>
        <v>3831.7263473502117</v>
      </c>
    </row>
    <row r="23" spans="1:4" ht="15.95" customHeight="1" thickBot="1" x14ac:dyDescent="0.3">
      <c r="A23" s="3">
        <v>20</v>
      </c>
      <c r="B23" s="15" t="s">
        <v>9</v>
      </c>
      <c r="C23" s="16">
        <f>FV(taxa_mensal,A23*12,-aporte)</f>
        <v>2362916.6402038694</v>
      </c>
      <c r="D23" s="17">
        <f>patrimonio_20_anos*rendimento_mensal</f>
        <v>17721.874801529018</v>
      </c>
    </row>
    <row r="24" spans="1:4" ht="15.95" customHeight="1" thickBot="1" x14ac:dyDescent="0.3">
      <c r="A24" s="3">
        <v>30</v>
      </c>
      <c r="B24" s="18" t="s">
        <v>10</v>
      </c>
      <c r="C24" s="19">
        <f>FV(taxa_mensal,A24*12,-aporte)</f>
        <v>9076556.2755099013</v>
      </c>
      <c r="D24" s="20" cm="1">
        <f t="array" ref="D24">patrimonio_30_anos*rendimento_mensal</f>
        <v>68074.17206632426</v>
      </c>
    </row>
    <row r="25" spans="1:4" ht="15.75" thickBot="1" x14ac:dyDescent="0.3"/>
    <row r="26" spans="1:4" x14ac:dyDescent="0.25">
      <c r="B26" s="34" t="s">
        <v>17</v>
      </c>
      <c r="C26" s="36" t="s">
        <v>31</v>
      </c>
      <c r="D26" s="37"/>
    </row>
    <row r="27" spans="1:4" ht="15.75" thickBot="1" x14ac:dyDescent="0.3">
      <c r="B27" s="22" t="s">
        <v>19</v>
      </c>
      <c r="C27" s="38">
        <f>aporte</f>
        <v>2100</v>
      </c>
      <c r="D27" s="39"/>
    </row>
    <row r="28" spans="1:4" ht="15.75" thickBot="1" x14ac:dyDescent="0.3">
      <c r="C28" t="s">
        <v>20</v>
      </c>
    </row>
    <row r="29" spans="1:4" x14ac:dyDescent="0.25">
      <c r="B29" s="31" t="s">
        <v>21</v>
      </c>
      <c r="C29" s="32" t="s">
        <v>22</v>
      </c>
      <c r="D29" s="33" t="s">
        <v>23</v>
      </c>
    </row>
    <row r="30" spans="1:4" x14ac:dyDescent="0.25">
      <c r="B30" s="25" t="s">
        <v>24</v>
      </c>
      <c r="C30" s="26">
        <f>VLOOKUP(($C$26&amp;"-"&amp;B30),Apoio!A1:D18,4,0)</f>
        <v>0.3</v>
      </c>
      <c r="D30" s="27">
        <f>$C$27*C30</f>
        <v>630</v>
      </c>
    </row>
    <row r="31" spans="1:4" x14ac:dyDescent="0.25">
      <c r="B31" s="24" t="s">
        <v>25</v>
      </c>
      <c r="C31" s="28">
        <f>VLOOKUP(($C$26&amp;"-"&amp;B31),Apoio!A2:D19,4,0)</f>
        <v>0.5</v>
      </c>
      <c r="D31" s="29">
        <f t="shared" ref="D31:D35" si="0">$C$27*C31</f>
        <v>1050</v>
      </c>
    </row>
    <row r="32" spans="1:4" x14ac:dyDescent="0.25">
      <c r="B32" s="24" t="s">
        <v>26</v>
      </c>
      <c r="C32" s="28">
        <f>VLOOKUP(($C$26&amp;"-"&amp;B32),Apoio!A3:D20,4,0)</f>
        <v>0.1</v>
      </c>
      <c r="D32" s="29">
        <f t="shared" si="0"/>
        <v>210</v>
      </c>
    </row>
    <row r="33" spans="2:4" x14ac:dyDescent="0.25">
      <c r="B33" s="24" t="s">
        <v>27</v>
      </c>
      <c r="C33" s="28">
        <f>VLOOKUP(($C$26&amp;"-"&amp;B33),Apoio!A4:D21,4,0)</f>
        <v>0.1</v>
      </c>
      <c r="D33" s="29">
        <f t="shared" si="0"/>
        <v>210</v>
      </c>
    </row>
    <row r="34" spans="2:4" x14ac:dyDescent="0.25">
      <c r="B34" s="24" t="s">
        <v>28</v>
      </c>
      <c r="C34" s="28">
        <f>VLOOKUP(($C$26&amp;"-"&amp;B34),Apoio!A5:D22,4,0)</f>
        <v>0</v>
      </c>
      <c r="D34" s="29">
        <f t="shared" si="0"/>
        <v>0</v>
      </c>
    </row>
    <row r="35" spans="2:4" x14ac:dyDescent="0.25">
      <c r="B35" s="24" t="s">
        <v>29</v>
      </c>
      <c r="C35" s="28">
        <f>VLOOKUP(($C$26&amp;"-"&amp;B35),Apoio!A6:D23,4,0)</f>
        <v>0</v>
      </c>
      <c r="D35" s="29">
        <f t="shared" si="0"/>
        <v>0</v>
      </c>
    </row>
    <row r="36" spans="2:4" ht="15.75" thickBot="1" x14ac:dyDescent="0.3">
      <c r="B36" s="40" t="s">
        <v>35</v>
      </c>
      <c r="C36" s="41"/>
      <c r="D36" s="30">
        <f>SUM(D30:D35)</f>
        <v>2100</v>
      </c>
    </row>
  </sheetData>
  <sheetProtection selectLockedCells="1"/>
  <mergeCells count="14">
    <mergeCell ref="C26:D26"/>
    <mergeCell ref="C27:D27"/>
    <mergeCell ref="B36:C36"/>
    <mergeCell ref="B19:C19"/>
    <mergeCell ref="B7:D7"/>
    <mergeCell ref="B8:C8"/>
    <mergeCell ref="B9:C9"/>
    <mergeCell ref="B10:C10"/>
    <mergeCell ref="B13:C13"/>
    <mergeCell ref="B12:D12"/>
    <mergeCell ref="B14:C14"/>
    <mergeCell ref="B15:C15"/>
    <mergeCell ref="B16:C16"/>
    <mergeCell ref="B17:C17"/>
  </mergeCells>
  <dataValidations count="1">
    <dataValidation type="list" allowBlank="1" showInputMessage="1" showErrorMessage="1" sqref="C26:D26" xr:uid="{AED4A618-DC6C-4155-97EE-4BC3BDEF3FF9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ACFF-145E-4931-A64E-A58BCC0DF5DA}">
  <dimension ref="A1:D19"/>
  <sheetViews>
    <sheetView workbookViewId="0">
      <selection activeCell="G4" sqref="G4"/>
    </sheetView>
  </sheetViews>
  <sheetFormatPr defaultRowHeight="15" x14ac:dyDescent="0.25"/>
  <cols>
    <col min="1" max="1" width="28.42578125" style="4" bestFit="1" customWidth="1"/>
    <col min="2" max="2" width="16.140625" style="4" bestFit="1" customWidth="1"/>
    <col min="3" max="3" width="12.140625" style="4" bestFit="1" customWidth="1"/>
    <col min="4" max="4" width="4.5703125" style="4" bestFit="1" customWidth="1"/>
  </cols>
  <sheetData>
    <row r="1" spans="1:4" x14ac:dyDescent="0.25">
      <c r="A1" s="4" t="s">
        <v>33</v>
      </c>
      <c r="B1" s="4" t="s">
        <v>30</v>
      </c>
      <c r="C1" s="4" t="s">
        <v>17</v>
      </c>
      <c r="D1" s="4" t="s">
        <v>34</v>
      </c>
    </row>
    <row r="2" spans="1:4" x14ac:dyDescent="0.25">
      <c r="A2" s="4" t="str">
        <f>C2&amp;"-"&amp;B2</f>
        <v>Conservador-Papel</v>
      </c>
      <c r="B2" s="4" t="s">
        <v>24</v>
      </c>
      <c r="C2" s="4" t="s">
        <v>31</v>
      </c>
      <c r="D2" s="23">
        <v>0.3</v>
      </c>
    </row>
    <row r="3" spans="1:4" x14ac:dyDescent="0.25">
      <c r="A3" s="4" t="str">
        <f t="shared" ref="A3:A19" si="0">C3&amp;"-"&amp;B3</f>
        <v>Conservador-Tijolo</v>
      </c>
      <c r="B3" s="4" t="s">
        <v>25</v>
      </c>
      <c r="C3" s="4" t="s">
        <v>31</v>
      </c>
      <c r="D3" s="23">
        <v>0.5</v>
      </c>
    </row>
    <row r="4" spans="1:4" x14ac:dyDescent="0.25">
      <c r="A4" s="4" t="str">
        <f t="shared" si="0"/>
        <v>Conservador-Híbridos</v>
      </c>
      <c r="B4" s="4" t="s">
        <v>26</v>
      </c>
      <c r="C4" s="4" t="s">
        <v>31</v>
      </c>
      <c r="D4" s="23">
        <v>0.1</v>
      </c>
    </row>
    <row r="5" spans="1:4" x14ac:dyDescent="0.25">
      <c r="A5" s="4" t="str">
        <f t="shared" si="0"/>
        <v>Conservador-FOFs</v>
      </c>
      <c r="B5" s="4" t="s">
        <v>27</v>
      </c>
      <c r="C5" s="4" t="s">
        <v>31</v>
      </c>
      <c r="D5" s="23">
        <v>0.1</v>
      </c>
    </row>
    <row r="6" spans="1:4" x14ac:dyDescent="0.25">
      <c r="A6" s="4" t="str">
        <f t="shared" si="0"/>
        <v>Conservador-Desenvolvimento</v>
      </c>
      <c r="B6" s="4" t="s">
        <v>28</v>
      </c>
      <c r="C6" s="4" t="s">
        <v>31</v>
      </c>
      <c r="D6" s="23">
        <v>0</v>
      </c>
    </row>
    <row r="7" spans="1:4" x14ac:dyDescent="0.25">
      <c r="A7" s="4" t="str">
        <f t="shared" si="0"/>
        <v>Conservador-Hotelarias</v>
      </c>
      <c r="B7" s="4" t="s">
        <v>29</v>
      </c>
      <c r="C7" s="4" t="s">
        <v>31</v>
      </c>
      <c r="D7" s="23">
        <v>0</v>
      </c>
    </row>
    <row r="8" spans="1:4" x14ac:dyDescent="0.25">
      <c r="A8" s="4" t="str">
        <f t="shared" si="0"/>
        <v>Moderado-Papel</v>
      </c>
      <c r="B8" s="4" t="s">
        <v>24</v>
      </c>
      <c r="C8" s="4" t="s">
        <v>32</v>
      </c>
      <c r="D8" s="23">
        <v>0.32</v>
      </c>
    </row>
    <row r="9" spans="1:4" x14ac:dyDescent="0.25">
      <c r="A9" s="4" t="str">
        <f t="shared" si="0"/>
        <v>Moderado-Tijolo</v>
      </c>
      <c r="B9" s="4" t="s">
        <v>25</v>
      </c>
      <c r="C9" s="4" t="s">
        <v>32</v>
      </c>
      <c r="D9" s="23">
        <v>0.4</v>
      </c>
    </row>
    <row r="10" spans="1:4" x14ac:dyDescent="0.25">
      <c r="A10" s="4" t="str">
        <f t="shared" si="0"/>
        <v>Moderado-Híbridos</v>
      </c>
      <c r="B10" s="4" t="s">
        <v>26</v>
      </c>
      <c r="C10" s="4" t="s">
        <v>32</v>
      </c>
      <c r="D10" s="23">
        <v>0.08</v>
      </c>
    </row>
    <row r="11" spans="1:4" x14ac:dyDescent="0.25">
      <c r="A11" s="4" t="str">
        <f t="shared" si="0"/>
        <v>Moderado-FOFs</v>
      </c>
      <c r="B11" s="4" t="s">
        <v>27</v>
      </c>
      <c r="C11" s="4" t="s">
        <v>32</v>
      </c>
      <c r="D11" s="23">
        <v>0.1</v>
      </c>
    </row>
    <row r="12" spans="1:4" x14ac:dyDescent="0.25">
      <c r="A12" s="4" t="str">
        <f t="shared" si="0"/>
        <v>Moderado-Desenvolvimento</v>
      </c>
      <c r="B12" s="4" t="s">
        <v>28</v>
      </c>
      <c r="C12" s="4" t="s">
        <v>32</v>
      </c>
      <c r="D12" s="23">
        <v>0.1</v>
      </c>
    </row>
    <row r="13" spans="1:4" x14ac:dyDescent="0.25">
      <c r="A13" s="4" t="str">
        <f t="shared" si="0"/>
        <v>Moderado-Hotelarias</v>
      </c>
      <c r="B13" s="4" t="s">
        <v>29</v>
      </c>
      <c r="C13" s="4" t="s">
        <v>32</v>
      </c>
      <c r="D13" s="23">
        <v>0</v>
      </c>
    </row>
    <row r="14" spans="1:4" x14ac:dyDescent="0.25">
      <c r="A14" s="4" t="str">
        <f t="shared" si="0"/>
        <v>Agressivo-Papel</v>
      </c>
      <c r="B14" s="4" t="s">
        <v>24</v>
      </c>
      <c r="C14" s="4" t="s">
        <v>18</v>
      </c>
      <c r="D14" s="23">
        <v>0.5</v>
      </c>
    </row>
    <row r="15" spans="1:4" x14ac:dyDescent="0.25">
      <c r="A15" s="4" t="str">
        <f t="shared" si="0"/>
        <v>Agressivo-Tijolo</v>
      </c>
      <c r="B15" s="4" t="s">
        <v>25</v>
      </c>
      <c r="C15" s="4" t="s">
        <v>18</v>
      </c>
      <c r="D15" s="23">
        <v>0.1</v>
      </c>
    </row>
    <row r="16" spans="1:4" x14ac:dyDescent="0.25">
      <c r="A16" s="4" t="str">
        <f t="shared" si="0"/>
        <v>Agressivo-Híbridos</v>
      </c>
      <c r="B16" s="4" t="s">
        <v>26</v>
      </c>
      <c r="C16" s="4" t="s">
        <v>18</v>
      </c>
      <c r="D16" s="23">
        <v>0.05</v>
      </c>
    </row>
    <row r="17" spans="1:4" x14ac:dyDescent="0.25">
      <c r="A17" s="4" t="str">
        <f t="shared" si="0"/>
        <v>Agressivo-FOFs</v>
      </c>
      <c r="B17" s="4" t="s">
        <v>27</v>
      </c>
      <c r="C17" s="4" t="s">
        <v>18</v>
      </c>
      <c r="D17" s="23">
        <v>0.05</v>
      </c>
    </row>
    <row r="18" spans="1:4" x14ac:dyDescent="0.25">
      <c r="A18" s="4" t="str">
        <f t="shared" si="0"/>
        <v>Agressivo-Desenvolvimento</v>
      </c>
      <c r="B18" s="4" t="s">
        <v>28</v>
      </c>
      <c r="C18" s="4" t="s">
        <v>18</v>
      </c>
      <c r="D18" s="23">
        <v>0.2</v>
      </c>
    </row>
    <row r="19" spans="1:4" x14ac:dyDescent="0.25">
      <c r="A19" s="4" t="str">
        <f t="shared" si="0"/>
        <v>Agressivo-Hotelarias</v>
      </c>
      <c r="B19" s="4" t="s">
        <v>29</v>
      </c>
      <c r="C19" s="4" t="s">
        <v>18</v>
      </c>
      <c r="D19" s="23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16</vt:i4>
      </vt:variant>
    </vt:vector>
  </HeadingPairs>
  <TitlesOfParts>
    <vt:vector size="18" baseType="lpstr">
      <vt:lpstr>Invest.me</vt:lpstr>
      <vt:lpstr>Apoio</vt:lpstr>
      <vt:lpstr>aporte</vt:lpstr>
      <vt:lpstr>dividendos</vt:lpstr>
      <vt:lpstr>investimento_mensal</vt:lpstr>
      <vt:lpstr>patrimonio</vt:lpstr>
      <vt:lpstr>patrimonio_10_anos</vt:lpstr>
      <vt:lpstr>patrimonio_2_anos</vt:lpstr>
      <vt:lpstr>patrimonio_20_anos</vt:lpstr>
      <vt:lpstr>patrimonio_30_anos</vt:lpstr>
      <vt:lpstr>patrimonio_5_anos</vt:lpstr>
      <vt:lpstr>periodo</vt:lpstr>
      <vt:lpstr>qtd_anos</vt:lpstr>
      <vt:lpstr>rendimento_mensal</vt:lpstr>
      <vt:lpstr>salario</vt:lpstr>
      <vt:lpstr>sugestao_investinento</vt:lpstr>
      <vt:lpstr>taxa_mensal</vt:lpstr>
      <vt:lpstr>taxa_rendimento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DOS ANJOS ALVES</dc:creator>
  <cp:lastModifiedBy>ROGERIO DOS ANJOS ALVES</cp:lastModifiedBy>
  <dcterms:created xsi:type="dcterms:W3CDTF">2025-05-24T01:56:43Z</dcterms:created>
  <dcterms:modified xsi:type="dcterms:W3CDTF">2025-05-24T20:26:02Z</dcterms:modified>
</cp:coreProperties>
</file>