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Projects\Node\Timelog\documents\"/>
    </mc:Choice>
  </mc:AlternateContent>
  <xr:revisionPtr revIDLastSave="0" documentId="13_ncr:1_{83E7610D-CD25-4630-BF31-E97520E0B87C}" xr6:coauthVersionLast="47" xr6:coauthVersionMax="47" xr10:uidLastSave="{00000000-0000-0000-0000-000000000000}"/>
  <bookViews>
    <workbookView xWindow="-120" yWindow="-120" windowWidth="29040" windowHeight="15990" activeTab="4" xr2:uid="{DC53B2B3-FCDA-4DCD-BBF4-AC4638DF1791}"/>
  </bookViews>
  <sheets>
    <sheet name="Packages" sheetId="1" r:id="rId1"/>
    <sheet name="Prices" sheetId="2" r:id="rId2"/>
    <sheet name="Package pricing" sheetId="3" r:id="rId3"/>
    <sheet name="Required sales" sheetId="4" r:id="rId4"/>
    <sheet name="2003 Projection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9" i="5" l="1"/>
  <c r="H40" i="5" s="1"/>
  <c r="D39" i="5"/>
  <c r="D40" i="5"/>
  <c r="P34" i="5"/>
  <c r="P29" i="5"/>
  <c r="P26" i="5"/>
  <c r="P23" i="5" s="1"/>
  <c r="P21" i="5"/>
  <c r="P18" i="5"/>
  <c r="P15" i="5" s="1"/>
  <c r="P17" i="5"/>
  <c r="P25" i="5" s="1"/>
  <c r="P33" i="5" s="1"/>
  <c r="P31" i="5" s="1"/>
  <c r="P13" i="5"/>
  <c r="P10" i="5"/>
  <c r="P7" i="5" s="1"/>
  <c r="P9" i="5"/>
  <c r="P36" i="5" s="1"/>
  <c r="P6" i="5"/>
  <c r="P5" i="5"/>
  <c r="P37" i="5" s="1"/>
  <c r="P39" i="5" s="1"/>
  <c r="L34" i="5"/>
  <c r="L29" i="5"/>
  <c r="L26" i="5"/>
  <c r="L23" i="5" s="1"/>
  <c r="L21" i="5"/>
  <c r="L18" i="5"/>
  <c r="L15" i="5" s="1"/>
  <c r="L13" i="5"/>
  <c r="L10" i="5"/>
  <c r="L7" i="5"/>
  <c r="L6" i="5"/>
  <c r="L5" i="5"/>
  <c r="H10" i="5"/>
  <c r="H7" i="5" s="1"/>
  <c r="H34" i="5"/>
  <c r="H29" i="5"/>
  <c r="H26" i="5"/>
  <c r="H23" i="5" s="1"/>
  <c r="H21" i="5"/>
  <c r="H18" i="5"/>
  <c r="H15" i="5" s="1"/>
  <c r="H13" i="5"/>
  <c r="H6" i="5"/>
  <c r="H5" i="5"/>
  <c r="D34" i="5"/>
  <c r="D26" i="5"/>
  <c r="D18" i="5"/>
  <c r="D25" i="5" s="1"/>
  <c r="E11" i="4"/>
  <c r="D29" i="5"/>
  <c r="D21" i="5"/>
  <c r="D6" i="5"/>
  <c r="D13" i="5"/>
  <c r="D5" i="5"/>
  <c r="K22" i="4"/>
  <c r="I22" i="4"/>
  <c r="G22" i="4"/>
  <c r="E22" i="4"/>
  <c r="C22" i="4"/>
  <c r="K18" i="4"/>
  <c r="K17" i="4"/>
  <c r="K16" i="4"/>
  <c r="K15" i="4"/>
  <c r="I16" i="4"/>
  <c r="G16" i="4"/>
  <c r="E16" i="4"/>
  <c r="C16" i="4"/>
  <c r="I18" i="4"/>
  <c r="G18" i="4"/>
  <c r="E18" i="4"/>
  <c r="C18" i="4"/>
  <c r="I17" i="4"/>
  <c r="G17" i="4"/>
  <c r="E17" i="4"/>
  <c r="C17" i="4"/>
  <c r="I15" i="4"/>
  <c r="G15" i="4"/>
  <c r="C15" i="4"/>
  <c r="E15" i="4"/>
  <c r="J20" i="3"/>
  <c r="H20" i="3"/>
  <c r="F20" i="3"/>
  <c r="I12" i="3"/>
  <c r="K12" i="3" s="1"/>
  <c r="G12" i="3"/>
  <c r="I11" i="3"/>
  <c r="K11" i="3" s="1"/>
  <c r="I10" i="3"/>
  <c r="K10" i="3" s="1"/>
  <c r="I9" i="3"/>
  <c r="K9" i="3" s="1"/>
  <c r="I7" i="3"/>
  <c r="K7" i="3" s="1"/>
  <c r="I6" i="3"/>
  <c r="K6" i="3" s="1"/>
  <c r="I5" i="3"/>
  <c r="K5" i="3" s="1"/>
  <c r="G10" i="3"/>
  <c r="G9" i="3"/>
  <c r="G11" i="3"/>
  <c r="G6" i="3"/>
  <c r="G7" i="3"/>
  <c r="G5" i="3"/>
  <c r="K14" i="3"/>
  <c r="I14" i="3"/>
  <c r="G14" i="3"/>
  <c r="I16" i="3"/>
  <c r="K16" i="3" s="1"/>
  <c r="G16" i="3"/>
  <c r="E14" i="3"/>
  <c r="E12" i="3"/>
  <c r="E11" i="3"/>
  <c r="E10" i="3"/>
  <c r="E9" i="3"/>
  <c r="D18" i="3" s="1"/>
  <c r="D20" i="3" s="1"/>
  <c r="L40" i="5" l="1"/>
  <c r="P40" i="5"/>
  <c r="D36" i="5"/>
  <c r="D23" i="5"/>
  <c r="D33" i="5"/>
  <c r="D15" i="5"/>
  <c r="J22" i="4"/>
  <c r="J16" i="4"/>
  <c r="J18" i="4"/>
  <c r="J17" i="4"/>
  <c r="J15" i="4"/>
  <c r="H18" i="3"/>
  <c r="F18" i="3"/>
  <c r="D31" i="5" l="1"/>
  <c r="D37" i="5" s="1"/>
  <c r="H9" i="5"/>
  <c r="J18" i="3"/>
  <c r="H17" i="5" l="1"/>
  <c r="H25" i="5" s="1"/>
  <c r="H33" i="5" s="1"/>
  <c r="H36" i="5"/>
  <c r="H31" i="5" l="1"/>
  <c r="H37" i="5" s="1"/>
  <c r="L9" i="5"/>
  <c r="L17" i="5" l="1"/>
  <c r="L25" i="5" s="1"/>
  <c r="L33" i="5" s="1"/>
  <c r="L31" i="5" s="1"/>
  <c r="L37" i="5" s="1"/>
  <c r="L36" i="5"/>
  <c r="L39"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L. Main</author>
  </authors>
  <commentList>
    <comment ref="E3" authorId="0" shapeId="0" xr:uid="{D6583640-7F4F-4486-A27C-FE1AF7939E01}">
      <text>
        <r>
          <rPr>
            <b/>
            <sz val="9"/>
            <color indexed="81"/>
            <rFont val="Tahoma"/>
            <family val="2"/>
          </rPr>
          <t>Monthly subscription</t>
        </r>
      </text>
    </comment>
  </commentList>
</comments>
</file>

<file path=xl/sharedStrings.xml><?xml version="1.0" encoding="utf-8"?>
<sst xmlns="http://schemas.openxmlformats.org/spreadsheetml/2006/main" count="303" uniqueCount="98">
  <si>
    <t>Free</t>
  </si>
  <si>
    <t>Freelance</t>
  </si>
  <si>
    <t xml:space="preserve">Company </t>
  </si>
  <si>
    <t>Corporate</t>
  </si>
  <si>
    <t>Administrative licenses</t>
  </si>
  <si>
    <t>Enterprise</t>
  </si>
  <si>
    <t>User licenses</t>
  </si>
  <si>
    <t>Accountant licenses</t>
  </si>
  <si>
    <t>Full control</t>
  </si>
  <si>
    <t>Access to accounting functions</t>
  </si>
  <si>
    <t>Description</t>
  </si>
  <si>
    <t>Subscription</t>
  </si>
  <si>
    <t>Features</t>
  </si>
  <si>
    <t>Number of clients</t>
  </si>
  <si>
    <t>Can buy additional</t>
  </si>
  <si>
    <t>Unlimited</t>
  </si>
  <si>
    <t>Number of projects</t>
  </si>
  <si>
    <t>Number of log activities per day</t>
  </si>
  <si>
    <t>Time granularity</t>
  </si>
  <si>
    <t>No</t>
  </si>
  <si>
    <t>GIT Integration (number of accounts)</t>
  </si>
  <si>
    <t>Cost</t>
  </si>
  <si>
    <t>Price</t>
  </si>
  <si>
    <t>Subitem</t>
  </si>
  <si>
    <t>15 mins</t>
  </si>
  <si>
    <t>1 minute</t>
  </si>
  <si>
    <t>No multiples allowed</t>
  </si>
  <si>
    <t>Can select multiples (e.g.: 6 minutes)</t>
  </si>
  <si>
    <t>Truetime</t>
  </si>
  <si>
    <t>Pricing (monthly subscription)</t>
  </si>
  <si>
    <t>Per GIT account</t>
  </si>
  <si>
    <t>Number of clients per account (includes one project)</t>
  </si>
  <si>
    <t xml:space="preserve">Number of additional projects (includes one </t>
  </si>
  <si>
    <t>Number of tasks</t>
  </si>
  <si>
    <t>15min</t>
  </si>
  <si>
    <t>1min</t>
  </si>
  <si>
    <t>Access to logging functions and basic reporting (first to be developed)</t>
  </si>
  <si>
    <t>N/a</t>
  </si>
  <si>
    <t>Unlimited pricing = 2 * Previous level cost</t>
  </si>
  <si>
    <t>Count</t>
  </si>
  <si>
    <t>Total</t>
  </si>
  <si>
    <t>Functionality will be available in phase 2</t>
  </si>
  <si>
    <t>Modifier</t>
  </si>
  <si>
    <t>Package discount</t>
  </si>
  <si>
    <t>Timelog - Make every second count</t>
  </si>
  <si>
    <t>Can select multiples (15 or 30 minutes)</t>
  </si>
  <si>
    <t>Billing Option</t>
  </si>
  <si>
    <t>Team invitation</t>
  </si>
  <si>
    <t>Yes</t>
  </si>
  <si>
    <t>1/2 hour</t>
  </si>
  <si>
    <t>An actual timestamp right down to the second</t>
  </si>
  <si>
    <t>Additional clients</t>
  </si>
  <si>
    <t>Additional projects</t>
  </si>
  <si>
    <t>Expenses</t>
  </si>
  <si>
    <t>Hosting</t>
  </si>
  <si>
    <t>Sales</t>
  </si>
  <si>
    <t>Salaries</t>
  </si>
  <si>
    <t>Development</t>
  </si>
  <si>
    <t>Potential Scenarios</t>
  </si>
  <si>
    <t>Company</t>
  </si>
  <si>
    <t>Savings</t>
  </si>
  <si>
    <t>30 mins</t>
  </si>
  <si>
    <t>1 min</t>
  </si>
  <si>
    <t>GIT/JIRA accounts allowed</t>
  </si>
  <si>
    <t>Total Revenue</t>
  </si>
  <si>
    <t>Number of Sales Required</t>
  </si>
  <si>
    <t>Estimated Release Date</t>
  </si>
  <si>
    <t>Marketing</t>
  </si>
  <si>
    <t>Try your own</t>
  </si>
  <si>
    <t>First year projections (2023)</t>
  </si>
  <si>
    <t>1st Quarter</t>
  </si>
  <si>
    <t>Finish development</t>
  </si>
  <si>
    <t>2nd Quarter</t>
  </si>
  <si>
    <t>Number of Sales Required*</t>
  </si>
  <si>
    <t>Notes</t>
  </si>
  <si>
    <t>Testing</t>
  </si>
  <si>
    <t>First year required monthly revenue for sustainability</t>
  </si>
  <si>
    <t>Continued development</t>
  </si>
  <si>
    <t>Beta testing (March only)</t>
  </si>
  <si>
    <t xml:space="preserve">QA </t>
  </si>
  <si>
    <t>Income</t>
  </si>
  <si>
    <t>None</t>
  </si>
  <si>
    <t>Income*</t>
  </si>
  <si>
    <t>Sales and marketing*</t>
  </si>
  <si>
    <t>From sales</t>
  </si>
  <si>
    <t>3rd Quarter</t>
  </si>
  <si>
    <t>Monthly revenue</t>
  </si>
  <si>
    <t>Additional Sales</t>
  </si>
  <si>
    <t>4th Quarter</t>
  </si>
  <si>
    <t>Sales commission</t>
  </si>
  <si>
    <t>Total Income</t>
  </si>
  <si>
    <t>Total Expenses</t>
  </si>
  <si>
    <t>Second year projections (2024)+</t>
  </si>
  <si>
    <t>*Sales projections are based on the target of profitability by the end of the year (2023). Monthly sales quotas are based on this figure
divided by the number of active months from April, when the system is targetted to go live, to December when sales quotas will need to be reexamined.
Sales is awarded a standard commission of 10% plus a base salary.
+Based on consistent sales from previous targets</t>
  </si>
  <si>
    <t>Profit / Loss</t>
  </si>
  <si>
    <t>Cumulative Profit / Loss</t>
  </si>
  <si>
    <t>Third year projections (2025)+</t>
  </si>
  <si>
    <t>Fourth year projections (2026)+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</si>
</sst>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4" x14ac:knownFonts="1">
    <font>
      <sz val="11"/>
      <color theme="1"/>
      <name val="Calibri"/>
      <family val="2"/>
      <scheme val="minor"/>
    </font>
    <font>
      <b/>
      <sz val="11"/>
      <color theme="1"/>
      <name val="Calibri"/>
      <family val="2"/>
      <scheme val="minor"/>
    </font>
    <font>
      <b/>
      <sz val="9"/>
      <color indexed="81"/>
      <name val="Tahoma"/>
      <family val="2"/>
    </font>
    <font>
      <b/>
      <sz val="11"/>
      <color theme="0"/>
      <name val="Calibri"/>
      <family val="2"/>
      <scheme val="minor"/>
    </font>
  </fonts>
  <fills count="15">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s>
  <cellStyleXfs count="1">
    <xf numFmtId="0" fontId="0" fillId="0" borderId="0"/>
  </cellStyleXfs>
  <cellXfs count="124">
    <xf numFmtId="0" fontId="0" fillId="0" borderId="0" xfId="0"/>
    <xf numFmtId="0" fontId="1" fillId="3" borderId="1" xfId="0" applyFont="1" applyFill="1" applyBorder="1" applyAlignment="1">
      <alignment horizontal="center" vertical="center"/>
    </xf>
    <xf numFmtId="0" fontId="0" fillId="3" borderId="1" xfId="0" applyFill="1" applyBorder="1" applyAlignment="1">
      <alignment vertical="center"/>
    </xf>
    <xf numFmtId="0" fontId="0" fillId="3" borderId="1" xfId="0" applyFont="1" applyFill="1" applyBorder="1"/>
    <xf numFmtId="0" fontId="0" fillId="3" borderId="1" xfId="0" applyFont="1" applyFill="1" applyBorder="1" applyAlignment="1">
      <alignment horizontal="center"/>
    </xf>
    <xf numFmtId="0" fontId="0" fillId="3" borderId="1" xfId="0" applyFont="1" applyFill="1" applyBorder="1" applyAlignment="1">
      <alignment horizontal="center" vertical="center"/>
    </xf>
    <xf numFmtId="0" fontId="0" fillId="5" borderId="0" xfId="0" applyFill="1"/>
    <xf numFmtId="0" fontId="0" fillId="5" borderId="1" xfId="0" applyFill="1" applyBorder="1" applyAlignment="1">
      <alignment horizontal="center" vertical="center"/>
    </xf>
    <xf numFmtId="0" fontId="0" fillId="5" borderId="1" xfId="0" applyFill="1" applyBorder="1"/>
    <xf numFmtId="0" fontId="0" fillId="5" borderId="2" xfId="0" applyFill="1" applyBorder="1" applyAlignment="1">
      <alignment horizontal="center" vertical="center"/>
    </xf>
    <xf numFmtId="0" fontId="0" fillId="5" borderId="0" xfId="0" applyFill="1" applyAlignment="1">
      <alignment horizontal="center" vertical="center"/>
    </xf>
    <xf numFmtId="0" fontId="0" fillId="5" borderId="0" xfId="0" applyFill="1" applyAlignment="1">
      <alignment vertical="center"/>
    </xf>
    <xf numFmtId="0" fontId="0" fillId="5" borderId="1" xfId="0" applyFill="1" applyBorder="1" applyAlignment="1">
      <alignment vertical="center"/>
    </xf>
    <xf numFmtId="8" fontId="0" fillId="5"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xf numFmtId="0" fontId="0" fillId="6" borderId="1" xfId="0" applyFill="1" applyBorder="1" applyAlignment="1">
      <alignment horizontal="left" vertical="center"/>
    </xf>
    <xf numFmtId="0" fontId="0" fillId="3" borderId="2" xfId="0" applyFill="1" applyBorder="1" applyAlignment="1">
      <alignment vertical="center"/>
    </xf>
    <xf numFmtId="0" fontId="1" fillId="3" borderId="5" xfId="0" applyFont="1" applyFill="1" applyBorder="1" applyAlignment="1">
      <alignment horizontal="center" vertical="center"/>
    </xf>
    <xf numFmtId="0" fontId="0" fillId="5" borderId="0" xfId="0" applyFill="1" applyAlignment="1">
      <alignment horizontal="center"/>
    </xf>
    <xf numFmtId="0" fontId="1" fillId="2" borderId="1" xfId="0" applyFont="1" applyFill="1" applyBorder="1" applyAlignment="1">
      <alignment horizontal="center"/>
    </xf>
    <xf numFmtId="164" fontId="0" fillId="5"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0" fontId="1" fillId="8" borderId="1" xfId="0" applyFont="1" applyFill="1" applyBorder="1" applyAlignment="1">
      <alignment horizontal="left"/>
    </xf>
    <xf numFmtId="0" fontId="0" fillId="7" borderId="1" xfId="0" applyFont="1" applyFill="1" applyBorder="1" applyAlignment="1">
      <alignment horizontal="center"/>
    </xf>
    <xf numFmtId="164" fontId="0" fillId="3" borderId="1" xfId="0" applyNumberFormat="1" applyFont="1" applyFill="1" applyBorder="1" applyAlignment="1">
      <alignment horizontal="center" vertical="center"/>
    </xf>
    <xf numFmtId="164" fontId="0" fillId="5" borderId="0" xfId="0" applyNumberFormat="1" applyFill="1" applyAlignment="1">
      <alignment horizontal="center" vertical="center"/>
    </xf>
    <xf numFmtId="0" fontId="0" fillId="5" borderId="1" xfId="0" applyFill="1" applyBorder="1" applyAlignment="1">
      <alignment horizontal="center" vertical="center"/>
    </xf>
    <xf numFmtId="0" fontId="0" fillId="10" borderId="1" xfId="0" applyFont="1" applyFill="1" applyBorder="1"/>
    <xf numFmtId="0" fontId="0" fillId="10" borderId="3" xfId="0" applyFill="1" applyBorder="1"/>
    <xf numFmtId="0" fontId="0" fillId="10" borderId="1"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5" borderId="3" xfId="0" applyFill="1" applyBorder="1" applyAlignment="1">
      <alignment horizontal="center" vertical="center"/>
    </xf>
    <xf numFmtId="0" fontId="0" fillId="7" borderId="2" xfId="0" applyFill="1" applyBorder="1" applyAlignment="1">
      <alignment horizontal="left"/>
    </xf>
    <xf numFmtId="0" fontId="0" fillId="7" borderId="4" xfId="0" applyFill="1" applyBorder="1" applyAlignment="1">
      <alignment horizontal="left"/>
    </xf>
    <xf numFmtId="0" fontId="0" fillId="7" borderId="3" xfId="0" applyFill="1" applyBorder="1" applyAlignment="1">
      <alignment horizontal="left"/>
    </xf>
    <xf numFmtId="0" fontId="1" fillId="9" borderId="2" xfId="0" applyFont="1" applyFill="1" applyBorder="1" applyAlignment="1">
      <alignment horizontal="left"/>
    </xf>
    <xf numFmtId="0" fontId="1" fillId="9" borderId="4" xfId="0" applyFont="1" applyFill="1" applyBorder="1" applyAlignment="1">
      <alignment horizontal="left"/>
    </xf>
    <xf numFmtId="0" fontId="1" fillId="9" borderId="3" xfId="0" applyFont="1" applyFill="1" applyBorder="1" applyAlignment="1">
      <alignment horizontal="left"/>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vertical="center"/>
    </xf>
    <xf numFmtId="0" fontId="1" fillId="2" borderId="1" xfId="0" applyFont="1" applyFill="1" applyBorder="1" applyAlignment="1">
      <alignment horizontal="center"/>
    </xf>
    <xf numFmtId="0" fontId="1" fillId="2" borderId="1" xfId="0" applyFont="1" applyFill="1" applyBorder="1" applyAlignment="1">
      <alignment horizontal="center" vertical="center" textRotation="90"/>
    </xf>
    <xf numFmtId="0" fontId="0" fillId="4" borderId="1" xfId="0" applyFill="1" applyBorder="1" applyAlignment="1">
      <alignment horizontal="center"/>
    </xf>
    <xf numFmtId="0" fontId="0" fillId="10" borderId="1"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5" xfId="0" applyFill="1" applyBorder="1" applyAlignment="1">
      <alignment horizontal="left" vertical="center"/>
    </xf>
    <xf numFmtId="0" fontId="0" fillId="3" borderId="6" xfId="0" applyFill="1" applyBorder="1" applyAlignment="1">
      <alignment horizontal="left" vertical="center"/>
    </xf>
    <xf numFmtId="0" fontId="0" fillId="3" borderId="7" xfId="0" applyFill="1" applyBorder="1" applyAlignment="1">
      <alignment horizontal="left" vertical="center"/>
    </xf>
    <xf numFmtId="0" fontId="0" fillId="5" borderId="8" xfId="0" applyFill="1" applyBorder="1" applyAlignment="1">
      <alignment horizontal="center" vertical="center"/>
    </xf>
    <xf numFmtId="0" fontId="0" fillId="5" borderId="12" xfId="0" applyFill="1" applyBorder="1" applyAlignment="1">
      <alignment horizontal="center" vertical="center"/>
    </xf>
    <xf numFmtId="0" fontId="0" fillId="5" borderId="10" xfId="0" applyFill="1" applyBorder="1" applyAlignment="1">
      <alignment horizontal="center" vertical="center"/>
    </xf>
    <xf numFmtId="0" fontId="0" fillId="4" borderId="1" xfId="0" applyFill="1" applyBorder="1" applyAlignment="1">
      <alignment horizontal="center" vertical="center"/>
    </xf>
    <xf numFmtId="8" fontId="0" fillId="5" borderId="1" xfId="0" applyNumberFormat="1" applyFill="1" applyBorder="1" applyAlignment="1">
      <alignment horizontal="center" vertical="center"/>
    </xf>
    <xf numFmtId="0" fontId="0" fillId="5" borderId="11" xfId="0" applyFill="1" applyBorder="1" applyAlignment="1">
      <alignment horizontal="center" vertical="center"/>
    </xf>
    <xf numFmtId="164" fontId="0" fillId="5" borderId="2" xfId="0" applyNumberFormat="1" applyFill="1" applyBorder="1" applyAlignment="1">
      <alignment horizontal="center" vertical="center"/>
    </xf>
    <xf numFmtId="164" fontId="0" fillId="5" borderId="3" xfId="0" applyNumberFormat="1" applyFill="1" applyBorder="1" applyAlignment="1">
      <alignment horizontal="center" vertical="center"/>
    </xf>
    <xf numFmtId="0" fontId="0" fillId="7" borderId="8" xfId="0" applyFill="1" applyBorder="1" applyAlignment="1">
      <alignment horizontal="left"/>
    </xf>
    <xf numFmtId="0" fontId="0" fillId="7" borderId="14" xfId="0" applyFill="1" applyBorder="1" applyAlignment="1">
      <alignment horizontal="left"/>
    </xf>
    <xf numFmtId="0" fontId="0" fillId="7" borderId="9" xfId="0" applyFill="1" applyBorder="1" applyAlignment="1">
      <alignment horizontal="left"/>
    </xf>
    <xf numFmtId="8" fontId="0" fillId="5" borderId="2" xfId="0" applyNumberFormat="1" applyFill="1" applyBorder="1" applyAlignment="1">
      <alignment horizontal="center" vertical="center"/>
    </xf>
    <xf numFmtId="8" fontId="0" fillId="5" borderId="3" xfId="0" applyNumberFormat="1" applyFill="1" applyBorder="1" applyAlignment="1">
      <alignment horizontal="center" vertical="center"/>
    </xf>
    <xf numFmtId="0" fontId="0" fillId="7" borderId="11" xfId="0" applyFill="1" applyBorder="1" applyAlignment="1">
      <alignment horizontal="left"/>
    </xf>
    <xf numFmtId="0" fontId="0" fillId="7" borderId="10" xfId="0" applyFill="1" applyBorder="1" applyAlignment="1">
      <alignment horizontal="left"/>
    </xf>
    <xf numFmtId="0" fontId="0" fillId="7" borderId="13" xfId="0" applyFill="1" applyBorder="1" applyAlignment="1">
      <alignment horizontal="left"/>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5" xfId="0" applyFont="1" applyFill="1" applyBorder="1" applyAlignment="1">
      <alignment horizontal="center" vertical="center" textRotation="90"/>
    </xf>
    <xf numFmtId="0" fontId="1" fillId="2" borderId="6" xfId="0" applyFont="1" applyFill="1" applyBorder="1" applyAlignment="1">
      <alignment horizontal="center" vertical="center" textRotation="90"/>
    </xf>
    <xf numFmtId="0" fontId="1" fillId="2" borderId="7" xfId="0" applyFont="1" applyFill="1" applyBorder="1" applyAlignment="1">
      <alignment horizontal="center" vertical="center" textRotation="90"/>
    </xf>
    <xf numFmtId="0" fontId="0" fillId="7" borderId="2" xfId="0" applyFont="1" applyFill="1" applyBorder="1" applyAlignment="1">
      <alignment horizontal="center" vertical="center"/>
    </xf>
    <xf numFmtId="0" fontId="0" fillId="7" borderId="3" xfId="0" applyFont="1" applyFill="1" applyBorder="1" applyAlignment="1">
      <alignment horizontal="center" vertical="center"/>
    </xf>
    <xf numFmtId="10" fontId="0" fillId="5" borderId="2" xfId="0" applyNumberFormat="1" applyFill="1" applyBorder="1" applyAlignment="1">
      <alignment horizontal="center" vertical="center"/>
    </xf>
    <xf numFmtId="10" fontId="0" fillId="5" borderId="3" xfId="0" applyNumberFormat="1" applyFill="1" applyBorder="1" applyAlignment="1">
      <alignment horizontal="center" vertical="center"/>
    </xf>
    <xf numFmtId="1" fontId="0" fillId="0" borderId="0" xfId="0" applyNumberFormat="1"/>
    <xf numFmtId="0" fontId="0" fillId="0" borderId="1" xfId="0" applyBorder="1"/>
    <xf numFmtId="1" fontId="0" fillId="0" borderId="1" xfId="0" applyNumberFormat="1" applyBorder="1"/>
    <xf numFmtId="8" fontId="0" fillId="0" borderId="1" xfId="0" applyNumberFormat="1" applyBorder="1"/>
    <xf numFmtId="0" fontId="0" fillId="0" borderId="7" xfId="0" applyBorder="1"/>
    <xf numFmtId="0" fontId="1" fillId="11" borderId="1" xfId="0" applyFont="1" applyFill="1" applyBorder="1" applyAlignment="1"/>
    <xf numFmtId="0" fontId="1" fillId="11" borderId="11" xfId="0" applyFont="1" applyFill="1" applyBorder="1" applyAlignment="1">
      <alignment horizontal="left"/>
    </xf>
    <xf numFmtId="0" fontId="1" fillId="11" borderId="10" xfId="0" applyFont="1" applyFill="1" applyBorder="1" applyAlignment="1">
      <alignment horizontal="left"/>
    </xf>
    <xf numFmtId="0" fontId="1" fillId="11" borderId="13" xfId="0" applyFont="1" applyFill="1" applyBorder="1" applyAlignment="1">
      <alignment horizontal="left"/>
    </xf>
    <xf numFmtId="0" fontId="1" fillId="11" borderId="1" xfId="0" applyFont="1" applyFill="1" applyBorder="1" applyAlignment="1">
      <alignment horizontal="left"/>
    </xf>
    <xf numFmtId="0" fontId="1" fillId="12" borderId="7" xfId="0" applyFont="1" applyFill="1" applyBorder="1" applyAlignment="1">
      <alignment horizontal="center"/>
    </xf>
    <xf numFmtId="0" fontId="1" fillId="12" borderId="7" xfId="0" applyFont="1" applyFill="1" applyBorder="1"/>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12" borderId="1" xfId="0" applyFill="1" applyBorder="1" applyAlignment="1">
      <alignment horizontal="left"/>
    </xf>
    <xf numFmtId="1" fontId="0" fillId="14" borderId="1" xfId="0" applyNumberFormat="1" applyFill="1" applyBorder="1"/>
    <xf numFmtId="0" fontId="0" fillId="9"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2" xfId="0" applyBorder="1" applyAlignment="1">
      <alignment horizontal="left" vertical="center"/>
    </xf>
    <xf numFmtId="0" fontId="0" fillId="0" borderId="1" xfId="0" applyBorder="1" applyAlignment="1">
      <alignment horizontal="left" vertical="top"/>
    </xf>
    <xf numFmtId="0" fontId="1" fillId="11" borderId="5" xfId="0" applyFont="1" applyFill="1" applyBorder="1" applyAlignment="1"/>
    <xf numFmtId="0" fontId="3" fillId="13" borderId="1" xfId="0" applyFont="1" applyFill="1" applyBorder="1" applyAlignment="1">
      <alignment horizontal="left"/>
    </xf>
    <xf numFmtId="14" fontId="3" fillId="13" borderId="1" xfId="0" applyNumberFormat="1" applyFont="1" applyFill="1" applyBorder="1" applyAlignment="1"/>
    <xf numFmtId="164" fontId="0" fillId="14" borderId="1" xfId="0" applyNumberFormat="1" applyFill="1" applyBorder="1" applyAlignment="1"/>
    <xf numFmtId="164" fontId="0" fillId="12" borderId="1" xfId="0" applyNumberFormat="1" applyFill="1" applyBorder="1" applyAlignment="1"/>
    <xf numFmtId="164" fontId="0" fillId="0" borderId="0" xfId="0" applyNumberFormat="1"/>
    <xf numFmtId="164" fontId="0" fillId="0" borderId="1" xfId="0" applyNumberFormat="1" applyBorder="1"/>
    <xf numFmtId="0" fontId="0" fillId="11" borderId="1" xfId="0" applyFill="1" applyBorder="1" applyAlignment="1">
      <alignment horizontal="left"/>
    </xf>
    <xf numFmtId="0" fontId="0" fillId="0" borderId="1" xfId="0" applyFill="1" applyBorder="1"/>
    <xf numFmtId="0" fontId="1" fillId="5" borderId="4" xfId="0" applyFont="1" applyFill="1" applyBorder="1" applyAlignment="1">
      <alignment horizontal="left"/>
    </xf>
    <xf numFmtId="0" fontId="0" fillId="0" borderId="4" xfId="0" applyBorder="1" applyAlignment="1">
      <alignment horizontal="left" vertical="center"/>
    </xf>
    <xf numFmtId="0" fontId="0" fillId="0" borderId="4" xfId="0" applyFill="1" applyBorder="1"/>
    <xf numFmtId="164" fontId="0" fillId="0" borderId="4" xfId="0" applyNumberFormat="1" applyBorder="1"/>
    <xf numFmtId="0" fontId="0" fillId="0" borderId="1" xfId="0" applyBorder="1" applyAlignment="1">
      <alignment horizontal="left" vertical="top" wrapText="1"/>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Fill="1" applyBorder="1" applyAlignment="1"/>
    <xf numFmtId="0" fontId="0" fillId="0" borderId="1" xfId="0" applyFill="1" applyBorder="1" applyAlignment="1">
      <alignment horizontal="center"/>
    </xf>
    <xf numFmtId="0" fontId="0" fillId="0" borderId="1" xfId="0" applyFill="1" applyBorder="1" applyAlignment="1">
      <alignment horizontal="left"/>
    </xf>
    <xf numFmtId="164" fontId="0" fillId="0" borderId="1" xfId="0" applyNumberFormat="1" applyBorder="1" applyAlignment="1">
      <alignment horizontal="center"/>
    </xf>
    <xf numFmtId="164" fontId="0" fillId="0" borderId="1" xfId="0" applyNumberFormat="1" applyBorder="1" applyAlignment="1">
      <alignment horizontal="right"/>
    </xf>
  </cellXfs>
  <cellStyles count="1">
    <cellStyle name="Normal" xfId="0" builtinId="0"/>
  </cellStyles>
  <dxfs count="14">
    <dxf>
      <font>
        <strike val="0"/>
        <color rgb="FFFF0000"/>
      </font>
    </dxf>
    <dxf>
      <font>
        <color theme="9" tint="-0.24994659260841701"/>
      </font>
    </dxf>
    <dxf>
      <font>
        <strike val="0"/>
        <color rgb="FFFF0000"/>
      </font>
    </dxf>
    <dxf>
      <font>
        <color theme="9" tint="-0.24994659260841701"/>
      </font>
    </dxf>
    <dxf>
      <font>
        <strike val="0"/>
        <color rgb="FFFF0000"/>
      </font>
    </dxf>
    <dxf>
      <font>
        <color theme="9" tint="-0.24994659260841701"/>
      </font>
    </dxf>
    <dxf>
      <font>
        <color theme="9" tint="-0.24994659260841701"/>
      </font>
    </dxf>
    <dxf>
      <font>
        <strike val="0"/>
        <color rgb="FFFF0000"/>
      </font>
    </dxf>
    <dxf>
      <font>
        <strike val="0"/>
        <color rgb="FF008000"/>
      </font>
    </dxf>
    <dxf>
      <font>
        <color rgb="FFFF0000"/>
      </font>
    </dxf>
    <dxf>
      <font>
        <strike val="0"/>
        <color rgb="FFFF0000"/>
      </font>
    </dxf>
    <dxf>
      <font>
        <color theme="9" tint="-0.24994659260841701"/>
      </font>
    </dxf>
    <dxf>
      <font>
        <strike val="0"/>
        <color rgb="FFFF0000"/>
      </font>
    </dxf>
    <dxf>
      <font>
        <color theme="9" tint="-0.24994659260841701"/>
      </font>
    </dxf>
  </dxfs>
  <tableStyles count="0" defaultTableStyle="TableStyleMedium2" defaultPivotStyle="PivotStyleLight16"/>
  <colors>
    <mruColors>
      <color rgb="FF008000"/>
      <color rgb="FFEEE8E4"/>
      <color rgb="FFA66642"/>
      <color rgb="FFF2E6E0"/>
      <color rgb="FF99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5CBC2-A4B4-4CDB-9F64-6654769FA256}">
  <dimension ref="B2:I21"/>
  <sheetViews>
    <sheetView workbookViewId="0">
      <selection activeCell="I28" sqref="I28"/>
    </sheetView>
  </sheetViews>
  <sheetFormatPr defaultRowHeight="15" x14ac:dyDescent="0.25"/>
  <cols>
    <col min="1" max="1" width="9.140625" style="6"/>
    <col min="2" max="2" width="3.7109375" style="6" bestFit="1" customWidth="1"/>
    <col min="3" max="3" width="34.28515625" style="6" bestFit="1" customWidth="1"/>
    <col min="4" max="8" width="10.28515625" style="10" customWidth="1"/>
    <col min="9" max="9" width="64.28515625" style="6" bestFit="1" customWidth="1"/>
    <col min="10" max="16384" width="9.140625" style="6"/>
  </cols>
  <sheetData>
    <row r="2" spans="2:9" x14ac:dyDescent="0.25">
      <c r="B2" s="37" t="s">
        <v>44</v>
      </c>
      <c r="C2" s="38"/>
      <c r="D2" s="38"/>
      <c r="E2" s="38"/>
      <c r="F2" s="38"/>
      <c r="G2" s="38"/>
      <c r="H2" s="38"/>
      <c r="I2" s="39"/>
    </row>
    <row r="4" spans="2:9" x14ac:dyDescent="0.25">
      <c r="B4" s="46"/>
      <c r="C4" s="46"/>
      <c r="D4" s="44" t="s">
        <v>11</v>
      </c>
      <c r="E4" s="44"/>
      <c r="F4" s="44"/>
      <c r="G4" s="44"/>
      <c r="H4" s="44"/>
      <c r="I4" s="44"/>
    </row>
    <row r="5" spans="2:9" x14ac:dyDescent="0.25">
      <c r="B5" s="46"/>
      <c r="C5" s="46"/>
      <c r="D5" s="5" t="s">
        <v>0</v>
      </c>
      <c r="E5" s="5" t="s">
        <v>1</v>
      </c>
      <c r="F5" s="5" t="s">
        <v>2</v>
      </c>
      <c r="G5" s="5" t="s">
        <v>3</v>
      </c>
      <c r="H5" s="5" t="s">
        <v>5</v>
      </c>
      <c r="I5" s="4" t="s">
        <v>10</v>
      </c>
    </row>
    <row r="6" spans="2:9" x14ac:dyDescent="0.25">
      <c r="B6" s="45" t="s">
        <v>12</v>
      </c>
      <c r="C6" s="3" t="s">
        <v>4</v>
      </c>
      <c r="D6" s="7">
        <v>1</v>
      </c>
      <c r="E6" s="7">
        <v>1</v>
      </c>
      <c r="F6" s="7">
        <v>5</v>
      </c>
      <c r="G6" s="7">
        <v>10</v>
      </c>
      <c r="H6" s="7" t="s">
        <v>15</v>
      </c>
      <c r="I6" s="8" t="s">
        <v>8</v>
      </c>
    </row>
    <row r="7" spans="2:9" x14ac:dyDescent="0.25">
      <c r="B7" s="45"/>
      <c r="C7" s="16" t="s">
        <v>7</v>
      </c>
      <c r="D7" s="14">
        <v>0</v>
      </c>
      <c r="E7" s="14">
        <v>0</v>
      </c>
      <c r="F7" s="14">
        <v>2</v>
      </c>
      <c r="G7" s="14">
        <v>5</v>
      </c>
      <c r="H7" s="14" t="s">
        <v>15</v>
      </c>
      <c r="I7" s="15" t="s">
        <v>9</v>
      </c>
    </row>
    <row r="8" spans="2:9" x14ac:dyDescent="0.25">
      <c r="B8" s="45"/>
      <c r="C8" s="3" t="s">
        <v>6</v>
      </c>
      <c r="D8" s="7">
        <v>1</v>
      </c>
      <c r="E8" s="7">
        <v>1</v>
      </c>
      <c r="F8" s="7">
        <v>5</v>
      </c>
      <c r="G8" s="7">
        <v>25</v>
      </c>
      <c r="H8" s="7" t="s">
        <v>15</v>
      </c>
      <c r="I8" s="8" t="s">
        <v>36</v>
      </c>
    </row>
    <row r="9" spans="2:9" x14ac:dyDescent="0.25">
      <c r="B9" s="45"/>
      <c r="C9" s="3"/>
      <c r="D9" s="40"/>
      <c r="E9" s="41"/>
      <c r="F9" s="41"/>
      <c r="G9" s="41"/>
      <c r="H9" s="41"/>
      <c r="I9" s="42"/>
    </row>
    <row r="10" spans="2:9" x14ac:dyDescent="0.25">
      <c r="B10" s="45"/>
      <c r="C10" s="3" t="s">
        <v>13</v>
      </c>
      <c r="D10" s="7">
        <v>1</v>
      </c>
      <c r="E10" s="7">
        <v>5</v>
      </c>
      <c r="F10" s="7">
        <v>10</v>
      </c>
      <c r="G10" s="7">
        <v>50</v>
      </c>
      <c r="H10" s="7" t="s">
        <v>15</v>
      </c>
      <c r="I10" s="8"/>
    </row>
    <row r="11" spans="2:9" x14ac:dyDescent="0.25">
      <c r="B11" s="45"/>
      <c r="C11" s="3" t="s">
        <v>16</v>
      </c>
      <c r="D11" s="7">
        <v>1</v>
      </c>
      <c r="E11" s="7">
        <v>10</v>
      </c>
      <c r="F11" s="7">
        <v>20</v>
      </c>
      <c r="G11" s="43" t="s">
        <v>15</v>
      </c>
      <c r="H11" s="43"/>
      <c r="I11" s="8"/>
    </row>
    <row r="12" spans="2:9" x14ac:dyDescent="0.25">
      <c r="B12" s="45"/>
      <c r="C12" s="3" t="s">
        <v>33</v>
      </c>
      <c r="D12" s="7">
        <v>1</v>
      </c>
      <c r="E12" s="7">
        <v>50</v>
      </c>
      <c r="F12" s="9">
        <v>100</v>
      </c>
      <c r="G12" s="43" t="s">
        <v>15</v>
      </c>
      <c r="H12" s="43"/>
      <c r="I12" s="8"/>
    </row>
    <row r="13" spans="2:9" x14ac:dyDescent="0.25">
      <c r="B13" s="45"/>
      <c r="C13" s="3" t="s">
        <v>17</v>
      </c>
      <c r="D13" s="7">
        <v>4</v>
      </c>
      <c r="E13" s="7">
        <v>50</v>
      </c>
      <c r="F13" s="31" t="s">
        <v>15</v>
      </c>
      <c r="G13" s="32"/>
      <c r="H13" s="33"/>
      <c r="I13" s="8"/>
    </row>
    <row r="14" spans="2:9" x14ac:dyDescent="0.25">
      <c r="B14" s="45"/>
      <c r="C14" s="28" t="s">
        <v>46</v>
      </c>
      <c r="D14" s="30" t="s">
        <v>19</v>
      </c>
      <c r="E14" s="47" t="s">
        <v>48</v>
      </c>
      <c r="F14" s="47"/>
      <c r="G14" s="47"/>
      <c r="H14" s="47"/>
      <c r="I14" s="29"/>
    </row>
    <row r="15" spans="2:9" x14ac:dyDescent="0.25">
      <c r="B15" s="45"/>
      <c r="C15" s="28" t="s">
        <v>47</v>
      </c>
      <c r="D15" s="48" t="s">
        <v>19</v>
      </c>
      <c r="E15" s="49"/>
      <c r="F15" s="30">
        <v>5</v>
      </c>
      <c r="G15" s="30">
        <v>25</v>
      </c>
      <c r="H15" s="30" t="s">
        <v>15</v>
      </c>
      <c r="I15" s="29"/>
    </row>
    <row r="16" spans="2:9" x14ac:dyDescent="0.25">
      <c r="B16" s="45"/>
      <c r="C16" s="3"/>
      <c r="D16" s="40"/>
      <c r="E16" s="41"/>
      <c r="F16" s="41"/>
      <c r="G16" s="41"/>
      <c r="H16" s="41"/>
      <c r="I16" s="42"/>
    </row>
    <row r="17" spans="2:9" x14ac:dyDescent="0.25">
      <c r="B17" s="45"/>
      <c r="C17" s="3" t="s">
        <v>18</v>
      </c>
      <c r="D17" s="7" t="s">
        <v>61</v>
      </c>
      <c r="E17" s="7" t="s">
        <v>24</v>
      </c>
      <c r="F17" s="31" t="s">
        <v>62</v>
      </c>
      <c r="G17" s="33"/>
      <c r="H17" s="7" t="s">
        <v>28</v>
      </c>
      <c r="I17" s="8"/>
    </row>
    <row r="18" spans="2:9" x14ac:dyDescent="0.25">
      <c r="B18" s="45"/>
      <c r="C18" s="3"/>
      <c r="D18" s="31"/>
      <c r="E18" s="32"/>
      <c r="F18" s="32"/>
      <c r="G18" s="32"/>
      <c r="H18" s="32"/>
      <c r="I18" s="33"/>
    </row>
    <row r="19" spans="2:9" x14ac:dyDescent="0.25">
      <c r="B19" s="45"/>
      <c r="C19" s="3" t="s">
        <v>63</v>
      </c>
      <c r="D19" s="27" t="s">
        <v>19</v>
      </c>
      <c r="E19" s="27">
        <v>1</v>
      </c>
      <c r="F19" s="31">
        <v>5</v>
      </c>
      <c r="G19" s="33">
        <v>25</v>
      </c>
      <c r="H19" s="27" t="s">
        <v>15</v>
      </c>
      <c r="I19" s="8"/>
    </row>
    <row r="21" spans="2:9" x14ac:dyDescent="0.25">
      <c r="C21" s="34" t="s">
        <v>41</v>
      </c>
      <c r="D21" s="35"/>
      <c r="E21" s="35"/>
      <c r="F21" s="35"/>
      <c r="G21" s="35"/>
      <c r="H21" s="35"/>
      <c r="I21" s="36"/>
    </row>
  </sheetData>
  <mergeCells count="15">
    <mergeCell ref="D18:I18"/>
    <mergeCell ref="C21:I21"/>
    <mergeCell ref="B2:I2"/>
    <mergeCell ref="D16:I16"/>
    <mergeCell ref="D9:I9"/>
    <mergeCell ref="F17:G17"/>
    <mergeCell ref="F13:H13"/>
    <mergeCell ref="G11:H11"/>
    <mergeCell ref="D4:I4"/>
    <mergeCell ref="B6:B19"/>
    <mergeCell ref="B4:C5"/>
    <mergeCell ref="G12:H12"/>
    <mergeCell ref="E14:H14"/>
    <mergeCell ref="D15:E15"/>
    <mergeCell ref="F19:G19"/>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EB03-9831-4A84-BAA4-07E57C463030}">
  <dimension ref="B2:F18"/>
  <sheetViews>
    <sheetView workbookViewId="0">
      <selection activeCell="D12" sqref="D12:F12"/>
    </sheetView>
  </sheetViews>
  <sheetFormatPr defaultRowHeight="15" x14ac:dyDescent="0.25"/>
  <cols>
    <col min="1" max="1" width="9.140625" style="11"/>
    <col min="2" max="2" width="3.7109375" style="11" bestFit="1" customWidth="1"/>
    <col min="3" max="3" width="34.28515625" style="11" bestFit="1" customWidth="1"/>
    <col min="4" max="5" width="10.28515625" style="11" customWidth="1"/>
    <col min="6" max="6" width="76.140625" style="11" bestFit="1" customWidth="1"/>
    <col min="7" max="16384" width="9.140625" style="11"/>
  </cols>
  <sheetData>
    <row r="2" spans="2:6" x14ac:dyDescent="0.25">
      <c r="B2" s="59"/>
      <c r="C2" s="59"/>
      <c r="D2" s="50" t="s">
        <v>29</v>
      </c>
      <c r="E2" s="51"/>
      <c r="F2" s="52"/>
    </row>
    <row r="3" spans="2:6" x14ac:dyDescent="0.25">
      <c r="B3" s="59"/>
      <c r="C3" s="59"/>
      <c r="D3" s="18" t="s">
        <v>23</v>
      </c>
      <c r="E3" s="1" t="s">
        <v>22</v>
      </c>
      <c r="F3" s="1" t="s">
        <v>10</v>
      </c>
    </row>
    <row r="4" spans="2:6" x14ac:dyDescent="0.25">
      <c r="B4" s="45" t="s">
        <v>12</v>
      </c>
      <c r="C4" s="17" t="s">
        <v>4</v>
      </c>
      <c r="D4" s="60">
        <v>9.99</v>
      </c>
      <c r="E4" s="60"/>
      <c r="F4" s="12" t="s">
        <v>8</v>
      </c>
    </row>
    <row r="5" spans="2:6" x14ac:dyDescent="0.25">
      <c r="B5" s="45"/>
      <c r="C5" s="17" t="s">
        <v>7</v>
      </c>
      <c r="D5" s="60">
        <v>5.99</v>
      </c>
      <c r="E5" s="60"/>
      <c r="F5" s="12" t="s">
        <v>9</v>
      </c>
    </row>
    <row r="6" spans="2:6" x14ac:dyDescent="0.25">
      <c r="B6" s="45"/>
      <c r="C6" s="17" t="s">
        <v>6</v>
      </c>
      <c r="D6" s="60">
        <v>2.99</v>
      </c>
      <c r="E6" s="60"/>
      <c r="F6" s="12"/>
    </row>
    <row r="7" spans="2:6" x14ac:dyDescent="0.25">
      <c r="B7" s="45"/>
      <c r="C7" s="2"/>
      <c r="D7" s="57"/>
      <c r="E7" s="58"/>
      <c r="F7" s="33"/>
    </row>
    <row r="8" spans="2:6" x14ac:dyDescent="0.25">
      <c r="B8" s="45"/>
      <c r="C8" s="17" t="s">
        <v>13</v>
      </c>
      <c r="D8" s="60">
        <v>0.99</v>
      </c>
      <c r="E8" s="60"/>
      <c r="F8" s="12" t="s">
        <v>31</v>
      </c>
    </row>
    <row r="9" spans="2:6" x14ac:dyDescent="0.25">
      <c r="B9" s="45"/>
      <c r="C9" s="17" t="s">
        <v>16</v>
      </c>
      <c r="D9" s="60">
        <v>0.99</v>
      </c>
      <c r="E9" s="60"/>
      <c r="F9" s="12" t="s">
        <v>32</v>
      </c>
    </row>
    <row r="10" spans="2:6" x14ac:dyDescent="0.25">
      <c r="B10" s="45"/>
      <c r="C10" s="17" t="s">
        <v>33</v>
      </c>
      <c r="D10" s="60">
        <v>0.49</v>
      </c>
      <c r="E10" s="60"/>
      <c r="F10" s="12"/>
    </row>
    <row r="11" spans="2:6" x14ac:dyDescent="0.25">
      <c r="B11" s="45"/>
      <c r="C11" s="17" t="s">
        <v>17</v>
      </c>
      <c r="D11" s="60">
        <v>0.12</v>
      </c>
      <c r="E11" s="60"/>
      <c r="F11" s="12" t="s">
        <v>14</v>
      </c>
    </row>
    <row r="12" spans="2:6" x14ac:dyDescent="0.25">
      <c r="B12" s="45"/>
      <c r="C12" s="2"/>
      <c r="D12" s="56"/>
      <c r="E12" s="32"/>
      <c r="F12" s="33"/>
    </row>
    <row r="13" spans="2:6" x14ac:dyDescent="0.25">
      <c r="B13" s="45"/>
      <c r="C13" s="53" t="s">
        <v>18</v>
      </c>
      <c r="D13" s="7" t="s">
        <v>49</v>
      </c>
      <c r="E13" s="7" t="s">
        <v>0</v>
      </c>
      <c r="F13" s="12" t="s">
        <v>26</v>
      </c>
    </row>
    <row r="14" spans="2:6" x14ac:dyDescent="0.25">
      <c r="B14" s="45"/>
      <c r="C14" s="54"/>
      <c r="D14" s="7" t="s">
        <v>24</v>
      </c>
      <c r="E14" s="13">
        <v>2.99</v>
      </c>
      <c r="F14" s="12" t="s">
        <v>45</v>
      </c>
    </row>
    <row r="15" spans="2:6" x14ac:dyDescent="0.25">
      <c r="B15" s="45"/>
      <c r="C15" s="54"/>
      <c r="D15" s="7" t="s">
        <v>25</v>
      </c>
      <c r="E15" s="13">
        <v>5.99</v>
      </c>
      <c r="F15" s="12" t="s">
        <v>27</v>
      </c>
    </row>
    <row r="16" spans="2:6" x14ac:dyDescent="0.25">
      <c r="B16" s="45"/>
      <c r="C16" s="55"/>
      <c r="D16" s="7" t="s">
        <v>28</v>
      </c>
      <c r="E16" s="13">
        <v>9.99</v>
      </c>
      <c r="F16" s="12" t="s">
        <v>50</v>
      </c>
    </row>
    <row r="17" spans="2:6" x14ac:dyDescent="0.25">
      <c r="B17" s="45"/>
      <c r="C17" s="2"/>
      <c r="D17" s="61"/>
      <c r="E17" s="32"/>
      <c r="F17" s="33"/>
    </row>
    <row r="18" spans="2:6" x14ac:dyDescent="0.25">
      <c r="B18" s="45"/>
      <c r="C18" s="17" t="s">
        <v>20</v>
      </c>
      <c r="D18" s="60">
        <v>4.99</v>
      </c>
      <c r="E18" s="60">
        <v>4.99</v>
      </c>
      <c r="F18" s="12" t="s">
        <v>30</v>
      </c>
    </row>
  </sheetData>
  <mergeCells count="15">
    <mergeCell ref="D2:F2"/>
    <mergeCell ref="C13:C16"/>
    <mergeCell ref="D12:F12"/>
    <mergeCell ref="D7:F7"/>
    <mergeCell ref="B2:C3"/>
    <mergeCell ref="B4:B18"/>
    <mergeCell ref="D18:E18"/>
    <mergeCell ref="D17:F17"/>
    <mergeCell ref="D8:E8"/>
    <mergeCell ref="D4:E4"/>
    <mergeCell ref="D5:E5"/>
    <mergeCell ref="D6:E6"/>
    <mergeCell ref="D9:E9"/>
    <mergeCell ref="D10:E10"/>
    <mergeCell ref="D11:E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B9E85-2324-4849-9D4C-02218A174508}">
  <dimension ref="B2:L23"/>
  <sheetViews>
    <sheetView workbookViewId="0">
      <selection activeCell="F19" sqref="F19:G19"/>
    </sheetView>
  </sheetViews>
  <sheetFormatPr defaultRowHeight="15" x14ac:dyDescent="0.25"/>
  <cols>
    <col min="1" max="1" width="9.140625" style="6"/>
    <col min="2" max="2" width="3.7109375" style="6" bestFit="1" customWidth="1"/>
    <col min="3" max="3" width="34.28515625" style="6" bestFit="1" customWidth="1"/>
    <col min="4" max="4" width="10.28515625" style="10" customWidth="1"/>
    <col min="5" max="5" width="10.28515625" style="26" customWidth="1"/>
    <col min="6" max="6" width="10.28515625" style="10" customWidth="1"/>
    <col min="7" max="7" width="10.28515625" style="26" customWidth="1"/>
    <col min="8" max="8" width="10.28515625" style="10" customWidth="1"/>
    <col min="9" max="9" width="10.28515625" style="26" customWidth="1"/>
    <col min="10" max="10" width="10.28515625" style="10" customWidth="1"/>
    <col min="11" max="11" width="10.28515625" style="26" customWidth="1"/>
    <col min="12" max="12" width="64.28515625" style="6" bestFit="1" customWidth="1"/>
    <col min="13" max="16384" width="9.140625" style="6"/>
  </cols>
  <sheetData>
    <row r="2" spans="2:12" s="19" customFormat="1" x14ac:dyDescent="0.25">
      <c r="B2" s="46"/>
      <c r="C2" s="46"/>
      <c r="D2" s="72" t="s">
        <v>1</v>
      </c>
      <c r="E2" s="73"/>
      <c r="F2" s="72" t="s">
        <v>2</v>
      </c>
      <c r="G2" s="73"/>
      <c r="H2" s="72" t="s">
        <v>3</v>
      </c>
      <c r="I2" s="73"/>
      <c r="J2" s="72" t="s">
        <v>5</v>
      </c>
      <c r="K2" s="73"/>
      <c r="L2" s="20" t="s">
        <v>10</v>
      </c>
    </row>
    <row r="3" spans="2:12" x14ac:dyDescent="0.25">
      <c r="B3" s="46"/>
      <c r="C3" s="46"/>
      <c r="D3" s="5" t="s">
        <v>39</v>
      </c>
      <c r="E3" s="25" t="s">
        <v>21</v>
      </c>
      <c r="F3" s="5" t="s">
        <v>39</v>
      </c>
      <c r="G3" s="25" t="s">
        <v>21</v>
      </c>
      <c r="H3" s="5" t="s">
        <v>39</v>
      </c>
      <c r="I3" s="25" t="s">
        <v>21</v>
      </c>
      <c r="J3" s="5" t="s">
        <v>39</v>
      </c>
      <c r="K3" s="25" t="s">
        <v>21</v>
      </c>
      <c r="L3" s="4" t="s">
        <v>10</v>
      </c>
    </row>
    <row r="4" spans="2:12" x14ac:dyDescent="0.25">
      <c r="B4" s="74" t="s">
        <v>12</v>
      </c>
      <c r="C4" s="23" t="s">
        <v>42</v>
      </c>
      <c r="D4" s="77"/>
      <c r="E4" s="78"/>
      <c r="F4" s="77">
        <v>2</v>
      </c>
      <c r="G4" s="78"/>
      <c r="H4" s="77">
        <v>2</v>
      </c>
      <c r="I4" s="78"/>
      <c r="J4" s="77">
        <v>1</v>
      </c>
      <c r="K4" s="78"/>
      <c r="L4" s="24"/>
    </row>
    <row r="5" spans="2:12" ht="15" customHeight="1" x14ac:dyDescent="0.25">
      <c r="B5" s="75"/>
      <c r="C5" s="3" t="s">
        <v>4</v>
      </c>
      <c r="D5" s="7">
        <v>1</v>
      </c>
      <c r="E5" s="21" t="s">
        <v>0</v>
      </c>
      <c r="F5" s="14">
        <v>4</v>
      </c>
      <c r="G5" s="22">
        <f>(F5-D5)*Prices!$D$4</f>
        <v>29.97</v>
      </c>
      <c r="H5" s="14">
        <v>9</v>
      </c>
      <c r="I5" s="22">
        <f>(H5-F5)*Prices!$D$4</f>
        <v>49.95</v>
      </c>
      <c r="J5" s="14" t="s">
        <v>15</v>
      </c>
      <c r="K5" s="22">
        <f>2*I5/J$4</f>
        <v>99.9</v>
      </c>
      <c r="L5" s="8" t="s">
        <v>8</v>
      </c>
    </row>
    <row r="6" spans="2:12" x14ac:dyDescent="0.25">
      <c r="B6" s="75"/>
      <c r="C6" s="16" t="s">
        <v>7</v>
      </c>
      <c r="D6" s="14" t="s">
        <v>37</v>
      </c>
      <c r="E6" s="22" t="s">
        <v>37</v>
      </c>
      <c r="F6" s="14">
        <v>2</v>
      </c>
      <c r="G6" s="22">
        <f>F6*Prices!$D$4</f>
        <v>19.98</v>
      </c>
      <c r="H6" s="14">
        <v>5</v>
      </c>
      <c r="I6" s="22">
        <f>(H6-F6)*Prices!$D$4</f>
        <v>29.97</v>
      </c>
      <c r="J6" s="14" t="s">
        <v>15</v>
      </c>
      <c r="K6" s="22">
        <f>2*I6/J$4</f>
        <v>59.94</v>
      </c>
      <c r="L6" s="15" t="s">
        <v>9</v>
      </c>
    </row>
    <row r="7" spans="2:12" x14ac:dyDescent="0.25">
      <c r="B7" s="75"/>
      <c r="C7" s="3" t="s">
        <v>6</v>
      </c>
      <c r="D7" s="7" t="s">
        <v>37</v>
      </c>
      <c r="E7" s="21" t="s">
        <v>37</v>
      </c>
      <c r="F7" s="14">
        <v>5</v>
      </c>
      <c r="G7" s="22">
        <f>F7*Prices!$D$4</f>
        <v>49.95</v>
      </c>
      <c r="H7" s="14">
        <v>25</v>
      </c>
      <c r="I7" s="22">
        <f>(H7-F7)*Prices!$D$4</f>
        <v>199.8</v>
      </c>
      <c r="J7" s="14" t="s">
        <v>15</v>
      </c>
      <c r="K7" s="22">
        <f>2*I7/J$4</f>
        <v>399.6</v>
      </c>
      <c r="L7" s="8" t="s">
        <v>36</v>
      </c>
    </row>
    <row r="8" spans="2:12" x14ac:dyDescent="0.25">
      <c r="B8" s="75"/>
      <c r="C8" s="3"/>
      <c r="D8" s="41"/>
      <c r="E8" s="41"/>
      <c r="F8" s="41"/>
      <c r="G8" s="41"/>
      <c r="H8" s="41"/>
      <c r="I8" s="41"/>
      <c r="J8" s="41"/>
      <c r="K8" s="41"/>
      <c r="L8" s="42"/>
    </row>
    <row r="9" spans="2:12" x14ac:dyDescent="0.25">
      <c r="B9" s="75"/>
      <c r="C9" s="3" t="s">
        <v>51</v>
      </c>
      <c r="D9" s="7">
        <v>4</v>
      </c>
      <c r="E9" s="21">
        <f>D9*Prices!D8</f>
        <v>3.96</v>
      </c>
      <c r="F9" s="14">
        <v>9</v>
      </c>
      <c r="G9" s="22">
        <f>((F9-D9)*Prices!$D$4)/$F$4</f>
        <v>24.975000000000001</v>
      </c>
      <c r="H9" s="14">
        <v>49</v>
      </c>
      <c r="I9" s="22">
        <f>(H9-F9)*Prices!$D$4</f>
        <v>399.6</v>
      </c>
      <c r="J9" s="14" t="s">
        <v>15</v>
      </c>
      <c r="K9" s="22">
        <f>2*I9/J$4</f>
        <v>799.2</v>
      </c>
      <c r="L9" s="8"/>
    </row>
    <row r="10" spans="2:12" x14ac:dyDescent="0.25">
      <c r="B10" s="75"/>
      <c r="C10" s="3" t="s">
        <v>52</v>
      </c>
      <c r="D10" s="7">
        <v>9</v>
      </c>
      <c r="E10" s="21">
        <f>D10*Prices!D9</f>
        <v>8.91</v>
      </c>
      <c r="F10" s="14">
        <v>19</v>
      </c>
      <c r="G10" s="22">
        <f>((F10-D10)*Prices!$D$4)/$F$4</f>
        <v>49.95</v>
      </c>
      <c r="H10" s="14" t="s">
        <v>15</v>
      </c>
      <c r="I10" s="22">
        <f>(F10*Prices!$D$4)/H$4</f>
        <v>94.905000000000001</v>
      </c>
      <c r="J10" s="14" t="s">
        <v>15</v>
      </c>
      <c r="K10" s="22">
        <f>2*I10/J$4</f>
        <v>189.81</v>
      </c>
      <c r="L10" s="8"/>
    </row>
    <row r="11" spans="2:12" x14ac:dyDescent="0.25">
      <c r="B11" s="75"/>
      <c r="C11" s="3" t="s">
        <v>33</v>
      </c>
      <c r="D11" s="7">
        <v>49</v>
      </c>
      <c r="E11" s="21">
        <f>D11*Prices!D10</f>
        <v>24.009999999999998</v>
      </c>
      <c r="F11" s="14">
        <v>99</v>
      </c>
      <c r="G11" s="22">
        <f>((F11-D11)*Prices!$D$4)/$F$4</f>
        <v>249.75</v>
      </c>
      <c r="H11" s="14" t="s">
        <v>15</v>
      </c>
      <c r="I11" s="22">
        <f>(F11*Prices!$D$4)/H$4</f>
        <v>494.505</v>
      </c>
      <c r="J11" s="14" t="s">
        <v>15</v>
      </c>
      <c r="K11" s="22">
        <f>2*I11/J$4</f>
        <v>989.01</v>
      </c>
      <c r="L11" s="8"/>
    </row>
    <row r="12" spans="2:12" x14ac:dyDescent="0.25">
      <c r="B12" s="75"/>
      <c r="C12" s="3" t="s">
        <v>17</v>
      </c>
      <c r="D12" s="7">
        <v>49</v>
      </c>
      <c r="E12" s="21">
        <f>D12*Prices!D11</f>
        <v>5.88</v>
      </c>
      <c r="F12" s="14" t="s">
        <v>15</v>
      </c>
      <c r="G12" s="22">
        <f>(D12*Prices!$D$4)/F$4</f>
        <v>244.755</v>
      </c>
      <c r="H12" s="14" t="s">
        <v>15</v>
      </c>
      <c r="I12" s="22">
        <f>(D12*Prices!$D$4*2)/H$4</f>
        <v>489.51</v>
      </c>
      <c r="J12" s="14" t="s">
        <v>15</v>
      </c>
      <c r="K12" s="22">
        <f>2*I12/J$4</f>
        <v>979.02</v>
      </c>
      <c r="L12" s="8"/>
    </row>
    <row r="13" spans="2:12" x14ac:dyDescent="0.25">
      <c r="B13" s="75"/>
      <c r="C13" s="3"/>
      <c r="D13" s="41"/>
      <c r="E13" s="41"/>
      <c r="F13" s="41"/>
      <c r="G13" s="41"/>
      <c r="H13" s="41"/>
      <c r="I13" s="41"/>
      <c r="J13" s="41"/>
      <c r="K13" s="41"/>
      <c r="L13" s="42"/>
    </row>
    <row r="14" spans="2:12" x14ac:dyDescent="0.25">
      <c r="B14" s="75"/>
      <c r="C14" s="3" t="s">
        <v>18</v>
      </c>
      <c r="D14" s="7" t="s">
        <v>34</v>
      </c>
      <c r="E14" s="21">
        <f>Prices!E14</f>
        <v>2.99</v>
      </c>
      <c r="F14" s="14" t="s">
        <v>35</v>
      </c>
      <c r="G14" s="22">
        <f>Prices!$E$15</f>
        <v>5.99</v>
      </c>
      <c r="H14" s="14" t="s">
        <v>35</v>
      </c>
      <c r="I14" s="22">
        <f>Prices!$E$15</f>
        <v>5.99</v>
      </c>
      <c r="J14" s="14" t="s">
        <v>28</v>
      </c>
      <c r="K14" s="22">
        <f>Prices!$E$16</f>
        <v>9.99</v>
      </c>
      <c r="L14" s="8"/>
    </row>
    <row r="15" spans="2:12" x14ac:dyDescent="0.25">
      <c r="B15" s="75"/>
      <c r="C15" s="3"/>
      <c r="D15" s="32"/>
      <c r="E15" s="32"/>
      <c r="F15" s="32"/>
      <c r="G15" s="32"/>
      <c r="H15" s="32"/>
      <c r="I15" s="32"/>
      <c r="J15" s="32"/>
      <c r="K15" s="32"/>
      <c r="L15" s="33"/>
    </row>
    <row r="16" spans="2:12" x14ac:dyDescent="0.25">
      <c r="B16" s="76"/>
      <c r="C16" s="3" t="s">
        <v>20</v>
      </c>
      <c r="D16" s="27">
        <v>1</v>
      </c>
      <c r="E16" s="21">
        <v>4.99</v>
      </c>
      <c r="F16" s="14">
        <v>1</v>
      </c>
      <c r="G16" s="22">
        <f>F16*Prices!$D$18</f>
        <v>4.99</v>
      </c>
      <c r="H16" s="14">
        <v>5</v>
      </c>
      <c r="I16" s="22">
        <f>H16*Prices!$D$18</f>
        <v>24.950000000000003</v>
      </c>
      <c r="J16" s="14" t="s">
        <v>15</v>
      </c>
      <c r="K16" s="22">
        <f>2*I16/J$4</f>
        <v>49.900000000000006</v>
      </c>
      <c r="L16" s="15"/>
    </row>
    <row r="18" spans="3:12" x14ac:dyDescent="0.25">
      <c r="C18" s="8" t="s">
        <v>40</v>
      </c>
      <c r="D18" s="60">
        <f>SUM(E9:E12,E14,E16)</f>
        <v>50.74</v>
      </c>
      <c r="E18" s="43"/>
      <c r="F18" s="62">
        <f>SUM(G5:G16)</f>
        <v>680.31</v>
      </c>
      <c r="G18" s="63"/>
      <c r="H18" s="62">
        <f>SUM(I5:I16)</f>
        <v>1789.18</v>
      </c>
      <c r="I18" s="63"/>
      <c r="J18" s="62">
        <f>SUM(K5:K16)</f>
        <v>3576.37</v>
      </c>
      <c r="K18" s="63"/>
      <c r="L18" s="8"/>
    </row>
    <row r="19" spans="3:12" x14ac:dyDescent="0.25">
      <c r="C19" s="8" t="s">
        <v>43</v>
      </c>
      <c r="D19" s="67">
        <v>49.99</v>
      </c>
      <c r="E19" s="68"/>
      <c r="F19" s="62">
        <v>599.99</v>
      </c>
      <c r="G19" s="63"/>
      <c r="H19" s="62">
        <v>1499.99</v>
      </c>
      <c r="I19" s="63"/>
      <c r="J19" s="62">
        <v>2799.99</v>
      </c>
      <c r="K19" s="63"/>
      <c r="L19" s="8"/>
    </row>
    <row r="20" spans="3:12" x14ac:dyDescent="0.25">
      <c r="C20" s="8" t="s">
        <v>60</v>
      </c>
      <c r="D20" s="79">
        <f>(D19/D18)</f>
        <v>0.98521876231769812</v>
      </c>
      <c r="E20" s="80"/>
      <c r="F20" s="79">
        <f>(F19/F18)</f>
        <v>0.88193617615498821</v>
      </c>
      <c r="G20" s="80"/>
      <c r="H20" s="79">
        <f>(H19/H18)</f>
        <v>0.83836729675046662</v>
      </c>
      <c r="I20" s="80"/>
      <c r="J20" s="79">
        <f>(J19/J18)</f>
        <v>0.78291396024460558</v>
      </c>
      <c r="K20" s="80"/>
      <c r="L20" s="8"/>
    </row>
    <row r="22" spans="3:12" x14ac:dyDescent="0.25">
      <c r="C22" s="69" t="s">
        <v>38</v>
      </c>
      <c r="D22" s="70"/>
      <c r="E22" s="70"/>
      <c r="F22" s="70"/>
      <c r="G22" s="70"/>
      <c r="H22" s="70"/>
      <c r="I22" s="70"/>
      <c r="J22" s="70"/>
      <c r="K22" s="70"/>
      <c r="L22" s="71"/>
    </row>
    <row r="23" spans="3:12" x14ac:dyDescent="0.25">
      <c r="C23" s="64" t="s">
        <v>41</v>
      </c>
      <c r="D23" s="65"/>
      <c r="E23" s="65"/>
      <c r="F23" s="65"/>
      <c r="G23" s="65"/>
      <c r="H23" s="65"/>
      <c r="I23" s="65"/>
      <c r="J23" s="65"/>
      <c r="K23" s="65"/>
      <c r="L23" s="66"/>
    </row>
  </sheetData>
  <mergeCells count="27">
    <mergeCell ref="B2:C3"/>
    <mergeCell ref="D8:L8"/>
    <mergeCell ref="D13:L13"/>
    <mergeCell ref="D15:L15"/>
    <mergeCell ref="D2:E2"/>
    <mergeCell ref="F2:G2"/>
    <mergeCell ref="H2:I2"/>
    <mergeCell ref="J2:K2"/>
    <mergeCell ref="B4:B16"/>
    <mergeCell ref="D4:E4"/>
    <mergeCell ref="F4:G4"/>
    <mergeCell ref="H4:I4"/>
    <mergeCell ref="J4:K4"/>
    <mergeCell ref="D18:E18"/>
    <mergeCell ref="F18:G18"/>
    <mergeCell ref="C23:L23"/>
    <mergeCell ref="H18:I18"/>
    <mergeCell ref="J18:K18"/>
    <mergeCell ref="D19:E19"/>
    <mergeCell ref="C22:L22"/>
    <mergeCell ref="F19:G19"/>
    <mergeCell ref="H19:I19"/>
    <mergeCell ref="J19:K19"/>
    <mergeCell ref="D20:E20"/>
    <mergeCell ref="F20:G20"/>
    <mergeCell ref="H20:I20"/>
    <mergeCell ref="J20:K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03894-93D0-495C-B3BA-C4E55DD6402D}">
  <dimension ref="B2:K22"/>
  <sheetViews>
    <sheetView workbookViewId="0">
      <selection activeCell="E11" sqref="E11"/>
    </sheetView>
  </sheetViews>
  <sheetFormatPr defaultRowHeight="15" x14ac:dyDescent="0.25"/>
  <cols>
    <col min="2" max="2" width="9.28515625" bestFit="1" customWidth="1"/>
    <col min="3" max="3" width="7.85546875" bestFit="1" customWidth="1"/>
    <col min="4" max="4" width="14.7109375" customWidth="1"/>
    <col min="5" max="5" width="16.5703125" customWidth="1"/>
    <col min="6" max="6" width="10.140625" style="81" bestFit="1" customWidth="1"/>
    <col min="7" max="7" width="9.85546875" bestFit="1" customWidth="1"/>
    <col min="8" max="8" width="9.85546875" style="81" bestFit="1" customWidth="1"/>
    <col min="9" max="9" width="9.85546875" bestFit="1" customWidth="1"/>
    <col min="10" max="10" width="13.85546875" bestFit="1" customWidth="1"/>
    <col min="11" max="11" width="24.5703125" customWidth="1"/>
  </cols>
  <sheetData>
    <row r="2" spans="2:11" x14ac:dyDescent="0.25">
      <c r="B2" s="104" t="s">
        <v>66</v>
      </c>
      <c r="C2" s="104"/>
      <c r="D2" s="104"/>
      <c r="E2" s="105">
        <v>45017</v>
      </c>
    </row>
    <row r="4" spans="2:11" x14ac:dyDescent="0.25">
      <c r="B4" s="86" t="s">
        <v>76</v>
      </c>
      <c r="C4" s="86"/>
      <c r="D4" s="103"/>
      <c r="E4" s="103"/>
    </row>
    <row r="5" spans="2:11" x14ac:dyDescent="0.25">
      <c r="B5" s="93" t="s">
        <v>53</v>
      </c>
      <c r="C5" s="101" t="s">
        <v>56</v>
      </c>
      <c r="D5" s="82" t="s">
        <v>57</v>
      </c>
      <c r="E5" s="106">
        <v>7916.666666666667</v>
      </c>
    </row>
    <row r="6" spans="2:11" x14ac:dyDescent="0.25">
      <c r="B6" s="94"/>
      <c r="C6" s="101"/>
      <c r="D6" s="85" t="s">
        <v>75</v>
      </c>
      <c r="E6" s="106">
        <v>3333.3333333333298</v>
      </c>
    </row>
    <row r="7" spans="2:11" x14ac:dyDescent="0.25">
      <c r="B7" s="94"/>
      <c r="C7" s="95"/>
      <c r="D7" s="85" t="s">
        <v>55</v>
      </c>
      <c r="E7" s="106">
        <v>3750</v>
      </c>
    </row>
    <row r="8" spans="2:11" x14ac:dyDescent="0.25">
      <c r="B8" s="94"/>
      <c r="C8" s="99" t="s">
        <v>54</v>
      </c>
      <c r="D8" s="100"/>
      <c r="E8" s="106">
        <v>100</v>
      </c>
    </row>
    <row r="9" spans="2:11" x14ac:dyDescent="0.25">
      <c r="B9" s="94"/>
      <c r="C9" s="99" t="s">
        <v>67</v>
      </c>
      <c r="D9" s="100"/>
      <c r="E9" s="106">
        <v>100</v>
      </c>
    </row>
    <row r="10" spans="2:11" x14ac:dyDescent="0.25">
      <c r="B10" s="95"/>
      <c r="C10" s="99" t="s">
        <v>89</v>
      </c>
      <c r="D10" s="100"/>
      <c r="E10" s="106">
        <v>1671.9999999999998</v>
      </c>
    </row>
    <row r="11" spans="2:11" x14ac:dyDescent="0.25">
      <c r="B11" s="96" t="s">
        <v>40</v>
      </c>
      <c r="C11" s="96"/>
      <c r="D11" s="96"/>
      <c r="E11" s="107">
        <f>SUM(E5:E10)</f>
        <v>16871.999999999996</v>
      </c>
    </row>
    <row r="13" spans="2:11" x14ac:dyDescent="0.25">
      <c r="B13" s="90" t="s">
        <v>58</v>
      </c>
      <c r="C13" s="90"/>
      <c r="D13" s="90"/>
      <c r="E13" s="90"/>
      <c r="F13" s="90"/>
      <c r="G13" s="90"/>
      <c r="H13" s="90"/>
      <c r="I13" s="90"/>
      <c r="J13" s="90"/>
      <c r="K13" s="90"/>
    </row>
    <row r="14" spans="2:11" x14ac:dyDescent="0.25">
      <c r="B14" s="91" t="s">
        <v>1</v>
      </c>
      <c r="C14" s="91"/>
      <c r="D14" s="91" t="s">
        <v>59</v>
      </c>
      <c r="E14" s="91"/>
      <c r="F14" s="91" t="s">
        <v>3</v>
      </c>
      <c r="G14" s="91"/>
      <c r="H14" s="91" t="s">
        <v>5</v>
      </c>
      <c r="I14" s="91"/>
      <c r="J14" s="92" t="s">
        <v>64</v>
      </c>
      <c r="K14" s="92" t="s">
        <v>73</v>
      </c>
    </row>
    <row r="15" spans="2:11" x14ac:dyDescent="0.25">
      <c r="B15" s="82">
        <v>338</v>
      </c>
      <c r="C15" s="84">
        <f>'Package pricing'!$D$19</f>
        <v>49.99</v>
      </c>
      <c r="D15" s="82">
        <v>0</v>
      </c>
      <c r="E15" s="84">
        <f>'Package pricing'!$F$19</f>
        <v>599.99</v>
      </c>
      <c r="F15" s="83">
        <v>0</v>
      </c>
      <c r="G15" s="84">
        <f>'Package pricing'!$H$19</f>
        <v>1499.99</v>
      </c>
      <c r="H15" s="83">
        <v>0</v>
      </c>
      <c r="I15" s="84">
        <f>'Package pricing'!$J$19</f>
        <v>2799.99</v>
      </c>
      <c r="J15" s="84">
        <f>SUM((B15*C15),(D15*E15),(F15*G15),(H15*I15))</f>
        <v>16896.62</v>
      </c>
      <c r="K15" s="97">
        <f>SUM(B15,D15,F15,H15)</f>
        <v>338</v>
      </c>
    </row>
    <row r="16" spans="2:11" x14ac:dyDescent="0.25">
      <c r="B16" s="82">
        <v>0</v>
      </c>
      <c r="C16" s="84">
        <f>'Package pricing'!$D$19</f>
        <v>49.99</v>
      </c>
      <c r="D16" s="82">
        <v>29</v>
      </c>
      <c r="E16" s="84">
        <f>'Package pricing'!$F$19</f>
        <v>599.99</v>
      </c>
      <c r="F16" s="83">
        <v>0</v>
      </c>
      <c r="G16" s="84">
        <f>'Package pricing'!$H$19</f>
        <v>1499.99</v>
      </c>
      <c r="H16" s="83">
        <v>0</v>
      </c>
      <c r="I16" s="84">
        <f>'Package pricing'!$J$19</f>
        <v>2799.99</v>
      </c>
      <c r="J16" s="84">
        <f>SUM((B16*C16),(D16*E16),(F16*G16),(H16*I16))</f>
        <v>17399.71</v>
      </c>
      <c r="K16" s="97">
        <f t="shared" ref="K16:K18" si="0">SUM(B16,D16,F16,H16)</f>
        <v>29</v>
      </c>
    </row>
    <row r="17" spans="2:11" x14ac:dyDescent="0.25">
      <c r="B17" s="82">
        <v>0</v>
      </c>
      <c r="C17" s="84">
        <f>'Package pricing'!$D$19</f>
        <v>49.99</v>
      </c>
      <c r="D17" s="82">
        <v>0</v>
      </c>
      <c r="E17" s="84">
        <f>'Package pricing'!$F$19</f>
        <v>599.99</v>
      </c>
      <c r="F17" s="83">
        <v>12</v>
      </c>
      <c r="G17" s="84">
        <f>'Package pricing'!$H$19</f>
        <v>1499.99</v>
      </c>
      <c r="H17" s="83">
        <v>0</v>
      </c>
      <c r="I17" s="84">
        <f>'Package pricing'!$J$19</f>
        <v>2799.99</v>
      </c>
      <c r="J17" s="84">
        <f>SUM((B17*C17),(D17*E17),(F17*G17),(H17*I17))</f>
        <v>17999.88</v>
      </c>
      <c r="K17" s="97">
        <f t="shared" si="0"/>
        <v>12</v>
      </c>
    </row>
    <row r="18" spans="2:11" x14ac:dyDescent="0.25">
      <c r="B18" s="82">
        <v>0</v>
      </c>
      <c r="C18" s="84">
        <f>'Package pricing'!$D$19</f>
        <v>49.99</v>
      </c>
      <c r="D18" s="82">
        <v>0</v>
      </c>
      <c r="E18" s="84">
        <f>'Package pricing'!$F$19</f>
        <v>599.99</v>
      </c>
      <c r="F18" s="83">
        <v>0</v>
      </c>
      <c r="G18" s="84">
        <f>'Package pricing'!$H$19</f>
        <v>1499.99</v>
      </c>
      <c r="H18" s="83">
        <v>7</v>
      </c>
      <c r="I18" s="84">
        <f>'Package pricing'!$J$19</f>
        <v>2799.99</v>
      </c>
      <c r="J18" s="84">
        <f>SUM((B18*C18),(D18*E18),(F18*G18),(H18*I18))</f>
        <v>19599.93</v>
      </c>
      <c r="K18" s="97">
        <f t="shared" si="0"/>
        <v>7</v>
      </c>
    </row>
    <row r="20" spans="2:11" x14ac:dyDescent="0.25">
      <c r="B20" s="90" t="s">
        <v>68</v>
      </c>
      <c r="C20" s="90"/>
      <c r="D20" s="90"/>
      <c r="E20" s="90"/>
      <c r="F20" s="90"/>
      <c r="G20" s="90"/>
      <c r="H20" s="90"/>
      <c r="I20" s="90"/>
      <c r="J20" s="90"/>
      <c r="K20" s="90"/>
    </row>
    <row r="21" spans="2:11" x14ac:dyDescent="0.25">
      <c r="B21" s="91" t="s">
        <v>1</v>
      </c>
      <c r="C21" s="91"/>
      <c r="D21" s="91" t="s">
        <v>59</v>
      </c>
      <c r="E21" s="91"/>
      <c r="F21" s="91" t="s">
        <v>3</v>
      </c>
      <c r="G21" s="91"/>
      <c r="H21" s="91" t="s">
        <v>5</v>
      </c>
      <c r="I21" s="91"/>
      <c r="J21" s="92" t="s">
        <v>64</v>
      </c>
      <c r="K21" s="92" t="s">
        <v>65</v>
      </c>
    </row>
    <row r="22" spans="2:11" x14ac:dyDescent="0.25">
      <c r="B22" s="82">
        <v>0</v>
      </c>
      <c r="C22" s="84">
        <f>'Package pricing'!$D$19</f>
        <v>49.99</v>
      </c>
      <c r="D22" s="82">
        <v>0</v>
      </c>
      <c r="E22" s="84">
        <f>'Package pricing'!$F$19</f>
        <v>599.99</v>
      </c>
      <c r="F22" s="83">
        <v>0</v>
      </c>
      <c r="G22" s="84">
        <f>'Package pricing'!$H$19</f>
        <v>1499.99</v>
      </c>
      <c r="H22" s="83">
        <v>0</v>
      </c>
      <c r="I22" s="84">
        <f>'Package pricing'!$J$19</f>
        <v>2799.99</v>
      </c>
      <c r="J22" s="84">
        <f>SUM((B22*C22),(D22*E22),(F22*G22),(H22*I22))</f>
        <v>0</v>
      </c>
      <c r="K22" s="97">
        <f>SUM(B22,D22,F22,H22)</f>
        <v>0</v>
      </c>
    </row>
  </sheetData>
  <mergeCells count="17">
    <mergeCell ref="B5:B10"/>
    <mergeCell ref="C10:D10"/>
    <mergeCell ref="B20:K20"/>
    <mergeCell ref="B21:C21"/>
    <mergeCell ref="D21:E21"/>
    <mergeCell ref="F21:G21"/>
    <mergeCell ref="H21:I21"/>
    <mergeCell ref="F14:G14"/>
    <mergeCell ref="H14:I14"/>
    <mergeCell ref="B13:K13"/>
    <mergeCell ref="C8:D8"/>
    <mergeCell ref="C9:D9"/>
    <mergeCell ref="C5:C7"/>
    <mergeCell ref="B2:D2"/>
    <mergeCell ref="B11:D11"/>
    <mergeCell ref="B14:C14"/>
    <mergeCell ref="D14:E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7B2FF-201C-44DE-9C82-A6B59556EC9F}">
  <dimension ref="B2:P43"/>
  <sheetViews>
    <sheetView tabSelected="1" topLeftCell="A13" workbookViewId="0">
      <selection activeCell="H40" sqref="H40"/>
    </sheetView>
  </sheetViews>
  <sheetFormatPr defaultRowHeight="15" x14ac:dyDescent="0.25"/>
  <cols>
    <col min="2" max="2" width="11.7109375" customWidth="1"/>
    <col min="3" max="3" width="23.28515625" customWidth="1"/>
    <col min="4" max="4" width="17.7109375" style="108" customWidth="1"/>
    <col min="5" max="5" width="5.7109375" customWidth="1"/>
    <col min="6" max="6" width="11.7109375" customWidth="1"/>
    <col min="7" max="7" width="23.28515625" customWidth="1"/>
    <col min="8" max="8" width="17.7109375" customWidth="1"/>
    <col min="9" max="9" width="5.7109375" customWidth="1"/>
    <col min="10" max="10" width="11.7109375" customWidth="1"/>
    <col min="11" max="11" width="23.28515625" customWidth="1"/>
    <col min="12" max="12" width="17.7109375" customWidth="1"/>
    <col min="14" max="14" width="11.7109375" customWidth="1"/>
    <col min="15" max="15" width="23.28515625" customWidth="1"/>
    <col min="16" max="16" width="17.7109375" customWidth="1"/>
  </cols>
  <sheetData>
    <row r="2" spans="2:16" x14ac:dyDescent="0.25">
      <c r="B2" s="87" t="s">
        <v>69</v>
      </c>
      <c r="C2" s="88"/>
      <c r="D2" s="89"/>
      <c r="F2" s="87" t="s">
        <v>92</v>
      </c>
      <c r="G2" s="88"/>
      <c r="H2" s="89"/>
      <c r="J2" s="87" t="s">
        <v>96</v>
      </c>
      <c r="K2" s="88"/>
      <c r="L2" s="89"/>
      <c r="N2" s="87" t="s">
        <v>97</v>
      </c>
      <c r="O2" s="88"/>
      <c r="P2" s="89"/>
    </row>
    <row r="3" spans="2:16" x14ac:dyDescent="0.25">
      <c r="B3" s="112"/>
      <c r="C3" s="112"/>
      <c r="D3" s="112"/>
      <c r="F3" s="112"/>
      <c r="G3" s="112"/>
      <c r="H3" s="112"/>
      <c r="J3" s="112"/>
      <c r="K3" s="112"/>
      <c r="L3" s="112"/>
      <c r="N3" s="112"/>
      <c r="O3" s="112"/>
      <c r="P3" s="112"/>
    </row>
    <row r="4" spans="2:16" x14ac:dyDescent="0.25">
      <c r="B4" s="117" t="s">
        <v>70</v>
      </c>
      <c r="C4" s="96" t="s">
        <v>53</v>
      </c>
      <c r="D4" s="96"/>
      <c r="F4" s="117" t="s">
        <v>70</v>
      </c>
      <c r="G4" s="96" t="s">
        <v>53</v>
      </c>
      <c r="H4" s="96"/>
      <c r="J4" s="117" t="s">
        <v>70</v>
      </c>
      <c r="K4" s="96" t="s">
        <v>53</v>
      </c>
      <c r="L4" s="96"/>
      <c r="N4" s="117" t="s">
        <v>70</v>
      </c>
      <c r="O4" s="96" t="s">
        <v>53</v>
      </c>
      <c r="P4" s="96"/>
    </row>
    <row r="5" spans="2:16" x14ac:dyDescent="0.25">
      <c r="B5" s="117"/>
      <c r="C5" s="82" t="s">
        <v>71</v>
      </c>
      <c r="D5" s="109">
        <f>'Required sales'!$E$5*3</f>
        <v>23750</v>
      </c>
      <c r="F5" s="117"/>
      <c r="G5" s="82" t="s">
        <v>71</v>
      </c>
      <c r="H5" s="109">
        <f>'Required sales'!$E$5*3</f>
        <v>23750</v>
      </c>
      <c r="J5" s="117"/>
      <c r="K5" s="82" t="s">
        <v>71</v>
      </c>
      <c r="L5" s="109">
        <f>'Required sales'!$E$5*3</f>
        <v>23750</v>
      </c>
      <c r="N5" s="117"/>
      <c r="O5" s="82" t="s">
        <v>71</v>
      </c>
      <c r="P5" s="109">
        <f>'Required sales'!$E$5*3</f>
        <v>23750</v>
      </c>
    </row>
    <row r="6" spans="2:16" x14ac:dyDescent="0.25">
      <c r="B6" s="117"/>
      <c r="C6" s="82" t="s">
        <v>78</v>
      </c>
      <c r="D6" s="109">
        <f>40000/12</f>
        <v>3333.3333333333335</v>
      </c>
      <c r="F6" s="117"/>
      <c r="G6" s="82" t="s">
        <v>78</v>
      </c>
      <c r="H6" s="109">
        <f>40000/12</f>
        <v>3333.3333333333335</v>
      </c>
      <c r="J6" s="117"/>
      <c r="K6" s="82" t="s">
        <v>78</v>
      </c>
      <c r="L6" s="109">
        <f>40000/12</f>
        <v>3333.3333333333335</v>
      </c>
      <c r="N6" s="117"/>
      <c r="O6" s="82" t="s">
        <v>78</v>
      </c>
      <c r="P6" s="109">
        <f>40000/12</f>
        <v>3333.3333333333335</v>
      </c>
    </row>
    <row r="7" spans="2:16" x14ac:dyDescent="0.25">
      <c r="B7" s="117"/>
      <c r="C7" s="111" t="s">
        <v>83</v>
      </c>
      <c r="D7" s="122" t="s">
        <v>81</v>
      </c>
      <c r="F7" s="117"/>
      <c r="G7" s="111" t="s">
        <v>83</v>
      </c>
      <c r="H7" s="109">
        <f>12500+(H10*0.1)</f>
        <v>13062.4</v>
      </c>
      <c r="J7" s="117"/>
      <c r="K7" s="111" t="s">
        <v>83</v>
      </c>
      <c r="L7" s="109">
        <f>12500+(L10*0.1)</f>
        <v>13062.4</v>
      </c>
      <c r="N7" s="117"/>
      <c r="O7" s="111" t="s">
        <v>83</v>
      </c>
      <c r="P7" s="109">
        <f>12500+(P10*0.1)</f>
        <v>13062.4</v>
      </c>
    </row>
    <row r="8" spans="2:16" x14ac:dyDescent="0.25">
      <c r="B8" s="117"/>
      <c r="C8" s="96" t="s">
        <v>80</v>
      </c>
      <c r="D8" s="96"/>
      <c r="F8" s="117"/>
      <c r="G8" s="96" t="s">
        <v>80</v>
      </c>
      <c r="H8" s="96"/>
      <c r="J8" s="117"/>
      <c r="K8" s="96" t="s">
        <v>80</v>
      </c>
      <c r="L8" s="96"/>
      <c r="N8" s="117"/>
      <c r="O8" s="96" t="s">
        <v>80</v>
      </c>
      <c r="P8" s="96"/>
    </row>
    <row r="9" spans="2:16" x14ac:dyDescent="0.25">
      <c r="B9" s="117"/>
      <c r="C9" s="119" t="s">
        <v>86</v>
      </c>
      <c r="D9" s="120" t="s">
        <v>81</v>
      </c>
      <c r="F9" s="117"/>
      <c r="G9" s="82" t="s">
        <v>86</v>
      </c>
      <c r="H9" s="109">
        <f>SUM(D33+D34)</f>
        <v>16871.999999999996</v>
      </c>
      <c r="J9" s="117"/>
      <c r="K9" s="82" t="s">
        <v>86</v>
      </c>
      <c r="L9" s="109">
        <f>SUM(H33+H34)</f>
        <v>39367.999999999993</v>
      </c>
      <c r="N9" s="117"/>
      <c r="O9" s="82" t="s">
        <v>86</v>
      </c>
      <c r="P9" s="109">
        <f>SUM(L33+L34)</f>
        <v>61863.999999999993</v>
      </c>
    </row>
    <row r="10" spans="2:16" x14ac:dyDescent="0.25">
      <c r="B10" s="117"/>
      <c r="C10" s="121" t="s">
        <v>84</v>
      </c>
      <c r="D10" s="120" t="s">
        <v>81</v>
      </c>
      <c r="F10" s="117"/>
      <c r="G10" s="82" t="s">
        <v>87</v>
      </c>
      <c r="H10" s="109">
        <f>'Required sales'!$E$11/3</f>
        <v>5623.9999999999991</v>
      </c>
      <c r="J10" s="117"/>
      <c r="K10" s="82" t="s">
        <v>87</v>
      </c>
      <c r="L10" s="109">
        <f>'Required sales'!$E$11/3</f>
        <v>5623.9999999999991</v>
      </c>
      <c r="N10" s="117"/>
      <c r="O10" s="82" t="s">
        <v>87</v>
      </c>
      <c r="P10" s="109">
        <f>'Required sales'!$E$11/3</f>
        <v>5623.9999999999991</v>
      </c>
    </row>
    <row r="11" spans="2:16" x14ac:dyDescent="0.25">
      <c r="B11" s="113"/>
      <c r="C11" s="114"/>
      <c r="D11" s="115"/>
      <c r="F11" s="113"/>
      <c r="G11" s="114"/>
      <c r="H11" s="115"/>
      <c r="J11" s="113"/>
      <c r="K11" s="114"/>
      <c r="L11" s="115"/>
      <c r="N11" s="113"/>
      <c r="O11" s="114"/>
      <c r="P11" s="115"/>
    </row>
    <row r="12" spans="2:16" x14ac:dyDescent="0.25">
      <c r="B12" s="93" t="s">
        <v>72</v>
      </c>
      <c r="C12" s="96" t="s">
        <v>53</v>
      </c>
      <c r="D12" s="96"/>
      <c r="F12" s="93" t="s">
        <v>72</v>
      </c>
      <c r="G12" s="96" t="s">
        <v>53</v>
      </c>
      <c r="H12" s="96"/>
      <c r="J12" s="93" t="s">
        <v>72</v>
      </c>
      <c r="K12" s="96" t="s">
        <v>53</v>
      </c>
      <c r="L12" s="96"/>
      <c r="N12" s="93" t="s">
        <v>72</v>
      </c>
      <c r="O12" s="96" t="s">
        <v>53</v>
      </c>
      <c r="P12" s="96"/>
    </row>
    <row r="13" spans="2:16" x14ac:dyDescent="0.25">
      <c r="B13" s="94"/>
      <c r="C13" s="82" t="s">
        <v>77</v>
      </c>
      <c r="D13" s="109">
        <f>'Required sales'!$E$5*3</f>
        <v>23750</v>
      </c>
      <c r="F13" s="94"/>
      <c r="G13" s="82" t="s">
        <v>77</v>
      </c>
      <c r="H13" s="109">
        <f>'Required sales'!$E$5*3</f>
        <v>23750</v>
      </c>
      <c r="J13" s="94"/>
      <c r="K13" s="82" t="s">
        <v>77</v>
      </c>
      <c r="L13" s="109">
        <f>'Required sales'!$E$5*3</f>
        <v>23750</v>
      </c>
      <c r="N13" s="94"/>
      <c r="O13" s="82" t="s">
        <v>77</v>
      </c>
      <c r="P13" s="109">
        <f>'Required sales'!$E$5*3</f>
        <v>23750</v>
      </c>
    </row>
    <row r="14" spans="2:16" x14ac:dyDescent="0.25">
      <c r="B14" s="94"/>
      <c r="C14" s="82" t="s">
        <v>79</v>
      </c>
      <c r="D14" s="109">
        <v>10000</v>
      </c>
      <c r="F14" s="94"/>
      <c r="G14" s="82" t="s">
        <v>79</v>
      </c>
      <c r="H14" s="109">
        <v>10000</v>
      </c>
      <c r="J14" s="94"/>
      <c r="K14" s="82" t="s">
        <v>79</v>
      </c>
      <c r="L14" s="109">
        <v>10000</v>
      </c>
      <c r="N14" s="94"/>
      <c r="O14" s="82" t="s">
        <v>79</v>
      </c>
      <c r="P14" s="109">
        <v>10000</v>
      </c>
    </row>
    <row r="15" spans="2:16" x14ac:dyDescent="0.25">
      <c r="B15" s="94"/>
      <c r="C15" s="111" t="s">
        <v>83</v>
      </c>
      <c r="D15" s="109">
        <f>12500+(D18*0.1)</f>
        <v>13062.4</v>
      </c>
      <c r="F15" s="94"/>
      <c r="G15" s="111" t="s">
        <v>83</v>
      </c>
      <c r="H15" s="109">
        <f>12500+(H18*0.1)</f>
        <v>13062.4</v>
      </c>
      <c r="J15" s="94"/>
      <c r="K15" s="111" t="s">
        <v>83</v>
      </c>
      <c r="L15" s="109">
        <f>12500+(L18*0.1)</f>
        <v>13062.4</v>
      </c>
      <c r="N15" s="94"/>
      <c r="O15" s="111" t="s">
        <v>83</v>
      </c>
      <c r="P15" s="109">
        <f>12500+(P18*0.1)</f>
        <v>13062.4</v>
      </c>
    </row>
    <row r="16" spans="2:16" x14ac:dyDescent="0.25">
      <c r="B16" s="94"/>
      <c r="C16" s="96" t="s">
        <v>82</v>
      </c>
      <c r="D16" s="96"/>
      <c r="F16" s="94"/>
      <c r="G16" s="96" t="s">
        <v>82</v>
      </c>
      <c r="H16" s="96"/>
      <c r="J16" s="94"/>
      <c r="K16" s="96" t="s">
        <v>82</v>
      </c>
      <c r="L16" s="96"/>
      <c r="N16" s="94"/>
      <c r="O16" s="96" t="s">
        <v>82</v>
      </c>
      <c r="P16" s="96"/>
    </row>
    <row r="17" spans="2:16" x14ac:dyDescent="0.25">
      <c r="B17" s="94"/>
      <c r="C17" s="119" t="s">
        <v>86</v>
      </c>
      <c r="D17" s="120" t="s">
        <v>81</v>
      </c>
      <c r="F17" s="94"/>
      <c r="G17" s="82" t="s">
        <v>86</v>
      </c>
      <c r="H17" s="123">
        <f>SUM(H9:H10)</f>
        <v>22495.999999999996</v>
      </c>
      <c r="J17" s="94"/>
      <c r="K17" s="82" t="s">
        <v>86</v>
      </c>
      <c r="L17" s="123">
        <f>SUM(L9:L10)</f>
        <v>44991.999999999993</v>
      </c>
      <c r="N17" s="94"/>
      <c r="O17" s="82" t="s">
        <v>86</v>
      </c>
      <c r="P17" s="123">
        <f>SUM(P9:P10)</f>
        <v>67487.999999999985</v>
      </c>
    </row>
    <row r="18" spans="2:16" x14ac:dyDescent="0.25">
      <c r="B18" s="95"/>
      <c r="C18" s="82" t="s">
        <v>84</v>
      </c>
      <c r="D18" s="109">
        <f>'Required sales'!$E$11/3</f>
        <v>5623.9999999999991</v>
      </c>
      <c r="F18" s="95"/>
      <c r="G18" s="82" t="s">
        <v>84</v>
      </c>
      <c r="H18" s="109">
        <f>'Required sales'!$E$11/3</f>
        <v>5623.9999999999991</v>
      </c>
      <c r="J18" s="95"/>
      <c r="K18" s="82" t="s">
        <v>84</v>
      </c>
      <c r="L18" s="109">
        <f>'Required sales'!$E$11/3</f>
        <v>5623.9999999999991</v>
      </c>
      <c r="N18" s="95"/>
      <c r="O18" s="82" t="s">
        <v>84</v>
      </c>
      <c r="P18" s="109">
        <f>'Required sales'!$E$11/3</f>
        <v>5623.9999999999991</v>
      </c>
    </row>
    <row r="19" spans="2:16" x14ac:dyDescent="0.25">
      <c r="H19" s="108"/>
      <c r="L19" s="108"/>
      <c r="P19" s="108"/>
    </row>
    <row r="20" spans="2:16" x14ac:dyDescent="0.25">
      <c r="B20" s="118" t="s">
        <v>85</v>
      </c>
      <c r="C20" s="96" t="s">
        <v>53</v>
      </c>
      <c r="D20" s="96"/>
      <c r="F20" s="118" t="s">
        <v>85</v>
      </c>
      <c r="G20" s="96" t="s">
        <v>53</v>
      </c>
      <c r="H20" s="96"/>
      <c r="J20" s="118" t="s">
        <v>85</v>
      </c>
      <c r="K20" s="96" t="s">
        <v>53</v>
      </c>
      <c r="L20" s="96"/>
      <c r="N20" s="118" t="s">
        <v>85</v>
      </c>
      <c r="O20" s="96" t="s">
        <v>53</v>
      </c>
      <c r="P20" s="96"/>
    </row>
    <row r="21" spans="2:16" x14ac:dyDescent="0.25">
      <c r="B21" s="118"/>
      <c r="C21" s="82" t="s">
        <v>77</v>
      </c>
      <c r="D21" s="109">
        <f>'Required sales'!$E$5*3</f>
        <v>23750</v>
      </c>
      <c r="F21" s="118"/>
      <c r="G21" s="82" t="s">
        <v>77</v>
      </c>
      <c r="H21" s="109">
        <f>'Required sales'!$E$5*3</f>
        <v>23750</v>
      </c>
      <c r="J21" s="118"/>
      <c r="K21" s="82" t="s">
        <v>77</v>
      </c>
      <c r="L21" s="109">
        <f>'Required sales'!$E$5*3</f>
        <v>23750</v>
      </c>
      <c r="N21" s="118"/>
      <c r="O21" s="82" t="s">
        <v>77</v>
      </c>
      <c r="P21" s="109">
        <f>'Required sales'!$E$5*3</f>
        <v>23750</v>
      </c>
    </row>
    <row r="22" spans="2:16" x14ac:dyDescent="0.25">
      <c r="B22" s="118"/>
      <c r="C22" s="82" t="s">
        <v>79</v>
      </c>
      <c r="D22" s="109">
        <v>10000</v>
      </c>
      <c r="F22" s="118"/>
      <c r="G22" s="82" t="s">
        <v>79</v>
      </c>
      <c r="H22" s="109">
        <v>10000</v>
      </c>
      <c r="J22" s="118"/>
      <c r="K22" s="82" t="s">
        <v>79</v>
      </c>
      <c r="L22" s="109">
        <v>10000</v>
      </c>
      <c r="N22" s="118"/>
      <c r="O22" s="82" t="s">
        <v>79</v>
      </c>
      <c r="P22" s="109">
        <v>10000</v>
      </c>
    </row>
    <row r="23" spans="2:16" x14ac:dyDescent="0.25">
      <c r="B23" s="118"/>
      <c r="C23" s="111" t="s">
        <v>83</v>
      </c>
      <c r="D23" s="109">
        <f>12500+(D25*0.1)</f>
        <v>13062.4</v>
      </c>
      <c r="F23" s="118"/>
      <c r="G23" s="111" t="s">
        <v>83</v>
      </c>
      <c r="H23" s="109">
        <f>12500+(H26*0.1)</f>
        <v>13062.4</v>
      </c>
      <c r="J23" s="118"/>
      <c r="K23" s="111" t="s">
        <v>83</v>
      </c>
      <c r="L23" s="109">
        <f>12500+(L26*0.1)</f>
        <v>13062.4</v>
      </c>
      <c r="N23" s="118"/>
      <c r="O23" s="111" t="s">
        <v>83</v>
      </c>
      <c r="P23" s="109">
        <f>12500+(P26*0.1)</f>
        <v>13062.4</v>
      </c>
    </row>
    <row r="24" spans="2:16" x14ac:dyDescent="0.25">
      <c r="B24" s="118"/>
      <c r="C24" s="96" t="s">
        <v>82</v>
      </c>
      <c r="D24" s="96"/>
      <c r="F24" s="118"/>
      <c r="G24" s="96" t="s">
        <v>82</v>
      </c>
      <c r="H24" s="96"/>
      <c r="J24" s="118"/>
      <c r="K24" s="96" t="s">
        <v>82</v>
      </c>
      <c r="L24" s="96"/>
      <c r="N24" s="118"/>
      <c r="O24" s="96" t="s">
        <v>82</v>
      </c>
      <c r="P24" s="96"/>
    </row>
    <row r="25" spans="2:16" x14ac:dyDescent="0.25">
      <c r="B25" s="118"/>
      <c r="C25" s="82" t="s">
        <v>86</v>
      </c>
      <c r="D25" s="109">
        <f>D18</f>
        <v>5623.9999999999991</v>
      </c>
      <c r="F25" s="118"/>
      <c r="G25" s="82" t="s">
        <v>86</v>
      </c>
      <c r="H25" s="109">
        <f>SUM(H17:H18)</f>
        <v>28119.999999999996</v>
      </c>
      <c r="J25" s="118"/>
      <c r="K25" s="82" t="s">
        <v>86</v>
      </c>
      <c r="L25" s="109">
        <f>SUM(L17:L18)</f>
        <v>50615.999999999993</v>
      </c>
      <c r="N25" s="118"/>
      <c r="O25" s="82" t="s">
        <v>86</v>
      </c>
      <c r="P25" s="109">
        <f>SUM(P17:P18)</f>
        <v>73111.999999999985</v>
      </c>
    </row>
    <row r="26" spans="2:16" x14ac:dyDescent="0.25">
      <c r="B26" s="118"/>
      <c r="C26" s="82" t="s">
        <v>87</v>
      </c>
      <c r="D26" s="109">
        <f>'Required sales'!$E$11/3</f>
        <v>5623.9999999999991</v>
      </c>
      <c r="F26" s="118"/>
      <c r="G26" s="82" t="s">
        <v>87</v>
      </c>
      <c r="H26" s="109">
        <f>'Required sales'!$E$11/3</f>
        <v>5623.9999999999991</v>
      </c>
      <c r="J26" s="118"/>
      <c r="K26" s="82" t="s">
        <v>87</v>
      </c>
      <c r="L26" s="109">
        <f>'Required sales'!$E$11/3</f>
        <v>5623.9999999999991</v>
      </c>
      <c r="N26" s="118"/>
      <c r="O26" s="82" t="s">
        <v>87</v>
      </c>
      <c r="P26" s="109">
        <f>'Required sales'!$E$11/3</f>
        <v>5623.9999999999991</v>
      </c>
    </row>
    <row r="27" spans="2:16" x14ac:dyDescent="0.25">
      <c r="H27" s="108"/>
      <c r="L27" s="108"/>
      <c r="P27" s="108"/>
    </row>
    <row r="28" spans="2:16" x14ac:dyDescent="0.25">
      <c r="B28" s="118" t="s">
        <v>88</v>
      </c>
      <c r="C28" s="96" t="s">
        <v>53</v>
      </c>
      <c r="D28" s="96"/>
      <c r="F28" s="118" t="s">
        <v>88</v>
      </c>
      <c r="G28" s="96" t="s">
        <v>53</v>
      </c>
      <c r="H28" s="96"/>
      <c r="J28" s="118" t="s">
        <v>88</v>
      </c>
      <c r="K28" s="96" t="s">
        <v>53</v>
      </c>
      <c r="L28" s="96"/>
      <c r="N28" s="118" t="s">
        <v>88</v>
      </c>
      <c r="O28" s="96" t="s">
        <v>53</v>
      </c>
      <c r="P28" s="96"/>
    </row>
    <row r="29" spans="2:16" x14ac:dyDescent="0.25">
      <c r="B29" s="118"/>
      <c r="C29" s="82" t="s">
        <v>77</v>
      </c>
      <c r="D29" s="109">
        <f>'Required sales'!$E$5*3</f>
        <v>23750</v>
      </c>
      <c r="F29" s="118"/>
      <c r="G29" s="82" t="s">
        <v>77</v>
      </c>
      <c r="H29" s="109">
        <f>'Required sales'!$E$5*3</f>
        <v>23750</v>
      </c>
      <c r="J29" s="118"/>
      <c r="K29" s="82" t="s">
        <v>77</v>
      </c>
      <c r="L29" s="109">
        <f>'Required sales'!$E$5*3</f>
        <v>23750</v>
      </c>
      <c r="N29" s="118"/>
      <c r="O29" s="82" t="s">
        <v>77</v>
      </c>
      <c r="P29" s="109">
        <f>'Required sales'!$E$5*3</f>
        <v>23750</v>
      </c>
    </row>
    <row r="30" spans="2:16" x14ac:dyDescent="0.25">
      <c r="B30" s="118"/>
      <c r="C30" s="82" t="s">
        <v>79</v>
      </c>
      <c r="D30" s="109">
        <v>10000</v>
      </c>
      <c r="F30" s="118"/>
      <c r="G30" s="82" t="s">
        <v>79</v>
      </c>
      <c r="H30" s="109">
        <v>10000</v>
      </c>
      <c r="J30" s="118"/>
      <c r="K30" s="82" t="s">
        <v>79</v>
      </c>
      <c r="L30" s="109">
        <v>10000</v>
      </c>
      <c r="N30" s="118"/>
      <c r="O30" s="82" t="s">
        <v>79</v>
      </c>
      <c r="P30" s="109">
        <v>10000</v>
      </c>
    </row>
    <row r="31" spans="2:16" x14ac:dyDescent="0.25">
      <c r="B31" s="118"/>
      <c r="C31" s="111" t="s">
        <v>83</v>
      </c>
      <c r="D31" s="109">
        <f>12500+(D33*0.1)</f>
        <v>13624.8</v>
      </c>
      <c r="F31" s="118"/>
      <c r="G31" s="111" t="s">
        <v>83</v>
      </c>
      <c r="H31" s="109">
        <f>12500+(H33*0.1)</f>
        <v>15874.4</v>
      </c>
      <c r="J31" s="118"/>
      <c r="K31" s="111" t="s">
        <v>83</v>
      </c>
      <c r="L31" s="109">
        <f>12500+(L33*0.1)</f>
        <v>18124</v>
      </c>
      <c r="N31" s="118"/>
      <c r="O31" s="111" t="s">
        <v>83</v>
      </c>
      <c r="P31" s="109">
        <f>12500+(P33*0.1)</f>
        <v>20373.599999999999</v>
      </c>
    </row>
    <row r="32" spans="2:16" x14ac:dyDescent="0.25">
      <c r="B32" s="118"/>
      <c r="C32" s="96" t="s">
        <v>82</v>
      </c>
      <c r="D32" s="96"/>
      <c r="F32" s="118"/>
      <c r="G32" s="96" t="s">
        <v>82</v>
      </c>
      <c r="H32" s="96"/>
      <c r="J32" s="118"/>
      <c r="K32" s="96" t="s">
        <v>82</v>
      </c>
      <c r="L32" s="96"/>
      <c r="N32" s="118"/>
      <c r="O32" s="96" t="s">
        <v>82</v>
      </c>
      <c r="P32" s="96"/>
    </row>
    <row r="33" spans="2:16" x14ac:dyDescent="0.25">
      <c r="B33" s="118"/>
      <c r="C33" s="82" t="s">
        <v>86</v>
      </c>
      <c r="D33" s="109">
        <f>D25+D26</f>
        <v>11247.999999999998</v>
      </c>
      <c r="F33" s="118"/>
      <c r="G33" s="82" t="s">
        <v>86</v>
      </c>
      <c r="H33" s="109">
        <f>H25+H26</f>
        <v>33743.999999999993</v>
      </c>
      <c r="J33" s="118"/>
      <c r="K33" s="82" t="s">
        <v>86</v>
      </c>
      <c r="L33" s="109">
        <f>L25+L26</f>
        <v>56239.999999999993</v>
      </c>
      <c r="N33" s="118"/>
      <c r="O33" s="82" t="s">
        <v>86</v>
      </c>
      <c r="P33" s="109">
        <f>P25+P26</f>
        <v>78735.999999999985</v>
      </c>
    </row>
    <row r="34" spans="2:16" x14ac:dyDescent="0.25">
      <c r="B34" s="118"/>
      <c r="C34" s="82" t="s">
        <v>87</v>
      </c>
      <c r="D34" s="109">
        <f>'Required sales'!$E$11/3</f>
        <v>5623.9999999999991</v>
      </c>
      <c r="F34" s="118"/>
      <c r="G34" s="82" t="s">
        <v>87</v>
      </c>
      <c r="H34" s="109">
        <f>'Required sales'!$E$11/3</f>
        <v>5623.9999999999991</v>
      </c>
      <c r="J34" s="118"/>
      <c r="K34" s="82" t="s">
        <v>87</v>
      </c>
      <c r="L34" s="109">
        <f>'Required sales'!$E$11/3</f>
        <v>5623.9999999999991</v>
      </c>
      <c r="N34" s="118"/>
      <c r="O34" s="82" t="s">
        <v>87</v>
      </c>
      <c r="P34" s="109">
        <f>'Required sales'!$E$11/3</f>
        <v>5623.9999999999991</v>
      </c>
    </row>
    <row r="35" spans="2:16" x14ac:dyDescent="0.25">
      <c r="H35" s="108"/>
      <c r="L35" s="108"/>
      <c r="P35" s="108"/>
    </row>
    <row r="36" spans="2:16" x14ac:dyDescent="0.25">
      <c r="B36" s="110" t="s">
        <v>90</v>
      </c>
      <c r="C36" s="110"/>
      <c r="D36" s="109">
        <f>SUM(D18,D25:D26,D33:D34)</f>
        <v>33743.999999999993</v>
      </c>
      <c r="F36" s="110" t="s">
        <v>90</v>
      </c>
      <c r="G36" s="110"/>
      <c r="H36" s="109">
        <f>SUM(H9:H10,H17:H18,H25:H26,H33:H34)</f>
        <v>123727.99999999997</v>
      </c>
      <c r="J36" s="110" t="s">
        <v>90</v>
      </c>
      <c r="K36" s="110"/>
      <c r="L36" s="109">
        <f>SUM(L9:L10,L17:L18,L25:L26,L33:L34)</f>
        <v>213711.99999999997</v>
      </c>
      <c r="N36" s="110" t="s">
        <v>90</v>
      </c>
      <c r="O36" s="110"/>
      <c r="P36" s="109">
        <f>SUM(P9:P10,P17:P18,P25:P26,P33:P34)</f>
        <v>303695.99999999994</v>
      </c>
    </row>
    <row r="37" spans="2:16" x14ac:dyDescent="0.25">
      <c r="B37" s="110" t="s">
        <v>91</v>
      </c>
      <c r="C37" s="110"/>
      <c r="D37" s="109">
        <f>SUM(D5:D6,D13:D15,D21:D23,D29:D31)</f>
        <v>168082.93333333329</v>
      </c>
      <c r="F37" s="110" t="s">
        <v>91</v>
      </c>
      <c r="G37" s="110"/>
      <c r="H37" s="109">
        <f>SUM(H5:H6,H13:H15,H21:H23,H29:H31)</f>
        <v>170332.5333333333</v>
      </c>
      <c r="J37" s="110" t="s">
        <v>91</v>
      </c>
      <c r="K37" s="110"/>
      <c r="L37" s="109">
        <f>SUM(L5:L6,L13:L15,L21:L23,L29:L31)</f>
        <v>172582.1333333333</v>
      </c>
      <c r="N37" s="110" t="s">
        <v>91</v>
      </c>
      <c r="O37" s="110"/>
      <c r="P37" s="109">
        <f>SUM(P5:P6,P13:P15,P21:P23,P29:P31)</f>
        <v>174831.73333333331</v>
      </c>
    </row>
    <row r="38" spans="2:16" x14ac:dyDescent="0.25">
      <c r="H38" s="108"/>
      <c r="L38" s="108"/>
      <c r="P38" s="108"/>
    </row>
    <row r="39" spans="2:16" x14ac:dyDescent="0.25">
      <c r="B39" s="98" t="s">
        <v>94</v>
      </c>
      <c r="C39" s="98"/>
      <c r="D39" s="109">
        <f>0-(D37-D36)</f>
        <v>-134338.93333333329</v>
      </c>
      <c r="F39" s="98" t="s">
        <v>94</v>
      </c>
      <c r="G39" s="98"/>
      <c r="H39" s="109">
        <f>0-(H37-H36)</f>
        <v>-46604.533333333326</v>
      </c>
      <c r="J39" s="98" t="s">
        <v>94</v>
      </c>
      <c r="K39" s="98"/>
      <c r="L39" s="109">
        <f>L37-L36</f>
        <v>-41129.866666666669</v>
      </c>
      <c r="N39" s="98" t="s">
        <v>94</v>
      </c>
      <c r="O39" s="98"/>
      <c r="P39" s="109">
        <f>P37-P36</f>
        <v>-128864.26666666663</v>
      </c>
    </row>
    <row r="40" spans="2:16" x14ac:dyDescent="0.25">
      <c r="B40" s="98" t="s">
        <v>95</v>
      </c>
      <c r="C40" s="98"/>
      <c r="D40" s="109">
        <f>D39</f>
        <v>-134338.93333333329</v>
      </c>
      <c r="F40" s="98" t="s">
        <v>94</v>
      </c>
      <c r="G40" s="98"/>
      <c r="H40" s="109">
        <f>0-(D40+H39)</f>
        <v>180943.46666666662</v>
      </c>
      <c r="J40" s="98" t="s">
        <v>94</v>
      </c>
      <c r="K40" s="98"/>
      <c r="L40" s="109">
        <f>H40+L39</f>
        <v>139813.59999999995</v>
      </c>
      <c r="N40" s="98" t="s">
        <v>94</v>
      </c>
      <c r="O40" s="98"/>
      <c r="P40" s="109">
        <f>L40+P39</f>
        <v>10949.333333333314</v>
      </c>
    </row>
    <row r="42" spans="2:16" x14ac:dyDescent="0.25">
      <c r="B42" s="98" t="s">
        <v>74</v>
      </c>
      <c r="C42" s="98"/>
      <c r="D42" s="98"/>
      <c r="E42" s="98"/>
      <c r="F42" s="98"/>
      <c r="G42" s="98"/>
      <c r="H42" s="98"/>
      <c r="I42" s="98"/>
      <c r="J42" s="98"/>
      <c r="K42" s="98"/>
    </row>
    <row r="43" spans="2:16" ht="93.75" customHeight="1" x14ac:dyDescent="0.25">
      <c r="B43" s="116" t="s">
        <v>93</v>
      </c>
      <c r="C43" s="102"/>
      <c r="D43" s="102"/>
      <c r="E43" s="102"/>
      <c r="F43" s="102"/>
      <c r="G43" s="102"/>
      <c r="H43" s="102"/>
      <c r="I43" s="102"/>
      <c r="J43" s="102"/>
      <c r="K43" s="102"/>
    </row>
  </sheetData>
  <mergeCells count="70">
    <mergeCell ref="N36:O36"/>
    <mergeCell ref="N37:O37"/>
    <mergeCell ref="N39:O39"/>
    <mergeCell ref="N40:O40"/>
    <mergeCell ref="N20:N26"/>
    <mergeCell ref="O20:P20"/>
    <mergeCell ref="O24:P24"/>
    <mergeCell ref="N28:N34"/>
    <mergeCell ref="O28:P28"/>
    <mergeCell ref="O32:P32"/>
    <mergeCell ref="N2:P2"/>
    <mergeCell ref="N4:N10"/>
    <mergeCell ref="O4:P4"/>
    <mergeCell ref="O8:P8"/>
    <mergeCell ref="N12:N18"/>
    <mergeCell ref="O12:P12"/>
    <mergeCell ref="O16:P16"/>
    <mergeCell ref="J36:K36"/>
    <mergeCell ref="J37:K37"/>
    <mergeCell ref="J39:K39"/>
    <mergeCell ref="B40:C40"/>
    <mergeCell ref="F40:G40"/>
    <mergeCell ref="J40:K40"/>
    <mergeCell ref="K12:L12"/>
    <mergeCell ref="K16:L16"/>
    <mergeCell ref="J20:J26"/>
    <mergeCell ref="K20:L20"/>
    <mergeCell ref="K24:L24"/>
    <mergeCell ref="J28:J34"/>
    <mergeCell ref="K28:L28"/>
    <mergeCell ref="K32:L32"/>
    <mergeCell ref="F36:G36"/>
    <mergeCell ref="F37:G37"/>
    <mergeCell ref="F39:G39"/>
    <mergeCell ref="B4:B10"/>
    <mergeCell ref="F4:F10"/>
    <mergeCell ref="J2:L2"/>
    <mergeCell ref="J4:J10"/>
    <mergeCell ref="K4:L4"/>
    <mergeCell ref="K8:L8"/>
    <mergeCell ref="J12:J18"/>
    <mergeCell ref="F20:F26"/>
    <mergeCell ref="G20:H20"/>
    <mergeCell ref="G24:H24"/>
    <mergeCell ref="F28:F34"/>
    <mergeCell ref="G28:H28"/>
    <mergeCell ref="G32:H32"/>
    <mergeCell ref="F2:H2"/>
    <mergeCell ref="G4:H4"/>
    <mergeCell ref="G8:H8"/>
    <mergeCell ref="F12:F18"/>
    <mergeCell ref="G12:H12"/>
    <mergeCell ref="G16:H16"/>
    <mergeCell ref="C28:D28"/>
    <mergeCell ref="C32:D32"/>
    <mergeCell ref="B37:C37"/>
    <mergeCell ref="B36:C36"/>
    <mergeCell ref="B39:C39"/>
    <mergeCell ref="C16:D16"/>
    <mergeCell ref="B43:K43"/>
    <mergeCell ref="B42:K42"/>
    <mergeCell ref="B12:B18"/>
    <mergeCell ref="C20:D20"/>
    <mergeCell ref="C24:D24"/>
    <mergeCell ref="B20:B26"/>
    <mergeCell ref="B28:B34"/>
    <mergeCell ref="C4:D4"/>
    <mergeCell ref="B2:D2"/>
    <mergeCell ref="C12:D12"/>
    <mergeCell ref="C8:D8"/>
  </mergeCells>
  <conditionalFormatting sqref="D39:D40">
    <cfRule type="cellIs" dxfId="8" priority="6" operator="greaterThan">
      <formula>0</formula>
    </cfRule>
    <cfRule type="cellIs" dxfId="9" priority="5" operator="lessThan">
      <formula>0</formula>
    </cfRule>
  </conditionalFormatting>
  <conditionalFormatting sqref="L39:L40 H39:H40">
    <cfRule type="cellIs" dxfId="13" priority="3" operator="lessThan">
      <formula>0</formula>
    </cfRule>
    <cfRule type="cellIs" dxfId="12" priority="4" operator="greaterThan">
      <formula>0</formula>
    </cfRule>
  </conditionalFormatting>
  <conditionalFormatting sqref="P39:P40">
    <cfRule type="cellIs" dxfId="11" priority="1" operator="lessThan">
      <formula>0</formula>
    </cfRule>
    <cfRule type="cellIs" dxfId="1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Packages</vt:lpstr>
      <vt:lpstr>Prices</vt:lpstr>
      <vt:lpstr>Package pricing</vt:lpstr>
      <vt:lpstr>Required sales</vt:lpstr>
      <vt:lpstr>2003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L. Main</dc:creator>
  <cp:lastModifiedBy>Roger L. Main</cp:lastModifiedBy>
  <dcterms:created xsi:type="dcterms:W3CDTF">2022-02-14T14:48:34Z</dcterms:created>
  <dcterms:modified xsi:type="dcterms:W3CDTF">2022-12-06T19:57:53Z</dcterms:modified>
</cp:coreProperties>
</file>